
<file path=[Content_Types].xml><?xml version="1.0" encoding="utf-8"?>
<Types xmlns="http://schemas.openxmlformats.org/package/2006/content-types">
  <Override PartName="/xl/charts/chart6.xml" ContentType="application/vnd.openxmlformats-officedocument.drawingml.chart+xml"/>
  <Override PartName="/xl/charts/chart20.xml" ContentType="application/vnd.openxmlformats-officedocument.drawingml.char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harts/chart4.xml" ContentType="application/vnd.openxmlformats-officedocument.drawingml.chart+xml"/>
  <Override PartName="/xl/worksheets/sheet7.xml" ContentType="application/vnd.openxmlformats-officedocument.spreadsheetml.worksheet+xml"/>
  <Override PartName="/xl/charts/chart2.xml" ContentType="application/vnd.openxmlformats-officedocument.drawingml.chart+xml"/>
  <Override PartName="/xl/drawings/drawing4.xml" ContentType="application/vnd.openxmlformats-officedocument.drawing+xml"/>
  <Default Extension="rels" ContentType="application/vnd.openxmlformats-package.relationships+xml"/>
  <Default Extension="xml" ContentType="application/xml"/>
  <Override PartName="/xl/worksheets/sheet5.xml" ContentType="application/vnd.openxmlformats-officedocument.spreadsheetml.worksheet+xml"/>
  <Override PartName="/xl/drawings/drawing2.xml" ContentType="application/vnd.openxmlformats-officedocument.drawing+xml"/>
  <Override PartName="/xl/charts/chart29.xml" ContentType="application/vnd.openxmlformats-officedocument.drawingml.chart+xml"/>
  <Override PartName="/xl/charts/chart49.xml" ContentType="application/vnd.openxmlformats-officedocument.drawingml.chart+xml"/>
  <Override PartName="/xl/worksheets/sheet3.xml" ContentType="application/vnd.openxmlformats-officedocument.spreadsheetml.worksheet+xml"/>
  <Override PartName="/xl/charts/chart18.xml" ContentType="application/vnd.openxmlformats-officedocument.drawingml.chart+xml"/>
  <Override PartName="/xl/charts/chart27.xml" ContentType="application/vnd.openxmlformats-officedocument.drawingml.chart+xml"/>
  <Override PartName="/xl/charts/chart36.xml" ContentType="application/vnd.openxmlformats-officedocument.drawingml.chart+xml"/>
  <Override PartName="/xl/charts/chart38.xml" ContentType="application/vnd.openxmlformats-officedocument.drawingml.chart+xml"/>
  <Override PartName="/xl/charts/chart47.xml" ContentType="application/vnd.openxmlformats-officedocument.drawingml.chart+xml"/>
  <Override PartName="/xl/worksheets/sheet1.xml" ContentType="application/vnd.openxmlformats-officedocument.spreadsheetml.worksheet+xml"/>
  <Override PartName="/xl/charts/chart16.xml" ContentType="application/vnd.openxmlformats-officedocument.drawingml.chart+xml"/>
  <Override PartName="/xl/charts/chart17.xml" ContentType="application/vnd.openxmlformats-officedocument.drawingml.chart+xml"/>
  <Override PartName="/xl/charts/chart25.xml" ContentType="application/vnd.openxmlformats-officedocument.drawingml.chart+xml"/>
  <Override PartName="/xl/charts/chart26.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44.xml" ContentType="application/vnd.openxmlformats-officedocument.drawingml.chart+xml"/>
  <Override PartName="/xl/charts/chart45.xml" ContentType="application/vnd.openxmlformats-officedocument.drawingml.chart+xml"/>
  <Override PartName="/xl/calcChain.xml" ContentType="application/vnd.openxmlformats-officedocument.spreadsheetml.calcChain+xml"/>
  <Override PartName="/xl/sharedStrings.xml" ContentType="application/vnd.openxmlformats-officedocument.spreadsheetml.sharedStrings+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42.xml" ContentType="application/vnd.openxmlformats-officedocument.drawingml.chart+xml"/>
  <Override PartName="/xl/charts/chart43.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40.xml" ContentType="application/vnd.openxmlformats-officedocument.drawingml.chart+xml"/>
  <Override PartName="/xl/charts/chart41.xml" ContentType="application/vnd.openxmlformats-officedocument.drawingml.chart+xml"/>
  <Override PartName="/docProps/core.xml" ContentType="application/vnd.openxmlformats-package.core-properties+xml"/>
  <Default Extension="bin" ContentType="application/vnd.openxmlformats-officedocument.spreadsheetml.printerSettings"/>
  <Override PartName="/xl/charts/chart7.xml" ContentType="application/vnd.openxmlformats-officedocument.drawingml.chart+xml"/>
  <Override PartName="/xl/charts/chart10.xml" ContentType="application/vnd.openxmlformats-officedocument.drawingml.chart+xml"/>
  <Override PartName="/xl/charts/chart5.xml" ContentType="application/vnd.openxmlformats-officedocument.drawingml.chart+xml"/>
  <Override PartName="/xl/worksheets/sheet6.xml" ContentType="application/vnd.openxmlformats-officedocument.spreadsheetml.worksheet+xml"/>
  <Override PartName="/xl/worksheets/sheet8.xml" ContentType="application/vnd.openxmlformats-officedocument.spreadsheetml.worksheet+xml"/>
  <Override PartName="/xl/charts/chart3.xml" ContentType="application/vnd.openxmlformats-officedocument.drawingml.chart+xml"/>
  <Override PartName="/xl/workbook.xml" ContentType="application/vnd.openxmlformats-officedocument.spreadsheetml.sheet.main+xml"/>
  <Override PartName="/xl/worksheets/sheet4.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xl/drawings/drawing3.xml" ContentType="application/vnd.openxmlformats-officedocument.drawing+xml"/>
  <Override PartName="/xl/charts/chart39.xml" ContentType="application/vnd.openxmlformats-officedocument.drawingml.chart+xml"/>
  <Override PartName="/xl/charts/chart48.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charts/chart19.xml" ContentType="application/vnd.openxmlformats-officedocument.drawingml.chart+xml"/>
  <Override PartName="/xl/charts/chart28.xml" ContentType="application/vnd.openxmlformats-officedocument.drawingml.chart+xml"/>
  <Override PartName="/xl/charts/chart37.xml" ContentType="application/vnd.openxmlformats-officedocument.drawingml.chart+xml"/>
  <Override PartName="/xl/charts/chart46.xml" ContentType="application/vnd.openxmlformats-officedocument.drawingml.chart+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45" yWindow="345" windowWidth="19905" windowHeight="11835" tabRatio="732" activeTab="9"/>
  </bookViews>
  <sheets>
    <sheet name="Clamp summary" sheetId="1" r:id="rId1"/>
    <sheet name="2-tail ttest" sheetId="12" r:id="rId2"/>
    <sheet name="Mch-Tsc wt" sheetId="2" r:id="rId3"/>
    <sheet name="Mch-Tsc ko" sheetId="5" r:id="rId4"/>
    <sheet name="--,--" sheetId="13" r:id="rId5"/>
    <sheet name="Mch-Tsc wt, tissue" sheetId="9" r:id="rId6"/>
    <sheet name="Mch-Tsc ko, tissue" sheetId="8" r:id="rId7"/>
    <sheet name="--,-- tissue" sheetId="14" r:id="rId8"/>
    <sheet name="Procedures &amp; Equations" sheetId="11" r:id="rId9"/>
    <sheet name="Sheet1" sheetId="15" r:id="rId10"/>
  </sheets>
  <calcPr calcId="125725"/>
</workbook>
</file>

<file path=xl/calcChain.xml><?xml version="1.0" encoding="utf-8"?>
<calcChain xmlns="http://schemas.openxmlformats.org/spreadsheetml/2006/main">
  <c r="B12" i="15"/>
  <c r="C12"/>
  <c r="D12"/>
  <c r="E12"/>
  <c r="F12"/>
  <c r="G12"/>
  <c r="H12"/>
  <c r="I12"/>
  <c r="J12"/>
  <c r="K12"/>
  <c r="L12"/>
  <c r="M12"/>
  <c r="N12"/>
  <c r="O12"/>
  <c r="P12"/>
  <c r="Q12"/>
  <c r="R12"/>
  <c r="S12"/>
  <c r="T12"/>
  <c r="U12"/>
  <c r="V12"/>
  <c r="W12"/>
  <c r="X12"/>
  <c r="Y12"/>
  <c r="Z12"/>
  <c r="AA12"/>
  <c r="AB12"/>
  <c r="AC12"/>
  <c r="AD12"/>
  <c r="AE12"/>
  <c r="AF12"/>
  <c r="B13"/>
  <c r="C13"/>
  <c r="D13"/>
  <c r="E13"/>
  <c r="F13"/>
  <c r="G13"/>
  <c r="H13"/>
  <c r="I13"/>
  <c r="J13"/>
  <c r="K13"/>
  <c r="L13"/>
  <c r="M13"/>
  <c r="N13"/>
  <c r="O13"/>
  <c r="P13"/>
  <c r="Q13"/>
  <c r="R13"/>
  <c r="S13"/>
  <c r="T13"/>
  <c r="U13"/>
  <c r="V13"/>
  <c r="W13"/>
  <c r="X13"/>
  <c r="Y13"/>
  <c r="Z13"/>
  <c r="AA13"/>
  <c r="AB13"/>
  <c r="AC13"/>
  <c r="AD13"/>
  <c r="AE13"/>
  <c r="AF13"/>
  <c r="B14"/>
  <c r="C14"/>
  <c r="D14"/>
  <c r="E14"/>
  <c r="F14"/>
  <c r="G14"/>
  <c r="H14"/>
  <c r="I14"/>
  <c r="J14"/>
  <c r="K14"/>
  <c r="L14"/>
  <c r="M14"/>
  <c r="N14"/>
  <c r="O14"/>
  <c r="P14"/>
  <c r="Q14"/>
  <c r="R14"/>
  <c r="S14"/>
  <c r="T14"/>
  <c r="U14"/>
  <c r="V14"/>
  <c r="W14"/>
  <c r="X14"/>
  <c r="Y14"/>
  <c r="Z14"/>
  <c r="AA14"/>
  <c r="AB14"/>
  <c r="AC14"/>
  <c r="AD14"/>
  <c r="AE14"/>
  <c r="AF14"/>
  <c r="B15"/>
  <c r="C15"/>
  <c r="D15"/>
  <c r="E15"/>
  <c r="F15"/>
  <c r="G15"/>
  <c r="H15"/>
  <c r="I15"/>
  <c r="J15"/>
  <c r="K15"/>
  <c r="L15"/>
  <c r="M15"/>
  <c r="N15"/>
  <c r="O15"/>
  <c r="P15"/>
  <c r="Q15"/>
  <c r="R15"/>
  <c r="S15"/>
  <c r="T15"/>
  <c r="U15"/>
  <c r="V15"/>
  <c r="W15"/>
  <c r="X15"/>
  <c r="Y15"/>
  <c r="Z15"/>
  <c r="AA15"/>
  <c r="AB15"/>
  <c r="AC15"/>
  <c r="AD15"/>
  <c r="AE15"/>
  <c r="AF15"/>
  <c r="B16"/>
  <c r="C16"/>
  <c r="D16"/>
  <c r="E16"/>
  <c r="F16"/>
  <c r="G16"/>
  <c r="H16"/>
  <c r="I16"/>
  <c r="J16"/>
  <c r="K16"/>
  <c r="L16"/>
  <c r="M16"/>
  <c r="N16"/>
  <c r="O16"/>
  <c r="P16"/>
  <c r="Q16"/>
  <c r="R16"/>
  <c r="S16"/>
  <c r="T16"/>
  <c r="U16"/>
  <c r="V16"/>
  <c r="W16"/>
  <c r="X16"/>
  <c r="Y16"/>
  <c r="Z16"/>
  <c r="AA16"/>
  <c r="AB16"/>
  <c r="AC16"/>
  <c r="AD16"/>
  <c r="AE16"/>
  <c r="AF16"/>
  <c r="B17"/>
  <c r="C17"/>
  <c r="D17"/>
  <c r="E17"/>
  <c r="F17"/>
  <c r="G17"/>
  <c r="H17"/>
  <c r="I17"/>
  <c r="J17"/>
  <c r="K17"/>
  <c r="L17"/>
  <c r="M17"/>
  <c r="N17"/>
  <c r="O17"/>
  <c r="P17"/>
  <c r="Q17"/>
  <c r="R17"/>
  <c r="S17"/>
  <c r="T17"/>
  <c r="U17"/>
  <c r="V17"/>
  <c r="W17"/>
  <c r="X17"/>
  <c r="Y17"/>
  <c r="Z17"/>
  <c r="AA17"/>
  <c r="AB17"/>
  <c r="AC17"/>
  <c r="AD17"/>
  <c r="AE17"/>
  <c r="AF17"/>
  <c r="B18"/>
  <c r="C18"/>
  <c r="D18"/>
  <c r="E18"/>
  <c r="F18"/>
  <c r="G18"/>
  <c r="H18"/>
  <c r="I18"/>
  <c r="J18"/>
  <c r="K18"/>
  <c r="L18"/>
  <c r="M18"/>
  <c r="N18"/>
  <c r="O18"/>
  <c r="P18"/>
  <c r="Q18"/>
  <c r="R18"/>
  <c r="S18"/>
  <c r="T18"/>
  <c r="U18"/>
  <c r="V18"/>
  <c r="W18"/>
  <c r="X18"/>
  <c r="Y18"/>
  <c r="Z18"/>
  <c r="AA18"/>
  <c r="AB18"/>
  <c r="AC18"/>
  <c r="AD18"/>
  <c r="AE18"/>
  <c r="AF18"/>
  <c r="B1"/>
  <c r="C1"/>
  <c r="R1"/>
  <c r="S1"/>
  <c r="T1"/>
  <c r="U1"/>
  <c r="X1"/>
  <c r="Y1"/>
  <c r="Z1"/>
  <c r="AA1"/>
  <c r="AB1"/>
  <c r="AC1"/>
  <c r="AD1"/>
  <c r="AE1"/>
  <c r="AF1"/>
  <c r="AG1"/>
  <c r="B2"/>
  <c r="C2"/>
  <c r="D2"/>
  <c r="E2"/>
  <c r="F2"/>
  <c r="G2"/>
  <c r="H2"/>
  <c r="I2"/>
  <c r="J2"/>
  <c r="K2"/>
  <c r="L2"/>
  <c r="M2"/>
  <c r="N2"/>
  <c r="O2"/>
  <c r="P2"/>
  <c r="Q2"/>
  <c r="R2"/>
  <c r="S2"/>
  <c r="T2"/>
  <c r="U2"/>
  <c r="V2"/>
  <c r="W2"/>
  <c r="X2"/>
  <c r="Y2"/>
  <c r="Z2"/>
  <c r="AA2"/>
  <c r="AB2"/>
  <c r="AC2"/>
  <c r="AD2"/>
  <c r="AE2"/>
  <c r="AF2"/>
  <c r="AG2"/>
  <c r="B3"/>
  <c r="C3"/>
  <c r="D3"/>
  <c r="E3"/>
  <c r="F3"/>
  <c r="G3"/>
  <c r="H3"/>
  <c r="I3"/>
  <c r="J3"/>
  <c r="K3"/>
  <c r="L3"/>
  <c r="M3"/>
  <c r="N3"/>
  <c r="O3"/>
  <c r="P3"/>
  <c r="Q3"/>
  <c r="R3"/>
  <c r="S3"/>
  <c r="T3"/>
  <c r="U3"/>
  <c r="V3"/>
  <c r="W3"/>
  <c r="X3"/>
  <c r="Y3"/>
  <c r="Z3"/>
  <c r="AA3"/>
  <c r="AB3"/>
  <c r="AC3"/>
  <c r="AD3"/>
  <c r="AE3"/>
  <c r="AF3"/>
  <c r="AG3"/>
  <c r="B4"/>
  <c r="C4"/>
  <c r="D4"/>
  <c r="E4"/>
  <c r="F4"/>
  <c r="G4"/>
  <c r="H4"/>
  <c r="I4"/>
  <c r="J4"/>
  <c r="K4"/>
  <c r="L4"/>
  <c r="M4"/>
  <c r="N4"/>
  <c r="O4"/>
  <c r="P4"/>
  <c r="Q4"/>
  <c r="R4"/>
  <c r="S4"/>
  <c r="T4"/>
  <c r="U4"/>
  <c r="V4"/>
  <c r="W4"/>
  <c r="X4"/>
  <c r="Y4"/>
  <c r="Z4"/>
  <c r="AA4"/>
  <c r="AB4"/>
  <c r="AC4"/>
  <c r="AD4"/>
  <c r="AE4"/>
  <c r="AF4"/>
  <c r="AG4"/>
  <c r="B5"/>
  <c r="C5"/>
  <c r="D5"/>
  <c r="E5"/>
  <c r="F5"/>
  <c r="G5"/>
  <c r="H5"/>
  <c r="I5"/>
  <c r="J5"/>
  <c r="K5"/>
  <c r="L5"/>
  <c r="M5"/>
  <c r="N5"/>
  <c r="O5"/>
  <c r="P5"/>
  <c r="Q5"/>
  <c r="R5"/>
  <c r="S5"/>
  <c r="T5"/>
  <c r="U5"/>
  <c r="V5"/>
  <c r="W5"/>
  <c r="X5"/>
  <c r="Y5"/>
  <c r="Z5"/>
  <c r="AA5"/>
  <c r="AB5"/>
  <c r="AC5"/>
  <c r="AD5"/>
  <c r="AE5"/>
  <c r="AF5"/>
  <c r="AG5"/>
  <c r="B6"/>
  <c r="C6"/>
  <c r="D6"/>
  <c r="E6"/>
  <c r="F6"/>
  <c r="G6"/>
  <c r="H6"/>
  <c r="I6"/>
  <c r="J6"/>
  <c r="K6"/>
  <c r="L6"/>
  <c r="M6"/>
  <c r="N6"/>
  <c r="O6"/>
  <c r="P6"/>
  <c r="Q6"/>
  <c r="R6"/>
  <c r="S6"/>
  <c r="T6"/>
  <c r="U6"/>
  <c r="V6"/>
  <c r="W6"/>
  <c r="X6"/>
  <c r="Y6"/>
  <c r="Z6"/>
  <c r="AA6"/>
  <c r="AB6"/>
  <c r="AC6"/>
  <c r="AD6"/>
  <c r="AE6"/>
  <c r="AF6"/>
  <c r="AG6"/>
  <c r="B7"/>
  <c r="C7"/>
  <c r="D7"/>
  <c r="E7"/>
  <c r="F7"/>
  <c r="G7"/>
  <c r="H7"/>
  <c r="I7"/>
  <c r="J7"/>
  <c r="K7"/>
  <c r="L7"/>
  <c r="M7"/>
  <c r="N7"/>
  <c r="O7"/>
  <c r="P7"/>
  <c r="Q7"/>
  <c r="R7"/>
  <c r="S7"/>
  <c r="T7"/>
  <c r="U7"/>
  <c r="V7"/>
  <c r="W7"/>
  <c r="X7"/>
  <c r="Y7"/>
  <c r="Z7"/>
  <c r="AA7"/>
  <c r="AB7"/>
  <c r="AC7"/>
  <c r="AD7"/>
  <c r="AE7"/>
  <c r="AF7"/>
  <c r="AG7"/>
  <c r="B8"/>
  <c r="C8"/>
  <c r="D8"/>
  <c r="E8"/>
  <c r="F8"/>
  <c r="G8"/>
  <c r="H8"/>
  <c r="I8"/>
  <c r="J8"/>
  <c r="K8"/>
  <c r="L8"/>
  <c r="M8"/>
  <c r="N8"/>
  <c r="O8"/>
  <c r="P8"/>
  <c r="Q8"/>
  <c r="R8"/>
  <c r="S8"/>
  <c r="T8"/>
  <c r="U8"/>
  <c r="V8"/>
  <c r="W8"/>
  <c r="X8"/>
  <c r="Y8"/>
  <c r="Z8"/>
  <c r="AA8"/>
  <c r="AB8"/>
  <c r="AC8"/>
  <c r="AD8"/>
  <c r="AE8"/>
  <c r="AF8"/>
  <c r="AG8"/>
  <c r="B9"/>
  <c r="C9"/>
  <c r="D9"/>
  <c r="E9"/>
  <c r="F9"/>
  <c r="G9"/>
  <c r="H9"/>
  <c r="I9"/>
  <c r="J9"/>
  <c r="K9"/>
  <c r="L9"/>
  <c r="M9"/>
  <c r="N9"/>
  <c r="O9"/>
  <c r="P9"/>
  <c r="Q9"/>
  <c r="R9"/>
  <c r="S9"/>
  <c r="T9"/>
  <c r="U9"/>
  <c r="V9"/>
  <c r="W9"/>
  <c r="X9"/>
  <c r="Y9"/>
  <c r="Z9"/>
  <c r="AA9"/>
  <c r="AB9"/>
  <c r="AC9"/>
  <c r="AD9"/>
  <c r="AE9"/>
  <c r="AF9"/>
  <c r="AG9"/>
  <c r="B10"/>
  <c r="C10"/>
  <c r="D10"/>
  <c r="E10"/>
  <c r="F10"/>
  <c r="G10"/>
  <c r="H10"/>
  <c r="I10"/>
  <c r="J10"/>
  <c r="K10"/>
  <c r="L10"/>
  <c r="M10"/>
  <c r="N10"/>
  <c r="O10"/>
  <c r="P10"/>
  <c r="Q10"/>
  <c r="R10"/>
  <c r="S10"/>
  <c r="T10"/>
  <c r="U10"/>
  <c r="V10"/>
  <c r="W10"/>
  <c r="X10"/>
  <c r="Y10"/>
  <c r="Z10"/>
  <c r="AA10"/>
  <c r="AB10"/>
  <c r="AC10"/>
  <c r="AD10"/>
  <c r="AE10"/>
  <c r="AF10"/>
  <c r="AG10"/>
  <c r="B11"/>
  <c r="C11"/>
  <c r="D11"/>
  <c r="E11"/>
  <c r="F11"/>
  <c r="G11"/>
  <c r="H11"/>
  <c r="I11"/>
  <c r="J11"/>
  <c r="K11"/>
  <c r="L11"/>
  <c r="M11"/>
  <c r="N11"/>
  <c r="O11"/>
  <c r="P11"/>
  <c r="Q11"/>
  <c r="R11"/>
  <c r="S11"/>
  <c r="T11"/>
  <c r="U11"/>
  <c r="V11"/>
  <c r="W11"/>
  <c r="X11"/>
  <c r="Y11"/>
  <c r="Z11"/>
  <c r="AA11"/>
  <c r="AB11"/>
  <c r="AC11"/>
  <c r="AD11"/>
  <c r="AE11"/>
  <c r="AF11"/>
  <c r="AG11"/>
  <c r="P30" i="12"/>
  <c r="L30"/>
  <c r="N30"/>
  <c r="B27" i="9"/>
  <c r="B27" i="8"/>
  <c r="A27"/>
  <c r="H30" i="12" l="1"/>
  <c r="B27"/>
  <c r="U27"/>
  <c r="V27"/>
  <c r="U73" i="5"/>
  <c r="S72"/>
  <c r="S71"/>
  <c r="S70"/>
  <c r="S69"/>
  <c r="S68"/>
  <c r="S67"/>
  <c r="S66"/>
  <c r="J105" i="8"/>
  <c r="H105"/>
  <c r="J103"/>
  <c r="H103"/>
  <c r="H102"/>
  <c r="J102" s="1"/>
  <c r="J101"/>
  <c r="H101"/>
  <c r="H100"/>
  <c r="J100" s="1"/>
  <c r="H116"/>
  <c r="J116" s="1"/>
  <c r="J114"/>
  <c r="H114"/>
  <c r="J113"/>
  <c r="H113"/>
  <c r="J112"/>
  <c r="H112"/>
  <c r="J111"/>
  <c r="H111"/>
  <c r="H59" i="9"/>
  <c r="J59" s="1"/>
  <c r="H61"/>
  <c r="J61" s="1"/>
  <c r="H116"/>
  <c r="J116" s="1"/>
  <c r="H114"/>
  <c r="J114" s="1"/>
  <c r="J113"/>
  <c r="H113"/>
  <c r="H112"/>
  <c r="J112" s="1"/>
  <c r="H111"/>
  <c r="J111" s="1"/>
  <c r="H94"/>
  <c r="J94" s="1"/>
  <c r="H92"/>
  <c r="J92" s="1"/>
  <c r="H91"/>
  <c r="J91" s="1"/>
  <c r="J90"/>
  <c r="H90"/>
  <c r="J89"/>
  <c r="H89"/>
  <c r="H81"/>
  <c r="J81" s="1"/>
  <c r="H83"/>
  <c r="J83" s="1"/>
  <c r="H70"/>
  <c r="J70" s="1"/>
  <c r="H72"/>
  <c r="J72" s="1"/>
  <c r="H37"/>
  <c r="J37" s="1"/>
  <c r="H39"/>
  <c r="J39" s="1"/>
  <c r="H48" i="8"/>
  <c r="J48" s="1"/>
  <c r="H50"/>
  <c r="J50" s="1"/>
  <c r="J138" i="9"/>
  <c r="H138"/>
  <c r="H136"/>
  <c r="J136" s="1"/>
  <c r="H135"/>
  <c r="J135" s="1"/>
  <c r="J134"/>
  <c r="H134"/>
  <c r="H133"/>
  <c r="J133" s="1"/>
  <c r="H70" i="8"/>
  <c r="J70" s="1"/>
  <c r="H72"/>
  <c r="J72" s="1"/>
  <c r="H127" i="9"/>
  <c r="J127" s="1"/>
  <c r="J125"/>
  <c r="H125"/>
  <c r="J124"/>
  <c r="H124"/>
  <c r="J123"/>
  <c r="H123"/>
  <c r="H122"/>
  <c r="J122" s="1"/>
  <c r="H59" i="8"/>
  <c r="J59" s="1"/>
  <c r="H61"/>
  <c r="J61" s="1"/>
  <c r="H103" i="9"/>
  <c r="J103" s="1"/>
  <c r="H105"/>
  <c r="J105" s="1"/>
  <c r="J102"/>
  <c r="H102"/>
  <c r="J101"/>
  <c r="H101"/>
  <c r="H100"/>
  <c r="J100" s="1"/>
  <c r="H182"/>
  <c r="J182" s="1"/>
  <c r="J180"/>
  <c r="H180"/>
  <c r="J179"/>
  <c r="H179"/>
  <c r="J178"/>
  <c r="H178"/>
  <c r="H177"/>
  <c r="J177" s="1"/>
  <c r="J171"/>
  <c r="H171"/>
  <c r="J169"/>
  <c r="H169"/>
  <c r="J168"/>
  <c r="H168"/>
  <c r="J167"/>
  <c r="H167"/>
  <c r="H166"/>
  <c r="J166" s="1"/>
  <c r="J160"/>
  <c r="H160"/>
  <c r="J158"/>
  <c r="H158"/>
  <c r="J157"/>
  <c r="H157"/>
  <c r="H156"/>
  <c r="J156" s="1"/>
  <c r="H155"/>
  <c r="J155" s="1"/>
  <c r="H147"/>
  <c r="J147" s="1"/>
  <c r="H149"/>
  <c r="J149" s="1"/>
  <c r="J146"/>
  <c r="H146"/>
  <c r="J145"/>
  <c r="H145"/>
  <c r="H144"/>
  <c r="J144" s="1"/>
  <c r="H81" i="8"/>
  <c r="J81" s="1"/>
  <c r="H83"/>
  <c r="J83" s="1"/>
  <c r="H92"/>
  <c r="J92" s="1"/>
  <c r="H94"/>
  <c r="J94" s="1"/>
  <c r="J91"/>
  <c r="H91"/>
  <c r="J90"/>
  <c r="H90"/>
  <c r="H89"/>
  <c r="J89" s="1"/>
  <c r="H50" i="9"/>
  <c r="J50" s="1"/>
  <c r="H48"/>
  <c r="J48" s="1"/>
  <c r="J39" i="8"/>
  <c r="H39"/>
  <c r="H37"/>
  <c r="J37" s="1"/>
  <c r="A178" i="9"/>
  <c r="A176"/>
  <c r="A167"/>
  <c r="A165"/>
  <c r="A112" i="8"/>
  <c r="A110"/>
  <c r="A101"/>
  <c r="A99"/>
  <c r="A90"/>
  <c r="A88"/>
  <c r="V49" i="12"/>
  <c r="V48"/>
  <c r="V47"/>
  <c r="V46"/>
  <c r="U43"/>
  <c r="V33"/>
  <c r="V32"/>
  <c r="V31"/>
  <c r="V30"/>
  <c r="V29"/>
  <c r="V28"/>
  <c r="V35"/>
  <c r="U35"/>
  <c r="V34"/>
  <c r="U34"/>
  <c r="U25"/>
  <c r="U22"/>
  <c r="L34" i="2"/>
  <c r="K34"/>
  <c r="L32"/>
  <c r="K32"/>
  <c r="U183" i="5"/>
  <c r="S182"/>
  <c r="S181"/>
  <c r="S180"/>
  <c r="S179"/>
  <c r="S178"/>
  <c r="S177"/>
  <c r="S176"/>
  <c r="U161"/>
  <c r="S160"/>
  <c r="S159"/>
  <c r="S158"/>
  <c r="S157"/>
  <c r="S156"/>
  <c r="S155"/>
  <c r="S154"/>
  <c r="U139"/>
  <c r="S138"/>
  <c r="S137"/>
  <c r="S136"/>
  <c r="S135"/>
  <c r="S134"/>
  <c r="S133"/>
  <c r="S132"/>
  <c r="U95"/>
  <c r="S94"/>
  <c r="S93"/>
  <c r="S92"/>
  <c r="S91"/>
  <c r="S90"/>
  <c r="S89"/>
  <c r="S88"/>
  <c r="S161" l="1"/>
  <c r="S73"/>
  <c r="S183"/>
  <c r="S139"/>
  <c r="S95"/>
  <c r="F189"/>
  <c r="R182" s="1"/>
  <c r="G188"/>
  <c r="F188"/>
  <c r="R181" s="1"/>
  <c r="F187"/>
  <c r="R180" s="1"/>
  <c r="F186"/>
  <c r="G185"/>
  <c r="F185"/>
  <c r="R178" s="1"/>
  <c r="F184"/>
  <c r="R177" s="1"/>
  <c r="F183"/>
  <c r="F182"/>
  <c r="G182" s="1"/>
  <c r="F181"/>
  <c r="G180"/>
  <c r="F180"/>
  <c r="F179"/>
  <c r="F178"/>
  <c r="F177"/>
  <c r="F176"/>
  <c r="R176" s="1"/>
  <c r="G167"/>
  <c r="F167"/>
  <c r="R160" s="1"/>
  <c r="G166"/>
  <c r="F166"/>
  <c r="R159" s="1"/>
  <c r="F165"/>
  <c r="R158" s="1"/>
  <c r="F164"/>
  <c r="F163"/>
  <c r="R156" s="1"/>
  <c r="G162"/>
  <c r="F162"/>
  <c r="R155" s="1"/>
  <c r="F161"/>
  <c r="F160"/>
  <c r="G160" s="1"/>
  <c r="F159"/>
  <c r="F158"/>
  <c r="F157"/>
  <c r="F156"/>
  <c r="G156" s="1"/>
  <c r="F155"/>
  <c r="F154"/>
  <c r="R154" s="1"/>
  <c r="P204"/>
  <c r="P203"/>
  <c r="P202"/>
  <c r="P201"/>
  <c r="P200"/>
  <c r="P199"/>
  <c r="P198"/>
  <c r="Q183"/>
  <c r="P182"/>
  <c r="P181"/>
  <c r="P180"/>
  <c r="P179"/>
  <c r="P178"/>
  <c r="P177"/>
  <c r="P176"/>
  <c r="Q161"/>
  <c r="P160"/>
  <c r="P159"/>
  <c r="P158"/>
  <c r="P157"/>
  <c r="P156"/>
  <c r="P155"/>
  <c r="P154"/>
  <c r="C35" i="12"/>
  <c r="C34"/>
  <c r="P336" i="2"/>
  <c r="P335"/>
  <c r="P334"/>
  <c r="P333"/>
  <c r="P332"/>
  <c r="P331"/>
  <c r="P330"/>
  <c r="P314"/>
  <c r="P313"/>
  <c r="P312"/>
  <c r="P311"/>
  <c r="P310"/>
  <c r="P309"/>
  <c r="P315" s="1"/>
  <c r="D34" i="12" s="1"/>
  <c r="P308" i="2"/>
  <c r="P292"/>
  <c r="P291"/>
  <c r="P290"/>
  <c r="P289"/>
  <c r="P288"/>
  <c r="P287"/>
  <c r="P293" s="1"/>
  <c r="P286"/>
  <c r="P270"/>
  <c r="P269"/>
  <c r="P268"/>
  <c r="P267"/>
  <c r="P266"/>
  <c r="P265"/>
  <c r="P264"/>
  <c r="U249"/>
  <c r="Q249"/>
  <c r="S248"/>
  <c r="R248"/>
  <c r="P248"/>
  <c r="S247"/>
  <c r="P247"/>
  <c r="S246"/>
  <c r="P246"/>
  <c r="S245"/>
  <c r="P245"/>
  <c r="S244"/>
  <c r="P244"/>
  <c r="S243"/>
  <c r="P243"/>
  <c r="S242"/>
  <c r="P242"/>
  <c r="U227"/>
  <c r="Q227"/>
  <c r="S226"/>
  <c r="P226"/>
  <c r="S225"/>
  <c r="P225"/>
  <c r="S224"/>
  <c r="P224"/>
  <c r="S223"/>
  <c r="P223"/>
  <c r="S222"/>
  <c r="P222"/>
  <c r="S221"/>
  <c r="R221"/>
  <c r="P221"/>
  <c r="S220"/>
  <c r="P220"/>
  <c r="U205"/>
  <c r="Q205"/>
  <c r="S204"/>
  <c r="P204"/>
  <c r="S203"/>
  <c r="P203"/>
  <c r="S202"/>
  <c r="P202"/>
  <c r="S201"/>
  <c r="P201"/>
  <c r="S200"/>
  <c r="P200"/>
  <c r="S199"/>
  <c r="P199"/>
  <c r="S198"/>
  <c r="P198"/>
  <c r="U183"/>
  <c r="Q183"/>
  <c r="S182"/>
  <c r="P182"/>
  <c r="S181"/>
  <c r="P181"/>
  <c r="S180"/>
  <c r="P180"/>
  <c r="S179"/>
  <c r="P179"/>
  <c r="S178"/>
  <c r="P178"/>
  <c r="S177"/>
  <c r="P177"/>
  <c r="S176"/>
  <c r="P176"/>
  <c r="U161"/>
  <c r="Q161"/>
  <c r="S160"/>
  <c r="P160"/>
  <c r="S159"/>
  <c r="P159"/>
  <c r="S158"/>
  <c r="P158"/>
  <c r="S157"/>
  <c r="P157"/>
  <c r="S156"/>
  <c r="P156"/>
  <c r="S155"/>
  <c r="P155"/>
  <c r="S154"/>
  <c r="P154"/>
  <c r="C27" i="12" s="1"/>
  <c r="F34"/>
  <c r="F255" i="2"/>
  <c r="F254"/>
  <c r="R247" s="1"/>
  <c r="F253"/>
  <c r="G253" s="1"/>
  <c r="F252"/>
  <c r="R245" s="1"/>
  <c r="F251"/>
  <c r="G250"/>
  <c r="F250"/>
  <c r="R243" s="1"/>
  <c r="F249"/>
  <c r="F248"/>
  <c r="F247"/>
  <c r="G246"/>
  <c r="F246"/>
  <c r="G245"/>
  <c r="F245"/>
  <c r="F244"/>
  <c r="F243"/>
  <c r="F242"/>
  <c r="R242" s="1"/>
  <c r="F233"/>
  <c r="R226" s="1"/>
  <c r="F232"/>
  <c r="F231"/>
  <c r="G231" s="1"/>
  <c r="F230"/>
  <c r="G230" s="1"/>
  <c r="F229"/>
  <c r="R222" s="1"/>
  <c r="F228"/>
  <c r="F227"/>
  <c r="F226"/>
  <c r="G226" s="1"/>
  <c r="G225"/>
  <c r="F225"/>
  <c r="G224"/>
  <c r="F224"/>
  <c r="F223"/>
  <c r="F222"/>
  <c r="F221"/>
  <c r="G221" s="1"/>
  <c r="F220"/>
  <c r="R220" s="1"/>
  <c r="F211"/>
  <c r="G211" s="1"/>
  <c r="F210"/>
  <c r="G210" s="1"/>
  <c r="F209"/>
  <c r="G209" s="1"/>
  <c r="F208"/>
  <c r="R201" s="1"/>
  <c r="F207"/>
  <c r="F206"/>
  <c r="F205"/>
  <c r="F204"/>
  <c r="G203"/>
  <c r="F203"/>
  <c r="F202"/>
  <c r="F201"/>
  <c r="F200"/>
  <c r="F199"/>
  <c r="F198"/>
  <c r="G189"/>
  <c r="F189"/>
  <c r="R182" s="1"/>
  <c r="F188"/>
  <c r="G188" s="1"/>
  <c r="F187"/>
  <c r="R180" s="1"/>
  <c r="F186"/>
  <c r="F185"/>
  <c r="G184"/>
  <c r="F184"/>
  <c r="R177" s="1"/>
  <c r="F183"/>
  <c r="G183" s="1"/>
  <c r="F182"/>
  <c r="F181"/>
  <c r="F180"/>
  <c r="F179"/>
  <c r="F178"/>
  <c r="G177"/>
  <c r="F177"/>
  <c r="F176"/>
  <c r="R176" s="1"/>
  <c r="F167"/>
  <c r="R160" s="1"/>
  <c r="F166"/>
  <c r="R159" s="1"/>
  <c r="F165"/>
  <c r="R158" s="1"/>
  <c r="F164"/>
  <c r="R157" s="1"/>
  <c r="F163"/>
  <c r="R156" s="1"/>
  <c r="F162"/>
  <c r="R155" s="1"/>
  <c r="F161"/>
  <c r="F160"/>
  <c r="F159"/>
  <c r="G159" s="1"/>
  <c r="F158"/>
  <c r="F157"/>
  <c r="F156"/>
  <c r="G155"/>
  <c r="F155"/>
  <c r="F154"/>
  <c r="R154" s="1"/>
  <c r="D22"/>
  <c r="E22"/>
  <c r="D23"/>
  <c r="E23"/>
  <c r="D24"/>
  <c r="E24"/>
  <c r="D25"/>
  <c r="E25"/>
  <c r="D26"/>
  <c r="E26"/>
  <c r="D27"/>
  <c r="E27"/>
  <c r="D28"/>
  <c r="E28"/>
  <c r="D29"/>
  <c r="E29"/>
  <c r="D30"/>
  <c r="E30"/>
  <c r="D31"/>
  <c r="E31"/>
  <c r="D32"/>
  <c r="E32"/>
  <c r="D33"/>
  <c r="E33"/>
  <c r="D34"/>
  <c r="E34"/>
  <c r="E21"/>
  <c r="D21"/>
  <c r="B35" i="12"/>
  <c r="B34"/>
  <c r="S249" i="2" l="1"/>
  <c r="G232"/>
  <c r="G229"/>
  <c r="G223"/>
  <c r="G177" i="5"/>
  <c r="G181"/>
  <c r="R183"/>
  <c r="G163"/>
  <c r="G159"/>
  <c r="P205"/>
  <c r="P183"/>
  <c r="G186"/>
  <c r="R179"/>
  <c r="G184"/>
  <c r="G189"/>
  <c r="G178"/>
  <c r="G158"/>
  <c r="G164"/>
  <c r="R157"/>
  <c r="R161" s="1"/>
  <c r="P161"/>
  <c r="G249" i="2"/>
  <c r="G233"/>
  <c r="G206"/>
  <c r="P205"/>
  <c r="G207"/>
  <c r="G187"/>
  <c r="G179"/>
  <c r="G186"/>
  <c r="R179"/>
  <c r="G181"/>
  <c r="R161"/>
  <c r="E27" i="12" s="1"/>
  <c r="G161" i="2"/>
  <c r="F35" i="12"/>
  <c r="P337" i="2"/>
  <c r="D35" i="12" s="1"/>
  <c r="E35"/>
  <c r="E34"/>
  <c r="P271" i="2"/>
  <c r="G248"/>
  <c r="P249"/>
  <c r="G255"/>
  <c r="G252"/>
  <c r="R246"/>
  <c r="R244"/>
  <c r="G254"/>
  <c r="G244"/>
  <c r="P227"/>
  <c r="G227"/>
  <c r="R224"/>
  <c r="R225"/>
  <c r="G228"/>
  <c r="R223"/>
  <c r="G222"/>
  <c r="G202"/>
  <c r="G199"/>
  <c r="R199"/>
  <c r="G204"/>
  <c r="R198"/>
  <c r="R204"/>
  <c r="R202"/>
  <c r="G208"/>
  <c r="R200"/>
  <c r="G205"/>
  <c r="R203"/>
  <c r="G180"/>
  <c r="P183"/>
  <c r="R181"/>
  <c r="G178"/>
  <c r="G185"/>
  <c r="R178"/>
  <c r="G165"/>
  <c r="G158"/>
  <c r="G162"/>
  <c r="P161"/>
  <c r="D27" i="12" s="1"/>
  <c r="G157" i="2"/>
  <c r="G166"/>
  <c r="G156"/>
  <c r="G160"/>
  <c r="G163"/>
  <c r="G164"/>
  <c r="G167"/>
  <c r="S227"/>
  <c r="S183"/>
  <c r="S205"/>
  <c r="S161"/>
  <c r="G183" i="5"/>
  <c r="G179"/>
  <c r="G187"/>
  <c r="G155"/>
  <c r="G161"/>
  <c r="G157"/>
  <c r="G165"/>
  <c r="G243" i="2"/>
  <c r="G247"/>
  <c r="G251"/>
  <c r="G201"/>
  <c r="G200"/>
  <c r="G182"/>
  <c r="Y346"/>
  <c r="X346"/>
  <c r="Y345"/>
  <c r="X345"/>
  <c r="Y344"/>
  <c r="X344"/>
  <c r="Q344"/>
  <c r="P344"/>
  <c r="Y343"/>
  <c r="X343"/>
  <c r="Y342"/>
  <c r="X342"/>
  <c r="X341"/>
  <c r="Y324"/>
  <c r="X324"/>
  <c r="Y323"/>
  <c r="X323"/>
  <c r="Y322"/>
  <c r="X322"/>
  <c r="Q322"/>
  <c r="P322"/>
  <c r="Y321"/>
  <c r="X321"/>
  <c r="Y320"/>
  <c r="Y325" s="1"/>
  <c r="X320"/>
  <c r="X319"/>
  <c r="R227" l="1"/>
  <c r="E30" i="12" s="1"/>
  <c r="G235" i="2"/>
  <c r="G191" i="5"/>
  <c r="G169"/>
  <c r="G257" i="2"/>
  <c r="R249"/>
  <c r="G213"/>
  <c r="R205"/>
  <c r="R183"/>
  <c r="G191"/>
  <c r="G169"/>
  <c r="F27" i="12" s="1"/>
  <c r="O341" i="2"/>
  <c r="Y347"/>
  <c r="O319"/>
  <c r="X347"/>
  <c r="L177" i="9" s="1"/>
  <c r="X325" i="2"/>
  <c r="L166" i="9" s="1"/>
  <c r="D67" i="12"/>
  <c r="D66"/>
  <c r="D65"/>
  <c r="D64"/>
  <c r="C67"/>
  <c r="C66"/>
  <c r="C65"/>
  <c r="C64"/>
  <c r="C59"/>
  <c r="D52"/>
  <c r="D51"/>
  <c r="D50"/>
  <c r="D49"/>
  <c r="D48"/>
  <c r="D47"/>
  <c r="C52"/>
  <c r="C51"/>
  <c r="C50"/>
  <c r="C49"/>
  <c r="C48"/>
  <c r="C47"/>
  <c r="C45"/>
  <c r="D33"/>
  <c r="D32"/>
  <c r="D31"/>
  <c r="D30"/>
  <c r="D29"/>
  <c r="D28"/>
  <c r="C33"/>
  <c r="C32"/>
  <c r="C31"/>
  <c r="C30"/>
  <c r="C29"/>
  <c r="C28"/>
  <c r="O93" i="1"/>
  <c r="P93"/>
  <c r="W93"/>
  <c r="X93"/>
  <c r="N27" i="13"/>
  <c r="N99" i="1" s="1"/>
  <c r="M27" i="13"/>
  <c r="M99" i="1" s="1"/>
  <c r="N26" i="13"/>
  <c r="N98" i="1" s="1"/>
  <c r="M26" i="13"/>
  <c r="M98" i="1" s="1"/>
  <c r="N25" i="13"/>
  <c r="N97" i="1" s="1"/>
  <c r="M25" i="13"/>
  <c r="M97" i="1" s="1"/>
  <c r="N24" i="13"/>
  <c r="N96" i="1" s="1"/>
  <c r="M24" i="13"/>
  <c r="M96" i="1" s="1"/>
  <c r="N23" i="13"/>
  <c r="N95" i="1" s="1"/>
  <c r="M23" i="13"/>
  <c r="M95" i="1" s="1"/>
  <c r="N22" i="13"/>
  <c r="N94" i="1" s="1"/>
  <c r="M22" i="13"/>
  <c r="M94" i="1" s="1"/>
  <c r="N21" i="13"/>
  <c r="N93" i="1" s="1"/>
  <c r="M21" i="13"/>
  <c r="M93" i="1" s="1"/>
  <c r="P138" i="13"/>
  <c r="P139" s="1"/>
  <c r="D63" i="12" s="1"/>
  <c r="P137" i="13"/>
  <c r="P136"/>
  <c r="P135"/>
  <c r="P134"/>
  <c r="P133"/>
  <c r="P132"/>
  <c r="C63" i="12" s="1"/>
  <c r="P116" i="13"/>
  <c r="P115"/>
  <c r="P114"/>
  <c r="P113"/>
  <c r="P112"/>
  <c r="P111"/>
  <c r="P110"/>
  <c r="C62" i="12" s="1"/>
  <c r="P94" i="13"/>
  <c r="P93"/>
  <c r="P92"/>
  <c r="L25" s="1"/>
  <c r="L97" i="1" s="1"/>
  <c r="P91" i="13"/>
  <c r="P90"/>
  <c r="K23" s="1"/>
  <c r="K95" i="1" s="1"/>
  <c r="P89" i="13"/>
  <c r="P88"/>
  <c r="C61" i="12" s="1"/>
  <c r="P72" i="13"/>
  <c r="P71"/>
  <c r="P70"/>
  <c r="P69"/>
  <c r="P68"/>
  <c r="L23" s="1"/>
  <c r="L95" i="1" s="1"/>
  <c r="P67" i="13"/>
  <c r="P66"/>
  <c r="C60" i="12" s="1"/>
  <c r="P50" i="13"/>
  <c r="P49"/>
  <c r="P48"/>
  <c r="P47"/>
  <c r="P46"/>
  <c r="P45"/>
  <c r="P51" s="1"/>
  <c r="P44"/>
  <c r="O70" i="1"/>
  <c r="P70"/>
  <c r="W70"/>
  <c r="X70"/>
  <c r="N27" i="5"/>
  <c r="N76" i="1" s="1"/>
  <c r="M27" i="5"/>
  <c r="M76" i="1" s="1"/>
  <c r="N26" i="5"/>
  <c r="N75" i="1" s="1"/>
  <c r="M26" i="5"/>
  <c r="M75" i="1" s="1"/>
  <c r="N25" i="5"/>
  <c r="N74" i="1" s="1"/>
  <c r="M25" i="5"/>
  <c r="M74" i="1" s="1"/>
  <c r="N24" i="5"/>
  <c r="N73" i="1" s="1"/>
  <c r="M24" i="5"/>
  <c r="M73" i="1" s="1"/>
  <c r="N23" i="5"/>
  <c r="N72" i="1" s="1"/>
  <c r="M23" i="5"/>
  <c r="M72" i="1" s="1"/>
  <c r="N22" i="5"/>
  <c r="N71" i="1" s="1"/>
  <c r="M22" i="5"/>
  <c r="M71" i="1" s="1"/>
  <c r="N21" i="5"/>
  <c r="N70" i="1" s="1"/>
  <c r="M21" i="5"/>
  <c r="M70" i="1" s="1"/>
  <c r="P138" i="5"/>
  <c r="P137"/>
  <c r="P136"/>
  <c r="P135"/>
  <c r="P134"/>
  <c r="P133"/>
  <c r="P132"/>
  <c r="C46" i="12" s="1"/>
  <c r="P116" i="5"/>
  <c r="P115"/>
  <c r="P114"/>
  <c r="P113"/>
  <c r="P112"/>
  <c r="P111"/>
  <c r="P110"/>
  <c r="P94"/>
  <c r="P93"/>
  <c r="P92"/>
  <c r="P91"/>
  <c r="P90"/>
  <c r="P89"/>
  <c r="P88"/>
  <c r="C44" i="12" s="1"/>
  <c r="P72" i="5"/>
  <c r="P71"/>
  <c r="P70"/>
  <c r="P69"/>
  <c r="P68"/>
  <c r="P67"/>
  <c r="P66"/>
  <c r="C43" i="12" s="1"/>
  <c r="P50" i="5"/>
  <c r="P49"/>
  <c r="P48"/>
  <c r="P47"/>
  <c r="P46"/>
  <c r="P45"/>
  <c r="P44"/>
  <c r="C42" i="12" s="1"/>
  <c r="O47" i="1"/>
  <c r="P47"/>
  <c r="W47"/>
  <c r="X47"/>
  <c r="M22" i="2"/>
  <c r="M48" i="1" s="1"/>
  <c r="N22" i="2"/>
  <c r="N48" i="1" s="1"/>
  <c r="M23" i="2"/>
  <c r="M49" i="1" s="1"/>
  <c r="N23" i="2"/>
  <c r="N49" i="1" s="1"/>
  <c r="M24" i="2"/>
  <c r="M50" i="1" s="1"/>
  <c r="N24" i="2"/>
  <c r="N50" i="1" s="1"/>
  <c r="M25" i="2"/>
  <c r="M51" i="1" s="1"/>
  <c r="N25" i="2"/>
  <c r="N51" i="1" s="1"/>
  <c r="M26" i="2"/>
  <c r="M52" i="1" s="1"/>
  <c r="N26" i="2"/>
  <c r="N52" i="1" s="1"/>
  <c r="M27" i="2"/>
  <c r="M53" i="1" s="1"/>
  <c r="N27" i="2"/>
  <c r="N53" i="1" s="1"/>
  <c r="P138" i="2"/>
  <c r="P137"/>
  <c r="P136"/>
  <c r="P135"/>
  <c r="P134"/>
  <c r="P133"/>
  <c r="P132"/>
  <c r="C26" i="12" s="1"/>
  <c r="P116" i="2"/>
  <c r="P115"/>
  <c r="P114"/>
  <c r="P113"/>
  <c r="P112"/>
  <c r="P111"/>
  <c r="P110"/>
  <c r="C25" i="12" s="1"/>
  <c r="P94" i="2"/>
  <c r="P93"/>
  <c r="P92"/>
  <c r="P91"/>
  <c r="P90"/>
  <c r="P89"/>
  <c r="P88"/>
  <c r="C24" i="12" s="1"/>
  <c r="P72" i="2"/>
  <c r="P71"/>
  <c r="P70"/>
  <c r="P69"/>
  <c r="P68"/>
  <c r="P67"/>
  <c r="P66"/>
  <c r="C23" i="12" s="1"/>
  <c r="P50" i="2"/>
  <c r="P49"/>
  <c r="P48"/>
  <c r="P47"/>
  <c r="P46"/>
  <c r="P45"/>
  <c r="P44"/>
  <c r="C54" i="12" l="1"/>
  <c r="C53"/>
  <c r="G35"/>
  <c r="L179" i="9"/>
  <c r="N179" s="1"/>
  <c r="L178"/>
  <c r="N177"/>
  <c r="G34" i="12"/>
  <c r="L168" i="9"/>
  <c r="N168" s="1"/>
  <c r="N166"/>
  <c r="L167"/>
  <c r="L25" i="2"/>
  <c r="L51" i="1" s="1"/>
  <c r="L24" i="5"/>
  <c r="L73" i="1" s="1"/>
  <c r="P117" i="5"/>
  <c r="D45" i="12" s="1"/>
  <c r="P95" i="5"/>
  <c r="D44" i="12" s="1"/>
  <c r="K27" i="5"/>
  <c r="K76" i="1" s="1"/>
  <c r="P51" i="5"/>
  <c r="D42" i="12" s="1"/>
  <c r="L22" i="5"/>
  <c r="L71" i="1" s="1"/>
  <c r="K22" i="5"/>
  <c r="K71" i="1" s="1"/>
  <c r="P139" i="2"/>
  <c r="D26" i="12" s="1"/>
  <c r="P117" i="2"/>
  <c r="D25" i="12" s="1"/>
  <c r="P95" i="2"/>
  <c r="D24" i="12" s="1"/>
  <c r="L26" i="2"/>
  <c r="L52" i="1" s="1"/>
  <c r="P73" i="2"/>
  <c r="D23" i="12" s="1"/>
  <c r="P51" i="2"/>
  <c r="K26" i="13"/>
  <c r="K98" i="1" s="1"/>
  <c r="K27" i="13"/>
  <c r="K99" i="1" s="1"/>
  <c r="P117" i="13"/>
  <c r="D62" i="12" s="1"/>
  <c r="K25" i="13"/>
  <c r="K97" i="1" s="1"/>
  <c r="K24" i="13"/>
  <c r="K96" i="1" s="1"/>
  <c r="P95" i="13"/>
  <c r="D61" i="12" s="1"/>
  <c r="L27" i="13"/>
  <c r="L99" i="1" s="1"/>
  <c r="P73" i="13"/>
  <c r="D60" i="12" s="1"/>
  <c r="L21" i="13"/>
  <c r="L93" i="1" s="1"/>
  <c r="K21" i="13"/>
  <c r="K93" i="1" s="1"/>
  <c r="D59" i="12"/>
  <c r="L22" i="13"/>
  <c r="L94" i="1" s="1"/>
  <c r="L24" i="13"/>
  <c r="L96" i="1" s="1"/>
  <c r="L26" i="13"/>
  <c r="L98" i="1" s="1"/>
  <c r="K22" i="13"/>
  <c r="K94" i="1" s="1"/>
  <c r="P139" i="5"/>
  <c r="D46" i="12" s="1"/>
  <c r="K25" i="5"/>
  <c r="K74" i="1" s="1"/>
  <c r="K26" i="5"/>
  <c r="K75" i="1" s="1"/>
  <c r="K24" i="5"/>
  <c r="K73" i="1" s="1"/>
  <c r="L27" i="5"/>
  <c r="L76" i="1" s="1"/>
  <c r="P73" i="5"/>
  <c r="D43" i="12" s="1"/>
  <c r="L26" i="5"/>
  <c r="L75" i="1" s="1"/>
  <c r="K23" i="5"/>
  <c r="K72" i="1" s="1"/>
  <c r="L21" i="5"/>
  <c r="L70" i="1" s="1"/>
  <c r="L23" i="5"/>
  <c r="L72" i="1" s="1"/>
  <c r="L25" i="5"/>
  <c r="L74" i="1" s="1"/>
  <c r="K21" i="5"/>
  <c r="K70" i="1" s="1"/>
  <c r="L24" i="2"/>
  <c r="L50" i="1" s="1"/>
  <c r="L23" i="2"/>
  <c r="L49" i="1" s="1"/>
  <c r="K23" i="2"/>
  <c r="K49" i="1" s="1"/>
  <c r="K22" i="2"/>
  <c r="K48" i="1" s="1"/>
  <c r="L27" i="2"/>
  <c r="L53" i="1" s="1"/>
  <c r="L22" i="2"/>
  <c r="L48" i="1" s="1"/>
  <c r="K21" i="2"/>
  <c r="K47" i="1" s="1"/>
  <c r="L21" i="2"/>
  <c r="L47" i="1" s="1"/>
  <c r="K25" i="2"/>
  <c r="K51" i="1" s="1"/>
  <c r="C22" i="12"/>
  <c r="K26" i="2"/>
  <c r="K52" i="1" s="1"/>
  <c r="K27" i="2"/>
  <c r="K53" i="1" s="1"/>
  <c r="K24" i="2"/>
  <c r="K50" i="1" s="1"/>
  <c r="AF75" i="12"/>
  <c r="AF76"/>
  <c r="AF71"/>
  <c r="AF70"/>
  <c r="V63"/>
  <c r="V62"/>
  <c r="V61"/>
  <c r="V60"/>
  <c r="V59"/>
  <c r="V44"/>
  <c r="V43"/>
  <c r="V42"/>
  <c r="V26"/>
  <c r="V25"/>
  <c r="V24"/>
  <c r="V23"/>
  <c r="V22"/>
  <c r="V74" s="1"/>
  <c r="L34" i="13"/>
  <c r="K34"/>
  <c r="L32"/>
  <c r="K32"/>
  <c r="L34" i="5"/>
  <c r="K34"/>
  <c r="L32"/>
  <c r="K32"/>
  <c r="A79" i="8"/>
  <c r="A77"/>
  <c r="A68"/>
  <c r="A66"/>
  <c r="A57"/>
  <c r="A55"/>
  <c r="A46"/>
  <c r="A44"/>
  <c r="A35"/>
  <c r="A33"/>
  <c r="H36" i="14"/>
  <c r="J36" s="1"/>
  <c r="J35"/>
  <c r="H35"/>
  <c r="H34"/>
  <c r="J34" s="1"/>
  <c r="H33"/>
  <c r="J33" s="1"/>
  <c r="H32"/>
  <c r="J32" s="1"/>
  <c r="H80"/>
  <c r="J80" s="1"/>
  <c r="J79"/>
  <c r="H79"/>
  <c r="H78"/>
  <c r="J78" s="1"/>
  <c r="H77"/>
  <c r="J77" s="1"/>
  <c r="H76"/>
  <c r="J76" s="1"/>
  <c r="Y148" i="13"/>
  <c r="X148"/>
  <c r="Y147"/>
  <c r="X147"/>
  <c r="Y146"/>
  <c r="X146"/>
  <c r="Y145"/>
  <c r="X145"/>
  <c r="X149" s="1"/>
  <c r="Y144"/>
  <c r="X144"/>
  <c r="X143"/>
  <c r="H69" i="14"/>
  <c r="J69" s="1"/>
  <c r="H68"/>
  <c r="J68" s="1"/>
  <c r="H67"/>
  <c r="J67" s="1"/>
  <c r="H66"/>
  <c r="J66" s="1"/>
  <c r="H65"/>
  <c r="J65" s="1"/>
  <c r="J58"/>
  <c r="H58"/>
  <c r="H57"/>
  <c r="J57" s="1"/>
  <c r="J56"/>
  <c r="H56"/>
  <c r="H55"/>
  <c r="J55" s="1"/>
  <c r="H54"/>
  <c r="J54" s="1"/>
  <c r="H47"/>
  <c r="J47" s="1"/>
  <c r="H46"/>
  <c r="J46" s="1"/>
  <c r="H45"/>
  <c r="J45" s="1"/>
  <c r="J44"/>
  <c r="H44"/>
  <c r="H43"/>
  <c r="J43" s="1"/>
  <c r="H80" i="8"/>
  <c r="J80" s="1"/>
  <c r="H79"/>
  <c r="J79" s="1"/>
  <c r="H78"/>
  <c r="J78" s="1"/>
  <c r="H69"/>
  <c r="J69" s="1"/>
  <c r="H68"/>
  <c r="J68" s="1"/>
  <c r="J67"/>
  <c r="H67"/>
  <c r="H58"/>
  <c r="J58" s="1"/>
  <c r="H57"/>
  <c r="J57" s="1"/>
  <c r="H56"/>
  <c r="J56" s="1"/>
  <c r="J47"/>
  <c r="H47"/>
  <c r="H46"/>
  <c r="J46" s="1"/>
  <c r="H45"/>
  <c r="J45" s="1"/>
  <c r="H36"/>
  <c r="J36" s="1"/>
  <c r="H35"/>
  <c r="J35" s="1"/>
  <c r="J34"/>
  <c r="H34"/>
  <c r="H79" i="9"/>
  <c r="J79" s="1"/>
  <c r="H68"/>
  <c r="J68" s="1"/>
  <c r="H57"/>
  <c r="J57" s="1"/>
  <c r="J44"/>
  <c r="J43"/>
  <c r="H47"/>
  <c r="J47" s="1"/>
  <c r="H46"/>
  <c r="J46" s="1"/>
  <c r="H45"/>
  <c r="J45" s="1"/>
  <c r="H44"/>
  <c r="H43"/>
  <c r="H35"/>
  <c r="J35" s="1"/>
  <c r="B24" i="14"/>
  <c r="B23"/>
  <c r="B22"/>
  <c r="B21"/>
  <c r="B24" i="8"/>
  <c r="B23"/>
  <c r="B22"/>
  <c r="B21"/>
  <c r="Q139" i="5"/>
  <c r="U117"/>
  <c r="Q117"/>
  <c r="S116"/>
  <c r="S115"/>
  <c r="S114"/>
  <c r="S113"/>
  <c r="S112"/>
  <c r="S111"/>
  <c r="S110"/>
  <c r="F95"/>
  <c r="Q95"/>
  <c r="Q73"/>
  <c r="U51"/>
  <c r="Q51"/>
  <c r="S50"/>
  <c r="S49"/>
  <c r="S48"/>
  <c r="S47"/>
  <c r="S46"/>
  <c r="S45"/>
  <c r="S44"/>
  <c r="U139" i="13"/>
  <c r="Q139"/>
  <c r="S138"/>
  <c r="S137"/>
  <c r="S136"/>
  <c r="R136"/>
  <c r="S135"/>
  <c r="S139" s="1"/>
  <c r="S134"/>
  <c r="S133"/>
  <c r="S132"/>
  <c r="U117"/>
  <c r="Q117"/>
  <c r="S116"/>
  <c r="S115"/>
  <c r="S114"/>
  <c r="S113"/>
  <c r="S112"/>
  <c r="S111"/>
  <c r="S117" s="1"/>
  <c r="S110"/>
  <c r="R110"/>
  <c r="S72"/>
  <c r="S71"/>
  <c r="S70"/>
  <c r="R70"/>
  <c r="S69"/>
  <c r="S68"/>
  <c r="R68"/>
  <c r="S67"/>
  <c r="S66"/>
  <c r="U95"/>
  <c r="Q95"/>
  <c r="S94"/>
  <c r="S93"/>
  <c r="S92"/>
  <c r="S91"/>
  <c r="S90"/>
  <c r="S89"/>
  <c r="S88"/>
  <c r="U73"/>
  <c r="Q73"/>
  <c r="S50"/>
  <c r="S49"/>
  <c r="S48"/>
  <c r="S47"/>
  <c r="S51" s="1"/>
  <c r="S46"/>
  <c r="S45"/>
  <c r="S44"/>
  <c r="U51"/>
  <c r="Q51"/>
  <c r="S138" i="2"/>
  <c r="S137"/>
  <c r="S136"/>
  <c r="S135"/>
  <c r="S134"/>
  <c r="S133"/>
  <c r="S132"/>
  <c r="U139"/>
  <c r="Q139"/>
  <c r="S116"/>
  <c r="S115"/>
  <c r="S114"/>
  <c r="S113"/>
  <c r="S112"/>
  <c r="S111"/>
  <c r="S110"/>
  <c r="U117"/>
  <c r="Q117"/>
  <c r="S94"/>
  <c r="S93"/>
  <c r="S92"/>
  <c r="S91"/>
  <c r="S90"/>
  <c r="S89"/>
  <c r="S88"/>
  <c r="U95"/>
  <c r="Q95"/>
  <c r="U73"/>
  <c r="Q73"/>
  <c r="S72"/>
  <c r="S71"/>
  <c r="S70"/>
  <c r="S69"/>
  <c r="S68"/>
  <c r="S67"/>
  <c r="S66"/>
  <c r="F67" i="12"/>
  <c r="F66"/>
  <c r="F65"/>
  <c r="F64"/>
  <c r="F52"/>
  <c r="F51"/>
  <c r="F50"/>
  <c r="F49"/>
  <c r="F48"/>
  <c r="F47"/>
  <c r="F33"/>
  <c r="F32"/>
  <c r="F31"/>
  <c r="F30"/>
  <c r="F29"/>
  <c r="F28"/>
  <c r="E34" i="13"/>
  <c r="D34"/>
  <c r="E33"/>
  <c r="D33"/>
  <c r="E32"/>
  <c r="D32"/>
  <c r="E31"/>
  <c r="D31"/>
  <c r="E30"/>
  <c r="D30"/>
  <c r="E29"/>
  <c r="D29"/>
  <c r="E28"/>
  <c r="D28"/>
  <c r="E27"/>
  <c r="D27"/>
  <c r="E26"/>
  <c r="D26"/>
  <c r="E25"/>
  <c r="D25"/>
  <c r="E24"/>
  <c r="D24"/>
  <c r="E23"/>
  <c r="D23"/>
  <c r="E22"/>
  <c r="D22"/>
  <c r="E21"/>
  <c r="D21"/>
  <c r="Y126"/>
  <c r="X126"/>
  <c r="Y125"/>
  <c r="X125"/>
  <c r="Y124"/>
  <c r="X124"/>
  <c r="Y123"/>
  <c r="X123"/>
  <c r="Y122"/>
  <c r="Y127" s="1"/>
  <c r="X122"/>
  <c r="X121"/>
  <c r="X127" s="1"/>
  <c r="Y104"/>
  <c r="X104"/>
  <c r="Y103"/>
  <c r="X103"/>
  <c r="Y102"/>
  <c r="X102"/>
  <c r="Y101"/>
  <c r="X101"/>
  <c r="X105" s="1"/>
  <c r="Y100"/>
  <c r="Y105" s="1"/>
  <c r="X100"/>
  <c r="X99"/>
  <c r="Y82"/>
  <c r="X82"/>
  <c r="Y81"/>
  <c r="X81"/>
  <c r="Y80"/>
  <c r="X80"/>
  <c r="Y79"/>
  <c r="X79"/>
  <c r="Y78"/>
  <c r="Y83" s="1"/>
  <c r="X78"/>
  <c r="X77"/>
  <c r="X83" s="1"/>
  <c r="F79"/>
  <c r="R72" s="1"/>
  <c r="F78"/>
  <c r="R71" s="1"/>
  <c r="F77"/>
  <c r="F76"/>
  <c r="R69" s="1"/>
  <c r="F75"/>
  <c r="F74"/>
  <c r="R67" s="1"/>
  <c r="R73" s="1"/>
  <c r="F73"/>
  <c r="F72"/>
  <c r="F71"/>
  <c r="F70"/>
  <c r="F69"/>
  <c r="F24" s="1"/>
  <c r="F68"/>
  <c r="F23" s="1"/>
  <c r="F67"/>
  <c r="F66"/>
  <c r="R66" s="1"/>
  <c r="F145"/>
  <c r="R138" s="1"/>
  <c r="F144"/>
  <c r="G144" s="1"/>
  <c r="F143"/>
  <c r="F142"/>
  <c r="R135" s="1"/>
  <c r="F141"/>
  <c r="R134" s="1"/>
  <c r="F140"/>
  <c r="R133" s="1"/>
  <c r="R139" s="1"/>
  <c r="F139"/>
  <c r="F138"/>
  <c r="F137"/>
  <c r="F136"/>
  <c r="F135"/>
  <c r="F134"/>
  <c r="F133"/>
  <c r="F132"/>
  <c r="R132" s="1"/>
  <c r="F123"/>
  <c r="R116" s="1"/>
  <c r="F122"/>
  <c r="R115" s="1"/>
  <c r="F121"/>
  <c r="R114" s="1"/>
  <c r="F120"/>
  <c r="F119"/>
  <c r="R112" s="1"/>
  <c r="F118"/>
  <c r="R111" s="1"/>
  <c r="R117" s="1"/>
  <c r="F117"/>
  <c r="F116"/>
  <c r="F115"/>
  <c r="F114"/>
  <c r="F113"/>
  <c r="F112"/>
  <c r="F111"/>
  <c r="F110"/>
  <c r="F101"/>
  <c r="R94" s="1"/>
  <c r="F100"/>
  <c r="R93" s="1"/>
  <c r="F99"/>
  <c r="R92" s="1"/>
  <c r="F98"/>
  <c r="R91" s="1"/>
  <c r="F97"/>
  <c r="R90" s="1"/>
  <c r="F96"/>
  <c r="R89" s="1"/>
  <c r="R95" s="1"/>
  <c r="F95"/>
  <c r="F94"/>
  <c r="F93"/>
  <c r="F92"/>
  <c r="G92" s="1"/>
  <c r="F91"/>
  <c r="F90"/>
  <c r="F89"/>
  <c r="F88"/>
  <c r="R88" s="1"/>
  <c r="Y60"/>
  <c r="X60"/>
  <c r="Y59"/>
  <c r="X59"/>
  <c r="Y58"/>
  <c r="X58"/>
  <c r="Y57"/>
  <c r="X57"/>
  <c r="Y56"/>
  <c r="Y61" s="1"/>
  <c r="X56"/>
  <c r="X55"/>
  <c r="X61" s="1"/>
  <c r="F57"/>
  <c r="R50" s="1"/>
  <c r="F56"/>
  <c r="R49" s="1"/>
  <c r="F55"/>
  <c r="R48" s="1"/>
  <c r="F54"/>
  <c r="R47" s="1"/>
  <c r="F53"/>
  <c r="F30" s="1"/>
  <c r="F52"/>
  <c r="F29" s="1"/>
  <c r="F51"/>
  <c r="F28" s="1"/>
  <c r="F50"/>
  <c r="F49"/>
  <c r="F48"/>
  <c r="F47"/>
  <c r="F46"/>
  <c r="F45"/>
  <c r="F44"/>
  <c r="R44" s="1"/>
  <c r="E34" i="5"/>
  <c r="D34"/>
  <c r="E33"/>
  <c r="D33"/>
  <c r="E32"/>
  <c r="D32"/>
  <c r="E31"/>
  <c r="D31"/>
  <c r="E30"/>
  <c r="D30"/>
  <c r="E29"/>
  <c r="D29"/>
  <c r="E28"/>
  <c r="D28"/>
  <c r="E27"/>
  <c r="D27"/>
  <c r="E26"/>
  <c r="D26"/>
  <c r="E25"/>
  <c r="D25"/>
  <c r="E24"/>
  <c r="D24"/>
  <c r="E23"/>
  <c r="D23"/>
  <c r="E22"/>
  <c r="D22"/>
  <c r="E21"/>
  <c r="D21"/>
  <c r="Y281"/>
  <c r="Y280"/>
  <c r="X280"/>
  <c r="Y279"/>
  <c r="X279"/>
  <c r="Y278"/>
  <c r="X278"/>
  <c r="Y277"/>
  <c r="X277"/>
  <c r="X281" s="1"/>
  <c r="Y276"/>
  <c r="X276"/>
  <c r="X275"/>
  <c r="Y258"/>
  <c r="X258"/>
  <c r="Y257"/>
  <c r="X257"/>
  <c r="Y256"/>
  <c r="X256"/>
  <c r="Y255"/>
  <c r="X255"/>
  <c r="Y254"/>
  <c r="Y259" s="1"/>
  <c r="X254"/>
  <c r="X253"/>
  <c r="X237"/>
  <c r="Y236"/>
  <c r="X236"/>
  <c r="Y235"/>
  <c r="X235"/>
  <c r="Y234"/>
  <c r="X234"/>
  <c r="Y233"/>
  <c r="X233"/>
  <c r="Y232"/>
  <c r="Y237" s="1"/>
  <c r="X232"/>
  <c r="X231"/>
  <c r="Y214"/>
  <c r="X214"/>
  <c r="Y213"/>
  <c r="X213"/>
  <c r="Y212"/>
  <c r="X212"/>
  <c r="Y211"/>
  <c r="X211"/>
  <c r="Y210"/>
  <c r="X210"/>
  <c r="X209"/>
  <c r="Y192"/>
  <c r="X192"/>
  <c r="Y191"/>
  <c r="X191"/>
  <c r="Y190"/>
  <c r="X190"/>
  <c r="Y189"/>
  <c r="X189"/>
  <c r="Y188"/>
  <c r="X188"/>
  <c r="X187"/>
  <c r="Y170"/>
  <c r="X170"/>
  <c r="Y169"/>
  <c r="X169"/>
  <c r="Y168"/>
  <c r="X168"/>
  <c r="Y167"/>
  <c r="X167"/>
  <c r="Y166"/>
  <c r="X166"/>
  <c r="X165"/>
  <c r="X148"/>
  <c r="Y147"/>
  <c r="X147"/>
  <c r="Y146"/>
  <c r="X146"/>
  <c r="Y145"/>
  <c r="X145"/>
  <c r="Y144"/>
  <c r="X144"/>
  <c r="X143"/>
  <c r="Y126"/>
  <c r="X126"/>
  <c r="Y125"/>
  <c r="X125"/>
  <c r="Y124"/>
  <c r="X124"/>
  <c r="Y123"/>
  <c r="X123"/>
  <c r="Y122"/>
  <c r="X122"/>
  <c r="X121"/>
  <c r="Y104"/>
  <c r="X104"/>
  <c r="Y103"/>
  <c r="X103"/>
  <c r="Y102"/>
  <c r="X102"/>
  <c r="Y101"/>
  <c r="X101"/>
  <c r="Y100"/>
  <c r="X100"/>
  <c r="X99"/>
  <c r="Y82"/>
  <c r="X82"/>
  <c r="Y81"/>
  <c r="X81"/>
  <c r="Y80"/>
  <c r="X80"/>
  <c r="Y79"/>
  <c r="X79"/>
  <c r="Y78"/>
  <c r="X78"/>
  <c r="X77"/>
  <c r="Y60"/>
  <c r="X60"/>
  <c r="Y59"/>
  <c r="X59"/>
  <c r="Y58"/>
  <c r="X58"/>
  <c r="Y57"/>
  <c r="X57"/>
  <c r="Y56"/>
  <c r="X56"/>
  <c r="X55"/>
  <c r="F145"/>
  <c r="R138" s="1"/>
  <c r="F144"/>
  <c r="R137" s="1"/>
  <c r="F143"/>
  <c r="R136" s="1"/>
  <c r="F142"/>
  <c r="R135" s="1"/>
  <c r="F141"/>
  <c r="F140"/>
  <c r="R133" s="1"/>
  <c r="F139"/>
  <c r="F138"/>
  <c r="F137"/>
  <c r="F136"/>
  <c r="F135"/>
  <c r="F134"/>
  <c r="F133"/>
  <c r="F132"/>
  <c r="R132" s="1"/>
  <c r="F123"/>
  <c r="R116" s="1"/>
  <c r="F122"/>
  <c r="R115" s="1"/>
  <c r="F121"/>
  <c r="R114" s="1"/>
  <c r="F120"/>
  <c r="R113" s="1"/>
  <c r="F119"/>
  <c r="R112" s="1"/>
  <c r="F118"/>
  <c r="F117"/>
  <c r="F116"/>
  <c r="F115"/>
  <c r="F114"/>
  <c r="F113"/>
  <c r="F112"/>
  <c r="F111"/>
  <c r="F110"/>
  <c r="R110" s="1"/>
  <c r="F101"/>
  <c r="R94" s="1"/>
  <c r="F100"/>
  <c r="R93" s="1"/>
  <c r="F99"/>
  <c r="R92" s="1"/>
  <c r="F98"/>
  <c r="R91" s="1"/>
  <c r="F97"/>
  <c r="R90" s="1"/>
  <c r="F96"/>
  <c r="R89" s="1"/>
  <c r="F94"/>
  <c r="F93"/>
  <c r="G93" s="1"/>
  <c r="F92"/>
  <c r="F91"/>
  <c r="F90"/>
  <c r="F89"/>
  <c r="F88"/>
  <c r="R88" s="1"/>
  <c r="F79"/>
  <c r="R72" s="1"/>
  <c r="F78"/>
  <c r="R71" s="1"/>
  <c r="F77"/>
  <c r="R70" s="1"/>
  <c r="F76"/>
  <c r="R69" s="1"/>
  <c r="F75"/>
  <c r="R68" s="1"/>
  <c r="F74"/>
  <c r="R67" s="1"/>
  <c r="F73"/>
  <c r="F72"/>
  <c r="F71"/>
  <c r="F70"/>
  <c r="F69"/>
  <c r="F68"/>
  <c r="F67"/>
  <c r="F66"/>
  <c r="R66" s="1"/>
  <c r="F57"/>
  <c r="F56"/>
  <c r="F55"/>
  <c r="R48" s="1"/>
  <c r="F54"/>
  <c r="F53"/>
  <c r="R46" s="1"/>
  <c r="F52"/>
  <c r="F51"/>
  <c r="F50"/>
  <c r="F49"/>
  <c r="F48"/>
  <c r="F47"/>
  <c r="F46"/>
  <c r="F45"/>
  <c r="F44"/>
  <c r="Y302" i="2"/>
  <c r="X302"/>
  <c r="Y301"/>
  <c r="X301"/>
  <c r="Y300"/>
  <c r="X300"/>
  <c r="Y299"/>
  <c r="X299"/>
  <c r="Y298"/>
  <c r="X298"/>
  <c r="X297"/>
  <c r="Y280"/>
  <c r="X280"/>
  <c r="Y279"/>
  <c r="X279"/>
  <c r="Y278"/>
  <c r="X278"/>
  <c r="Y277"/>
  <c r="X277"/>
  <c r="Y276"/>
  <c r="X276"/>
  <c r="X275"/>
  <c r="Y258"/>
  <c r="X258"/>
  <c r="Y257"/>
  <c r="X257"/>
  <c r="Y256"/>
  <c r="X256"/>
  <c r="Y255"/>
  <c r="X255"/>
  <c r="Y254"/>
  <c r="X254"/>
  <c r="X253"/>
  <c r="Y236"/>
  <c r="X236"/>
  <c r="Y235"/>
  <c r="X235"/>
  <c r="Y234"/>
  <c r="X234"/>
  <c r="Y233"/>
  <c r="X233"/>
  <c r="Y232"/>
  <c r="X232"/>
  <c r="X231"/>
  <c r="Y214"/>
  <c r="X214"/>
  <c r="Y213"/>
  <c r="X213"/>
  <c r="Y212"/>
  <c r="X212"/>
  <c r="Y211"/>
  <c r="X211"/>
  <c r="Y210"/>
  <c r="X210"/>
  <c r="X209"/>
  <c r="Y192"/>
  <c r="X192"/>
  <c r="Y191"/>
  <c r="X191"/>
  <c r="Y190"/>
  <c r="X190"/>
  <c r="Y189"/>
  <c r="X189"/>
  <c r="Y188"/>
  <c r="X188"/>
  <c r="X187"/>
  <c r="Y170"/>
  <c r="X170"/>
  <c r="Y169"/>
  <c r="X169"/>
  <c r="Y168"/>
  <c r="X168"/>
  <c r="Y167"/>
  <c r="X167"/>
  <c r="Y166"/>
  <c r="X166"/>
  <c r="X165"/>
  <c r="Y148"/>
  <c r="X148"/>
  <c r="Y147"/>
  <c r="X147"/>
  <c r="Y146"/>
  <c r="X146"/>
  <c r="Y145"/>
  <c r="X145"/>
  <c r="Y144"/>
  <c r="X144"/>
  <c r="X143"/>
  <c r="Y126"/>
  <c r="X126"/>
  <c r="Y125"/>
  <c r="X125"/>
  <c r="Y124"/>
  <c r="X124"/>
  <c r="Y123"/>
  <c r="X123"/>
  <c r="Y122"/>
  <c r="X122"/>
  <c r="X121"/>
  <c r="Y104"/>
  <c r="X104"/>
  <c r="Y103"/>
  <c r="X103"/>
  <c r="Y102"/>
  <c r="X102"/>
  <c r="Y101"/>
  <c r="X101"/>
  <c r="Y100"/>
  <c r="X100"/>
  <c r="X99"/>
  <c r="Y82"/>
  <c r="X82"/>
  <c r="Y81"/>
  <c r="X81"/>
  <c r="Y80"/>
  <c r="X80"/>
  <c r="Y79"/>
  <c r="X79"/>
  <c r="Y78"/>
  <c r="X78"/>
  <c r="X77"/>
  <c r="Y57"/>
  <c r="Y58"/>
  <c r="Y59"/>
  <c r="Y60"/>
  <c r="Y56"/>
  <c r="X56"/>
  <c r="X57"/>
  <c r="X58"/>
  <c r="X59"/>
  <c r="X60"/>
  <c r="X55"/>
  <c r="S46"/>
  <c r="S47"/>
  <c r="S48"/>
  <c r="S49"/>
  <c r="S50"/>
  <c r="C74" i="12" l="1"/>
  <c r="C36"/>
  <c r="C37"/>
  <c r="D53"/>
  <c r="D54"/>
  <c r="X105" i="5"/>
  <c r="R73"/>
  <c r="X215"/>
  <c r="L111" i="8" s="1"/>
  <c r="X193" i="5"/>
  <c r="X149"/>
  <c r="G141"/>
  <c r="R134"/>
  <c r="R139" s="1"/>
  <c r="G116"/>
  <c r="R95"/>
  <c r="H35" i="12"/>
  <c r="N178" i="9"/>
  <c r="L180"/>
  <c r="O179"/>
  <c r="AB35" i="12"/>
  <c r="AA35"/>
  <c r="O177" i="9"/>
  <c r="I34" i="12"/>
  <c r="H34"/>
  <c r="O168" i="9"/>
  <c r="AB34" i="12"/>
  <c r="AA34"/>
  <c r="O166" i="9"/>
  <c r="L169"/>
  <c r="N167"/>
  <c r="X215" i="2"/>
  <c r="Y171"/>
  <c r="X171"/>
  <c r="V53" i="12"/>
  <c r="V54"/>
  <c r="V37"/>
  <c r="V36"/>
  <c r="Y215" i="5"/>
  <c r="Y193"/>
  <c r="Y171"/>
  <c r="Y127"/>
  <c r="S117"/>
  <c r="Y83"/>
  <c r="Y61"/>
  <c r="L34" i="8" s="1"/>
  <c r="L36" s="1"/>
  <c r="N36" s="1"/>
  <c r="O36" s="1"/>
  <c r="S51" i="5"/>
  <c r="Y303" i="2"/>
  <c r="Y259"/>
  <c r="Y237"/>
  <c r="Y215"/>
  <c r="F25" i="5"/>
  <c r="G115"/>
  <c r="X127"/>
  <c r="G111"/>
  <c r="G122"/>
  <c r="G78"/>
  <c r="F27"/>
  <c r="F26"/>
  <c r="X83"/>
  <c r="F22"/>
  <c r="F21"/>
  <c r="G53"/>
  <c r="X61"/>
  <c r="G56"/>
  <c r="F30"/>
  <c r="Y193" i="2"/>
  <c r="Y83"/>
  <c r="Y281"/>
  <c r="X303"/>
  <c r="L155" i="9" s="1"/>
  <c r="X281" i="2"/>
  <c r="X259"/>
  <c r="L133" i="9" s="1"/>
  <c r="X237" i="2"/>
  <c r="L122" i="9" s="1"/>
  <c r="X193" i="2"/>
  <c r="X83"/>
  <c r="K28"/>
  <c r="K54" i="1" s="1"/>
  <c r="L28" i="2"/>
  <c r="L54" i="1" s="1"/>
  <c r="D22" i="12"/>
  <c r="L78" i="14"/>
  <c r="N78" s="1"/>
  <c r="O78" s="1"/>
  <c r="Y149" i="13"/>
  <c r="R137"/>
  <c r="G138"/>
  <c r="L67" i="14"/>
  <c r="L68" s="1"/>
  <c r="N68" s="1"/>
  <c r="O68" s="1"/>
  <c r="G120" i="13"/>
  <c r="R113"/>
  <c r="P24" s="1"/>
  <c r="P96" i="1" s="1"/>
  <c r="G116" i="13"/>
  <c r="S95"/>
  <c r="L56" i="14"/>
  <c r="N56" s="1"/>
  <c r="O56" s="1"/>
  <c r="G22" i="13"/>
  <c r="S73"/>
  <c r="L45" i="14"/>
  <c r="L47" s="1"/>
  <c r="N47" s="1"/>
  <c r="O47" s="1"/>
  <c r="L28" i="13"/>
  <c r="L100" i="1" s="1"/>
  <c r="K28" i="13"/>
  <c r="K100" i="1" s="1"/>
  <c r="G24" i="13"/>
  <c r="G26"/>
  <c r="G25"/>
  <c r="G67"/>
  <c r="L34" i="14"/>
  <c r="N34" s="1"/>
  <c r="O34" s="1"/>
  <c r="R46" i="13"/>
  <c r="P23" s="1"/>
  <c r="P95" i="1" s="1"/>
  <c r="G33" i="13"/>
  <c r="G50"/>
  <c r="H27" s="1"/>
  <c r="F22"/>
  <c r="R45"/>
  <c r="P22" s="1"/>
  <c r="P94" i="1" s="1"/>
  <c r="O26" i="13"/>
  <c r="O98" i="1" s="1"/>
  <c r="P26" i="13"/>
  <c r="P98" i="1" s="1"/>
  <c r="O25" i="13"/>
  <c r="O97" i="1" s="1"/>
  <c r="P25" i="13"/>
  <c r="P97" i="1" s="1"/>
  <c r="O24" i="13"/>
  <c r="O96" i="1" s="1"/>
  <c r="O27" i="13"/>
  <c r="O99" i="1" s="1"/>
  <c r="P27" i="13"/>
  <c r="P99" i="1" s="1"/>
  <c r="F25" i="13"/>
  <c r="R51"/>
  <c r="G140" i="5"/>
  <c r="G137"/>
  <c r="G145"/>
  <c r="G24"/>
  <c r="G118"/>
  <c r="G123"/>
  <c r="G21"/>
  <c r="R111"/>
  <c r="R117" s="1"/>
  <c r="G98"/>
  <c r="G25"/>
  <c r="G22"/>
  <c r="G28"/>
  <c r="G74"/>
  <c r="K28"/>
  <c r="K77" i="1" s="1"/>
  <c r="L28" i="5"/>
  <c r="L77" i="1" s="1"/>
  <c r="G23" i="5"/>
  <c r="G72"/>
  <c r="G27"/>
  <c r="G34"/>
  <c r="G52"/>
  <c r="F23"/>
  <c r="G32"/>
  <c r="R44"/>
  <c r="F28"/>
  <c r="O25"/>
  <c r="O74" i="1" s="1"/>
  <c r="P25" i="5"/>
  <c r="P74" i="1" s="1"/>
  <c r="G48" i="5"/>
  <c r="F32"/>
  <c r="G54"/>
  <c r="G30"/>
  <c r="R47"/>
  <c r="F24"/>
  <c r="G29"/>
  <c r="F31"/>
  <c r="R45"/>
  <c r="G26"/>
  <c r="G33"/>
  <c r="R49"/>
  <c r="F33"/>
  <c r="G31"/>
  <c r="G57"/>
  <c r="F29"/>
  <c r="F34"/>
  <c r="R50"/>
  <c r="Y149" i="2"/>
  <c r="S139"/>
  <c r="X149"/>
  <c r="S117"/>
  <c r="Y127"/>
  <c r="X127"/>
  <c r="Y105"/>
  <c r="X105"/>
  <c r="Y61"/>
  <c r="X61"/>
  <c r="N28" i="5"/>
  <c r="N77" i="1" s="1"/>
  <c r="M28" i="5"/>
  <c r="M77" i="1" s="1"/>
  <c r="N28" i="13"/>
  <c r="N100" i="1" s="1"/>
  <c r="M28" i="13"/>
  <c r="M100" i="1" s="1"/>
  <c r="Y149" i="5"/>
  <c r="Y105"/>
  <c r="S95" i="2"/>
  <c r="S73"/>
  <c r="G52" i="13"/>
  <c r="G78"/>
  <c r="G27"/>
  <c r="F32"/>
  <c r="G111"/>
  <c r="F27"/>
  <c r="G30"/>
  <c r="G34"/>
  <c r="G28"/>
  <c r="G23"/>
  <c r="G145"/>
  <c r="F21"/>
  <c r="F26"/>
  <c r="G29"/>
  <c r="F34"/>
  <c r="F33"/>
  <c r="G133"/>
  <c r="G31"/>
  <c r="G21"/>
  <c r="F31"/>
  <c r="G97"/>
  <c r="G72"/>
  <c r="G32"/>
  <c r="G140"/>
  <c r="G134"/>
  <c r="G141"/>
  <c r="G137"/>
  <c r="G136"/>
  <c r="G142"/>
  <c r="G123"/>
  <c r="G114"/>
  <c r="G122"/>
  <c r="G119"/>
  <c r="G117"/>
  <c r="G112"/>
  <c r="G118"/>
  <c r="G115"/>
  <c r="G101"/>
  <c r="G96"/>
  <c r="G98"/>
  <c r="G93"/>
  <c r="G90"/>
  <c r="G89"/>
  <c r="G100"/>
  <c r="G94"/>
  <c r="G68"/>
  <c r="G74"/>
  <c r="G71"/>
  <c r="G79"/>
  <c r="G57"/>
  <c r="G56"/>
  <c r="H33" s="1"/>
  <c r="G49"/>
  <c r="H26" s="1"/>
  <c r="G70"/>
  <c r="G75"/>
  <c r="G76"/>
  <c r="G69"/>
  <c r="G73"/>
  <c r="G77"/>
  <c r="G139"/>
  <c r="G135"/>
  <c r="G143"/>
  <c r="G113"/>
  <c r="G121"/>
  <c r="G95"/>
  <c r="G91"/>
  <c r="G99"/>
  <c r="G53"/>
  <c r="G46"/>
  <c r="G48"/>
  <c r="G54"/>
  <c r="G45"/>
  <c r="H22" s="1"/>
  <c r="G47"/>
  <c r="G51"/>
  <c r="G55"/>
  <c r="H32" s="1"/>
  <c r="X259" i="5"/>
  <c r="X171"/>
  <c r="G144"/>
  <c r="G136"/>
  <c r="G142"/>
  <c r="G133"/>
  <c r="G134"/>
  <c r="G138"/>
  <c r="G114"/>
  <c r="G101"/>
  <c r="G97"/>
  <c r="G92"/>
  <c r="G90"/>
  <c r="G96"/>
  <c r="G112"/>
  <c r="G119"/>
  <c r="G120"/>
  <c r="G89"/>
  <c r="G100"/>
  <c r="G94"/>
  <c r="G67"/>
  <c r="G70"/>
  <c r="G68"/>
  <c r="G79"/>
  <c r="G71"/>
  <c r="G75"/>
  <c r="G76"/>
  <c r="G49"/>
  <c r="G45"/>
  <c r="G50"/>
  <c r="G46"/>
  <c r="G135"/>
  <c r="G139"/>
  <c r="G143"/>
  <c r="G113"/>
  <c r="G117"/>
  <c r="G121"/>
  <c r="G91"/>
  <c r="G95"/>
  <c r="G99"/>
  <c r="G69"/>
  <c r="G73"/>
  <c r="G77"/>
  <c r="G47"/>
  <c r="G51"/>
  <c r="G55"/>
  <c r="N21" i="2"/>
  <c r="N47" i="1" s="1"/>
  <c r="M21" i="2"/>
  <c r="M47" i="1" s="1"/>
  <c r="D36" i="12" l="1"/>
  <c r="D74"/>
  <c r="D37"/>
  <c r="L45" i="9"/>
  <c r="N45" s="1"/>
  <c r="O45" s="1"/>
  <c r="L100" i="8"/>
  <c r="L101" s="1"/>
  <c r="L78"/>
  <c r="L80" s="1"/>
  <c r="N80" s="1"/>
  <c r="O80" s="1"/>
  <c r="L45"/>
  <c r="Z43" i="12" s="1"/>
  <c r="L100" i="9"/>
  <c r="N100" s="1"/>
  <c r="O100" s="1"/>
  <c r="P23" i="5"/>
  <c r="P72" i="1" s="1"/>
  <c r="L56" i="8"/>
  <c r="N56" s="1"/>
  <c r="AA44" i="12" s="1"/>
  <c r="L113" i="8"/>
  <c r="N113" s="1"/>
  <c r="O113" s="1"/>
  <c r="L112"/>
  <c r="N111"/>
  <c r="O111" s="1"/>
  <c r="L89"/>
  <c r="L91" s="1"/>
  <c r="N91" s="1"/>
  <c r="O91" s="1"/>
  <c r="J35" i="12"/>
  <c r="I35"/>
  <c r="N180" i="9"/>
  <c r="L182"/>
  <c r="N182" s="1"/>
  <c r="O178"/>
  <c r="AE35" i="12"/>
  <c r="K34"/>
  <c r="L34"/>
  <c r="J34"/>
  <c r="L171" i="9"/>
  <c r="N171" s="1"/>
  <c r="N169"/>
  <c r="O167"/>
  <c r="AE34" i="12"/>
  <c r="L157" i="9"/>
  <c r="N157" s="1"/>
  <c r="O157" s="1"/>
  <c r="N155"/>
  <c r="O155" s="1"/>
  <c r="L156"/>
  <c r="L144"/>
  <c r="L145" s="1"/>
  <c r="L135"/>
  <c r="N135" s="1"/>
  <c r="O135" s="1"/>
  <c r="N133"/>
  <c r="O133" s="1"/>
  <c r="L134"/>
  <c r="L124"/>
  <c r="N124" s="1"/>
  <c r="O124" s="1"/>
  <c r="L123"/>
  <c r="N122"/>
  <c r="O122" s="1"/>
  <c r="L111"/>
  <c r="N111" s="1"/>
  <c r="O111" s="1"/>
  <c r="L89"/>
  <c r="N89" s="1"/>
  <c r="L35" i="14"/>
  <c r="N35" s="1"/>
  <c r="O35" s="1"/>
  <c r="L57"/>
  <c r="N57" s="1"/>
  <c r="O57" s="1"/>
  <c r="L55"/>
  <c r="N55" s="1"/>
  <c r="L58"/>
  <c r="N58" s="1"/>
  <c r="O58" s="1"/>
  <c r="L54"/>
  <c r="N54" s="1"/>
  <c r="Y61" i="12" s="1"/>
  <c r="L67" i="8"/>
  <c r="Y45" i="12" s="1"/>
  <c r="O23" i="5"/>
  <c r="O72" i="1" s="1"/>
  <c r="H33" i="5"/>
  <c r="H25"/>
  <c r="H24"/>
  <c r="H22"/>
  <c r="H26"/>
  <c r="H31"/>
  <c r="H30"/>
  <c r="G81"/>
  <c r="F43" i="12" s="1"/>
  <c r="H32" i="5"/>
  <c r="H27"/>
  <c r="H23"/>
  <c r="N34" i="8"/>
  <c r="O34" s="1"/>
  <c r="Z42" i="12"/>
  <c r="L56" i="9"/>
  <c r="L57" s="1"/>
  <c r="L76" i="14"/>
  <c r="N76" s="1"/>
  <c r="O76" s="1"/>
  <c r="L80"/>
  <c r="N80" s="1"/>
  <c r="O80" s="1"/>
  <c r="L79"/>
  <c r="N79" s="1"/>
  <c r="O79" s="1"/>
  <c r="L77"/>
  <c r="N77" s="1"/>
  <c r="Z63" i="12" s="1"/>
  <c r="L69" i="14"/>
  <c r="N69" s="1"/>
  <c r="O69" s="1"/>
  <c r="L66"/>
  <c r="N66" s="1"/>
  <c r="O66" s="1"/>
  <c r="N67"/>
  <c r="O67" s="1"/>
  <c r="L65"/>
  <c r="N65" s="1"/>
  <c r="O65" s="1"/>
  <c r="L46"/>
  <c r="N46" s="1"/>
  <c r="O46" s="1"/>
  <c r="L44"/>
  <c r="N44" s="1"/>
  <c r="Z60" i="12" s="1"/>
  <c r="L43" i="14"/>
  <c r="N43" s="1"/>
  <c r="Y60" i="12" s="1"/>
  <c r="N45" i="14"/>
  <c r="O45" s="1"/>
  <c r="L36"/>
  <c r="N36" s="1"/>
  <c r="O36" s="1"/>
  <c r="L33"/>
  <c r="N33" s="1"/>
  <c r="O33" s="1"/>
  <c r="L32"/>
  <c r="N32" s="1"/>
  <c r="O32" s="1"/>
  <c r="O22" i="13"/>
  <c r="O94" i="1" s="1"/>
  <c r="O23" i="13"/>
  <c r="O95" i="1" s="1"/>
  <c r="O28" i="13"/>
  <c r="O100" i="1" s="1"/>
  <c r="P28" i="13"/>
  <c r="P100" i="1" s="1"/>
  <c r="Y43" i="12"/>
  <c r="L35" i="8"/>
  <c r="H29" i="5"/>
  <c r="H28"/>
  <c r="O24"/>
  <c r="O73" i="1" s="1"/>
  <c r="P24" i="5"/>
  <c r="P73" i="1" s="1"/>
  <c r="O22" i="5"/>
  <c r="O71" i="1" s="1"/>
  <c r="P22" i="5"/>
  <c r="P71" i="1" s="1"/>
  <c r="R51" i="5"/>
  <c r="O27"/>
  <c r="O76" i="1" s="1"/>
  <c r="P27" i="5"/>
  <c r="P76" i="1" s="1"/>
  <c r="P26" i="5"/>
  <c r="P75" i="1" s="1"/>
  <c r="O26" i="5"/>
  <c r="O75" i="1" s="1"/>
  <c r="L78" i="9"/>
  <c r="L67"/>
  <c r="L34"/>
  <c r="L35" s="1"/>
  <c r="Z61" i="12"/>
  <c r="O55" i="14"/>
  <c r="H24" i="13"/>
  <c r="G125"/>
  <c r="F62" i="12" s="1"/>
  <c r="H29" i="13"/>
  <c r="H28"/>
  <c r="H23"/>
  <c r="H25"/>
  <c r="H31"/>
  <c r="H30"/>
  <c r="G147"/>
  <c r="F63" i="12" s="1"/>
  <c r="G103" i="13"/>
  <c r="F61" i="12" s="1"/>
  <c r="G81" i="13"/>
  <c r="G59"/>
  <c r="G147" i="5"/>
  <c r="F46" i="12" s="1"/>
  <c r="G125" i="5"/>
  <c r="F45" i="12" s="1"/>
  <c r="G103" i="5"/>
  <c r="G59"/>
  <c r="F42" i="12" s="1"/>
  <c r="G27" i="14"/>
  <c r="F27"/>
  <c r="E27"/>
  <c r="D27"/>
  <c r="L44" i="9" l="1"/>
  <c r="N44" s="1"/>
  <c r="O44" s="1"/>
  <c r="L43"/>
  <c r="N43" s="1"/>
  <c r="O43" s="1"/>
  <c r="L46"/>
  <c r="L48" s="1"/>
  <c r="L102" i="8"/>
  <c r="N102" s="1"/>
  <c r="O102" s="1"/>
  <c r="N100"/>
  <c r="O100" s="1"/>
  <c r="N78"/>
  <c r="O78" s="1"/>
  <c r="L79"/>
  <c r="L81" s="1"/>
  <c r="L46"/>
  <c r="N46" s="1"/>
  <c r="O46" s="1"/>
  <c r="L47"/>
  <c r="N47" s="1"/>
  <c r="O47" s="1"/>
  <c r="N45"/>
  <c r="O45" s="1"/>
  <c r="L101" i="9"/>
  <c r="L103" s="1"/>
  <c r="L102"/>
  <c r="N102" s="1"/>
  <c r="O102" s="1"/>
  <c r="O56" i="8"/>
  <c r="L57"/>
  <c r="L59" s="1"/>
  <c r="L58"/>
  <c r="N58" s="1"/>
  <c r="AB44" i="12" s="1"/>
  <c r="L114" i="8"/>
  <c r="N112"/>
  <c r="O112" s="1"/>
  <c r="L103"/>
  <c r="N101"/>
  <c r="N89"/>
  <c r="O89" s="1"/>
  <c r="L90"/>
  <c r="N90" s="1"/>
  <c r="O90" s="1"/>
  <c r="K35" i="12"/>
  <c r="O180" i="9"/>
  <c r="AC35" i="12"/>
  <c r="AD35"/>
  <c r="O182" i="9"/>
  <c r="N34" i="12"/>
  <c r="O171" i="9"/>
  <c r="AD34" i="12"/>
  <c r="AC34"/>
  <c r="O169" i="9"/>
  <c r="L158"/>
  <c r="N156"/>
  <c r="L146"/>
  <c r="N146" s="1"/>
  <c r="O146" s="1"/>
  <c r="N144"/>
  <c r="O144" s="1"/>
  <c r="L147"/>
  <c r="N145"/>
  <c r="N134"/>
  <c r="O134" s="1"/>
  <c r="L136"/>
  <c r="N123"/>
  <c r="O123" s="1"/>
  <c r="L125"/>
  <c r="L112"/>
  <c r="L114" s="1"/>
  <c r="L113"/>
  <c r="N113" s="1"/>
  <c r="O113" s="1"/>
  <c r="L91"/>
  <c r="N91" s="1"/>
  <c r="O91" s="1"/>
  <c r="L90"/>
  <c r="L92" s="1"/>
  <c r="AA27" i="12"/>
  <c r="O89" i="9"/>
  <c r="Y62" i="12"/>
  <c r="N35" i="8"/>
  <c r="O35" s="1"/>
  <c r="L37"/>
  <c r="N57" i="9"/>
  <c r="O57" s="1"/>
  <c r="L59"/>
  <c r="N35"/>
  <c r="AE22" i="12" s="1"/>
  <c r="L37" i="9"/>
  <c r="O54" i="14"/>
  <c r="L69" i="8"/>
  <c r="N69" s="1"/>
  <c r="O69" s="1"/>
  <c r="L68"/>
  <c r="N67"/>
  <c r="O67" s="1"/>
  <c r="Y42" i="12"/>
  <c r="Y22"/>
  <c r="Y63"/>
  <c r="O77" i="14"/>
  <c r="Z62" i="12"/>
  <c r="Z70" s="1"/>
  <c r="O44" i="14"/>
  <c r="O43"/>
  <c r="O28" i="5"/>
  <c r="O77" i="1" s="1"/>
  <c r="P28" i="5"/>
  <c r="P77" i="1" s="1"/>
  <c r="L79" i="9"/>
  <c r="Z25" i="12"/>
  <c r="L68" i="9"/>
  <c r="Z22" i="12"/>
  <c r="Z44"/>
  <c r="Y44"/>
  <c r="Y46"/>
  <c r="Z46"/>
  <c r="H35" i="5"/>
  <c r="F44" i="12"/>
  <c r="F54" s="1"/>
  <c r="H36" i="5"/>
  <c r="H35" i="13"/>
  <c r="F60" i="12"/>
  <c r="H36" i="13"/>
  <c r="F59" i="12"/>
  <c r="V52"/>
  <c r="U52"/>
  <c r="V51"/>
  <c r="U51"/>
  <c r="Q278" i="5"/>
  <c r="P278"/>
  <c r="Q256"/>
  <c r="P256"/>
  <c r="Q234"/>
  <c r="P234"/>
  <c r="Q212"/>
  <c r="P212"/>
  <c r="Q190"/>
  <c r="P190"/>
  <c r="Q168"/>
  <c r="P168"/>
  <c r="Q146"/>
  <c r="P146"/>
  <c r="Q124"/>
  <c r="P124"/>
  <c r="Q102"/>
  <c r="P102"/>
  <c r="Q80"/>
  <c r="P80"/>
  <c r="Q58"/>
  <c r="P58"/>
  <c r="B35"/>
  <c r="A35"/>
  <c r="B33"/>
  <c r="A33"/>
  <c r="P33"/>
  <c r="O33"/>
  <c r="N33"/>
  <c r="M33"/>
  <c r="P32"/>
  <c r="O32"/>
  <c r="N32"/>
  <c r="M32"/>
  <c r="U33" i="12"/>
  <c r="U32"/>
  <c r="B33"/>
  <c r="B32"/>
  <c r="F53" l="1"/>
  <c r="Z23"/>
  <c r="Y23"/>
  <c r="N46" i="9"/>
  <c r="O46" s="1"/>
  <c r="N79" i="8"/>
  <c r="O79" s="1"/>
  <c r="L48"/>
  <c r="L50" s="1"/>
  <c r="N50" s="1"/>
  <c r="O50" s="1"/>
  <c r="N101" i="9"/>
  <c r="O101" s="1"/>
  <c r="N57" i="8"/>
  <c r="O57" s="1"/>
  <c r="O58"/>
  <c r="N114"/>
  <c r="O114" s="1"/>
  <c r="L116"/>
  <c r="N116" s="1"/>
  <c r="O116" s="1"/>
  <c r="V180" i="5"/>
  <c r="V178"/>
  <c r="V181"/>
  <c r="V176"/>
  <c r="V182"/>
  <c r="V179"/>
  <c r="V177"/>
  <c r="N103" i="8"/>
  <c r="O103" s="1"/>
  <c r="L105"/>
  <c r="N105" s="1"/>
  <c r="O105" s="1"/>
  <c r="AE48" i="12"/>
  <c r="O101" i="8"/>
  <c r="V160" i="5"/>
  <c r="V158"/>
  <c r="V156"/>
  <c r="V159"/>
  <c r="V154"/>
  <c r="V157"/>
  <c r="V155"/>
  <c r="L92" i="8"/>
  <c r="N92" s="1"/>
  <c r="O92" s="1"/>
  <c r="V136" i="5"/>
  <c r="V133"/>
  <c r="V134"/>
  <c r="V137"/>
  <c r="V138"/>
  <c r="V135"/>
  <c r="V132"/>
  <c r="V93"/>
  <c r="V90"/>
  <c r="V88"/>
  <c r="V94"/>
  <c r="V91"/>
  <c r="V89"/>
  <c r="V92"/>
  <c r="V72"/>
  <c r="V70"/>
  <c r="V68"/>
  <c r="V66"/>
  <c r="V71"/>
  <c r="V69"/>
  <c r="V67"/>
  <c r="AB27" i="12"/>
  <c r="L35"/>
  <c r="N35"/>
  <c r="L160" i="9"/>
  <c r="N160" s="1"/>
  <c r="O160" s="1"/>
  <c r="N158"/>
  <c r="O158" s="1"/>
  <c r="AE33" i="12"/>
  <c r="O156" i="9"/>
  <c r="L149"/>
  <c r="N149" s="1"/>
  <c r="O149" s="1"/>
  <c r="N147"/>
  <c r="O147" s="1"/>
  <c r="O145"/>
  <c r="AE32" i="12"/>
  <c r="N136" i="9"/>
  <c r="O136" s="1"/>
  <c r="L138"/>
  <c r="N138" s="1"/>
  <c r="O138" s="1"/>
  <c r="N125"/>
  <c r="O125" s="1"/>
  <c r="L127"/>
  <c r="N127" s="1"/>
  <c r="O127" s="1"/>
  <c r="N112"/>
  <c r="O112" s="1"/>
  <c r="L116"/>
  <c r="N116" s="1"/>
  <c r="O116" s="1"/>
  <c r="N114"/>
  <c r="O114" s="1"/>
  <c r="N103"/>
  <c r="O103" s="1"/>
  <c r="L105"/>
  <c r="N105" s="1"/>
  <c r="O105" s="1"/>
  <c r="N90"/>
  <c r="O90" s="1"/>
  <c r="L94"/>
  <c r="N94" s="1"/>
  <c r="N92"/>
  <c r="Y70" i="12"/>
  <c r="L39" i="8"/>
  <c r="N39" s="1"/>
  <c r="O39" s="1"/>
  <c r="N37"/>
  <c r="O37" s="1"/>
  <c r="L83"/>
  <c r="N83" s="1"/>
  <c r="O83" s="1"/>
  <c r="N81"/>
  <c r="O81" s="1"/>
  <c r="O35" i="9"/>
  <c r="N79"/>
  <c r="O79" s="1"/>
  <c r="L81"/>
  <c r="N37"/>
  <c r="L39"/>
  <c r="N39" s="1"/>
  <c r="N59"/>
  <c r="O59" s="1"/>
  <c r="L61"/>
  <c r="N61" s="1"/>
  <c r="O61" s="1"/>
  <c r="N68" i="8"/>
  <c r="O68" s="1"/>
  <c r="L70"/>
  <c r="L50" i="9"/>
  <c r="N50" s="1"/>
  <c r="O50" s="1"/>
  <c r="N48"/>
  <c r="O48" s="1"/>
  <c r="N68"/>
  <c r="O68" s="1"/>
  <c r="L70"/>
  <c r="N59" i="8"/>
  <c r="L61"/>
  <c r="N61" s="1"/>
  <c r="Z45" i="12"/>
  <c r="Z54" s="1"/>
  <c r="Y24"/>
  <c r="Z24"/>
  <c r="Y71"/>
  <c r="Z71"/>
  <c r="V50" i="5"/>
  <c r="V48"/>
  <c r="V47"/>
  <c r="V44"/>
  <c r="V49"/>
  <c r="V45"/>
  <c r="V46"/>
  <c r="Z26" i="12"/>
  <c r="Y26"/>
  <c r="Y25"/>
  <c r="Y53"/>
  <c r="Y54"/>
  <c r="Y76"/>
  <c r="F71"/>
  <c r="F70"/>
  <c r="V112" i="5"/>
  <c r="V111"/>
  <c r="V115"/>
  <c r="V113"/>
  <c r="V110"/>
  <c r="V114"/>
  <c r="V116"/>
  <c r="O55"/>
  <c r="F76" i="12"/>
  <c r="O121" i="5"/>
  <c r="O77"/>
  <c r="O99"/>
  <c r="O143"/>
  <c r="O165"/>
  <c r="O187"/>
  <c r="O209"/>
  <c r="O231"/>
  <c r="O253"/>
  <c r="E52" i="12"/>
  <c r="O275" i="5"/>
  <c r="V139" l="1"/>
  <c r="N48" i="8"/>
  <c r="O48" s="1"/>
  <c r="V183" i="5"/>
  <c r="T178"/>
  <c r="W178" s="1"/>
  <c r="T181"/>
  <c r="W181" s="1"/>
  <c r="T176"/>
  <c r="W176" s="1"/>
  <c r="T179"/>
  <c r="W179" s="1"/>
  <c r="T177"/>
  <c r="T180"/>
  <c r="W180" s="1"/>
  <c r="T182"/>
  <c r="W182" s="1"/>
  <c r="V161"/>
  <c r="T156"/>
  <c r="W156" s="1"/>
  <c r="T159"/>
  <c r="W159" s="1"/>
  <c r="T154"/>
  <c r="W154" s="1"/>
  <c r="T157"/>
  <c r="W157" s="1"/>
  <c r="T155"/>
  <c r="T160"/>
  <c r="W160" s="1"/>
  <c r="T158"/>
  <c r="W158" s="1"/>
  <c r="L94" i="8"/>
  <c r="N94" s="1"/>
  <c r="O94" s="1"/>
  <c r="T137" i="5"/>
  <c r="W137" s="1"/>
  <c r="T135"/>
  <c r="W135" s="1"/>
  <c r="T132"/>
  <c r="W132" s="1"/>
  <c r="T134"/>
  <c r="W134" s="1"/>
  <c r="T138"/>
  <c r="W138" s="1"/>
  <c r="T136"/>
  <c r="W136" s="1"/>
  <c r="T133"/>
  <c r="T90"/>
  <c r="W90" s="1"/>
  <c r="T88"/>
  <c r="W88" s="1"/>
  <c r="T94"/>
  <c r="W94" s="1"/>
  <c r="T91"/>
  <c r="W91" s="1"/>
  <c r="T89"/>
  <c r="T92"/>
  <c r="W92" s="1"/>
  <c r="T93"/>
  <c r="W93" s="1"/>
  <c r="V95"/>
  <c r="T71"/>
  <c r="W71" s="1"/>
  <c r="T67"/>
  <c r="T72"/>
  <c r="W72" s="1"/>
  <c r="T68"/>
  <c r="W68" s="1"/>
  <c r="X68" s="1"/>
  <c r="T69"/>
  <c r="W69" s="1"/>
  <c r="Z69" s="1"/>
  <c r="T66"/>
  <c r="W66" s="1"/>
  <c r="Z66" s="1"/>
  <c r="T70"/>
  <c r="W70" s="1"/>
  <c r="V73"/>
  <c r="AE27" i="12"/>
  <c r="AD27"/>
  <c r="O94" i="9"/>
  <c r="AC27" i="12"/>
  <c r="O92" i="9"/>
  <c r="N81"/>
  <c r="O81" s="1"/>
  <c r="L83"/>
  <c r="N83" s="1"/>
  <c r="O83" s="1"/>
  <c r="O37"/>
  <c r="AC22" i="12"/>
  <c r="N70" i="9"/>
  <c r="O70" s="1"/>
  <c r="L72"/>
  <c r="N72" s="1"/>
  <c r="O72" s="1"/>
  <c r="G24"/>
  <c r="F24"/>
  <c r="O59" i="8"/>
  <c r="AC44" i="12"/>
  <c r="O61" i="8"/>
  <c r="AD44" i="12"/>
  <c r="N70" i="8"/>
  <c r="O70" s="1"/>
  <c r="L72"/>
  <c r="N72" s="1"/>
  <c r="O72" s="1"/>
  <c r="E24" i="9"/>
  <c r="D24"/>
  <c r="O39"/>
  <c r="AD22" i="12"/>
  <c r="Z76"/>
  <c r="Z53"/>
  <c r="Z36"/>
  <c r="V51" i="5"/>
  <c r="T50"/>
  <c r="W50" s="1"/>
  <c r="T47"/>
  <c r="W47" s="1"/>
  <c r="T44"/>
  <c r="W44" s="1"/>
  <c r="T49"/>
  <c r="W49" s="1"/>
  <c r="T45"/>
  <c r="T46"/>
  <c r="W46" s="1"/>
  <c r="T48"/>
  <c r="W48" s="1"/>
  <c r="Z74" i="12"/>
  <c r="Z75"/>
  <c r="Y37"/>
  <c r="Z37"/>
  <c r="Y36"/>
  <c r="Y75"/>
  <c r="Y74"/>
  <c r="T110" i="5"/>
  <c r="W110" s="1"/>
  <c r="T112"/>
  <c r="W112" s="1"/>
  <c r="T111"/>
  <c r="W111" s="1"/>
  <c r="T115"/>
  <c r="W115" s="1"/>
  <c r="T113"/>
  <c r="W113" s="1"/>
  <c r="T116"/>
  <c r="W116" s="1"/>
  <c r="T114"/>
  <c r="W114" s="1"/>
  <c r="V117"/>
  <c r="T73" l="1"/>
  <c r="T183"/>
  <c r="T161"/>
  <c r="T95"/>
  <c r="W155"/>
  <c r="W161" s="1"/>
  <c r="Z70"/>
  <c r="X70"/>
  <c r="Z68"/>
  <c r="W89"/>
  <c r="X89" s="1"/>
  <c r="X69"/>
  <c r="Z182"/>
  <c r="X182"/>
  <c r="Z179"/>
  <c r="X179"/>
  <c r="Z180"/>
  <c r="X180"/>
  <c r="Z181"/>
  <c r="X181"/>
  <c r="Z178"/>
  <c r="X178"/>
  <c r="Z176"/>
  <c r="X176"/>
  <c r="W177"/>
  <c r="Z158"/>
  <c r="X158"/>
  <c r="Z160"/>
  <c r="X160"/>
  <c r="Z154"/>
  <c r="X154"/>
  <c r="Z156"/>
  <c r="X156"/>
  <c r="Z157"/>
  <c r="X157"/>
  <c r="Z159"/>
  <c r="X159"/>
  <c r="Z137"/>
  <c r="X137"/>
  <c r="Z135"/>
  <c r="X135"/>
  <c r="Z132"/>
  <c r="X132"/>
  <c r="Z136"/>
  <c r="X136"/>
  <c r="Z134"/>
  <c r="X134"/>
  <c r="Z138"/>
  <c r="X138"/>
  <c r="W133"/>
  <c r="T139"/>
  <c r="Z90"/>
  <c r="X90"/>
  <c r="Z88"/>
  <c r="X88"/>
  <c r="Z94"/>
  <c r="X94"/>
  <c r="Z91"/>
  <c r="X91"/>
  <c r="Z92"/>
  <c r="X92"/>
  <c r="Z93"/>
  <c r="X93"/>
  <c r="X71"/>
  <c r="Z71"/>
  <c r="X72"/>
  <c r="Z72"/>
  <c r="W67"/>
  <c r="W73" s="1"/>
  <c r="X66"/>
  <c r="T51"/>
  <c r="D28" i="9"/>
  <c r="E26"/>
  <c r="D26"/>
  <c r="E28"/>
  <c r="F28"/>
  <c r="G28"/>
  <c r="G26"/>
  <c r="F26"/>
  <c r="W45" i="5"/>
  <c r="Z48"/>
  <c r="X48"/>
  <c r="X50"/>
  <c r="Z50"/>
  <c r="Z49"/>
  <c r="X49"/>
  <c r="Z47"/>
  <c r="X47"/>
  <c r="Z44"/>
  <c r="X44"/>
  <c r="Z46"/>
  <c r="X46"/>
  <c r="R24"/>
  <c r="R73" i="1" s="1"/>
  <c r="Q24" i="5"/>
  <c r="Q73" i="1" s="1"/>
  <c r="Q22" i="5"/>
  <c r="Q71" i="1" s="1"/>
  <c r="R22" i="5"/>
  <c r="R71" i="1" s="1"/>
  <c r="R21" i="5"/>
  <c r="R70" i="1" s="1"/>
  <c r="Q21" i="5"/>
  <c r="Q70" i="1" s="1"/>
  <c r="R25" i="5"/>
  <c r="R74" i="1" s="1"/>
  <c r="Q25" i="5"/>
  <c r="Q74" i="1" s="1"/>
  <c r="R26" i="5"/>
  <c r="R75" i="1" s="1"/>
  <c r="Q26" i="5"/>
  <c r="Q75" i="1" s="1"/>
  <c r="R27" i="5"/>
  <c r="R76" i="1" s="1"/>
  <c r="Q27" i="5"/>
  <c r="Q76" i="1" s="1"/>
  <c r="R23" i="5"/>
  <c r="R72" i="1" s="1"/>
  <c r="Q23" i="5"/>
  <c r="Q72" i="1" s="1"/>
  <c r="X110" i="5"/>
  <c r="Z110"/>
  <c r="Z113"/>
  <c r="X113"/>
  <c r="Z116"/>
  <c r="X116"/>
  <c r="X114"/>
  <c r="Z114"/>
  <c r="T117"/>
  <c r="Z111"/>
  <c r="X111"/>
  <c r="W117"/>
  <c r="Z112"/>
  <c r="X112"/>
  <c r="Z115"/>
  <c r="X115"/>
  <c r="I52" i="12"/>
  <c r="G52"/>
  <c r="H52"/>
  <c r="J52"/>
  <c r="L52"/>
  <c r="X95" i="5" l="1"/>
  <c r="S22"/>
  <c r="S71" i="1" s="1"/>
  <c r="Z155" i="5"/>
  <c r="Z161" s="1"/>
  <c r="X155"/>
  <c r="X161" s="1"/>
  <c r="Y70"/>
  <c r="Z67"/>
  <c r="Z73" s="1"/>
  <c r="X67"/>
  <c r="X73" s="1"/>
  <c r="Z89"/>
  <c r="Z95" s="1"/>
  <c r="W95"/>
  <c r="Y71"/>
  <c r="Y72"/>
  <c r="Y69"/>
  <c r="Y68"/>
  <c r="Y134"/>
  <c r="Y181"/>
  <c r="Y178"/>
  <c r="Y180"/>
  <c r="Y182"/>
  <c r="Y179"/>
  <c r="X177"/>
  <c r="X183" s="1"/>
  <c r="W183"/>
  <c r="Z177"/>
  <c r="Z183" s="1"/>
  <c r="Y159"/>
  <c r="Y157"/>
  <c r="Y158"/>
  <c r="Y160"/>
  <c r="Y156"/>
  <c r="Z133"/>
  <c r="Z139" s="1"/>
  <c r="W139"/>
  <c r="X133"/>
  <c r="X139" s="1"/>
  <c r="Y135"/>
  <c r="Y137"/>
  <c r="Y136"/>
  <c r="Y138"/>
  <c r="Y89"/>
  <c r="Y94"/>
  <c r="Y90"/>
  <c r="Y93"/>
  <c r="Y92"/>
  <c r="Y91"/>
  <c r="X117"/>
  <c r="X45"/>
  <c r="Z45"/>
  <c r="Z51" s="1"/>
  <c r="Y49"/>
  <c r="W51"/>
  <c r="Y48"/>
  <c r="Y47"/>
  <c r="Y50"/>
  <c r="Y46"/>
  <c r="T22"/>
  <c r="T71" i="1" s="1"/>
  <c r="V24" i="5"/>
  <c r="V73" i="1" s="1"/>
  <c r="Y24" i="5"/>
  <c r="Y73" i="1" s="1"/>
  <c r="Z24" i="5"/>
  <c r="Z73" i="1" s="1"/>
  <c r="S24" i="5"/>
  <c r="S73" i="1" s="1"/>
  <c r="T24" i="5"/>
  <c r="T73" i="1" s="1"/>
  <c r="Y21" i="5"/>
  <c r="Y70" i="1" s="1"/>
  <c r="Z21" i="5"/>
  <c r="Z70" i="1" s="1"/>
  <c r="S21" i="5"/>
  <c r="S70" i="1" s="1"/>
  <c r="T21" i="5"/>
  <c r="T70" i="1" s="1"/>
  <c r="U21" i="5"/>
  <c r="U70" i="1" s="1"/>
  <c r="V21" i="5"/>
  <c r="V70" i="1" s="1"/>
  <c r="Y25" i="5"/>
  <c r="Y74" i="1" s="1"/>
  <c r="Z25" i="5"/>
  <c r="Z74" i="1" s="1"/>
  <c r="T25" i="5"/>
  <c r="T74" i="1" s="1"/>
  <c r="S25" i="5"/>
  <c r="S74" i="1" s="1"/>
  <c r="T26" i="5"/>
  <c r="T75" i="1" s="1"/>
  <c r="S26" i="5"/>
  <c r="S75" i="1" s="1"/>
  <c r="U27" i="5"/>
  <c r="U76" i="1" s="1"/>
  <c r="V27" i="5"/>
  <c r="V76" i="1" s="1"/>
  <c r="S27" i="5"/>
  <c r="S76" i="1" s="1"/>
  <c r="T27" i="5"/>
  <c r="T76" i="1" s="1"/>
  <c r="Y23" i="5"/>
  <c r="Y72" i="1" s="1"/>
  <c r="Z23" i="5"/>
  <c r="Z72" i="1" s="1"/>
  <c r="R28" i="5"/>
  <c r="R77" i="1" s="1"/>
  <c r="Q28" i="5"/>
  <c r="Q77" i="1" s="1"/>
  <c r="T23" i="5"/>
  <c r="T72" i="1" s="1"/>
  <c r="S23" i="5"/>
  <c r="S72" i="1" s="1"/>
  <c r="Z117" i="5"/>
  <c r="Y113"/>
  <c r="Y116"/>
  <c r="Y112"/>
  <c r="Y115"/>
  <c r="Y114"/>
  <c r="Y111"/>
  <c r="K52" i="12"/>
  <c r="O52"/>
  <c r="P52"/>
  <c r="Y95" i="5" l="1"/>
  <c r="U22"/>
  <c r="U71" i="1" s="1"/>
  <c r="Y155" i="5"/>
  <c r="Y161" s="1"/>
  <c r="Y67"/>
  <c r="Y73" s="1"/>
  <c r="Y177"/>
  <c r="Y183" s="1"/>
  <c r="Y133"/>
  <c r="Y139" s="1"/>
  <c r="Y45"/>
  <c r="Y51" s="1"/>
  <c r="X51"/>
  <c r="Y22"/>
  <c r="Y71" i="1" s="1"/>
  <c r="Z22" i="5"/>
  <c r="Z71" i="1" s="1"/>
  <c r="V22" i="5"/>
  <c r="V71" i="1" s="1"/>
  <c r="U24" i="5"/>
  <c r="U73" i="1" s="1"/>
  <c r="W24" i="5"/>
  <c r="W73" i="1" s="1"/>
  <c r="U25" i="5"/>
  <c r="U74" i="1" s="1"/>
  <c r="V25" i="5"/>
  <c r="V74" i="1" s="1"/>
  <c r="U26" i="5"/>
  <c r="U75" i="1" s="1"/>
  <c r="V26" i="5"/>
  <c r="V75" i="1" s="1"/>
  <c r="Y26" i="5"/>
  <c r="Y75" i="1" s="1"/>
  <c r="Z26" i="5"/>
  <c r="Z75" i="1" s="1"/>
  <c r="W27" i="5"/>
  <c r="W76" i="1" s="1"/>
  <c r="X27" i="5"/>
  <c r="X76" i="1" s="1"/>
  <c r="Y27" i="5"/>
  <c r="Y76" i="1" s="1"/>
  <c r="Z27" i="5"/>
  <c r="Z76" i="1" s="1"/>
  <c r="Y28" i="5"/>
  <c r="Y77" i="1" s="1"/>
  <c r="U23" i="5"/>
  <c r="U72" i="1" s="1"/>
  <c r="V23" i="5"/>
  <c r="V72" i="1" s="1"/>
  <c r="X23" i="5"/>
  <c r="X72" i="1" s="1"/>
  <c r="W23" i="5"/>
  <c r="W72" i="1" s="1"/>
  <c r="T28" i="5"/>
  <c r="T77" i="1" s="1"/>
  <c r="S28" i="5"/>
  <c r="S77" i="1" s="1"/>
  <c r="Y117" i="5"/>
  <c r="N52" i="12"/>
  <c r="W22" i="5" l="1"/>
  <c r="W71" i="1" s="1"/>
  <c r="V28" i="5"/>
  <c r="V77" i="1" s="1"/>
  <c r="X22" i="5"/>
  <c r="X71" i="1" s="1"/>
  <c r="U28" i="5"/>
  <c r="U77" i="1" s="1"/>
  <c r="X24" i="5"/>
  <c r="X73" i="1" s="1"/>
  <c r="X25" i="5"/>
  <c r="X74" i="1" s="1"/>
  <c r="W25" i="5"/>
  <c r="W74" i="1" s="1"/>
  <c r="W26" i="5"/>
  <c r="W75" i="1" s="1"/>
  <c r="X26" i="5"/>
  <c r="X75" i="1" s="1"/>
  <c r="X28" i="5"/>
  <c r="X77" i="1" s="1"/>
  <c r="Z28" i="5"/>
  <c r="Z77" i="1" s="1"/>
  <c r="G24" i="8"/>
  <c r="V35" i="5" s="1"/>
  <c r="F24" i="8"/>
  <c r="U35" i="5" s="1"/>
  <c r="E24" i="8"/>
  <c r="T35" i="5" s="1"/>
  <c r="D24" i="8"/>
  <c r="S35" i="5" s="1"/>
  <c r="G21" i="8"/>
  <c r="V32" i="5" s="1"/>
  <c r="F21" i="8"/>
  <c r="U32" i="5" s="1"/>
  <c r="E21" i="8"/>
  <c r="T32" i="5" s="1"/>
  <c r="D21" i="8"/>
  <c r="S32" i="5" s="1"/>
  <c r="P51" i="12"/>
  <c r="O51"/>
  <c r="N51"/>
  <c r="L51"/>
  <c r="K51"/>
  <c r="J51"/>
  <c r="I51"/>
  <c r="H51"/>
  <c r="G51"/>
  <c r="E51"/>
  <c r="W28" i="5" l="1"/>
  <c r="W77" i="1" s="1"/>
  <c r="AB51" i="12"/>
  <c r="D22" i="8"/>
  <c r="S33" i="5" s="1"/>
  <c r="E22" i="8"/>
  <c r="T33" i="5" s="1"/>
  <c r="AC51" i="12" l="1"/>
  <c r="AA51"/>
  <c r="D23" i="8"/>
  <c r="S34" i="5" s="1"/>
  <c r="AC52" i="12"/>
  <c r="AC48"/>
  <c r="G23" i="8"/>
  <c r="V34" i="5" s="1"/>
  <c r="AA48" i="12"/>
  <c r="D25" i="8"/>
  <c r="S36" i="5" s="1"/>
  <c r="AB48" i="12"/>
  <c r="E23" i="8"/>
  <c r="T34" i="5" s="1"/>
  <c r="AD51" i="12"/>
  <c r="AA52"/>
  <c r="AD48"/>
  <c r="AD52"/>
  <c r="E28" i="8"/>
  <c r="T39" i="5" s="1"/>
  <c r="D28" i="8"/>
  <c r="S39" i="5" s="1"/>
  <c r="E25" i="8"/>
  <c r="T36" i="5" s="1"/>
  <c r="F22" i="8"/>
  <c r="U33" i="5" s="1"/>
  <c r="G22" i="8"/>
  <c r="V33" i="5" s="1"/>
  <c r="AB52" i="12"/>
  <c r="E26" i="8"/>
  <c r="T37" i="5" s="1"/>
  <c r="D26" i="8"/>
  <c r="S37" i="5" s="1"/>
  <c r="F23" i="8" l="1"/>
  <c r="U34" i="5" s="1"/>
  <c r="F25" i="8"/>
  <c r="U36" i="5" s="1"/>
  <c r="F26" i="8"/>
  <c r="U37" i="5" s="1"/>
  <c r="G26" i="8"/>
  <c r="V37" i="5" s="1"/>
  <c r="G25" i="8"/>
  <c r="V36" i="5" s="1"/>
  <c r="F28" i="8"/>
  <c r="U39" i="5" s="1"/>
  <c r="G28" i="8"/>
  <c r="V39" i="5" s="1"/>
  <c r="A156" i="9" l="1"/>
  <c r="A154"/>
  <c r="A145"/>
  <c r="A143"/>
  <c r="B48" i="1" l="1"/>
  <c r="B71"/>
  <c r="B94"/>
  <c r="N33" i="2"/>
  <c r="M33"/>
  <c r="N32"/>
  <c r="M32"/>
  <c r="Q300"/>
  <c r="P300"/>
  <c r="Q278"/>
  <c r="P278"/>
  <c r="O275" l="1"/>
  <c r="O297"/>
  <c r="N59" i="1"/>
  <c r="M59"/>
  <c r="N58"/>
  <c r="M58"/>
  <c r="L59"/>
  <c r="K59"/>
  <c r="L58"/>
  <c r="K58"/>
  <c r="N33" i="13"/>
  <c r="N105" i="1" s="1"/>
  <c r="M33" i="13"/>
  <c r="M105" i="1" s="1"/>
  <c r="N32" i="13"/>
  <c r="N104" i="1" s="1"/>
  <c r="M32" i="13"/>
  <c r="M104" i="1" s="1"/>
  <c r="L105"/>
  <c r="K105"/>
  <c r="L104"/>
  <c r="K104"/>
  <c r="B100"/>
  <c r="B98"/>
  <c r="B102"/>
  <c r="V67" i="12"/>
  <c r="V66"/>
  <c r="V65"/>
  <c r="V64"/>
  <c r="U67"/>
  <c r="U66"/>
  <c r="U65"/>
  <c r="U64"/>
  <c r="U62"/>
  <c r="U61"/>
  <c r="U60"/>
  <c r="U59"/>
  <c r="U31"/>
  <c r="U30"/>
  <c r="B39"/>
  <c r="B19"/>
  <c r="AE67"/>
  <c r="AE66"/>
  <c r="AE65"/>
  <c r="AE64"/>
  <c r="AE63"/>
  <c r="AE62"/>
  <c r="AE61"/>
  <c r="AE60"/>
  <c r="AE59"/>
  <c r="AE31"/>
  <c r="AE30"/>
  <c r="U35" i="2"/>
  <c r="V35" i="13"/>
  <c r="U64" i="1"/>
  <c r="F21" i="9"/>
  <c r="U58" i="1" s="1"/>
  <c r="G21" i="9"/>
  <c r="V32" i="2" s="1"/>
  <c r="S110" i="1"/>
  <c r="T110"/>
  <c r="U110"/>
  <c r="V110"/>
  <c r="S87"/>
  <c r="T87"/>
  <c r="U87"/>
  <c r="V87"/>
  <c r="S64"/>
  <c r="T64"/>
  <c r="V64"/>
  <c r="G24" i="14"/>
  <c r="V107" i="1" s="1"/>
  <c r="G21" i="14"/>
  <c r="V104" i="1" s="1"/>
  <c r="F24" i="14"/>
  <c r="U107" i="1" s="1"/>
  <c r="F21" i="14"/>
  <c r="U104" i="1" s="1"/>
  <c r="E24" i="14"/>
  <c r="T107" i="1" s="1"/>
  <c r="E21" i="14"/>
  <c r="T104" i="1" s="1"/>
  <c r="D24" i="14"/>
  <c r="S107" i="1" s="1"/>
  <c r="D21" i="14"/>
  <c r="S104" i="1" s="1"/>
  <c r="A134" i="9"/>
  <c r="A132"/>
  <c r="B31" i="12" s="1"/>
  <c r="A123" i="9"/>
  <c r="A121"/>
  <c r="B30" i="12" s="1"/>
  <c r="A107" i="1"/>
  <c r="B107"/>
  <c r="B105"/>
  <c r="A105"/>
  <c r="A84"/>
  <c r="B84"/>
  <c r="B82"/>
  <c r="A82"/>
  <c r="B35" i="13"/>
  <c r="B27" i="14" s="1"/>
  <c r="A35" i="13"/>
  <c r="A27" i="14" s="1"/>
  <c r="B33" i="13"/>
  <c r="B106" i="1" s="1"/>
  <c r="A33" i="13"/>
  <c r="A106" i="1" s="1"/>
  <c r="B85"/>
  <c r="A85"/>
  <c r="B83"/>
  <c r="A83"/>
  <c r="A59"/>
  <c r="B59"/>
  <c r="A61"/>
  <c r="B61"/>
  <c r="B35" i="2"/>
  <c r="B62" i="1" s="1"/>
  <c r="B33" i="2"/>
  <c r="B60" i="1" s="1"/>
  <c r="A35" i="2"/>
  <c r="A62" i="1" s="1"/>
  <c r="A33" i="2"/>
  <c r="A60" i="1" s="1"/>
  <c r="D48"/>
  <c r="E48"/>
  <c r="D49"/>
  <c r="E49"/>
  <c r="D50"/>
  <c r="E50"/>
  <c r="D51"/>
  <c r="E51"/>
  <c r="D52"/>
  <c r="E52"/>
  <c r="D53"/>
  <c r="E53"/>
  <c r="D54"/>
  <c r="E54"/>
  <c r="D55"/>
  <c r="E55"/>
  <c r="D56"/>
  <c r="E56"/>
  <c r="D57"/>
  <c r="E57"/>
  <c r="D58"/>
  <c r="E58"/>
  <c r="D59"/>
  <c r="E59"/>
  <c r="D60"/>
  <c r="E60"/>
  <c r="E47"/>
  <c r="D47"/>
  <c r="Q256" i="2"/>
  <c r="P256"/>
  <c r="Q234"/>
  <c r="P234"/>
  <c r="A123" i="14"/>
  <c r="A121"/>
  <c r="B67" i="12" s="1"/>
  <c r="A112" i="14"/>
  <c r="A110"/>
  <c r="B66" i="12" s="1"/>
  <c r="A101" i="14"/>
  <c r="A99"/>
  <c r="B65" i="12" s="1"/>
  <c r="A90" i="14"/>
  <c r="A88"/>
  <c r="B64" i="12" s="1"/>
  <c r="A79" i="14"/>
  <c r="A77"/>
  <c r="B63" i="12" s="1"/>
  <c r="A68" i="14"/>
  <c r="A66"/>
  <c r="B62" i="12" s="1"/>
  <c r="A57" i="14"/>
  <c r="A55"/>
  <c r="B61" i="12" s="1"/>
  <c r="A46" i="14"/>
  <c r="A44"/>
  <c r="B60" i="12" s="1"/>
  <c r="A35" i="14"/>
  <c r="A33"/>
  <c r="B59" i="12" s="1"/>
  <c r="H106" i="1"/>
  <c r="Y235" i="13"/>
  <c r="X235"/>
  <c r="Y234"/>
  <c r="X234"/>
  <c r="Q234"/>
  <c r="P234"/>
  <c r="Y233"/>
  <c r="X233"/>
  <c r="Y232"/>
  <c r="X232"/>
  <c r="X231"/>
  <c r="F101" i="2"/>
  <c r="R94" s="1"/>
  <c r="F100"/>
  <c r="R93" s="1"/>
  <c r="F99"/>
  <c r="R92" s="1"/>
  <c r="F98"/>
  <c r="R91" s="1"/>
  <c r="F97"/>
  <c r="R90" s="1"/>
  <c r="F96"/>
  <c r="R89" s="1"/>
  <c r="F95"/>
  <c r="F94"/>
  <c r="F93"/>
  <c r="F92"/>
  <c r="F91"/>
  <c r="F90"/>
  <c r="F89"/>
  <c r="G89" s="1"/>
  <c r="F88"/>
  <c r="R88" s="1"/>
  <c r="F79"/>
  <c r="F78"/>
  <c r="F77"/>
  <c r="F76"/>
  <c r="F75"/>
  <c r="F74"/>
  <c r="F73"/>
  <c r="F72"/>
  <c r="F71"/>
  <c r="F70"/>
  <c r="F69"/>
  <c r="F68"/>
  <c r="F67"/>
  <c r="F66"/>
  <c r="Y213" i="13"/>
  <c r="X213"/>
  <c r="Y212"/>
  <c r="X212"/>
  <c r="Q212"/>
  <c r="P212"/>
  <c r="Y211"/>
  <c r="X211"/>
  <c r="Y210"/>
  <c r="X210"/>
  <c r="X209"/>
  <c r="Y191"/>
  <c r="X191"/>
  <c r="Y190"/>
  <c r="X190"/>
  <c r="Q190"/>
  <c r="P190"/>
  <c r="Y189"/>
  <c r="X189"/>
  <c r="Y188"/>
  <c r="X188"/>
  <c r="X187"/>
  <c r="Y169"/>
  <c r="X169"/>
  <c r="Y168"/>
  <c r="X168"/>
  <c r="Q168"/>
  <c r="P168"/>
  <c r="Y167"/>
  <c r="X167"/>
  <c r="Y166"/>
  <c r="X166"/>
  <c r="X165"/>
  <c r="Q146"/>
  <c r="O143" s="1"/>
  <c r="P146"/>
  <c r="Q124"/>
  <c r="P124"/>
  <c r="Q102"/>
  <c r="P102"/>
  <c r="Q80"/>
  <c r="P80"/>
  <c r="Q58"/>
  <c r="P58"/>
  <c r="E106" i="1"/>
  <c r="D106"/>
  <c r="E105"/>
  <c r="D105"/>
  <c r="P33" i="13"/>
  <c r="P105" i="1" s="1"/>
  <c r="O33" i="13"/>
  <c r="O105" i="1" s="1"/>
  <c r="E104"/>
  <c r="D104"/>
  <c r="P32" i="13"/>
  <c r="P104" i="1" s="1"/>
  <c r="O32" i="13"/>
  <c r="O104" i="1" s="1"/>
  <c r="E103"/>
  <c r="D103"/>
  <c r="E102"/>
  <c r="D102"/>
  <c r="E101"/>
  <c r="D101"/>
  <c r="E100"/>
  <c r="D100"/>
  <c r="E99"/>
  <c r="D99"/>
  <c r="E98"/>
  <c r="D98"/>
  <c r="E97"/>
  <c r="D97"/>
  <c r="E96"/>
  <c r="D96"/>
  <c r="E95"/>
  <c r="D95"/>
  <c r="E94"/>
  <c r="D94"/>
  <c r="E93"/>
  <c r="D93"/>
  <c r="B24" i="12"/>
  <c r="U24"/>
  <c r="H83" i="1"/>
  <c r="H60"/>
  <c r="U48" i="12"/>
  <c r="U49"/>
  <c r="B24" i="9"/>
  <c r="U23" i="12"/>
  <c r="U26"/>
  <c r="U28"/>
  <c r="U29"/>
  <c r="P58" i="2"/>
  <c r="Q58"/>
  <c r="S44"/>
  <c r="P102"/>
  <c r="Q102"/>
  <c r="N82" i="1"/>
  <c r="M82"/>
  <c r="N81"/>
  <c r="M81"/>
  <c r="L82"/>
  <c r="K82"/>
  <c r="L81"/>
  <c r="K81"/>
  <c r="F118" i="2"/>
  <c r="R111" s="1"/>
  <c r="F119"/>
  <c r="R112" s="1"/>
  <c r="F120"/>
  <c r="R113" s="1"/>
  <c r="F122"/>
  <c r="R115" s="1"/>
  <c r="F140"/>
  <c r="R133" s="1"/>
  <c r="F141"/>
  <c r="R134" s="1"/>
  <c r="F142"/>
  <c r="R135" s="1"/>
  <c r="F144"/>
  <c r="R137" s="1"/>
  <c r="P80"/>
  <c r="Q80"/>
  <c r="P124"/>
  <c r="Q124"/>
  <c r="P146"/>
  <c r="Q146"/>
  <c r="P168"/>
  <c r="Q168"/>
  <c r="P190"/>
  <c r="Q190"/>
  <c r="P212"/>
  <c r="Q212"/>
  <c r="S45"/>
  <c r="F110"/>
  <c r="R110" s="1"/>
  <c r="F132"/>
  <c r="R132" s="1"/>
  <c r="U42" i="12"/>
  <c r="U44"/>
  <c r="U46"/>
  <c r="U47"/>
  <c r="U74" s="1"/>
  <c r="U50"/>
  <c r="V50"/>
  <c r="B52"/>
  <c r="D71" i="1"/>
  <c r="E71"/>
  <c r="D72"/>
  <c r="E72"/>
  <c r="D73"/>
  <c r="E73"/>
  <c r="D74"/>
  <c r="E74"/>
  <c r="D75"/>
  <c r="E75"/>
  <c r="D76"/>
  <c r="E76"/>
  <c r="D77"/>
  <c r="E77"/>
  <c r="D78"/>
  <c r="E78"/>
  <c r="D79"/>
  <c r="E79"/>
  <c r="D80"/>
  <c r="E80"/>
  <c r="D81"/>
  <c r="E81"/>
  <c r="D82"/>
  <c r="E82"/>
  <c r="D83"/>
  <c r="E83"/>
  <c r="E70"/>
  <c r="D70"/>
  <c r="B51" i="12"/>
  <c r="B50"/>
  <c r="F44" i="2"/>
  <c r="F53"/>
  <c r="F54"/>
  <c r="F56"/>
  <c r="F52"/>
  <c r="B49" i="12"/>
  <c r="B48"/>
  <c r="B47"/>
  <c r="B46"/>
  <c r="B45"/>
  <c r="B44"/>
  <c r="B43"/>
  <c r="B42"/>
  <c r="B29"/>
  <c r="B28"/>
  <c r="H80" i="9"/>
  <c r="J80" s="1"/>
  <c r="H78"/>
  <c r="J78" s="1"/>
  <c r="N78" s="1"/>
  <c r="O78" s="1"/>
  <c r="B26" i="12"/>
  <c r="H69" i="9"/>
  <c r="J69" s="1"/>
  <c r="H67"/>
  <c r="J67" s="1"/>
  <c r="N67" s="1"/>
  <c r="O67" s="1"/>
  <c r="B25" i="12"/>
  <c r="H58" i="9"/>
  <c r="J58" s="1"/>
  <c r="H56"/>
  <c r="J56" s="1"/>
  <c r="N56" s="1"/>
  <c r="O56" s="1"/>
  <c r="H36"/>
  <c r="J36" s="1"/>
  <c r="H34"/>
  <c r="J34" s="1"/>
  <c r="N34" s="1"/>
  <c r="B23" i="12"/>
  <c r="B22"/>
  <c r="A112" i="9"/>
  <c r="A110"/>
  <c r="S81" i="1"/>
  <c r="U81"/>
  <c r="A101" i="9"/>
  <c r="A99"/>
  <c r="E21"/>
  <c r="T32" i="13" s="1"/>
  <c r="A90" i="9"/>
  <c r="A88"/>
  <c r="F45" i="2"/>
  <c r="F111"/>
  <c r="F133"/>
  <c r="F46"/>
  <c r="F112"/>
  <c r="F134"/>
  <c r="F47"/>
  <c r="F113"/>
  <c r="F135"/>
  <c r="F48"/>
  <c r="F114"/>
  <c r="F136"/>
  <c r="F49"/>
  <c r="F115"/>
  <c r="F137"/>
  <c r="F50"/>
  <c r="F116"/>
  <c r="F138"/>
  <c r="F51"/>
  <c r="F117"/>
  <c r="F139"/>
  <c r="F55"/>
  <c r="F121"/>
  <c r="R114" s="1"/>
  <c r="F143"/>
  <c r="R136" s="1"/>
  <c r="F57"/>
  <c r="F123"/>
  <c r="R116" s="1"/>
  <c r="F145"/>
  <c r="R138" s="1"/>
  <c r="D21" i="9"/>
  <c r="S32" i="13" s="1"/>
  <c r="P82" i="1"/>
  <c r="O82"/>
  <c r="P81"/>
  <c r="O81"/>
  <c r="P33" i="2"/>
  <c r="P59" i="1" s="1"/>
  <c r="O33" i="2"/>
  <c r="O59" i="1" s="1"/>
  <c r="P32" i="2"/>
  <c r="P58" i="1" s="1"/>
  <c r="O32" i="2"/>
  <c r="O58" i="1" s="1"/>
  <c r="A79" i="9"/>
  <c r="A77"/>
  <c r="U51" i="2"/>
  <c r="A68" i="9"/>
  <c r="A66"/>
  <c r="A57"/>
  <c r="A55"/>
  <c r="A46"/>
  <c r="A44"/>
  <c r="B79" i="1"/>
  <c r="B77"/>
  <c r="B75"/>
  <c r="B56"/>
  <c r="B54"/>
  <c r="B52"/>
  <c r="A35" i="9"/>
  <c r="A33"/>
  <c r="B23"/>
  <c r="B22"/>
  <c r="B21"/>
  <c r="Q51" i="2"/>
  <c r="AE28" i="12"/>
  <c r="AE26"/>
  <c r="AE44"/>
  <c r="AE43"/>
  <c r="AE25"/>
  <c r="AE24"/>
  <c r="AE50"/>
  <c r="AE49"/>
  <c r="AE47"/>
  <c r="AE45"/>
  <c r="AE23"/>
  <c r="AE46"/>
  <c r="T81" i="1"/>
  <c r="V81"/>
  <c r="AE29" i="12"/>
  <c r="S35" i="2"/>
  <c r="T61" i="1"/>
  <c r="T84"/>
  <c r="AE42" i="12"/>
  <c r="V84" i="1"/>
  <c r="S84"/>
  <c r="U84"/>
  <c r="AE53" i="12" l="1"/>
  <c r="AE54"/>
  <c r="AE74"/>
  <c r="AE36"/>
  <c r="AE37"/>
  <c r="G33"/>
  <c r="V245" i="2"/>
  <c r="V243"/>
  <c r="V246"/>
  <c r="V248"/>
  <c r="V244"/>
  <c r="V242"/>
  <c r="V247"/>
  <c r="V225"/>
  <c r="V223"/>
  <c r="V221"/>
  <c r="V226"/>
  <c r="V224"/>
  <c r="V220"/>
  <c r="V222"/>
  <c r="V204"/>
  <c r="V200"/>
  <c r="V203"/>
  <c r="V201"/>
  <c r="V199"/>
  <c r="V202"/>
  <c r="V198"/>
  <c r="V181"/>
  <c r="V179"/>
  <c r="V177"/>
  <c r="V178"/>
  <c r="V180"/>
  <c r="V176"/>
  <c r="V182"/>
  <c r="V159"/>
  <c r="V157"/>
  <c r="V155"/>
  <c r="V160"/>
  <c r="V158"/>
  <c r="V154"/>
  <c r="V156"/>
  <c r="G24"/>
  <c r="G50" i="1" s="1"/>
  <c r="F24" i="2"/>
  <c r="F50" i="1" s="1"/>
  <c r="F25" i="2"/>
  <c r="F51" i="1" s="1"/>
  <c r="G25" i="2"/>
  <c r="G51" i="1" s="1"/>
  <c r="R49" i="2"/>
  <c r="F33"/>
  <c r="F59" i="1" s="1"/>
  <c r="G33" i="2"/>
  <c r="G59" i="1" s="1"/>
  <c r="F22" i="2"/>
  <c r="F48" i="1" s="1"/>
  <c r="G22" i="2"/>
  <c r="G48" i="1" s="1"/>
  <c r="G28" i="2"/>
  <c r="G54" i="1" s="1"/>
  <c r="F28" i="2"/>
  <c r="F54" i="1" s="1"/>
  <c r="G23" i="2"/>
  <c r="G49" i="1" s="1"/>
  <c r="F23" i="2"/>
  <c r="F49" i="1" s="1"/>
  <c r="R47" i="2"/>
  <c r="G31"/>
  <c r="G57" i="1" s="1"/>
  <c r="F31" i="2"/>
  <c r="F57" i="1" s="1"/>
  <c r="F27" i="2"/>
  <c r="F53" i="1" s="1"/>
  <c r="G27" i="2"/>
  <c r="G53" i="1" s="1"/>
  <c r="R50" i="2"/>
  <c r="F34"/>
  <c r="F60" i="1" s="1"/>
  <c r="G34" i="2"/>
  <c r="G60" i="1" s="1"/>
  <c r="G26" i="2"/>
  <c r="G52" i="1" s="1"/>
  <c r="F26" i="2"/>
  <c r="F52" i="1" s="1"/>
  <c r="F21" i="2"/>
  <c r="F47" i="1" s="1"/>
  <c r="G21" i="2"/>
  <c r="G47" i="1" s="1"/>
  <c r="F29" i="2"/>
  <c r="F55" i="1" s="1"/>
  <c r="G29" i="2"/>
  <c r="G55" i="1" s="1"/>
  <c r="R48" i="2"/>
  <c r="F32"/>
  <c r="F58" i="1" s="1"/>
  <c r="G32" i="2"/>
  <c r="G58" i="1" s="1"/>
  <c r="R46" i="2"/>
  <c r="F30"/>
  <c r="F56" i="1" s="1"/>
  <c r="G30" i="2"/>
  <c r="G56" i="1" s="1"/>
  <c r="U53" i="12"/>
  <c r="U54"/>
  <c r="U37"/>
  <c r="U36"/>
  <c r="U71"/>
  <c r="E23" i="9"/>
  <c r="D23"/>
  <c r="R139" i="2"/>
  <c r="V116" i="13"/>
  <c r="V113"/>
  <c r="V114"/>
  <c r="V111"/>
  <c r="V110"/>
  <c r="V115"/>
  <c r="V112"/>
  <c r="V91"/>
  <c r="V88"/>
  <c r="V92"/>
  <c r="V89"/>
  <c r="V94"/>
  <c r="V93"/>
  <c r="V90"/>
  <c r="V69"/>
  <c r="V72"/>
  <c r="V67"/>
  <c r="V70"/>
  <c r="V66"/>
  <c r="V68"/>
  <c r="V71"/>
  <c r="G68" i="2"/>
  <c r="M28"/>
  <c r="M54" i="1" s="1"/>
  <c r="N28" i="2"/>
  <c r="N54" i="1" s="1"/>
  <c r="AE71" i="12"/>
  <c r="AE70"/>
  <c r="AE76"/>
  <c r="V92" i="2"/>
  <c r="V89"/>
  <c r="V90"/>
  <c r="V91"/>
  <c r="V94"/>
  <c r="V93"/>
  <c r="V88"/>
  <c r="V46"/>
  <c r="V44"/>
  <c r="V48"/>
  <c r="V45"/>
  <c r="V50"/>
  <c r="V49"/>
  <c r="V47"/>
  <c r="G70"/>
  <c r="G94"/>
  <c r="V67"/>
  <c r="V66"/>
  <c r="V68"/>
  <c r="V69"/>
  <c r="V70"/>
  <c r="V72"/>
  <c r="V71"/>
  <c r="V132"/>
  <c r="V134"/>
  <c r="V135"/>
  <c r="V136"/>
  <c r="V137"/>
  <c r="V138"/>
  <c r="V133"/>
  <c r="V116"/>
  <c r="V110"/>
  <c r="V114"/>
  <c r="V111"/>
  <c r="V112"/>
  <c r="V113"/>
  <c r="V115"/>
  <c r="G112"/>
  <c r="R117"/>
  <c r="R95"/>
  <c r="G95"/>
  <c r="AE75" i="12"/>
  <c r="AA22"/>
  <c r="O34" i="9"/>
  <c r="V58" i="1"/>
  <c r="V75" i="12"/>
  <c r="V70"/>
  <c r="V76"/>
  <c r="V71"/>
  <c r="D71"/>
  <c r="D70"/>
  <c r="U76"/>
  <c r="U75"/>
  <c r="U70"/>
  <c r="C70"/>
  <c r="C71"/>
  <c r="U32" i="2"/>
  <c r="V32" i="13"/>
  <c r="U32"/>
  <c r="T32" i="2"/>
  <c r="S32"/>
  <c r="T58" i="1"/>
  <c r="S58"/>
  <c r="T35" i="13"/>
  <c r="T35" i="2"/>
  <c r="U61" i="1"/>
  <c r="S61"/>
  <c r="U35" i="13"/>
  <c r="S35"/>
  <c r="V61" i="1"/>
  <c r="V35" i="2"/>
  <c r="V48" i="13"/>
  <c r="V44"/>
  <c r="V49"/>
  <c r="V45"/>
  <c r="V47"/>
  <c r="V50"/>
  <c r="V46"/>
  <c r="T134"/>
  <c r="T132"/>
  <c r="G63" i="12" s="1"/>
  <c r="T135" i="13"/>
  <c r="T138"/>
  <c r="T136"/>
  <c r="T133"/>
  <c r="T137"/>
  <c r="V138"/>
  <c r="V136"/>
  <c r="V133"/>
  <c r="V134"/>
  <c r="V132"/>
  <c r="V135"/>
  <c r="V137"/>
  <c r="G67" i="2"/>
  <c r="O99" i="13"/>
  <c r="O121"/>
  <c r="O165"/>
  <c r="Y236"/>
  <c r="X236"/>
  <c r="G102" i="1"/>
  <c r="F102"/>
  <c r="F94"/>
  <c r="G94"/>
  <c r="G98"/>
  <c r="F98"/>
  <c r="G93"/>
  <c r="F93"/>
  <c r="G100"/>
  <c r="F100"/>
  <c r="F103"/>
  <c r="G103"/>
  <c r="F97"/>
  <c r="G97"/>
  <c r="F105"/>
  <c r="G105"/>
  <c r="F96"/>
  <c r="G96"/>
  <c r="F101"/>
  <c r="G101"/>
  <c r="G95"/>
  <c r="F95"/>
  <c r="G99"/>
  <c r="F99"/>
  <c r="F104"/>
  <c r="G104"/>
  <c r="G32" i="12"/>
  <c r="O187" i="2"/>
  <c r="G117"/>
  <c r="G136"/>
  <c r="G143"/>
  <c r="G145"/>
  <c r="E32" i="12"/>
  <c r="G139" i="2"/>
  <c r="G134"/>
  <c r="G133"/>
  <c r="G141"/>
  <c r="G137"/>
  <c r="G135"/>
  <c r="G142"/>
  <c r="G140"/>
  <c r="G144"/>
  <c r="G138"/>
  <c r="G115"/>
  <c r="G120"/>
  <c r="G122"/>
  <c r="G118"/>
  <c r="G121"/>
  <c r="G113"/>
  <c r="G114"/>
  <c r="G116"/>
  <c r="G119"/>
  <c r="G123"/>
  <c r="G111"/>
  <c r="G101"/>
  <c r="G99"/>
  <c r="G96"/>
  <c r="G93"/>
  <c r="G91"/>
  <c r="G98"/>
  <c r="G90"/>
  <c r="G100"/>
  <c r="G92"/>
  <c r="G97"/>
  <c r="G73"/>
  <c r="G69"/>
  <c r="G78"/>
  <c r="R71"/>
  <c r="R70"/>
  <c r="P25" s="1"/>
  <c r="P51" i="1" s="1"/>
  <c r="G77" i="2"/>
  <c r="G79"/>
  <c r="R72"/>
  <c r="G71"/>
  <c r="R67"/>
  <c r="G74"/>
  <c r="G75"/>
  <c r="R68"/>
  <c r="O23" s="1"/>
  <c r="O49" i="1" s="1"/>
  <c r="R69" i="2"/>
  <c r="P24" s="1"/>
  <c r="P50" i="1" s="1"/>
  <c r="G76" i="2"/>
  <c r="G72"/>
  <c r="G57"/>
  <c r="E33" i="12"/>
  <c r="G49" i="2"/>
  <c r="R44"/>
  <c r="G51"/>
  <c r="C75" i="12"/>
  <c r="G50"/>
  <c r="G47"/>
  <c r="O231" i="13"/>
  <c r="O209"/>
  <c r="S51" i="2"/>
  <c r="Y214" i="13"/>
  <c r="Y192"/>
  <c r="Y170"/>
  <c r="O231" i="2"/>
  <c r="O165"/>
  <c r="O77"/>
  <c r="O55"/>
  <c r="O55" i="13"/>
  <c r="X214"/>
  <c r="X192"/>
  <c r="O187"/>
  <c r="E65" i="12"/>
  <c r="X170" i="13"/>
  <c r="E62" i="12"/>
  <c r="G106" i="1"/>
  <c r="A108"/>
  <c r="O77" i="13"/>
  <c r="F106" i="1"/>
  <c r="B108"/>
  <c r="E49" i="12"/>
  <c r="G48"/>
  <c r="I48"/>
  <c r="E48"/>
  <c r="E47"/>
  <c r="E46"/>
  <c r="G78" i="1"/>
  <c r="G70"/>
  <c r="F81"/>
  <c r="G82"/>
  <c r="G83"/>
  <c r="F79"/>
  <c r="G71"/>
  <c r="F82"/>
  <c r="F83"/>
  <c r="F71"/>
  <c r="G80"/>
  <c r="F77"/>
  <c r="E43" i="12"/>
  <c r="F76" i="1"/>
  <c r="G75"/>
  <c r="F80"/>
  <c r="G76"/>
  <c r="G73"/>
  <c r="G81"/>
  <c r="F75"/>
  <c r="F78"/>
  <c r="F72"/>
  <c r="G72"/>
  <c r="F73"/>
  <c r="G77"/>
  <c r="G79"/>
  <c r="F74"/>
  <c r="G74"/>
  <c r="F70"/>
  <c r="O253" i="2"/>
  <c r="O209"/>
  <c r="O143"/>
  <c r="O121"/>
  <c r="A27" i="9"/>
  <c r="O99" i="2"/>
  <c r="R66"/>
  <c r="G54"/>
  <c r="G50"/>
  <c r="G46"/>
  <c r="D75" i="12"/>
  <c r="G52" i="2"/>
  <c r="H29" s="1"/>
  <c r="R45"/>
  <c r="G48"/>
  <c r="G56"/>
  <c r="G53"/>
  <c r="G47"/>
  <c r="G55"/>
  <c r="G45"/>
  <c r="H22" s="1"/>
  <c r="C76" i="12"/>
  <c r="V249" i="2" l="1"/>
  <c r="V205"/>
  <c r="V183"/>
  <c r="P26"/>
  <c r="P52" i="1" s="1"/>
  <c r="H25" i="2"/>
  <c r="H51" i="1" s="1"/>
  <c r="H33" i="2"/>
  <c r="H59" i="1" s="1"/>
  <c r="H24" i="2"/>
  <c r="H50" i="1" s="1"/>
  <c r="I33" i="12"/>
  <c r="H33"/>
  <c r="J32"/>
  <c r="T248" i="2"/>
  <c r="W248" s="1"/>
  <c r="T242"/>
  <c r="W242" s="1"/>
  <c r="T247"/>
  <c r="W247" s="1"/>
  <c r="T243"/>
  <c r="T244"/>
  <c r="W244" s="1"/>
  <c r="T245"/>
  <c r="W245" s="1"/>
  <c r="T246"/>
  <c r="W246" s="1"/>
  <c r="V227"/>
  <c r="T221"/>
  <c r="T224"/>
  <c r="W224" s="1"/>
  <c r="T220"/>
  <c r="W220" s="1"/>
  <c r="I30" i="12" s="1"/>
  <c r="T222" i="2"/>
  <c r="W222" s="1"/>
  <c r="T226"/>
  <c r="W226" s="1"/>
  <c r="T223"/>
  <c r="W223" s="1"/>
  <c r="T225"/>
  <c r="W225" s="1"/>
  <c r="T203"/>
  <c r="W203" s="1"/>
  <c r="T201"/>
  <c r="W201" s="1"/>
  <c r="T204"/>
  <c r="W204" s="1"/>
  <c r="T200"/>
  <c r="W200" s="1"/>
  <c r="T202"/>
  <c r="W202" s="1"/>
  <c r="T199"/>
  <c r="T198"/>
  <c r="W198" s="1"/>
  <c r="T180"/>
  <c r="W180" s="1"/>
  <c r="T181"/>
  <c r="T179"/>
  <c r="W179" s="1"/>
  <c r="T177"/>
  <c r="T182"/>
  <c r="W182" s="1"/>
  <c r="T176"/>
  <c r="W176" s="1"/>
  <c r="T178"/>
  <c r="W178" s="1"/>
  <c r="W181"/>
  <c r="T160"/>
  <c r="W160" s="1"/>
  <c r="T158"/>
  <c r="W158" s="1"/>
  <c r="T154"/>
  <c r="G27" i="12" s="1"/>
  <c r="T157" i="2"/>
  <c r="W157" s="1"/>
  <c r="T155"/>
  <c r="T156"/>
  <c r="W156" s="1"/>
  <c r="T159"/>
  <c r="W159" s="1"/>
  <c r="V161"/>
  <c r="H30"/>
  <c r="H56" i="1" s="1"/>
  <c r="H27" i="2"/>
  <c r="H53" i="1" s="1"/>
  <c r="H23" i="2"/>
  <c r="H49" i="1" s="1"/>
  <c r="H31" i="2"/>
  <c r="H57" i="1" s="1"/>
  <c r="H32" i="2"/>
  <c r="H58" i="1" s="1"/>
  <c r="H28" i="2"/>
  <c r="H54" i="1" s="1"/>
  <c r="H26" i="2"/>
  <c r="H52" i="1" s="1"/>
  <c r="P27" i="2"/>
  <c r="P53" i="1" s="1"/>
  <c r="F23" i="9"/>
  <c r="G23"/>
  <c r="O24" i="2"/>
  <c r="O50" i="1" s="1"/>
  <c r="O26" i="2"/>
  <c r="O52" i="1" s="1"/>
  <c r="O27" i="2"/>
  <c r="O53" i="1" s="1"/>
  <c r="P23" i="2"/>
  <c r="P49" i="1" s="1"/>
  <c r="O25" i="2"/>
  <c r="O51" i="1" s="1"/>
  <c r="T116" i="13"/>
  <c r="W116" s="1"/>
  <c r="T111"/>
  <c r="T117" s="1"/>
  <c r="H62" i="12" s="1"/>
  <c r="T115" i="13"/>
  <c r="W115" s="1"/>
  <c r="T112"/>
  <c r="W112" s="1"/>
  <c r="T113"/>
  <c r="T110"/>
  <c r="T114"/>
  <c r="W113"/>
  <c r="W114"/>
  <c r="W110"/>
  <c r="V117"/>
  <c r="W89"/>
  <c r="V95"/>
  <c r="W91"/>
  <c r="W94"/>
  <c r="T90"/>
  <c r="W90" s="1"/>
  <c r="T91"/>
  <c r="T94"/>
  <c r="T93"/>
  <c r="T92"/>
  <c r="W92" s="1"/>
  <c r="T89"/>
  <c r="T95" s="1"/>
  <c r="H61" i="12" s="1"/>
  <c r="T88" i="13"/>
  <c r="W88" s="1"/>
  <c r="W93"/>
  <c r="W69"/>
  <c r="V73"/>
  <c r="T72"/>
  <c r="W72" s="1"/>
  <c r="T67"/>
  <c r="T73" s="1"/>
  <c r="T70"/>
  <c r="W70" s="1"/>
  <c r="T68"/>
  <c r="W68" s="1"/>
  <c r="T71"/>
  <c r="W71" s="1"/>
  <c r="T66"/>
  <c r="W66" s="1"/>
  <c r="T69"/>
  <c r="P22" i="2"/>
  <c r="P48" i="1" s="1"/>
  <c r="O22" i="2"/>
  <c r="O48" i="1" s="1"/>
  <c r="W134" i="13"/>
  <c r="Z134" s="1"/>
  <c r="W136"/>
  <c r="Z136" s="1"/>
  <c r="V73" i="2"/>
  <c r="T111"/>
  <c r="W111" s="1"/>
  <c r="T115"/>
  <c r="T116"/>
  <c r="W116" s="1"/>
  <c r="T112"/>
  <c r="T113"/>
  <c r="T114"/>
  <c r="T110"/>
  <c r="W110" s="1"/>
  <c r="R73"/>
  <c r="E23" i="12" s="1"/>
  <c r="V117" i="2"/>
  <c r="T49"/>
  <c r="W49" s="1"/>
  <c r="T46"/>
  <c r="T88"/>
  <c r="W88" s="1"/>
  <c r="T89"/>
  <c r="W89" s="1"/>
  <c r="T92"/>
  <c r="W92" s="1"/>
  <c r="T93"/>
  <c r="W93" s="1"/>
  <c r="T94"/>
  <c r="W94" s="1"/>
  <c r="T90"/>
  <c r="W90" s="1"/>
  <c r="T91"/>
  <c r="W91" s="1"/>
  <c r="V139"/>
  <c r="V95"/>
  <c r="T67"/>
  <c r="T71"/>
  <c r="W71" s="1"/>
  <c r="T66"/>
  <c r="W66" s="1"/>
  <c r="T70"/>
  <c r="W70" s="1"/>
  <c r="T72"/>
  <c r="W72" s="1"/>
  <c r="Z72" s="1"/>
  <c r="T68"/>
  <c r="W68" s="1"/>
  <c r="Z68" s="1"/>
  <c r="T69"/>
  <c r="W69" s="1"/>
  <c r="T48" i="13"/>
  <c r="T50"/>
  <c r="T45"/>
  <c r="T44"/>
  <c r="T47"/>
  <c r="T46"/>
  <c r="T49"/>
  <c r="V51"/>
  <c r="V139"/>
  <c r="W133"/>
  <c r="W132"/>
  <c r="W135"/>
  <c r="T139"/>
  <c r="H63" i="12" s="1"/>
  <c r="W137" i="13"/>
  <c r="W138"/>
  <c r="T133" i="2"/>
  <c r="T138"/>
  <c r="W138" s="1"/>
  <c r="T137"/>
  <c r="W137" s="1"/>
  <c r="T136"/>
  <c r="W136" s="1"/>
  <c r="T135"/>
  <c r="W135" s="1"/>
  <c r="T134"/>
  <c r="W134" s="1"/>
  <c r="T132"/>
  <c r="W132" s="1"/>
  <c r="E61" i="12"/>
  <c r="AB60"/>
  <c r="H32"/>
  <c r="I32"/>
  <c r="AB33"/>
  <c r="AD33"/>
  <c r="AC33"/>
  <c r="E28"/>
  <c r="E31"/>
  <c r="E26"/>
  <c r="G147" i="2"/>
  <c r="F26" i="12" s="1"/>
  <c r="E25"/>
  <c r="G125" i="2"/>
  <c r="F25" i="12" s="1"/>
  <c r="G103" i="2"/>
  <c r="F24" i="12" s="1"/>
  <c r="G81" i="2"/>
  <c r="F23" i="12" s="1"/>
  <c r="AC25"/>
  <c r="H55" i="1"/>
  <c r="H48"/>
  <c r="G59" i="2"/>
  <c r="F22" i="12" s="1"/>
  <c r="AA33"/>
  <c r="H47"/>
  <c r="G46"/>
  <c r="D76"/>
  <c r="J45"/>
  <c r="AB45"/>
  <c r="G44"/>
  <c r="G43"/>
  <c r="AD46"/>
  <c r="G67"/>
  <c r="AD23"/>
  <c r="AB65"/>
  <c r="AB63"/>
  <c r="V51" i="2"/>
  <c r="T45"/>
  <c r="T48"/>
  <c r="T44"/>
  <c r="T47"/>
  <c r="T50"/>
  <c r="E67" i="12"/>
  <c r="E66"/>
  <c r="H100" i="1"/>
  <c r="E64" i="12"/>
  <c r="H95" i="1"/>
  <c r="E63" i="12"/>
  <c r="G62"/>
  <c r="AB62"/>
  <c r="AD62"/>
  <c r="H104" i="1"/>
  <c r="AD61" i="12"/>
  <c r="H98" i="1"/>
  <c r="H96"/>
  <c r="H102"/>
  <c r="H99"/>
  <c r="H94"/>
  <c r="H105"/>
  <c r="E60" i="12"/>
  <c r="H101" i="1"/>
  <c r="H97"/>
  <c r="H103"/>
  <c r="E59" i="12"/>
  <c r="AA50"/>
  <c r="AD50"/>
  <c r="AC50"/>
  <c r="AB50"/>
  <c r="E50"/>
  <c r="H72" i="1"/>
  <c r="L47" i="12"/>
  <c r="H73" i="1"/>
  <c r="AD47" i="12"/>
  <c r="H77" i="1"/>
  <c r="J47" i="12"/>
  <c r="AA47"/>
  <c r="H75" i="1"/>
  <c r="AB46" i="12"/>
  <c r="G45"/>
  <c r="H71" i="1"/>
  <c r="H45" i="12"/>
  <c r="E45"/>
  <c r="H79" i="1"/>
  <c r="H80"/>
  <c r="E44" i="12"/>
  <c r="H82" i="1"/>
  <c r="H76"/>
  <c r="H74"/>
  <c r="AC43" i="12"/>
  <c r="H78" i="1"/>
  <c r="H81"/>
  <c r="AB42" i="12"/>
  <c r="AC42"/>
  <c r="I42"/>
  <c r="AC31"/>
  <c r="AA31"/>
  <c r="E29"/>
  <c r="E24"/>
  <c r="R51" i="2"/>
  <c r="AA46" i="12"/>
  <c r="AC46"/>
  <c r="F37" l="1"/>
  <c r="F36"/>
  <c r="F74"/>
  <c r="T227" i="2"/>
  <c r="T161"/>
  <c r="H27" i="12" s="1"/>
  <c r="G31"/>
  <c r="W221" i="2"/>
  <c r="W227" s="1"/>
  <c r="J30" i="12" s="1"/>
  <c r="W155" i="2"/>
  <c r="W161" s="1"/>
  <c r="J27" i="12" s="1"/>
  <c r="G28"/>
  <c r="L33"/>
  <c r="P33"/>
  <c r="J33"/>
  <c r="X247" i="2"/>
  <c r="Z247"/>
  <c r="X242"/>
  <c r="Z242"/>
  <c r="O31" i="12" s="1"/>
  <c r="X245" i="2"/>
  <c r="Z245"/>
  <c r="Z246"/>
  <c r="X246"/>
  <c r="W243"/>
  <c r="T249"/>
  <c r="H31" i="12" s="1"/>
  <c r="Z248" i="2"/>
  <c r="X248"/>
  <c r="Z244"/>
  <c r="X244"/>
  <c r="Z225"/>
  <c r="X225"/>
  <c r="Z226"/>
  <c r="X226"/>
  <c r="X224"/>
  <c r="Z224"/>
  <c r="Z220"/>
  <c r="X220"/>
  <c r="Z223"/>
  <c r="X223"/>
  <c r="X222"/>
  <c r="Z222"/>
  <c r="Z204"/>
  <c r="X204"/>
  <c r="Z203"/>
  <c r="X203"/>
  <c r="Z200"/>
  <c r="X200"/>
  <c r="X201"/>
  <c r="Z201"/>
  <c r="X202"/>
  <c r="Z202"/>
  <c r="W199"/>
  <c r="T205"/>
  <c r="H29" i="12" s="1"/>
  <c r="X198" i="2"/>
  <c r="Z198"/>
  <c r="Z178"/>
  <c r="X178"/>
  <c r="Z181"/>
  <c r="X181"/>
  <c r="X180"/>
  <c r="Z180"/>
  <c r="W177"/>
  <c r="T183"/>
  <c r="H28" i="12" s="1"/>
  <c r="Z182" i="2"/>
  <c r="X182"/>
  <c r="X176"/>
  <c r="Z176"/>
  <c r="O28" i="12" s="1"/>
  <c r="Z179" i="2"/>
  <c r="X179"/>
  <c r="Z160"/>
  <c r="X160"/>
  <c r="X158"/>
  <c r="Z158"/>
  <c r="Z159"/>
  <c r="X159"/>
  <c r="X157"/>
  <c r="Z157"/>
  <c r="X156"/>
  <c r="Z156"/>
  <c r="W154"/>
  <c r="X134" i="13"/>
  <c r="Z116"/>
  <c r="X116"/>
  <c r="X115"/>
  <c r="Z115"/>
  <c r="Z112"/>
  <c r="X112"/>
  <c r="Z113"/>
  <c r="X113"/>
  <c r="X114"/>
  <c r="Z114"/>
  <c r="Z110"/>
  <c r="X110"/>
  <c r="W111"/>
  <c r="X88"/>
  <c r="Z88"/>
  <c r="I61" i="12"/>
  <c r="Z92" i="13"/>
  <c r="X92"/>
  <c r="Z91"/>
  <c r="X91"/>
  <c r="Z90"/>
  <c r="X90"/>
  <c r="X89"/>
  <c r="X95" s="1"/>
  <c r="L61" i="12" s="1"/>
  <c r="W95" i="13"/>
  <c r="J61" i="12" s="1"/>
  <c r="Z89" i="13"/>
  <c r="Z95" s="1"/>
  <c r="Z94"/>
  <c r="X94"/>
  <c r="X93"/>
  <c r="Z93"/>
  <c r="X71"/>
  <c r="Z71"/>
  <c r="Z70"/>
  <c r="X70"/>
  <c r="X68"/>
  <c r="Z68"/>
  <c r="Z66"/>
  <c r="X66"/>
  <c r="X69"/>
  <c r="Z69"/>
  <c r="Z72"/>
  <c r="X72"/>
  <c r="W67"/>
  <c r="X136"/>
  <c r="O28" i="2"/>
  <c r="O54" i="1" s="1"/>
  <c r="P28" i="2"/>
  <c r="P54" i="1" s="1"/>
  <c r="X72" i="2"/>
  <c r="W113"/>
  <c r="X113" s="1"/>
  <c r="R24"/>
  <c r="R50" i="1" s="1"/>
  <c r="Q24" i="2"/>
  <c r="Q50" i="1" s="1"/>
  <c r="W114" i="2"/>
  <c r="Z114" s="1"/>
  <c r="R25"/>
  <c r="R51" i="1" s="1"/>
  <c r="Q25" i="2"/>
  <c r="Q51" i="1" s="1"/>
  <c r="W115" i="2"/>
  <c r="Z115" s="1"/>
  <c r="Q26"/>
  <c r="Q52" i="1" s="1"/>
  <c r="R26" i="2"/>
  <c r="R52" i="1" s="1"/>
  <c r="R27" i="2"/>
  <c r="R53" i="1" s="1"/>
  <c r="Q27" i="2"/>
  <c r="Q53" i="1" s="1"/>
  <c r="R22" i="2"/>
  <c r="R48" i="1" s="1"/>
  <c r="Q22" i="2"/>
  <c r="Q48" i="1" s="1"/>
  <c r="W112" i="2"/>
  <c r="Q23"/>
  <c r="Q49" i="1" s="1"/>
  <c r="R23" i="2"/>
  <c r="R49" i="1" s="1"/>
  <c r="W47" i="13"/>
  <c r="X47" s="1"/>
  <c r="R24"/>
  <c r="R96" i="1" s="1"/>
  <c r="Q24" i="13"/>
  <c r="Q96" i="1" s="1"/>
  <c r="R25" i="13"/>
  <c r="R97" i="1" s="1"/>
  <c r="Q25" i="13"/>
  <c r="Q97" i="1" s="1"/>
  <c r="W46" i="13"/>
  <c r="X46" s="1"/>
  <c r="R23"/>
  <c r="R95" i="1" s="1"/>
  <c r="Q23" i="13"/>
  <c r="Q95" i="1" s="1"/>
  <c r="W49" i="13"/>
  <c r="X49" s="1"/>
  <c r="Q26"/>
  <c r="Q98" i="1" s="1"/>
  <c r="R26" i="13"/>
  <c r="R98" i="1" s="1"/>
  <c r="Q22" i="13"/>
  <c r="Q94" i="1" s="1"/>
  <c r="R22" i="13"/>
  <c r="R94" i="1" s="1"/>
  <c r="W48" i="13"/>
  <c r="X48" s="1"/>
  <c r="W50"/>
  <c r="X50" s="1"/>
  <c r="R27"/>
  <c r="R99" i="1" s="1"/>
  <c r="Q27" i="13"/>
  <c r="Q99" i="1" s="1"/>
  <c r="W44" i="13"/>
  <c r="Q21"/>
  <c r="Q93" i="1" s="1"/>
  <c r="R21" i="13"/>
  <c r="R93" i="1" s="1"/>
  <c r="Z91" i="2"/>
  <c r="X91"/>
  <c r="X49"/>
  <c r="Z49"/>
  <c r="Z71"/>
  <c r="X71"/>
  <c r="Z66"/>
  <c r="X66"/>
  <c r="Z88"/>
  <c r="X88"/>
  <c r="I24" i="12"/>
  <c r="X110" i="2"/>
  <c r="Z110"/>
  <c r="Z69"/>
  <c r="X69"/>
  <c r="X90"/>
  <c r="Z90"/>
  <c r="Z70"/>
  <c r="X70"/>
  <c r="W47"/>
  <c r="X94"/>
  <c r="Z94"/>
  <c r="W50"/>
  <c r="Z50" s="1"/>
  <c r="X92"/>
  <c r="Z92"/>
  <c r="X111"/>
  <c r="Z111"/>
  <c r="T73"/>
  <c r="H23" i="12" s="1"/>
  <c r="W67" i="2"/>
  <c r="X68"/>
  <c r="X89"/>
  <c r="W95"/>
  <c r="Z89"/>
  <c r="X116"/>
  <c r="Z116"/>
  <c r="W48"/>
  <c r="Z48" s="1"/>
  <c r="Z93"/>
  <c r="X93"/>
  <c r="W46"/>
  <c r="T95"/>
  <c r="H24" i="12" s="1"/>
  <c r="T117" i="2"/>
  <c r="G26" i="12"/>
  <c r="E70"/>
  <c r="E71"/>
  <c r="T51" i="13"/>
  <c r="H59" i="12" s="1"/>
  <c r="W45" i="13"/>
  <c r="X137"/>
  <c r="Z137"/>
  <c r="Z138"/>
  <c r="X138"/>
  <c r="X133"/>
  <c r="W139"/>
  <c r="J63" i="12" s="1"/>
  <c r="Z133" i="13"/>
  <c r="X132"/>
  <c r="Z132"/>
  <c r="O63" i="12" s="1"/>
  <c r="Z135" i="13"/>
  <c r="X135"/>
  <c r="T139" i="2"/>
  <c r="H26" i="12" s="1"/>
  <c r="W133" i="2"/>
  <c r="Z138"/>
  <c r="X138"/>
  <c r="Z135"/>
  <c r="X135"/>
  <c r="Z134"/>
  <c r="X134"/>
  <c r="Z137"/>
  <c r="X137"/>
  <c r="Z132"/>
  <c r="X132"/>
  <c r="Z136"/>
  <c r="X136"/>
  <c r="F75" i="12"/>
  <c r="G61"/>
  <c r="O61"/>
  <c r="H64"/>
  <c r="G64"/>
  <c r="AD60"/>
  <c r="AC60"/>
  <c r="AA60"/>
  <c r="H107" i="1"/>
  <c r="H108"/>
  <c r="O32" i="12"/>
  <c r="K32"/>
  <c r="H36" i="2"/>
  <c r="H62" i="1" s="1"/>
  <c r="H35" i="2"/>
  <c r="H61" i="1" s="1"/>
  <c r="AD28" i="12"/>
  <c r="AC28"/>
  <c r="AA29"/>
  <c r="L69" i="9"/>
  <c r="AA25" i="12"/>
  <c r="AC29"/>
  <c r="AB28"/>
  <c r="Q21" i="2"/>
  <c r="Q47" i="1" s="1"/>
  <c r="R21" i="2"/>
  <c r="R47" i="1" s="1"/>
  <c r="AA62" i="12"/>
  <c r="K33"/>
  <c r="O33"/>
  <c r="J50"/>
  <c r="H50"/>
  <c r="O49"/>
  <c r="I49"/>
  <c r="K49"/>
  <c r="H49"/>
  <c r="G49"/>
  <c r="AB49"/>
  <c r="AA49"/>
  <c r="I47"/>
  <c r="K47"/>
  <c r="H46"/>
  <c r="L45"/>
  <c r="AD45"/>
  <c r="AA45"/>
  <c r="I44"/>
  <c r="H44"/>
  <c r="P43"/>
  <c r="I43"/>
  <c r="J43"/>
  <c r="H43"/>
  <c r="H42"/>
  <c r="L32"/>
  <c r="K64"/>
  <c r="I64"/>
  <c r="K67"/>
  <c r="H67"/>
  <c r="L67"/>
  <c r="J67"/>
  <c r="H66"/>
  <c r="J66"/>
  <c r="G66"/>
  <c r="H65"/>
  <c r="G65"/>
  <c r="H60"/>
  <c r="I31"/>
  <c r="AD30"/>
  <c r="AB30"/>
  <c r="L58" i="9"/>
  <c r="AC24" i="12"/>
  <c r="AC23"/>
  <c r="L47" i="9"/>
  <c r="N47" s="1"/>
  <c r="O47" s="1"/>
  <c r="L36"/>
  <c r="N36" s="1"/>
  <c r="AD66" i="12"/>
  <c r="AA65"/>
  <c r="AC64"/>
  <c r="D25" i="14"/>
  <c r="S108" i="1" s="1"/>
  <c r="AC63" i="12"/>
  <c r="AB59"/>
  <c r="AC59"/>
  <c r="G59"/>
  <c r="G30"/>
  <c r="I28"/>
  <c r="G23"/>
  <c r="W45" i="2"/>
  <c r="T51"/>
  <c r="W44"/>
  <c r="G22" i="12"/>
  <c r="I63"/>
  <c r="AC67"/>
  <c r="U82" i="1"/>
  <c r="AA67" i="12"/>
  <c r="AB67"/>
  <c r="AD67"/>
  <c r="AB66"/>
  <c r="J65"/>
  <c r="AA64"/>
  <c r="L64"/>
  <c r="J64"/>
  <c r="O64"/>
  <c r="I62"/>
  <c r="AC62"/>
  <c r="AC61"/>
  <c r="AA61"/>
  <c r="AB61"/>
  <c r="G60"/>
  <c r="I50"/>
  <c r="K50"/>
  <c r="AD49"/>
  <c r="AC49"/>
  <c r="H48"/>
  <c r="O48"/>
  <c r="K48"/>
  <c r="AC47"/>
  <c r="P47"/>
  <c r="O47"/>
  <c r="AB47"/>
  <c r="AC45"/>
  <c r="AC53" s="1"/>
  <c r="AB43"/>
  <c r="AB53" s="1"/>
  <c r="AD43"/>
  <c r="AA43"/>
  <c r="U85" i="1"/>
  <c r="AA42" i="12"/>
  <c r="S83" i="1"/>
  <c r="AD42" i="12"/>
  <c r="G42"/>
  <c r="O42"/>
  <c r="E42"/>
  <c r="H84" i="1"/>
  <c r="H85"/>
  <c r="AB31" i="12"/>
  <c r="AD31"/>
  <c r="P32"/>
  <c r="G29"/>
  <c r="L80" i="9"/>
  <c r="N80" s="1"/>
  <c r="O80" s="1"/>
  <c r="AC26" i="12"/>
  <c r="G25"/>
  <c r="G24"/>
  <c r="E22"/>
  <c r="D22" i="9"/>
  <c r="S33" i="13" s="1"/>
  <c r="E22" i="9"/>
  <c r="E54" i="12" l="1"/>
  <c r="E53"/>
  <c r="G54"/>
  <c r="G53"/>
  <c r="G36"/>
  <c r="G37"/>
  <c r="H53"/>
  <c r="H54"/>
  <c r="G74"/>
  <c r="AB54"/>
  <c r="AC54"/>
  <c r="E36"/>
  <c r="E37"/>
  <c r="E74"/>
  <c r="AD53"/>
  <c r="AD54"/>
  <c r="AA54"/>
  <c r="AA53"/>
  <c r="Y225" i="2"/>
  <c r="X221"/>
  <c r="Y221" s="1"/>
  <c r="Z221"/>
  <c r="Z227" s="1"/>
  <c r="Z155"/>
  <c r="Z161" s="1"/>
  <c r="P27" i="12" s="1"/>
  <c r="X155" i="2"/>
  <c r="X161" s="1"/>
  <c r="L27" i="12" s="1"/>
  <c r="Y204" i="2"/>
  <c r="Z243"/>
  <c r="Z249" s="1"/>
  <c r="X243"/>
  <c r="X249" s="1"/>
  <c r="L31" i="12" s="1"/>
  <c r="W249" i="2"/>
  <c r="J31" i="12" s="1"/>
  <c r="Y245" i="2"/>
  <c r="Y247"/>
  <c r="Y248"/>
  <c r="Y244"/>
  <c r="Y246"/>
  <c r="Y222"/>
  <c r="Y223"/>
  <c r="Y226"/>
  <c r="Y224"/>
  <c r="Z199"/>
  <c r="Z205" s="1"/>
  <c r="P29" i="12" s="1"/>
  <c r="W205" i="2"/>
  <c r="J29" i="12" s="1"/>
  <c r="X199" i="2"/>
  <c r="Y202"/>
  <c r="Y203"/>
  <c r="Y201"/>
  <c r="Y200"/>
  <c r="Y181"/>
  <c r="Y180"/>
  <c r="Y182"/>
  <c r="Y178"/>
  <c r="Y179"/>
  <c r="K28" i="12"/>
  <c r="W183" i="2"/>
  <c r="J28" i="12" s="1"/>
  <c r="Z177" i="2"/>
  <c r="Z183" s="1"/>
  <c r="P28" i="12" s="1"/>
  <c r="X177" i="2"/>
  <c r="X183" s="1"/>
  <c r="L28" i="12" s="1"/>
  <c r="I27"/>
  <c r="Z154" i="2"/>
  <c r="O27" i="12" s="1"/>
  <c r="X154" i="2"/>
  <c r="W117"/>
  <c r="J25" i="12" s="1"/>
  <c r="Y115" i="13"/>
  <c r="Y114"/>
  <c r="Y116"/>
  <c r="Y113"/>
  <c r="Y112"/>
  <c r="W117"/>
  <c r="J62" i="12" s="1"/>
  <c r="Z111" i="13"/>
  <c r="Z117" s="1"/>
  <c r="X111"/>
  <c r="X117" s="1"/>
  <c r="L62" i="12" s="1"/>
  <c r="Y90" i="13"/>
  <c r="Y94"/>
  <c r="Y89"/>
  <c r="Y95" s="1"/>
  <c r="N61" i="12" s="1"/>
  <c r="Y93" i="13"/>
  <c r="Y92"/>
  <c r="Y91"/>
  <c r="X67"/>
  <c r="X73" s="1"/>
  <c r="Z67"/>
  <c r="Z73" s="1"/>
  <c r="W73"/>
  <c r="Y72"/>
  <c r="Y71"/>
  <c r="Y70"/>
  <c r="Y69"/>
  <c r="Y68"/>
  <c r="Y136"/>
  <c r="Z48"/>
  <c r="K63" i="12"/>
  <c r="Z46" i="13"/>
  <c r="Z23" s="1"/>
  <c r="Z95" i="1" s="1"/>
  <c r="T22" i="2"/>
  <c r="T48" i="1" s="1"/>
  <c r="S22" i="2"/>
  <c r="S48" i="1" s="1"/>
  <c r="T27" i="2"/>
  <c r="T53" i="1" s="1"/>
  <c r="S27" i="2"/>
  <c r="S53" i="1" s="1"/>
  <c r="X50" i="2"/>
  <c r="U27" s="1"/>
  <c r="U53" i="1" s="1"/>
  <c r="AC71" i="12"/>
  <c r="AC70"/>
  <c r="AC75"/>
  <c r="AC76"/>
  <c r="Y71" i="2"/>
  <c r="X114"/>
  <c r="Y114" s="1"/>
  <c r="Z95"/>
  <c r="H25" i="12"/>
  <c r="R28" i="2"/>
  <c r="R54" i="1" s="1"/>
  <c r="Q28" i="2"/>
  <c r="Q54" i="1" s="1"/>
  <c r="Z27" i="2"/>
  <c r="Z53" i="1" s="1"/>
  <c r="Y27" i="2"/>
  <c r="Y53" i="1" s="1"/>
  <c r="S23" i="2"/>
  <c r="S49" i="1" s="1"/>
  <c r="T23" i="2"/>
  <c r="T49" i="1" s="1"/>
  <c r="Y26" i="2"/>
  <c r="Y52" i="1" s="1"/>
  <c r="Z26" i="2"/>
  <c r="Z52" i="1" s="1"/>
  <c r="T26" i="2"/>
  <c r="T52" i="1" s="1"/>
  <c r="S26" i="2"/>
  <c r="S52" i="1" s="1"/>
  <c r="Z112" i="2"/>
  <c r="T24"/>
  <c r="T50" i="1" s="1"/>
  <c r="S24" i="2"/>
  <c r="S50" i="1" s="1"/>
  <c r="Z25" i="2"/>
  <c r="Z51" i="1" s="1"/>
  <c r="Y25" i="2"/>
  <c r="Y51" i="1" s="1"/>
  <c r="T25" i="2"/>
  <c r="T51" i="1" s="1"/>
  <c r="S25" i="2"/>
  <c r="S51" i="1" s="1"/>
  <c r="X115" i="2"/>
  <c r="Y115" s="1"/>
  <c r="Z113"/>
  <c r="X112"/>
  <c r="V26" i="13"/>
  <c r="V98" i="1" s="1"/>
  <c r="U26" i="13"/>
  <c r="U98" i="1" s="1"/>
  <c r="U24" i="13"/>
  <c r="U96" i="1" s="1"/>
  <c r="V24" i="13"/>
  <c r="V96" i="1" s="1"/>
  <c r="U25" i="13"/>
  <c r="U97" i="1" s="1"/>
  <c r="V25" i="13"/>
  <c r="V97" i="1" s="1"/>
  <c r="T26" i="13"/>
  <c r="T98" i="1" s="1"/>
  <c r="S26" i="13"/>
  <c r="S98" i="1" s="1"/>
  <c r="T25" i="13"/>
  <c r="T97" i="1" s="1"/>
  <c r="S25" i="13"/>
  <c r="S97" i="1" s="1"/>
  <c r="S23" i="13"/>
  <c r="S95" i="1" s="1"/>
  <c r="T23" i="13"/>
  <c r="T95" i="1" s="1"/>
  <c r="Z49" i="13"/>
  <c r="S24"/>
  <c r="S96" i="1" s="1"/>
  <c r="T24" i="13"/>
  <c r="T96" i="1" s="1"/>
  <c r="T22" i="13"/>
  <c r="T94" i="1" s="1"/>
  <c r="S22" i="13"/>
  <c r="S94" i="1" s="1"/>
  <c r="V23" i="13"/>
  <c r="V95" i="1" s="1"/>
  <c r="U23" i="13"/>
  <c r="U95" i="1" s="1"/>
  <c r="Z47" i="13"/>
  <c r="Z25"/>
  <c r="Z97" i="1" s="1"/>
  <c r="Y25" i="13"/>
  <c r="Y97" i="1" s="1"/>
  <c r="R28" i="13"/>
  <c r="R100" i="1" s="1"/>
  <c r="Q28" i="13"/>
  <c r="Q100" i="1" s="1"/>
  <c r="U27" i="13"/>
  <c r="U99" i="1" s="1"/>
  <c r="V27" i="13"/>
  <c r="V99" i="1" s="1"/>
  <c r="S27" i="13"/>
  <c r="S99" i="1" s="1"/>
  <c r="T27" i="13"/>
  <c r="T99" i="1" s="1"/>
  <c r="Z50" i="13"/>
  <c r="S21"/>
  <c r="S93" i="1" s="1"/>
  <c r="T21" i="13"/>
  <c r="T93" i="1" s="1"/>
  <c r="X44" i="13"/>
  <c r="Y49" s="1"/>
  <c r="Z44"/>
  <c r="I59" i="12"/>
  <c r="AB70"/>
  <c r="AB71"/>
  <c r="AB76"/>
  <c r="Y113" i="2"/>
  <c r="Y111"/>
  <c r="Y116"/>
  <c r="Y70"/>
  <c r="Y68"/>
  <c r="Y72"/>
  <c r="Y69"/>
  <c r="Z67"/>
  <c r="Z73" s="1"/>
  <c r="P23" i="12" s="1"/>
  <c r="W73" i="2"/>
  <c r="J23" i="12" s="1"/>
  <c r="X67" i="2"/>
  <c r="X73" s="1"/>
  <c r="L23" i="12" s="1"/>
  <c r="Y93" i="2"/>
  <c r="Y91"/>
  <c r="Y94"/>
  <c r="Y90"/>
  <c r="Y92"/>
  <c r="Z46"/>
  <c r="X46"/>
  <c r="Y89"/>
  <c r="X95"/>
  <c r="X48"/>
  <c r="Z47"/>
  <c r="X47"/>
  <c r="U24" s="1"/>
  <c r="U50" i="1" s="1"/>
  <c r="N69" i="9"/>
  <c r="O69" s="1"/>
  <c r="AB22" i="12"/>
  <c r="O36" i="9"/>
  <c r="N58"/>
  <c r="O58" s="1"/>
  <c r="E75" i="12"/>
  <c r="H76"/>
  <c r="H71"/>
  <c r="H70"/>
  <c r="G70"/>
  <c r="G76"/>
  <c r="G71"/>
  <c r="G75"/>
  <c r="Z45" i="13"/>
  <c r="X45"/>
  <c r="W51"/>
  <c r="Y134"/>
  <c r="Y135"/>
  <c r="Y138"/>
  <c r="Y133"/>
  <c r="X139"/>
  <c r="L63" i="12" s="1"/>
  <c r="Y137" i="13"/>
  <c r="Z139"/>
  <c r="P63" i="12" s="1"/>
  <c r="Y137" i="2"/>
  <c r="Y136"/>
  <c r="Y138"/>
  <c r="Y134"/>
  <c r="Y135"/>
  <c r="E76" i="12"/>
  <c r="Z133" i="2"/>
  <c r="Z139" s="1"/>
  <c r="X133"/>
  <c r="Y133" s="1"/>
  <c r="W139"/>
  <c r="J26" i="12" s="1"/>
  <c r="K61"/>
  <c r="N64"/>
  <c r="N32"/>
  <c r="AB29"/>
  <c r="AA28"/>
  <c r="AD29"/>
  <c r="AD25"/>
  <c r="S21" i="2"/>
  <c r="S47" i="1" s="1"/>
  <c r="T21" i="2"/>
  <c r="T47" i="1" s="1"/>
  <c r="E25" i="14"/>
  <c r="T108" i="1" s="1"/>
  <c r="N50" i="12"/>
  <c r="P50"/>
  <c r="L50"/>
  <c r="J49"/>
  <c r="L46"/>
  <c r="I46"/>
  <c r="J46"/>
  <c r="P45"/>
  <c r="I45"/>
  <c r="I53" s="1"/>
  <c r="T86" i="1"/>
  <c r="K44" i="12"/>
  <c r="L44"/>
  <c r="J44"/>
  <c r="K43"/>
  <c r="L43"/>
  <c r="J42"/>
  <c r="N33"/>
  <c r="T65" i="1"/>
  <c r="I67" i="12"/>
  <c r="P67"/>
  <c r="L66"/>
  <c r="P66"/>
  <c r="I66"/>
  <c r="I65"/>
  <c r="P65"/>
  <c r="P64"/>
  <c r="J60"/>
  <c r="AA30"/>
  <c r="AA24"/>
  <c r="P61"/>
  <c r="K31"/>
  <c r="AC30"/>
  <c r="AC37" s="1"/>
  <c r="AD24"/>
  <c r="AA23"/>
  <c r="AB23"/>
  <c r="F22" i="9"/>
  <c r="U59" i="1" s="1"/>
  <c r="T63"/>
  <c r="AC66" i="12"/>
  <c r="F28" i="14"/>
  <c r="U111" i="1" s="1"/>
  <c r="AA66" i="12"/>
  <c r="AD65"/>
  <c r="AC65"/>
  <c r="G22" i="14"/>
  <c r="V105" i="1" s="1"/>
  <c r="AB64" i="12"/>
  <c r="G25" i="14"/>
  <c r="V108" i="1" s="1"/>
  <c r="AD64" i="12"/>
  <c r="D22" i="14"/>
  <c r="S105" i="1" s="1"/>
  <c r="E22" i="14"/>
  <c r="T105" i="1" s="1"/>
  <c r="AA63" i="12"/>
  <c r="F25" i="14"/>
  <c r="U108" i="1" s="1"/>
  <c r="AD63" i="12"/>
  <c r="D28" i="14"/>
  <c r="S111" i="1" s="1"/>
  <c r="E28" i="14"/>
  <c r="T111" i="1" s="1"/>
  <c r="AD59" i="12"/>
  <c r="D26" i="14"/>
  <c r="S109" i="1" s="1"/>
  <c r="E23" i="14"/>
  <c r="T106" i="1" s="1"/>
  <c r="E26" i="14"/>
  <c r="T109" i="1" s="1"/>
  <c r="D23" i="14"/>
  <c r="S106" i="1" s="1"/>
  <c r="AA59" i="12"/>
  <c r="K30"/>
  <c r="O30"/>
  <c r="I26"/>
  <c r="I23"/>
  <c r="H22"/>
  <c r="X44" i="2"/>
  <c r="Z44"/>
  <c r="I22" i="12"/>
  <c r="I74" s="1"/>
  <c r="Z45" i="2"/>
  <c r="X45"/>
  <c r="W51"/>
  <c r="L65" i="12"/>
  <c r="O62"/>
  <c r="K62"/>
  <c r="P62"/>
  <c r="I60"/>
  <c r="O50"/>
  <c r="S82" i="1"/>
  <c r="V85"/>
  <c r="O46" i="12"/>
  <c r="T82" i="1"/>
  <c r="V86"/>
  <c r="T83"/>
  <c r="O43" i="12"/>
  <c r="K42"/>
  <c r="I29"/>
  <c r="AD26"/>
  <c r="AB26"/>
  <c r="AA26"/>
  <c r="I25"/>
  <c r="K24"/>
  <c r="O24"/>
  <c r="G22" i="9"/>
  <c r="V33" i="13" s="1"/>
  <c r="S33" i="2"/>
  <c r="S59" i="1"/>
  <c r="T33" i="2"/>
  <c r="T59" i="1"/>
  <c r="T33" i="13"/>
  <c r="U86" i="1"/>
  <c r="U83"/>
  <c r="U88"/>
  <c r="AD37" i="12" l="1"/>
  <c r="AD74"/>
  <c r="AD36"/>
  <c r="H36"/>
  <c r="H37"/>
  <c r="AA36"/>
  <c r="AA37"/>
  <c r="AA74"/>
  <c r="AC36"/>
  <c r="AC74"/>
  <c r="I54"/>
  <c r="I36"/>
  <c r="I37"/>
  <c r="H74"/>
  <c r="Y227" i="2"/>
  <c r="X227"/>
  <c r="Y249"/>
  <c r="N31" i="12" s="1"/>
  <c r="Y243" i="2"/>
  <c r="Y199"/>
  <c r="Y205" s="1"/>
  <c r="X205"/>
  <c r="L29" i="12" s="1"/>
  <c r="Y177" i="2"/>
  <c r="Y183" s="1"/>
  <c r="N28" i="12" s="1"/>
  <c r="K27"/>
  <c r="Y160" i="2"/>
  <c r="Y158"/>
  <c r="Y159"/>
  <c r="Y156"/>
  <c r="Y157"/>
  <c r="Y155"/>
  <c r="E25" i="9"/>
  <c r="T62" i="1" s="1"/>
  <c r="G25" i="9"/>
  <c r="V62" i="1" s="1"/>
  <c r="F25" i="9"/>
  <c r="D25"/>
  <c r="S36" i="13" s="1"/>
  <c r="V27" i="2"/>
  <c r="V53" i="1" s="1"/>
  <c r="S28" i="2"/>
  <c r="S54" i="1" s="1"/>
  <c r="Y50" i="2"/>
  <c r="W27" s="1"/>
  <c r="W53" i="1" s="1"/>
  <c r="Y22" i="2"/>
  <c r="Y48" i="1" s="1"/>
  <c r="U22" i="2"/>
  <c r="U48" i="1" s="1"/>
  <c r="AD76" i="12"/>
  <c r="Y111" i="13"/>
  <c r="Y117" s="1"/>
  <c r="N62" i="12" s="1"/>
  <c r="Y67" i="13"/>
  <c r="Y73" s="1"/>
  <c r="Y23"/>
  <c r="Y95" i="1" s="1"/>
  <c r="AA76" i="12"/>
  <c r="AD70"/>
  <c r="AD71"/>
  <c r="AD75"/>
  <c r="Z22" i="2"/>
  <c r="Z48" i="1" s="1"/>
  <c r="T28" i="2"/>
  <c r="T54" i="1" s="1"/>
  <c r="V24" i="2"/>
  <c r="V50" i="1" s="1"/>
  <c r="V22" i="2"/>
  <c r="V48" i="1" s="1"/>
  <c r="V25" i="2"/>
  <c r="V51" i="1" s="1"/>
  <c r="X117" i="2"/>
  <c r="L25" i="12" s="1"/>
  <c r="U25" i="2"/>
  <c r="U51" i="1" s="1"/>
  <c r="Y95" i="2"/>
  <c r="Y24"/>
  <c r="Y50" i="1" s="1"/>
  <c r="Z24" i="2"/>
  <c r="Z50" i="1" s="1"/>
  <c r="Y23" i="2"/>
  <c r="Y49" i="1" s="1"/>
  <c r="Z23" i="2"/>
  <c r="Z49" i="1" s="1"/>
  <c r="Y112" i="2"/>
  <c r="Y117" s="1"/>
  <c r="V23"/>
  <c r="V49" i="1" s="1"/>
  <c r="U23" i="2"/>
  <c r="U49" i="1" s="1"/>
  <c r="U26" i="2"/>
  <c r="U52" i="1" s="1"/>
  <c r="V26" i="2"/>
  <c r="V52" i="1" s="1"/>
  <c r="Z117" i="2"/>
  <c r="P25" i="12" s="1"/>
  <c r="Y47" i="13"/>
  <c r="X24" s="1"/>
  <c r="X96" i="1" s="1"/>
  <c r="Z51" i="13"/>
  <c r="Y28" s="1"/>
  <c r="Y100" i="1" s="1"/>
  <c r="Y22" i="13"/>
  <c r="Y94" i="1" s="1"/>
  <c r="Z22" i="13"/>
  <c r="Z94" i="1" s="1"/>
  <c r="X51" i="13"/>
  <c r="V28" s="1"/>
  <c r="V100" i="1" s="1"/>
  <c r="V22" i="13"/>
  <c r="V94" i="1" s="1"/>
  <c r="U22" i="13"/>
  <c r="U94" i="1" s="1"/>
  <c r="Z24" i="13"/>
  <c r="Z96" i="1" s="1"/>
  <c r="Y24" i="13"/>
  <c r="Y96" i="1" s="1"/>
  <c r="Y26" i="13"/>
  <c r="Y98" i="1" s="1"/>
  <c r="Z26" i="13"/>
  <c r="Z98" i="1" s="1"/>
  <c r="Y50" i="13"/>
  <c r="W27" s="1"/>
  <c r="W99" i="1" s="1"/>
  <c r="T28" i="13"/>
  <c r="T100" i="1" s="1"/>
  <c r="S28" i="13"/>
  <c r="S100" i="1" s="1"/>
  <c r="Z27" i="13"/>
  <c r="Z99" i="1" s="1"/>
  <c r="Y27" i="13"/>
  <c r="Y99" i="1" s="1"/>
  <c r="I71" i="12"/>
  <c r="K59"/>
  <c r="W26" i="13"/>
  <c r="W98" i="1" s="1"/>
  <c r="X26" i="13"/>
  <c r="X98" i="1" s="1"/>
  <c r="U21" i="13"/>
  <c r="U93" i="1" s="1"/>
  <c r="V21" i="13"/>
  <c r="V93" i="1" s="1"/>
  <c r="Y21" i="13"/>
  <c r="Y93" i="1" s="1"/>
  <c r="Z21" i="13"/>
  <c r="Z93" i="1" s="1"/>
  <c r="O59" i="12"/>
  <c r="Y48" i="13"/>
  <c r="Y46"/>
  <c r="AA70" i="12"/>
  <c r="AA71"/>
  <c r="Y45" i="13"/>
  <c r="I76" i="12"/>
  <c r="Y67" i="2"/>
  <c r="Y73" s="1"/>
  <c r="AB25" i="12"/>
  <c r="AB37" s="1"/>
  <c r="AB24"/>
  <c r="AB36" s="1"/>
  <c r="Y49" i="2"/>
  <c r="Y48"/>
  <c r="Y47"/>
  <c r="Y46"/>
  <c r="Y45"/>
  <c r="AA75" i="12"/>
  <c r="H75"/>
  <c r="I70"/>
  <c r="I75"/>
  <c r="Y139" i="13"/>
  <c r="N63" i="12" s="1"/>
  <c r="Y139" i="2"/>
  <c r="X139"/>
  <c r="L26" i="12" s="1"/>
  <c r="F23" i="14"/>
  <c r="U106" i="1" s="1"/>
  <c r="Y21" i="2"/>
  <c r="Y47" i="1" s="1"/>
  <c r="Z21" i="2"/>
  <c r="Z47" i="1" s="1"/>
  <c r="V21" i="2"/>
  <c r="V47" i="1" s="1"/>
  <c r="U21" i="2"/>
  <c r="U47" i="1" s="1"/>
  <c r="AB32" i="12"/>
  <c r="V65" i="1"/>
  <c r="AD32" i="12"/>
  <c r="V37" i="13"/>
  <c r="AC32" i="12"/>
  <c r="AA32"/>
  <c r="S65" i="1"/>
  <c r="S60"/>
  <c r="S37" i="2"/>
  <c r="T34"/>
  <c r="G28" i="14"/>
  <c r="V111" i="1" s="1"/>
  <c r="G23" i="14"/>
  <c r="V106" i="1" s="1"/>
  <c r="N49" i="12"/>
  <c r="L49"/>
  <c r="P49"/>
  <c r="N47"/>
  <c r="K46"/>
  <c r="P46"/>
  <c r="O45"/>
  <c r="K45"/>
  <c r="K53" s="1"/>
  <c r="O44"/>
  <c r="O54" s="1"/>
  <c r="P44"/>
  <c r="L42"/>
  <c r="P42"/>
  <c r="P31"/>
  <c r="L24"/>
  <c r="O67"/>
  <c r="N67"/>
  <c r="K66"/>
  <c r="O66"/>
  <c r="O65"/>
  <c r="K65"/>
  <c r="P60"/>
  <c r="L60"/>
  <c r="U33" i="13"/>
  <c r="U33" i="2"/>
  <c r="T37" i="13"/>
  <c r="T37" i="2"/>
  <c r="F22" i="14"/>
  <c r="U105" i="1" s="1"/>
  <c r="F26" i="14"/>
  <c r="U109" i="1" s="1"/>
  <c r="G26" i="14"/>
  <c r="V109" i="1" s="1"/>
  <c r="J59" i="12"/>
  <c r="O26"/>
  <c r="K26"/>
  <c r="O23"/>
  <c r="K23"/>
  <c r="K74" s="1"/>
  <c r="X51" i="2"/>
  <c r="J22" i="12"/>
  <c r="K22"/>
  <c r="O22"/>
  <c r="Z51" i="2"/>
  <c r="K60" i="12"/>
  <c r="O60"/>
  <c r="J48"/>
  <c r="J53" s="1"/>
  <c r="V82" i="1"/>
  <c r="S88"/>
  <c r="V88"/>
  <c r="T88"/>
  <c r="T85"/>
  <c r="S85"/>
  <c r="S86"/>
  <c r="V83"/>
  <c r="N42" i="12"/>
  <c r="O29"/>
  <c r="K29"/>
  <c r="T39" i="2"/>
  <c r="T39" i="13"/>
  <c r="P26" i="12"/>
  <c r="K25"/>
  <c r="O25"/>
  <c r="J24"/>
  <c r="V33" i="2"/>
  <c r="V59" i="1"/>
  <c r="J54" i="12" l="1"/>
  <c r="K54"/>
  <c r="O36"/>
  <c r="O37"/>
  <c r="J36"/>
  <c r="J37"/>
  <c r="J74"/>
  <c r="K36"/>
  <c r="K37"/>
  <c r="O74"/>
  <c r="AB74"/>
  <c r="O53"/>
  <c r="Y161" i="2"/>
  <c r="N27" i="12" s="1"/>
  <c r="W25" i="2"/>
  <c r="W51" i="1" s="1"/>
  <c r="W24" i="2"/>
  <c r="W50" i="1" s="1"/>
  <c r="X26" i="2"/>
  <c r="X52" i="1" s="1"/>
  <c r="X27" i="2"/>
  <c r="X53" i="1" s="1"/>
  <c r="K70" i="12"/>
  <c r="W24" i="13"/>
  <c r="W96" i="1" s="1"/>
  <c r="X27" i="13"/>
  <c r="X99" i="1" s="1"/>
  <c r="W26" i="2"/>
  <c r="W52" i="1" s="1"/>
  <c r="X25" i="2"/>
  <c r="X51" i="1" s="1"/>
  <c r="X24" i="2"/>
  <c r="X50" i="1" s="1"/>
  <c r="U28" i="2"/>
  <c r="U54" i="1" s="1"/>
  <c r="V28" i="2"/>
  <c r="V54" i="1" s="1"/>
  <c r="X23" i="2"/>
  <c r="X49" i="1" s="1"/>
  <c r="W23" i="2"/>
  <c r="W49" i="1" s="1"/>
  <c r="Y28" i="2"/>
  <c r="Y54" i="1" s="1"/>
  <c r="Z28" i="2"/>
  <c r="Z54" i="1" s="1"/>
  <c r="Z28" i="13"/>
  <c r="Z100" i="1" s="1"/>
  <c r="U28" i="13"/>
  <c r="U100" i="1" s="1"/>
  <c r="W25" i="13"/>
  <c r="W97" i="1" s="1"/>
  <c r="X25" i="13"/>
  <c r="X97" i="1" s="1"/>
  <c r="W23" i="13"/>
  <c r="W95" i="1" s="1"/>
  <c r="X23" i="13"/>
  <c r="X95" i="1" s="1"/>
  <c r="Y51" i="13"/>
  <c r="W22"/>
  <c r="W94" i="1" s="1"/>
  <c r="X22" i="13"/>
  <c r="X94" i="1" s="1"/>
  <c r="AB75" i="12"/>
  <c r="T36" i="2"/>
  <c r="T36" i="13"/>
  <c r="K71" i="12"/>
  <c r="K76"/>
  <c r="J71"/>
  <c r="J70"/>
  <c r="J76"/>
  <c r="O70"/>
  <c r="O76"/>
  <c r="O71"/>
  <c r="J75"/>
  <c r="O75"/>
  <c r="K75"/>
  <c r="V34" i="2"/>
  <c r="W22"/>
  <c r="W48" i="1" s="1"/>
  <c r="X22" i="2"/>
  <c r="X48" i="1" s="1"/>
  <c r="T60"/>
  <c r="U37" i="2"/>
  <c r="U39" i="13"/>
  <c r="S63" i="1"/>
  <c r="S34" i="13"/>
  <c r="U60" i="1"/>
  <c r="U34" i="2"/>
  <c r="U34" i="13"/>
  <c r="S62" i="1"/>
  <c r="S34" i="2"/>
  <c r="S37" i="13"/>
  <c r="S36" i="2"/>
  <c r="U62" i="1"/>
  <c r="T34" i="13"/>
  <c r="S39" i="2"/>
  <c r="S39" i="13"/>
  <c r="N45" i="12"/>
  <c r="N46"/>
  <c r="N44"/>
  <c r="N43"/>
  <c r="N29"/>
  <c r="N26"/>
  <c r="N25"/>
  <c r="N23"/>
  <c r="N66"/>
  <c r="N65"/>
  <c r="V39" i="2"/>
  <c r="V39" i="13"/>
  <c r="V37" i="2"/>
  <c r="V36" i="13"/>
  <c r="V36" i="2"/>
  <c r="V63" i="1"/>
  <c r="Y51" i="2"/>
  <c r="L22" i="12"/>
  <c r="P22"/>
  <c r="L59"/>
  <c r="P59"/>
  <c r="P48"/>
  <c r="P54" s="1"/>
  <c r="L48"/>
  <c r="L53" s="1"/>
  <c r="P24"/>
  <c r="L54" l="1"/>
  <c r="P53"/>
  <c r="P36"/>
  <c r="P37"/>
  <c r="L36"/>
  <c r="L37"/>
  <c r="L74"/>
  <c r="P74"/>
  <c r="W28" i="2"/>
  <c r="W54" i="1" s="1"/>
  <c r="X28" i="2"/>
  <c r="X54" i="1" s="1"/>
  <c r="W28" i="13"/>
  <c r="W100" i="1" s="1"/>
  <c r="X28" i="13"/>
  <c r="X100" i="1" s="1"/>
  <c r="P75" i="12"/>
  <c r="L70"/>
  <c r="L71"/>
  <c r="L76"/>
  <c r="L75"/>
  <c r="P70"/>
  <c r="P71"/>
  <c r="P76"/>
  <c r="U37" i="13"/>
  <c r="U65" i="1"/>
  <c r="V34" i="13"/>
  <c r="U39" i="2"/>
  <c r="U63" i="1"/>
  <c r="V60"/>
  <c r="U36" i="13"/>
  <c r="U36" i="2"/>
  <c r="N22" i="12"/>
  <c r="N74" s="1"/>
  <c r="N59"/>
  <c r="N60"/>
  <c r="N48"/>
  <c r="N54" s="1"/>
  <c r="N24"/>
  <c r="N53" l="1"/>
  <c r="N36"/>
  <c r="N37"/>
  <c r="N71"/>
  <c r="N76"/>
  <c r="N70"/>
  <c r="N75"/>
</calcChain>
</file>

<file path=xl/sharedStrings.xml><?xml version="1.0" encoding="utf-8"?>
<sst xmlns="http://schemas.openxmlformats.org/spreadsheetml/2006/main" count="4576" uniqueCount="321">
  <si>
    <r>
      <t>hyperinsulinemic-euglycemic steady-state.  [</t>
    </r>
    <r>
      <rPr>
        <vertAlign val="superscript"/>
        <sz val="12"/>
        <rFont val="Times New Roman"/>
        <family val="1"/>
      </rPr>
      <t>14</t>
    </r>
    <r>
      <rPr>
        <sz val="12"/>
        <rFont val="Times New Roman"/>
        <family val="1"/>
      </rPr>
      <t>C]2DG is a nonmetabolizable glucose analogue and after transported into cells it is phosphorylated to [</t>
    </r>
    <r>
      <rPr>
        <vertAlign val="superscript"/>
        <sz val="12"/>
        <rFont val="Times New Roman"/>
        <family val="1"/>
      </rPr>
      <t>14</t>
    </r>
    <r>
      <rPr>
        <sz val="12"/>
        <rFont val="Times New Roman"/>
        <family val="1"/>
      </rPr>
      <t>C]2DG -6-phospate ([</t>
    </r>
    <r>
      <rPr>
        <vertAlign val="superscript"/>
        <sz val="12"/>
        <rFont val="Times New Roman"/>
        <family val="1"/>
      </rPr>
      <t>14</t>
    </r>
    <r>
      <rPr>
        <sz val="12"/>
        <rFont val="Times New Roman"/>
        <family val="1"/>
      </rPr>
      <t xml:space="preserve">C]2DGP), which is trapped in </t>
    </r>
  </si>
  <si>
    <t>1.   Glucose Infusion Rate (Gir):</t>
  </si>
  <si>
    <t>2.   Glucose Specific Activity (SA):</t>
  </si>
  <si>
    <t xml:space="preserve">      (mg/kg/min)</t>
  </si>
  <si>
    <t>3.   Tracer Infusion Rate (Tir):</t>
  </si>
  <si>
    <t xml:space="preserve">      (dpm/kg/min)    </t>
  </si>
  <si>
    <t xml:space="preserve">      (dpm/mg)</t>
  </si>
  <si>
    <t>4.   Glucose Turnover Rate (Gtr):</t>
  </si>
  <si>
    <t xml:space="preserve">      (mg/kg/ml)</t>
  </si>
  <si>
    <t>5.   Endogenous Glucose Turnover Rate (endoGtr)</t>
  </si>
  <si>
    <t>6.   Glucose Clearance:</t>
  </si>
  <si>
    <t xml:space="preserve">      (ml/kg/min)</t>
  </si>
  <si>
    <t>7.   Glycolytic Rate:</t>
  </si>
  <si>
    <t>8.   Glycogen Synthesis :</t>
  </si>
  <si>
    <r>
      <t>Plasma [3-</t>
    </r>
    <r>
      <rPr>
        <vertAlign val="superscript"/>
        <sz val="12"/>
        <rFont val="Times New Roman"/>
        <family val="1"/>
      </rPr>
      <t>3</t>
    </r>
    <r>
      <rPr>
        <sz val="12"/>
        <rFont val="Times New Roman"/>
        <family val="1"/>
      </rPr>
      <t>H]glucose (dpm/ml) x 100 / glucose conc (mg/dL)</t>
    </r>
  </si>
  <si>
    <t>9.   Tissue Glucose Uptake:</t>
  </si>
  <si>
    <t xml:space="preserve">      or Hepatic Glucose Production (HGP):</t>
  </si>
  <si>
    <r>
      <t>3</t>
    </r>
    <r>
      <rPr>
        <sz val="12"/>
        <rFont val="Times New Roman"/>
        <family val="1"/>
      </rPr>
      <t>H</t>
    </r>
    <r>
      <rPr>
        <vertAlign val="subscript"/>
        <sz val="12"/>
        <rFont val="Times New Roman"/>
        <family val="1"/>
      </rPr>
      <t>2</t>
    </r>
    <r>
      <rPr>
        <sz val="12"/>
        <rFont val="Times New Roman"/>
        <family val="1"/>
      </rPr>
      <t>O appearance (dpm/min/ml) x total body H</t>
    </r>
    <r>
      <rPr>
        <vertAlign val="subscript"/>
        <sz val="12"/>
        <rFont val="Times New Roman"/>
        <family val="1"/>
      </rPr>
      <t>2</t>
    </r>
    <r>
      <rPr>
        <sz val="12"/>
        <rFont val="Times New Roman"/>
        <family val="1"/>
      </rPr>
      <t xml:space="preserve">O space (ml) / SA (dpm/mg), </t>
    </r>
  </si>
  <si>
    <r>
      <t>Tissue [</t>
    </r>
    <r>
      <rPr>
        <vertAlign val="superscript"/>
        <sz val="12"/>
        <rFont val="Times New Roman"/>
        <family val="1"/>
      </rPr>
      <t>14</t>
    </r>
    <r>
      <rPr>
        <sz val="12"/>
        <rFont val="Times New Roman"/>
        <family val="1"/>
      </rPr>
      <t>C]2DGP (dpm/mg.tissue) / Average [</t>
    </r>
    <r>
      <rPr>
        <vertAlign val="superscript"/>
        <sz val="12"/>
        <rFont val="Times New Roman"/>
        <family val="1"/>
      </rPr>
      <t>14</t>
    </r>
    <r>
      <rPr>
        <sz val="12"/>
        <rFont val="Times New Roman"/>
        <family val="1"/>
      </rPr>
      <t>C]2DG specific activity in plasma (dpm/ug/min),</t>
    </r>
  </si>
  <si>
    <r>
      <t>where, the average [</t>
    </r>
    <r>
      <rPr>
        <vertAlign val="superscript"/>
        <sz val="12"/>
        <rFont val="Times New Roman"/>
        <family val="1"/>
      </rPr>
      <t>14</t>
    </r>
    <r>
      <rPr>
        <sz val="12"/>
        <rFont val="Times New Roman"/>
        <family val="1"/>
      </rPr>
      <t>C]2DG is determined by the area under the curve (AUC) of plasma [</t>
    </r>
    <r>
      <rPr>
        <vertAlign val="superscript"/>
        <sz val="12"/>
        <rFont val="Times New Roman"/>
        <family val="1"/>
      </rPr>
      <t>14</t>
    </r>
    <r>
      <rPr>
        <sz val="12"/>
        <rFont val="Times New Roman"/>
        <family val="1"/>
      </rPr>
      <t xml:space="preserve">C]2DG (dpm) during the decay period of 23min </t>
    </r>
  </si>
  <si>
    <r>
      <t>after the injection of [</t>
    </r>
    <r>
      <rPr>
        <vertAlign val="superscript"/>
        <sz val="12"/>
        <rFont val="Times New Roman"/>
        <family val="1"/>
      </rPr>
      <t>14</t>
    </r>
    <r>
      <rPr>
        <sz val="12"/>
        <rFont val="Times New Roman"/>
        <family val="1"/>
      </rPr>
      <t xml:space="preserve">C]2DG and adjusted by plasma glucose concentrations. </t>
    </r>
  </si>
  <si>
    <t>Clamp Condition</t>
  </si>
  <si>
    <t>Time</t>
  </si>
  <si>
    <t>(min)</t>
  </si>
  <si>
    <t>Glu</t>
  </si>
  <si>
    <t>avg</t>
  </si>
  <si>
    <t>sem</t>
  </si>
  <si>
    <t>Gir</t>
  </si>
  <si>
    <t>Ins</t>
  </si>
  <si>
    <t>dpm</t>
  </si>
  <si>
    <t>Disintegrations per minute</t>
  </si>
  <si>
    <t>dpm/mg</t>
  </si>
  <si>
    <t>Specific activity</t>
  </si>
  <si>
    <t>Gtr</t>
  </si>
  <si>
    <t>mg/kg/min</t>
  </si>
  <si>
    <t>Glucose infusion rate</t>
  </si>
  <si>
    <t>Prt</t>
  </si>
  <si>
    <t>µl/min</t>
  </si>
  <si>
    <t>Tir</t>
  </si>
  <si>
    <t>dpm/kg/min</t>
  </si>
  <si>
    <t>mg/dl</t>
  </si>
  <si>
    <t>ml/kg/min</t>
  </si>
  <si>
    <t>Strain:</t>
  </si>
  <si>
    <t>Sex:</t>
  </si>
  <si>
    <t>Number:</t>
  </si>
  <si>
    <t>Age:</t>
  </si>
  <si>
    <t>Clearance</t>
  </si>
  <si>
    <t>EDL</t>
  </si>
  <si>
    <t>Gastroc</t>
  </si>
  <si>
    <t xml:space="preserve">Heart </t>
  </si>
  <si>
    <t>Tissues</t>
  </si>
  <si>
    <t>Abbrevations</t>
  </si>
  <si>
    <t>Blood glucose clearance</t>
  </si>
  <si>
    <t>Tracer pump rate</t>
  </si>
  <si>
    <t>Tracer infusion rate</t>
  </si>
  <si>
    <t>Group 1</t>
  </si>
  <si>
    <t>Group 2</t>
  </si>
  <si>
    <t>Average</t>
  </si>
  <si>
    <t>CSE</t>
  </si>
  <si>
    <t>CRS</t>
  </si>
  <si>
    <t>Animal-1</t>
  </si>
  <si>
    <t>ID#:</t>
  </si>
  <si>
    <t>CSE/CRS</t>
  </si>
  <si>
    <t>Sample dilution factor</t>
  </si>
  <si>
    <t>Animal-2</t>
  </si>
  <si>
    <t>Animal-3</t>
  </si>
  <si>
    <t>Weight</t>
  </si>
  <si>
    <t>KOH</t>
  </si>
  <si>
    <t>HCl</t>
  </si>
  <si>
    <t>dpm 2-DG-P</t>
  </si>
  <si>
    <t xml:space="preserve">Tissue </t>
  </si>
  <si>
    <t>Glucose Uptake</t>
  </si>
  <si>
    <t>mg</t>
  </si>
  <si>
    <r>
      <t>m</t>
    </r>
    <r>
      <rPr>
        <sz val="8"/>
        <rFont val="Arial"/>
        <family val="2"/>
      </rPr>
      <t>l</t>
    </r>
  </si>
  <si>
    <t>A</t>
  </si>
  <si>
    <t>B</t>
  </si>
  <si>
    <t>A-B</t>
  </si>
  <si>
    <t>Animal-4</t>
  </si>
  <si>
    <t>Animal-5</t>
  </si>
  <si>
    <t>Animal-6</t>
  </si>
  <si>
    <t>BW (g):</t>
  </si>
  <si>
    <r>
      <t xml:space="preserve">plasma </t>
    </r>
    <r>
      <rPr>
        <b/>
        <vertAlign val="superscript"/>
        <sz val="10"/>
        <rFont val="Arial"/>
        <family val="2"/>
      </rPr>
      <t>14</t>
    </r>
    <r>
      <rPr>
        <b/>
        <sz val="10"/>
        <rFont val="Arial"/>
        <family val="2"/>
      </rPr>
      <t>C-2DG</t>
    </r>
  </si>
  <si>
    <t>Tissue Glucose Uptake</t>
  </si>
  <si>
    <t>tissue</t>
  </si>
  <si>
    <t>%</t>
  </si>
  <si>
    <t xml:space="preserve">Hct </t>
  </si>
  <si>
    <t>(g)</t>
  </si>
  <si>
    <r>
      <t>2-DG SA</t>
    </r>
    <r>
      <rPr>
        <b/>
        <vertAlign val="subscript"/>
        <sz val="10"/>
        <rFont val="Arial"/>
        <family val="2"/>
      </rPr>
      <t>plasma</t>
    </r>
    <r>
      <rPr>
        <b/>
        <sz val="10"/>
        <rFont val="Arial"/>
        <family val="2"/>
      </rPr>
      <t xml:space="preserve"> </t>
    </r>
  </si>
  <si>
    <t>Notes</t>
  </si>
  <si>
    <t xml:space="preserve">2.  If you have any questions regarding the charges of the services and other   </t>
  </si>
  <si>
    <t>4.  Goodluck!</t>
  </si>
  <si>
    <t>3.  If you include these results in any publications, please mention us as the</t>
  </si>
  <si>
    <t>1.  If you have any questions regarding the study procedures and the calculation equations,</t>
  </si>
  <si>
    <t xml:space="preserve">     please contact me at:</t>
  </si>
  <si>
    <t>clamp avg</t>
  </si>
  <si>
    <r>
      <t>3</t>
    </r>
    <r>
      <rPr>
        <b/>
        <sz val="10"/>
        <rFont val="Arial"/>
        <family val="2"/>
      </rPr>
      <t>H</t>
    </r>
    <r>
      <rPr>
        <b/>
        <vertAlign val="subscript"/>
        <sz val="10"/>
        <rFont val="Arial"/>
        <family val="2"/>
      </rPr>
      <t>2</t>
    </r>
    <r>
      <rPr>
        <b/>
        <sz val="10"/>
        <rFont val="Arial"/>
        <family val="2"/>
      </rPr>
      <t>O</t>
    </r>
  </si>
  <si>
    <t>Clamp BW (g):</t>
  </si>
  <si>
    <t>Surgery BW (g):</t>
  </si>
  <si>
    <r>
      <t>3</t>
    </r>
    <r>
      <rPr>
        <b/>
        <sz val="10"/>
        <rFont val="Arial"/>
        <family val="2"/>
      </rPr>
      <t>H</t>
    </r>
    <r>
      <rPr>
        <b/>
        <vertAlign val="subscript"/>
        <sz val="10"/>
        <rFont val="Arial"/>
        <family val="2"/>
      </rPr>
      <t>2</t>
    </r>
    <r>
      <rPr>
        <b/>
        <sz val="10"/>
        <rFont val="Arial"/>
        <family val="2"/>
      </rPr>
      <t>O appearance:</t>
    </r>
  </si>
  <si>
    <t>(dpm/min)</t>
  </si>
  <si>
    <t>nmol/g/min</t>
  </si>
  <si>
    <t>BAT</t>
  </si>
  <si>
    <t>dpm-A</t>
  </si>
  <si>
    <t>dpm-B</t>
  </si>
  <si>
    <t>5~6 hours</t>
  </si>
  <si>
    <t>120~130 mg/dL</t>
  </si>
  <si>
    <t>Tir / SA</t>
  </si>
  <si>
    <t xml:space="preserve">     administrative work, please contact Sandie Wankel at: </t>
  </si>
  <si>
    <r>
      <t>m</t>
    </r>
    <r>
      <rPr>
        <sz val="8"/>
        <rFont val="Arial"/>
        <family val="2"/>
      </rPr>
      <t>l/min</t>
    </r>
  </si>
  <si>
    <t>S. fat</t>
  </si>
  <si>
    <t>Brown adipose tissue</t>
  </si>
  <si>
    <t>Gastrocnemius muscle</t>
  </si>
  <si>
    <t>SOL</t>
  </si>
  <si>
    <t>Extensor digitorum longus</t>
  </si>
  <si>
    <t>Soleus muscle</t>
  </si>
  <si>
    <t>Subcutaneous fat pad</t>
  </si>
  <si>
    <t>Perirenal fat pad</t>
  </si>
  <si>
    <t xml:space="preserve">Catheterization of jugular vein </t>
  </si>
  <si>
    <t>and carotid artery</t>
  </si>
  <si>
    <t>1.     Insulin Infusion Rate:</t>
  </si>
  <si>
    <t>2.     Ins</t>
  </si>
  <si>
    <t>1.     Glu</t>
  </si>
  <si>
    <t>3.     Fasting time:</t>
  </si>
  <si>
    <t>4.     Diet:</t>
  </si>
  <si>
    <t>5.     Surgery:</t>
  </si>
  <si>
    <t>6.     Insulin:</t>
  </si>
  <si>
    <t xml:space="preserve">7.     Glucose: </t>
  </si>
  <si>
    <t>3.     Gtr</t>
  </si>
  <si>
    <t>4.     Gir</t>
  </si>
  <si>
    <t xml:space="preserve">Michigan Metabomics and Obesity Center (MMOC) </t>
  </si>
  <si>
    <t>(These spreadsheets were created by Nathan Qi, based on the datasheets provided by Dr. Owen McGuinness at the Vanderbilt University)</t>
  </si>
  <si>
    <t>1.  Experiemental Procedures</t>
  </si>
  <si>
    <t>2.  Calculation Equations</t>
  </si>
  <si>
    <t>3.  References</t>
  </si>
  <si>
    <t>Lactate</t>
  </si>
  <si>
    <t>1.   Surgery</t>
  </si>
  <si>
    <t xml:space="preserve">2.   Hyperinsulinemic-Euglycemic Clamp </t>
  </si>
  <si>
    <t>3.   Tissue Specific Glucose Uptake</t>
  </si>
  <si>
    <t>4.    Sample Analysis</t>
  </si>
  <si>
    <t xml:space="preserve">       85: 1785-1792, 1990</t>
  </si>
  <si>
    <r>
      <t>1.</t>
    </r>
    <r>
      <rPr>
        <sz val="12"/>
        <rFont val="Times New Roman"/>
        <family val="1"/>
      </rPr>
      <t xml:space="preserve">    Ayala JE, Bracy DP, McGuinness, OP, and Wasserman DH. Considerations in the design of hyperinsulinemic-euglycemic clamps in the conscious mouse. </t>
    </r>
    <r>
      <rPr>
        <i/>
        <sz val="12"/>
        <rFont val="Times New Roman"/>
        <family val="1"/>
      </rPr>
      <t>Diabetes</t>
    </r>
    <r>
      <rPr>
        <sz val="12"/>
        <rFont val="Times New Roman"/>
        <family val="1"/>
      </rPr>
      <t xml:space="preserve"> 55: 390-397, 2006</t>
    </r>
  </si>
  <si>
    <r>
      <t xml:space="preserve">       inactivation of GLUT4. </t>
    </r>
    <r>
      <rPr>
        <i/>
        <sz val="12"/>
        <rFont val="Times New Roman"/>
        <family val="1"/>
      </rPr>
      <t>J. Clin. Invest</t>
    </r>
    <r>
      <rPr>
        <sz val="12"/>
        <rFont val="Times New Roman"/>
        <family val="1"/>
      </rPr>
      <t>. 108: 153-160, 2001</t>
    </r>
  </si>
  <si>
    <r>
      <t>2.</t>
    </r>
    <r>
      <rPr>
        <sz val="12"/>
        <rFont val="Times New Roman"/>
        <family val="1"/>
      </rPr>
      <t xml:space="preserve">    Halseth AE, Bracy DP, and Wasserman DH. Overexpression of hexokinase II increases insulin- and exercise-stimulated muscle glucose uptake in vivo. </t>
    </r>
    <r>
      <rPr>
        <i/>
        <sz val="12"/>
        <rFont val="Times New Roman"/>
        <family val="1"/>
      </rPr>
      <t>Am. J. Physol</t>
    </r>
    <r>
      <rPr>
        <sz val="12"/>
        <rFont val="Times New Roman"/>
        <family val="1"/>
      </rPr>
      <t xml:space="preserve">. 276: E70-E77, 1999 </t>
    </r>
  </si>
  <si>
    <r>
      <t>3.</t>
    </r>
    <r>
      <rPr>
        <sz val="12"/>
        <rFont val="Times New Roman"/>
        <family val="1"/>
      </rPr>
      <t xml:space="preserve">    Kim JK, Zisman A, Fillmore JJ, Peroni OD, Kotani K, Perret P, Zong H, Dong J, Kahn R, Kahn BB, and Shulman GI. Glucose toxicity and the development of diabetes in mice with muscle-specific </t>
    </r>
  </si>
  <si>
    <r>
      <t>4.</t>
    </r>
    <r>
      <rPr>
        <sz val="12"/>
        <rFont val="Times New Roman"/>
        <family val="1"/>
      </rPr>
      <t xml:space="preserve">    Rossetti L and Giaccari A. Relative contribution of glycogen synthesis and glycolysis to insulin-mediated glucose uptake. A dose-response euglycemic clamp study in normal and diabetic rats.  </t>
    </r>
    <r>
      <rPr>
        <i/>
        <sz val="12"/>
        <rFont val="Times New Roman"/>
        <family val="1"/>
      </rPr>
      <t>J. Clin. Invest</t>
    </r>
    <r>
      <rPr>
        <sz val="12"/>
        <rFont val="Times New Roman"/>
        <family val="1"/>
      </rPr>
      <t xml:space="preserve">. </t>
    </r>
  </si>
  <si>
    <r>
      <t>3</t>
    </r>
    <r>
      <rPr>
        <b/>
        <sz val="10"/>
        <rFont val="Arial"/>
        <family val="2"/>
      </rPr>
      <t>H-Glu</t>
    </r>
  </si>
  <si>
    <r>
      <t>14</t>
    </r>
    <r>
      <rPr>
        <b/>
        <sz val="10"/>
        <rFont val="Arial"/>
        <family val="2"/>
      </rPr>
      <t>C-2DG</t>
    </r>
  </si>
  <si>
    <t>mmol/l</t>
  </si>
  <si>
    <r>
      <t xml:space="preserve">     </t>
    </r>
    <r>
      <rPr>
        <b/>
        <sz val="8"/>
        <color indexed="12"/>
        <rFont val="Arial"/>
        <family val="2"/>
      </rPr>
      <t>(734) 647-2271 or wankel</t>
    </r>
    <r>
      <rPr>
        <b/>
        <u/>
        <sz val="8"/>
        <color indexed="12"/>
        <rFont val="Arial"/>
        <family val="2"/>
      </rPr>
      <t>@med.umich.edu</t>
    </r>
    <r>
      <rPr>
        <b/>
        <sz val="8"/>
        <color indexed="12"/>
        <rFont val="Arial"/>
        <family val="2"/>
      </rPr>
      <t xml:space="preserve">  </t>
    </r>
  </si>
  <si>
    <t>Michigan Diabetes and Research Training Center (MDRTC)</t>
  </si>
  <si>
    <t xml:space="preserve">iodine and 70% ethanol. Under aseptic conditions, a small incision was made superior to the clavicle, exposing the right carotid artery and jugular vein.  The right jugular vein was catheterized with a silicon tubing </t>
  </si>
  <si>
    <t xml:space="preserve">the equilibration period.  Euglycemia (120~130 mg/dL) was maintained during the clamp by measuring blood glucose every 10 min starting at t = 0 and infusing 50% glucose at variable rates accordingly.  Blood </t>
  </si>
  <si>
    <t>Glucose concentration</t>
  </si>
  <si>
    <t>Insulin concentration</t>
  </si>
  <si>
    <r>
      <t xml:space="preserve">Glu </t>
    </r>
    <r>
      <rPr>
        <b/>
        <vertAlign val="subscript"/>
        <sz val="10"/>
        <rFont val="Arial"/>
        <family val="2"/>
      </rPr>
      <t>blood</t>
    </r>
  </si>
  <si>
    <r>
      <t xml:space="preserve">SA </t>
    </r>
    <r>
      <rPr>
        <b/>
        <vertAlign val="subscript"/>
        <sz val="10"/>
        <rFont val="Arial"/>
        <family val="2"/>
      </rPr>
      <t>plasma</t>
    </r>
  </si>
  <si>
    <t>Animal-7</t>
  </si>
  <si>
    <t>Animal-8</t>
  </si>
  <si>
    <t>White adipose tissue</t>
  </si>
  <si>
    <t>Glucose turnover rate, or</t>
  </si>
  <si>
    <t>whole-body glucose uptake</t>
  </si>
  <si>
    <r>
      <t xml:space="preserve">     "</t>
    </r>
    <r>
      <rPr>
        <b/>
        <u/>
        <sz val="8"/>
        <color indexed="12"/>
        <rFont val="Arial"/>
        <family val="2"/>
      </rPr>
      <t>University of Michigan Animal Phenotyping Core</t>
    </r>
    <r>
      <rPr>
        <b/>
        <sz val="8"/>
        <rFont val="Arial"/>
        <family val="2"/>
      </rPr>
      <t xml:space="preserve">" for conducting the study </t>
    </r>
  </si>
  <si>
    <r>
      <t>m</t>
    </r>
    <r>
      <rPr>
        <sz val="8"/>
        <rFont val="Arial"/>
        <family val="2"/>
      </rPr>
      <t>g/g/min</t>
    </r>
  </si>
  <si>
    <t>dpm/g. tissue</t>
  </si>
  <si>
    <r>
      <t>Glu</t>
    </r>
    <r>
      <rPr>
        <b/>
        <vertAlign val="subscript"/>
        <sz val="10"/>
        <rFont val="Arial"/>
        <family val="2"/>
      </rPr>
      <t>blood</t>
    </r>
  </si>
  <si>
    <r>
      <t xml:space="preserve">Insulin </t>
    </r>
    <r>
      <rPr>
        <b/>
        <vertAlign val="subscript"/>
        <sz val="10"/>
        <rFont val="Arial"/>
        <family val="2"/>
      </rPr>
      <t>plasma</t>
    </r>
  </si>
  <si>
    <r>
      <t xml:space="preserve">Lactate </t>
    </r>
    <r>
      <rPr>
        <b/>
        <vertAlign val="subscript"/>
        <sz val="10"/>
        <rFont val="Arial"/>
        <family val="2"/>
      </rPr>
      <t>blood</t>
    </r>
  </si>
  <si>
    <t>HGP</t>
  </si>
  <si>
    <t xml:space="preserve">Gtr x 100 / glucose conc (mg/dL), </t>
  </si>
  <si>
    <t>an index of the avidity with which the peripheral tissues take up glucose.</t>
  </si>
  <si>
    <r>
      <t xml:space="preserve">where, </t>
    </r>
    <r>
      <rPr>
        <vertAlign val="superscript"/>
        <sz val="12"/>
        <rFont val="Times New Roman"/>
        <family val="1"/>
      </rPr>
      <t>3</t>
    </r>
    <r>
      <rPr>
        <sz val="12"/>
        <rFont val="Times New Roman"/>
        <family val="1"/>
      </rPr>
      <t>H</t>
    </r>
    <r>
      <rPr>
        <vertAlign val="subscript"/>
        <sz val="12"/>
        <rFont val="Times New Roman"/>
        <family val="1"/>
      </rPr>
      <t>2</t>
    </r>
    <r>
      <rPr>
        <sz val="12"/>
        <rFont val="Times New Roman"/>
        <family val="1"/>
      </rPr>
      <t xml:space="preserve">O appearance is determined by linear regression analysis of the increment per unit time of </t>
    </r>
    <r>
      <rPr>
        <vertAlign val="superscript"/>
        <sz val="12"/>
        <rFont val="Times New Roman"/>
        <family val="1"/>
      </rPr>
      <t>3</t>
    </r>
    <r>
      <rPr>
        <sz val="12"/>
        <rFont val="Times New Roman"/>
        <family val="1"/>
      </rPr>
      <t>H</t>
    </r>
    <r>
      <rPr>
        <vertAlign val="subscript"/>
        <sz val="12"/>
        <rFont val="Times New Roman"/>
        <family val="1"/>
      </rPr>
      <t>2</t>
    </r>
    <r>
      <rPr>
        <sz val="12"/>
        <rFont val="Times New Roman"/>
        <family val="1"/>
      </rPr>
      <t xml:space="preserve">O accumulated in plasma,  which is </t>
    </r>
  </si>
  <si>
    <t xml:space="preserve">calculated from samples taken at 80, 90, 100, and 120 min. Because tritium on the C-3 position of glucose is lost to water during glycolysis, it can </t>
  </si>
  <si>
    <r>
      <t xml:space="preserve">be assumed that plasma tratium is present either in </t>
    </r>
    <r>
      <rPr>
        <vertAlign val="superscript"/>
        <sz val="12"/>
        <rFont val="Times New Roman"/>
        <family val="1"/>
      </rPr>
      <t>3</t>
    </r>
    <r>
      <rPr>
        <sz val="12"/>
        <rFont val="Times New Roman"/>
        <family val="1"/>
      </rPr>
      <t>H</t>
    </r>
    <r>
      <rPr>
        <vertAlign val="subscript"/>
        <sz val="12"/>
        <rFont val="Times New Roman"/>
        <family val="1"/>
      </rPr>
      <t>2</t>
    </r>
    <r>
      <rPr>
        <sz val="12"/>
        <rFont val="Times New Roman"/>
        <family val="1"/>
      </rPr>
      <t>O or [3-</t>
    </r>
    <r>
      <rPr>
        <vertAlign val="superscript"/>
        <sz val="12"/>
        <rFont val="Times New Roman"/>
        <family val="1"/>
      </rPr>
      <t>3</t>
    </r>
    <r>
      <rPr>
        <sz val="12"/>
        <rFont val="Times New Roman"/>
        <family val="1"/>
      </rPr>
      <t>H]glucose. Total body water space is estimitated as 60% of body weight.</t>
    </r>
  </si>
  <si>
    <t>Gtr - Glycolysis,  assuming that glycolysis and glycogen synthesis account for the majority of insulin-stimulated glucose uptake.</t>
  </si>
  <si>
    <t>Regular, Human Insulin, Novolin</t>
  </si>
  <si>
    <t>50% Dextrose, Hospira</t>
  </si>
  <si>
    <t>5.     HGP</t>
  </si>
  <si>
    <t>Hepatic glucose production, or</t>
  </si>
  <si>
    <t>endogenous glucose turnover rate</t>
  </si>
  <si>
    <t>SA</t>
  </si>
  <si>
    <t>Gtr - Gir, assuming that the liver acounts for the majority of basal endogenous glucose production.</t>
  </si>
  <si>
    <t>sHGP</t>
  </si>
  <si>
    <t>Suppresion of HGP</t>
  </si>
  <si>
    <t>6.     sHGP</t>
  </si>
  <si>
    <t>7.     Clearance</t>
  </si>
  <si>
    <t>8.     Prt</t>
  </si>
  <si>
    <t>9.     Tir</t>
  </si>
  <si>
    <t>10.     dpm</t>
  </si>
  <si>
    <t>11.     SA</t>
  </si>
  <si>
    <t>12.     SOL</t>
  </si>
  <si>
    <t>13.     EDL</t>
  </si>
  <si>
    <t>14.     Gastroc</t>
  </si>
  <si>
    <t>16.     S. fat</t>
  </si>
  <si>
    <t>17.     P. fat</t>
  </si>
  <si>
    <t>18.     BAT</t>
  </si>
  <si>
    <t>19.     WAT</t>
  </si>
  <si>
    <r>
      <t>(AUC, dpm/m</t>
    </r>
    <r>
      <rPr>
        <sz val="8"/>
        <rFont val="Arial"/>
        <family val="2"/>
      </rPr>
      <t>I</t>
    </r>
    <r>
      <rPr>
        <sz val="8"/>
        <rFont val="Arial"/>
        <family val="2"/>
      </rPr>
      <t>)</t>
    </r>
  </si>
  <si>
    <t>dpm/ug. glucose</t>
  </si>
  <si>
    <t>dpm 2-DGP</t>
  </si>
  <si>
    <t>Tissue 2-DGP</t>
  </si>
  <si>
    <t xml:space="preserve">The arterial catheter was inserted reaching the level of the aortic arch and the venous catheter was extended to the level of the right atrium.  The free ends of catheters were tunneled subcutaneously and </t>
  </si>
  <si>
    <t xml:space="preserve">exteriorized at the back of the neck via a stainless steel tubing connector (coated with medical silicon) that were fixed subcutaneously upon the closure of the incision. The catheters were flushed daily after surgery </t>
  </si>
  <si>
    <t>uU/ml</t>
  </si>
  <si>
    <t>8.     Glucometer</t>
  </si>
  <si>
    <t>9.     Comments:</t>
  </si>
  <si>
    <t>Accu-Chek, Roche</t>
  </si>
  <si>
    <t>2.     Blood Glucose Target:</t>
  </si>
  <si>
    <t xml:space="preserve">regained to or above 90% of their presurgery level were used for the study. </t>
  </si>
  <si>
    <t>(mg/dl)</t>
  </si>
  <si>
    <t>#</t>
  </si>
  <si>
    <t>ID</t>
  </si>
  <si>
    <t>Basal</t>
  </si>
  <si>
    <t>Clamp</t>
  </si>
  <si>
    <t>Std Error</t>
  </si>
  <si>
    <t>2-tail ttest:</t>
  </si>
  <si>
    <t>Liver</t>
  </si>
  <si>
    <t>V. fat</t>
  </si>
  <si>
    <t>15.     V. fat</t>
  </si>
  <si>
    <t>Visceral fat pad</t>
  </si>
  <si>
    <t>V.fat</t>
  </si>
  <si>
    <t>S.fat</t>
  </si>
  <si>
    <t>male</t>
  </si>
  <si>
    <t>Animal-9</t>
  </si>
  <si>
    <t>Animal-10</t>
  </si>
  <si>
    <t>Animal-11</t>
  </si>
  <si>
    <t>Heart</t>
  </si>
  <si>
    <t>AUC</t>
  </si>
  <si>
    <t>Gir-AUC</t>
  </si>
  <si>
    <t>Sum:</t>
  </si>
  <si>
    <t>Avg +/- se:</t>
  </si>
  <si>
    <t xml:space="preserve">       (Adopted from the protocol provided by Dr. Owen P. McGuinness at the Vanderbilt University with some modifications)</t>
  </si>
  <si>
    <t>Treatment:</t>
  </si>
  <si>
    <t>Diaphram</t>
  </si>
  <si>
    <t>Group 3</t>
  </si>
  <si>
    <t>Avg BW (g):</t>
  </si>
  <si>
    <t>se</t>
  </si>
  <si>
    <t xml:space="preserve">surgery </t>
  </si>
  <si>
    <t>clamp</t>
  </si>
  <si>
    <r>
      <t>Glu</t>
    </r>
    <r>
      <rPr>
        <b/>
        <vertAlign val="subscript"/>
        <sz val="10"/>
        <rFont val="Arial"/>
        <family val="2"/>
      </rPr>
      <t>plasma</t>
    </r>
  </si>
  <si>
    <t>Avg clamp BW:</t>
  </si>
  <si>
    <t xml:space="preserve">Group1: </t>
  </si>
  <si>
    <t xml:space="preserve">Group2: </t>
  </si>
  <si>
    <t xml:space="preserve">Group3: </t>
  </si>
  <si>
    <r>
      <t>Insulin</t>
    </r>
    <r>
      <rPr>
        <b/>
        <vertAlign val="subscript"/>
        <sz val="10"/>
        <rFont val="Arial"/>
        <family val="2"/>
      </rPr>
      <t>plasma</t>
    </r>
  </si>
  <si>
    <r>
      <t xml:space="preserve">     </t>
    </r>
    <r>
      <rPr>
        <b/>
        <sz val="8"/>
        <color indexed="12"/>
        <rFont val="Arial"/>
        <family val="2"/>
      </rPr>
      <t xml:space="preserve">(734) 232-8223 or </t>
    </r>
    <r>
      <rPr>
        <b/>
        <u/>
        <sz val="8"/>
        <color indexed="12"/>
        <rFont val="Arial"/>
        <family val="2"/>
      </rPr>
      <t>nathanqi@med.umich.edu</t>
    </r>
  </si>
  <si>
    <t>University of Michigan Animal Phenotyping Core</t>
  </si>
  <si>
    <r>
      <rPr>
        <b/>
        <sz val="20"/>
        <color indexed="13"/>
        <rFont val="Times New Roman"/>
        <family val="1"/>
      </rPr>
      <t>University of Michigan Animal Phenotyping Core</t>
    </r>
    <r>
      <rPr>
        <b/>
        <sz val="20"/>
        <color indexed="13"/>
        <rFont val="Times New Roman"/>
        <family val="1"/>
      </rPr>
      <t xml:space="preserve"> </t>
    </r>
  </si>
  <si>
    <r>
      <t xml:space="preserve">Glu </t>
    </r>
    <r>
      <rPr>
        <b/>
        <vertAlign val="subscript"/>
        <sz val="10"/>
        <rFont val="Arial"/>
        <family val="2"/>
      </rPr>
      <t>plasma</t>
    </r>
  </si>
  <si>
    <t>10.  Conversion factor for insulin unit:</t>
  </si>
  <si>
    <r>
      <t>with ZnSO</t>
    </r>
    <r>
      <rPr>
        <vertAlign val="subscript"/>
        <sz val="12"/>
        <rFont val="Times New Roman"/>
        <family val="1"/>
      </rPr>
      <t>4</t>
    </r>
    <r>
      <rPr>
        <sz val="12"/>
        <rFont val="Times New Roman"/>
        <family val="1"/>
      </rPr>
      <t xml:space="preserve"> and Ba(OH)</t>
    </r>
    <r>
      <rPr>
        <vertAlign val="subscript"/>
        <sz val="12"/>
        <rFont val="Times New Roman"/>
        <family val="1"/>
      </rPr>
      <t>2</t>
    </r>
    <r>
      <rPr>
        <sz val="12"/>
        <rFont val="Times New Roman"/>
        <family val="1"/>
      </rPr>
      <t xml:space="preserve"> and counted using a Liquid Scintillation Counter (Beckman Coulter LS6500 Multi-purpose Scintillation Counter) on a dual-channel program for separation of </t>
    </r>
    <r>
      <rPr>
        <vertAlign val="superscript"/>
        <sz val="12"/>
        <rFont val="Times New Roman"/>
        <family val="1"/>
      </rPr>
      <t>3</t>
    </r>
    <r>
      <rPr>
        <sz val="12"/>
        <rFont val="Times New Roman"/>
        <family val="1"/>
      </rPr>
      <t xml:space="preserve">H and </t>
    </r>
    <r>
      <rPr>
        <vertAlign val="superscript"/>
        <sz val="12"/>
        <rFont val="Times New Roman"/>
        <family val="1"/>
      </rPr>
      <t>14</t>
    </r>
    <r>
      <rPr>
        <sz val="12"/>
        <rFont val="Times New Roman"/>
        <family val="1"/>
      </rPr>
      <t xml:space="preserve">C.  Plasma </t>
    </r>
    <r>
      <rPr>
        <vertAlign val="superscript"/>
        <sz val="12"/>
        <rFont val="Times New Roman"/>
        <family val="1"/>
      </rPr>
      <t/>
    </r>
  </si>
  <si>
    <r>
      <t>analysis of tissue [</t>
    </r>
    <r>
      <rPr>
        <vertAlign val="superscript"/>
        <sz val="12"/>
        <rFont val="Times New Roman"/>
        <family val="1"/>
      </rPr>
      <t>14</t>
    </r>
    <r>
      <rPr>
        <sz val="12"/>
        <rFont val="Times New Roman"/>
        <family val="1"/>
      </rPr>
      <t xml:space="preserve">C]2DG-6-phosphate, tissues were homogenized in 0.5% perchloric acid and the supernatants were neutralized with KOH.  An aliquot of the homogenate was directly counted for total tissue </t>
    </r>
  </si>
  <si>
    <r>
      <t xml:space="preserve">         Blood glucose during clamps was estimated using an Accu-Chek glucometer (Roche, Germany). Plasma glucose concentrations were measured enzymatically in plasma samples deproteinized with ZnSO</t>
    </r>
    <r>
      <rPr>
        <vertAlign val="subscript"/>
        <sz val="12"/>
        <rFont val="Times New Roman"/>
        <family val="1"/>
      </rPr>
      <t xml:space="preserve">4 </t>
    </r>
  </si>
  <si>
    <r>
      <t>and Ba(OH)</t>
    </r>
    <r>
      <rPr>
        <vertAlign val="subscript"/>
        <sz val="12"/>
        <rFont val="Times New Roman"/>
        <family val="1"/>
      </rPr>
      <t>2</t>
    </r>
    <r>
      <rPr>
        <sz val="12"/>
        <rFont val="Times New Roman"/>
        <family val="1"/>
      </rPr>
      <t>. Plasma insulin was measured using the Linco rat/mouse insulin ELISA kits.  For determination of plasma radioactivity of [3-</t>
    </r>
    <r>
      <rPr>
        <vertAlign val="superscript"/>
        <sz val="12"/>
        <rFont val="Times New Roman"/>
        <family val="1"/>
      </rPr>
      <t>3</t>
    </r>
    <r>
      <rPr>
        <sz val="12"/>
        <rFont val="Times New Roman"/>
        <family val="1"/>
      </rPr>
      <t>H]glucose and [1-</t>
    </r>
    <r>
      <rPr>
        <vertAlign val="superscript"/>
        <sz val="12"/>
        <rFont val="Times New Roman"/>
        <family val="1"/>
      </rPr>
      <t>14</t>
    </r>
    <r>
      <rPr>
        <sz val="12"/>
        <rFont val="Times New Roman"/>
        <family val="1"/>
      </rPr>
      <t>C]2DG, plasma samples were also deproteinized</t>
    </r>
  </si>
  <si>
    <r>
      <rPr>
        <vertAlign val="superscript"/>
        <sz val="12"/>
        <rFont val="Times New Roman"/>
        <family val="1"/>
      </rPr>
      <t>3</t>
    </r>
    <r>
      <rPr>
        <sz val="12"/>
        <rFont val="Times New Roman"/>
        <family val="1"/>
      </rPr>
      <t>H</t>
    </r>
    <r>
      <rPr>
        <vertAlign val="subscript"/>
        <sz val="12"/>
        <rFont val="Times New Roman"/>
        <family val="1"/>
      </rPr>
      <t>2</t>
    </r>
    <r>
      <rPr>
        <sz val="12"/>
        <rFont val="Times New Roman"/>
        <family val="1"/>
      </rPr>
      <t xml:space="preserve">O in each sample was determined by the difference in </t>
    </r>
    <r>
      <rPr>
        <vertAlign val="superscript"/>
        <sz val="12"/>
        <rFont val="Times New Roman"/>
        <family val="1"/>
      </rPr>
      <t>3</t>
    </r>
    <r>
      <rPr>
        <sz val="12"/>
        <rFont val="Times New Roman"/>
        <family val="1"/>
      </rPr>
      <t xml:space="preserve">H counts between an aliquot of the sample that was dried to remove </t>
    </r>
    <r>
      <rPr>
        <vertAlign val="superscript"/>
        <sz val="12"/>
        <rFont val="Times New Roman"/>
        <family val="1"/>
      </rPr>
      <t>3</t>
    </r>
    <r>
      <rPr>
        <sz val="12"/>
        <rFont val="Times New Roman"/>
        <family val="1"/>
      </rPr>
      <t>H</t>
    </r>
    <r>
      <rPr>
        <vertAlign val="subscript"/>
        <sz val="12"/>
        <rFont val="Times New Roman"/>
        <family val="1"/>
      </rPr>
      <t>2</t>
    </r>
    <r>
      <rPr>
        <sz val="12"/>
        <rFont val="Times New Roman"/>
        <family val="1"/>
      </rPr>
      <t xml:space="preserve">O and another aliquot that was directly counted without drying process.  For </t>
    </r>
  </si>
  <si>
    <r>
      <t>counts of [</t>
    </r>
    <r>
      <rPr>
        <vertAlign val="superscript"/>
        <sz val="12"/>
        <rFont val="Times New Roman"/>
        <family val="1"/>
      </rPr>
      <t>14</t>
    </r>
    <r>
      <rPr>
        <sz val="12"/>
        <rFont val="Times New Roman"/>
        <family val="1"/>
      </rPr>
      <t>C]2DG and [14C]2DGP.  Another aliquot was deproteinized with ZnSO4 and Ba(OH)</t>
    </r>
    <r>
      <rPr>
        <vertAlign val="subscript"/>
        <sz val="12"/>
        <rFont val="Times New Roman"/>
        <family val="1"/>
      </rPr>
      <t>2</t>
    </r>
    <r>
      <rPr>
        <sz val="12"/>
        <rFont val="Times New Roman"/>
        <family val="1"/>
      </rPr>
      <t xml:space="preserve"> to remove [</t>
    </r>
    <r>
      <rPr>
        <vertAlign val="superscript"/>
        <sz val="12"/>
        <rFont val="Times New Roman"/>
        <family val="1"/>
      </rPr>
      <t>14</t>
    </r>
    <r>
      <rPr>
        <sz val="12"/>
        <rFont val="Times New Roman"/>
        <family val="1"/>
      </rPr>
      <t>C]2DGP and counted for [</t>
    </r>
    <r>
      <rPr>
        <vertAlign val="superscript"/>
        <sz val="12"/>
        <rFont val="Times New Roman"/>
        <family val="1"/>
      </rPr>
      <t>14</t>
    </r>
    <r>
      <rPr>
        <sz val="12"/>
        <rFont val="Times New Roman"/>
        <family val="1"/>
      </rPr>
      <t xml:space="preserve">C]2DG only.  </t>
    </r>
  </si>
  <si>
    <r>
      <t>5.</t>
    </r>
    <r>
      <rPr>
        <sz val="12"/>
        <rFont val="Times New Roman"/>
        <family val="1"/>
      </rPr>
      <t xml:space="preserve">    Volund A. Conversion of insulin units to SI units. Am J Clin Nutr. 58: 714-15, 1993</t>
    </r>
  </si>
  <si>
    <r>
      <t>6.</t>
    </r>
    <r>
      <rPr>
        <sz val="12"/>
        <rFont val="Times New Roman"/>
        <family val="1"/>
      </rPr>
      <t xml:space="preserve">    Robbins DC, et al. Report of the American Diabetes Association's task force on standardization of the insulin assay. Diabetes 45(2): 242-56, 1996</t>
    </r>
  </si>
  <si>
    <r>
      <t xml:space="preserve">       homeostasis in the mouse.  </t>
    </r>
    <r>
      <rPr>
        <i/>
        <sz val="12"/>
        <rFont val="Times New Roman"/>
        <family val="1"/>
      </rPr>
      <t xml:space="preserve">Am. J. Physiol. </t>
    </r>
    <r>
      <rPr>
        <sz val="12"/>
        <rFont val="Times New Roman"/>
        <family val="1"/>
      </rPr>
      <t>297:849-855, 2009</t>
    </r>
  </si>
  <si>
    <r>
      <rPr>
        <b/>
        <sz val="12"/>
        <color indexed="12"/>
        <rFont val="Times New Roman"/>
        <family val="1"/>
      </rPr>
      <t>7.</t>
    </r>
    <r>
      <rPr>
        <sz val="12"/>
        <rFont val="Times New Roman"/>
        <family val="1"/>
      </rPr>
      <t xml:space="preserve">    Owen P. McGuinness OP,  Ayala JE,  Laughlin MR, and Wasserman DH. NIH experiment in centralized mouse phenotyping: the Vanderbilt experience and commendations for evaluating glucose </t>
    </r>
  </si>
  <si>
    <r>
      <rPr>
        <sz val="8"/>
        <rFont val="Calibri"/>
        <family val="2"/>
      </rPr>
      <t>µ</t>
    </r>
    <r>
      <rPr>
        <sz val="8"/>
        <rFont val="Arial"/>
        <family val="2"/>
      </rPr>
      <t>U/ml</t>
    </r>
  </si>
  <si>
    <r>
      <rPr>
        <sz val="8"/>
        <rFont val="Calibri"/>
        <family val="2"/>
      </rPr>
      <t>µ</t>
    </r>
    <r>
      <rPr>
        <sz val="8"/>
        <rFont val="Arial"/>
        <family val="2"/>
      </rPr>
      <t>g/g/min</t>
    </r>
  </si>
  <si>
    <t>µU/ml</t>
  </si>
  <si>
    <r>
      <t xml:space="preserve">1 </t>
    </r>
    <r>
      <rPr>
        <sz val="12"/>
        <rFont val="Calibri"/>
        <family val="2"/>
      </rPr>
      <t>µ</t>
    </r>
    <r>
      <rPr>
        <sz val="12"/>
        <rFont val="Times New Roman"/>
        <family val="1"/>
      </rPr>
      <t>U/ml = 6 pmol/L,  based on the WHO standard adopted in 1987 based on a human insulin with a potency of 26000</t>
    </r>
    <r>
      <rPr>
        <vertAlign val="superscript"/>
        <sz val="12"/>
        <rFont val="Times New Roman"/>
        <family val="1"/>
      </rPr>
      <t>U</t>
    </r>
    <r>
      <rPr>
        <sz val="12"/>
        <rFont val="Times New Roman"/>
        <family val="1"/>
      </rPr>
      <t>/g.</t>
    </r>
  </si>
  <si>
    <r>
      <t xml:space="preserve">      (</t>
    </r>
    <r>
      <rPr>
        <sz val="12"/>
        <rFont val="Calibri"/>
        <family val="2"/>
      </rPr>
      <t>µ</t>
    </r>
    <r>
      <rPr>
        <sz val="12"/>
        <rFont val="Times New Roman"/>
        <family val="1"/>
      </rPr>
      <t>g/mg.tissue/min)</t>
    </r>
  </si>
  <si>
    <r>
      <t>Pump rate (</t>
    </r>
    <r>
      <rPr>
        <sz val="12"/>
        <rFont val="Calibri"/>
        <family val="2"/>
      </rPr>
      <t>µ</t>
    </r>
    <r>
      <rPr>
        <sz val="12"/>
        <rFont val="Times New Roman"/>
        <family val="1"/>
      </rPr>
      <t>l/min) x 0.5 (mg/</t>
    </r>
    <r>
      <rPr>
        <sz val="12"/>
        <rFont val="Calibri"/>
        <family val="2"/>
      </rPr>
      <t>µ</t>
    </r>
    <r>
      <rPr>
        <sz val="12"/>
        <rFont val="Times New Roman"/>
        <family val="1"/>
      </rPr>
      <t>l) / BW (kg)</t>
    </r>
  </si>
  <si>
    <r>
      <t>Pump rate (</t>
    </r>
    <r>
      <rPr>
        <sz val="12"/>
        <rFont val="Calibri"/>
        <family val="2"/>
      </rPr>
      <t>µ</t>
    </r>
    <r>
      <rPr>
        <sz val="12"/>
        <rFont val="Times New Roman"/>
        <family val="1"/>
      </rPr>
      <t>l/min) x [3-</t>
    </r>
    <r>
      <rPr>
        <vertAlign val="superscript"/>
        <sz val="12"/>
        <rFont val="Times New Roman"/>
        <family val="1"/>
      </rPr>
      <t>3</t>
    </r>
    <r>
      <rPr>
        <sz val="12"/>
        <rFont val="Times New Roman"/>
        <family val="1"/>
      </rPr>
      <t>H]glucose conc (dpm/ul) / BW (kg)</t>
    </r>
  </si>
  <si>
    <r>
      <rPr>
        <sz val="8"/>
        <rFont val="Calibri"/>
        <family val="2"/>
      </rPr>
      <t>µ</t>
    </r>
    <r>
      <rPr>
        <sz val="8"/>
        <rFont val="Arial"/>
        <family val="2"/>
      </rPr>
      <t>g/mg/min</t>
    </r>
  </si>
  <si>
    <t>Animal-12</t>
  </si>
  <si>
    <t>LEANc</t>
  </si>
  <si>
    <r>
      <t xml:space="preserve">     </t>
    </r>
    <r>
      <rPr>
        <b/>
        <sz val="8"/>
        <color indexed="12"/>
        <rFont val="Arial"/>
        <family val="2"/>
      </rPr>
      <t xml:space="preserve">(734) 764-7043 or </t>
    </r>
    <r>
      <rPr>
        <b/>
        <u/>
        <sz val="8"/>
        <color indexed="12"/>
        <rFont val="Arial"/>
        <family val="2"/>
      </rPr>
      <t>nathanqi@med.umich.edu</t>
    </r>
  </si>
  <si>
    <t xml:space="preserve">with saline and sealed with heparin (200U/ml).  Animals were housed individually after surgery and their body weight was monitored daily. Animals that had healthy appearance, normal activity, and body weight </t>
  </si>
  <si>
    <t>2.5 mU/kg/min</t>
  </si>
  <si>
    <r>
      <t>3</t>
    </r>
    <r>
      <rPr>
        <b/>
        <sz val="9"/>
        <rFont val="Arial"/>
        <family val="2"/>
      </rPr>
      <t>H</t>
    </r>
    <r>
      <rPr>
        <b/>
        <vertAlign val="subscript"/>
        <sz val="9"/>
        <rFont val="Arial"/>
        <family val="2"/>
      </rPr>
      <t>2</t>
    </r>
    <r>
      <rPr>
        <b/>
        <sz val="9"/>
        <rFont val="Arial"/>
        <family val="2"/>
      </rPr>
      <t>O appearance:</t>
    </r>
  </si>
  <si>
    <t>-/-,-/-</t>
  </si>
  <si>
    <t>G1 vs. G2</t>
  </si>
  <si>
    <t>G1 vs. G3</t>
  </si>
  <si>
    <t>G2 vs. G3</t>
  </si>
  <si>
    <t>20.     TA</t>
  </si>
  <si>
    <t>Tibialis anterior</t>
  </si>
  <si>
    <t>TA</t>
  </si>
  <si>
    <t>Basal avg</t>
  </si>
  <si>
    <t>Animal-13</t>
  </si>
  <si>
    <t>Animal-14</t>
  </si>
  <si>
    <t>381/wh</t>
  </si>
  <si>
    <t>381/br</t>
  </si>
  <si>
    <t>ko</t>
  </si>
  <si>
    <t>wt</t>
  </si>
  <si>
    <t>female?</t>
  </si>
  <si>
    <t xml:space="preserve">        Animals were anesthetized with an intraperitoneal injection of sodium pentobarbital (50−60 mg/kg). The ventral neck and back of the head were shaved and the skin prepped with 3 alternating scrubs of </t>
  </si>
  <si>
    <t xml:space="preserve">(0.025"OD). The right carotid artery was catheterized using a two-part catheter constructed from polyurethane (0.010" OD, with interior coated with heparin) and silastic tubing (0.025"OD). </t>
  </si>
  <si>
    <t xml:space="preserve">        Mice were fasted for 5-6 hours counting from 8:30 AM.  The protocol consisted of a 90min tracer equilibration period (t = -120 to 0 min) beginning at 12:00 AM, followed by a 120min experimental period </t>
  </si>
  <si>
    <r>
      <t xml:space="preserve">(t = 0 to 120 min) beginning at 1:30 PM. At t = -90, a bolus infusion of 2 </t>
    </r>
    <r>
      <rPr>
        <sz val="12"/>
        <rFont val="Symbol"/>
        <family val="1"/>
        <charset val="2"/>
      </rPr>
      <t>m</t>
    </r>
    <r>
      <rPr>
        <sz val="12"/>
        <rFont val="Times New Roman"/>
        <family val="1"/>
      </rPr>
      <t>Ci of [3-</t>
    </r>
    <r>
      <rPr>
        <vertAlign val="superscript"/>
        <sz val="12"/>
        <rFont val="Times New Roman"/>
        <family val="1"/>
      </rPr>
      <t>3</t>
    </r>
    <r>
      <rPr>
        <sz val="12"/>
        <rFont val="Times New Roman"/>
        <family val="1"/>
      </rPr>
      <t xml:space="preserve">H]glucose (HPLC purified; PerkinElmer) was given, followed by a 0.05 </t>
    </r>
    <r>
      <rPr>
        <sz val="12"/>
        <rFont val="Calibri"/>
        <family val="2"/>
      </rPr>
      <t>µ</t>
    </r>
    <r>
      <rPr>
        <sz val="12"/>
        <rFont val="Times New Roman"/>
        <family val="1"/>
      </rPr>
      <t xml:space="preserve">Ci/min infusion for 90 minutes.  At t = -10min, a </t>
    </r>
  </si>
  <si>
    <r>
      <t xml:space="preserve">blood sample (~100 </t>
    </r>
    <r>
      <rPr>
        <sz val="12"/>
        <rFont val="Calibri"/>
        <family val="2"/>
      </rPr>
      <t>µ</t>
    </r>
    <r>
      <rPr>
        <sz val="12"/>
        <rFont val="Times New Roman"/>
        <family val="1"/>
      </rPr>
      <t>l</t>
    </r>
    <r>
      <rPr>
        <sz val="12"/>
        <rFont val="Symbol"/>
        <family val="1"/>
        <charset val="2"/>
      </rPr>
      <t xml:space="preserve">) </t>
    </r>
    <r>
      <rPr>
        <sz val="12"/>
        <rFont val="Times New Roman"/>
        <family val="1"/>
      </rPr>
      <t>was taken for assessment of basal levels of insulin and glucose turnover rate.  The insulin clamp was begun at t = 0 with a prime-continuous infusion (16 mU/kg bolus, followed by</t>
    </r>
  </si>
  <si>
    <r>
      <t>2.5 mU/kg/min or 15 pmol/kg/min) of human insulin (Novo Nordisk).  The infusion of [3-</t>
    </r>
    <r>
      <rPr>
        <vertAlign val="superscript"/>
        <sz val="12"/>
        <rFont val="Times New Roman"/>
        <family val="1"/>
      </rPr>
      <t>3</t>
    </r>
    <r>
      <rPr>
        <sz val="12"/>
        <rFont val="Times New Roman"/>
        <family val="1"/>
      </rPr>
      <t xml:space="preserve">H]glucose was increased to 0.10 </t>
    </r>
    <r>
      <rPr>
        <sz val="12"/>
        <rFont val="Calibri"/>
        <family val="2"/>
      </rPr>
      <t>µ</t>
    </r>
    <r>
      <rPr>
        <sz val="12"/>
        <rFont val="Times New Roman"/>
        <family val="1"/>
      </rPr>
      <t xml:space="preserve">Ci/min for the rest of the experiment to minimize changes of specific activity from   </t>
    </r>
  </si>
  <si>
    <r>
      <t xml:space="preserve">samples (40~50 </t>
    </r>
    <r>
      <rPr>
        <sz val="12"/>
        <rFont val="Calibri"/>
        <family val="2"/>
      </rPr>
      <t>µ</t>
    </r>
    <r>
      <rPr>
        <sz val="12"/>
        <rFont val="Times New Roman"/>
        <family val="1"/>
      </rPr>
      <t xml:space="preserve">l) were collected during a steady-state of glucose infusion at t = 80, 85, 90, 100, 110 and 120 min for determination of glucose specific activity.  Blood insulin concentrations were determined </t>
    </r>
  </si>
  <si>
    <t xml:space="preserve">from samples taken at t = -10 and 120 min.  A continuous infusion of erythrocytes obtained from donor mice via cardiac puncture was given at 4 ul/min throughout the experiment period to prevent anemia from </t>
  </si>
  <si>
    <t>the repeated blood sampling.</t>
  </si>
  <si>
    <r>
      <t xml:space="preserve">        To estimate insulin-stimulated glucose uptake in individual tissues, a bolus injection of [1-</t>
    </r>
    <r>
      <rPr>
        <vertAlign val="superscript"/>
        <sz val="12"/>
        <rFont val="Times New Roman"/>
        <family val="1"/>
      </rPr>
      <t>14</t>
    </r>
    <r>
      <rPr>
        <sz val="12"/>
        <rFont val="Times New Roman"/>
        <family val="1"/>
      </rPr>
      <t>C]-2-deoxyglucose ([</t>
    </r>
    <r>
      <rPr>
        <vertAlign val="superscript"/>
        <sz val="12"/>
        <rFont val="Times New Roman"/>
        <family val="1"/>
      </rPr>
      <t>14</t>
    </r>
    <r>
      <rPr>
        <sz val="12"/>
        <rFont val="Times New Roman"/>
        <family val="1"/>
      </rPr>
      <t xml:space="preserve">C]2DG; PerkinElmer) (10 </t>
    </r>
    <r>
      <rPr>
        <sz val="12"/>
        <rFont val="Calibri"/>
        <family val="2"/>
      </rPr>
      <t>µ</t>
    </r>
    <r>
      <rPr>
        <sz val="12"/>
        <rFont val="Times New Roman"/>
        <family val="1"/>
      </rPr>
      <t xml:space="preserve">Ci) was given at t = 78 min while continuously maintaining the </t>
    </r>
  </si>
  <si>
    <r>
      <t>tissues. Blood samples were taken at 2, 5, 10, 15, and 25 min after the injection for determination of plasma [</t>
    </r>
    <r>
      <rPr>
        <vertAlign val="superscript"/>
        <sz val="12"/>
        <rFont val="Times New Roman"/>
        <family val="1"/>
      </rPr>
      <t>14</t>
    </r>
    <r>
      <rPr>
        <sz val="12"/>
        <rFont val="Times New Roman"/>
        <family val="1"/>
      </rPr>
      <t xml:space="preserve">C]2DG radioactivity or at t = 80, 85, 90, 100, 110 and 120 min stated above. At the end of the  </t>
    </r>
  </si>
  <si>
    <r>
      <t>experiment, animals were anesthetized with an intravenous infusion of sodium pentobarbital and tissues were collected and immediately frozen in liquid nitrogen for later analysis of tissue [</t>
    </r>
    <r>
      <rPr>
        <vertAlign val="superscript"/>
        <sz val="12"/>
        <rFont val="Times New Roman"/>
        <family val="1"/>
      </rPr>
      <t>14</t>
    </r>
    <r>
      <rPr>
        <sz val="12"/>
        <rFont val="Times New Roman"/>
        <family val="1"/>
      </rPr>
      <t xml:space="preserve">C]2DGP radioactivity. </t>
    </r>
  </si>
  <si>
    <t>LabDiet 5001</t>
  </si>
  <si>
    <t>&gt;7-8 mos</t>
  </si>
  <si>
    <t>Genotype</t>
  </si>
  <si>
    <t>Wild-Type</t>
  </si>
  <si>
    <t>Basal.Glucose</t>
  </si>
  <si>
    <t>Clamp.Glucose</t>
  </si>
  <si>
    <t>Clamp.GIR</t>
  </si>
  <si>
    <t>Clamp.AUC</t>
  </si>
  <si>
    <t>Basal.SA</t>
  </si>
  <si>
    <t>Clamp.SA</t>
  </si>
  <si>
    <t>Basal.Gtr</t>
  </si>
  <si>
    <t>Clamp.Gtr</t>
  </si>
  <si>
    <t>Basal.HGP</t>
  </si>
  <si>
    <t>Clamp.HGP</t>
  </si>
  <si>
    <t>Basal.sHGP</t>
  </si>
  <si>
    <t>Clamp.sHGP</t>
  </si>
  <si>
    <t>Clearance.Basal</t>
  </si>
  <si>
    <t>Clearance.Clamp</t>
  </si>
  <si>
    <t>Insulin.Basal</t>
  </si>
  <si>
    <t>Insulin.Clamp</t>
  </si>
  <si>
    <t>Knockout</t>
  </si>
</sst>
</file>

<file path=xl/styles.xml><?xml version="1.0" encoding="utf-8"?>
<styleSheet xmlns="http://schemas.openxmlformats.org/spreadsheetml/2006/main">
  <numFmts count="4">
    <numFmt numFmtId="164" formatCode="0.0"/>
    <numFmt numFmtId="165" formatCode="0.0000"/>
    <numFmt numFmtId="166" formatCode="0.000"/>
    <numFmt numFmtId="167" formatCode="_([$€]* #,##0.00_);_([$€]* \(#,##0.00\);_([$€]* &quot;-&quot;??_);_(@_)"/>
  </numFmts>
  <fonts count="49">
    <font>
      <sz val="10"/>
      <name val="Arial"/>
    </font>
    <font>
      <sz val="10"/>
      <name val="Arial"/>
    </font>
    <font>
      <b/>
      <sz val="10"/>
      <name val="Arial"/>
      <family val="2"/>
    </font>
    <font>
      <sz val="8"/>
      <name val="Arial"/>
      <family val="2"/>
    </font>
    <font>
      <b/>
      <sz val="8"/>
      <name val="Arial"/>
      <family val="2"/>
    </font>
    <font>
      <b/>
      <sz val="10"/>
      <color indexed="12"/>
      <name val="Arial"/>
      <family val="2"/>
    </font>
    <font>
      <sz val="10"/>
      <name val="Arial"/>
      <family val="2"/>
    </font>
    <font>
      <b/>
      <vertAlign val="superscript"/>
      <sz val="10"/>
      <name val="Arial"/>
      <family val="2"/>
    </font>
    <font>
      <b/>
      <sz val="8"/>
      <name val="Arial"/>
      <family val="2"/>
    </font>
    <font>
      <b/>
      <sz val="10"/>
      <name val="Arial Narrow"/>
      <family val="2"/>
    </font>
    <font>
      <sz val="8"/>
      <name val="Arial"/>
      <family val="2"/>
    </font>
    <font>
      <sz val="8"/>
      <name val="Symbol"/>
      <family val="1"/>
      <charset val="2"/>
    </font>
    <font>
      <b/>
      <vertAlign val="subscript"/>
      <sz val="10"/>
      <name val="Arial"/>
      <family val="2"/>
    </font>
    <font>
      <sz val="10"/>
      <name val="Arial Narrow"/>
      <family val="2"/>
    </font>
    <font>
      <sz val="18"/>
      <color indexed="12"/>
      <name val="Wingdings"/>
      <charset val="2"/>
    </font>
    <font>
      <b/>
      <sz val="8"/>
      <color indexed="12"/>
      <name val="Arial"/>
      <family val="2"/>
    </font>
    <font>
      <b/>
      <sz val="12"/>
      <color indexed="13"/>
      <name val="Arial"/>
      <family val="2"/>
    </font>
    <font>
      <sz val="8"/>
      <color indexed="13"/>
      <name val="Arial"/>
      <family val="2"/>
    </font>
    <font>
      <sz val="10"/>
      <color indexed="13"/>
      <name val="Arial"/>
      <family val="2"/>
    </font>
    <font>
      <b/>
      <sz val="8"/>
      <color indexed="13"/>
      <name val="Arial"/>
      <family val="2"/>
    </font>
    <font>
      <b/>
      <sz val="8"/>
      <color indexed="10"/>
      <name val="Arial"/>
      <family val="2"/>
    </font>
    <font>
      <sz val="8"/>
      <color indexed="12"/>
      <name val="Arial"/>
      <family val="2"/>
    </font>
    <font>
      <b/>
      <sz val="8"/>
      <color indexed="8"/>
      <name val="Arial"/>
      <family val="2"/>
    </font>
    <font>
      <b/>
      <sz val="14"/>
      <color indexed="13"/>
      <name val="Webdings"/>
      <family val="1"/>
      <charset val="2"/>
    </font>
    <font>
      <b/>
      <sz val="14"/>
      <color indexed="13"/>
      <name val="Times New Roman"/>
      <family val="1"/>
    </font>
    <font>
      <b/>
      <sz val="16"/>
      <color indexed="13"/>
      <name val="Times New Roman"/>
      <family val="1"/>
    </font>
    <font>
      <sz val="10"/>
      <color indexed="12"/>
      <name val="Arial"/>
      <family val="2"/>
    </font>
    <font>
      <b/>
      <sz val="14"/>
      <color indexed="12"/>
      <name val="Times New Roman"/>
      <family val="1"/>
    </font>
    <font>
      <sz val="12"/>
      <name val="Arial"/>
      <family val="2"/>
    </font>
    <font>
      <sz val="12"/>
      <name val="Times New Roman"/>
      <family val="1"/>
    </font>
    <font>
      <sz val="12"/>
      <name val="Symbol"/>
      <family val="1"/>
      <charset val="2"/>
    </font>
    <font>
      <vertAlign val="superscript"/>
      <sz val="12"/>
      <name val="Times New Roman"/>
      <family val="1"/>
    </font>
    <font>
      <b/>
      <sz val="12"/>
      <color indexed="12"/>
      <name val="Times New Roman"/>
      <family val="1"/>
    </font>
    <font>
      <vertAlign val="subscript"/>
      <sz val="12"/>
      <name val="Times New Roman"/>
      <family val="1"/>
    </font>
    <font>
      <i/>
      <sz val="12"/>
      <name val="Times New Roman"/>
      <family val="1"/>
    </font>
    <font>
      <b/>
      <u/>
      <sz val="8"/>
      <color indexed="12"/>
      <name val="Arial"/>
      <family val="2"/>
    </font>
    <font>
      <sz val="14"/>
      <color indexed="13"/>
      <name val="Times New Roman"/>
      <family val="1"/>
    </font>
    <font>
      <b/>
      <sz val="20"/>
      <color indexed="13"/>
      <name val="Webdings"/>
      <family val="1"/>
      <charset val="2"/>
    </font>
    <font>
      <b/>
      <sz val="20"/>
      <color indexed="13"/>
      <name val="Times New Roman"/>
      <family val="1"/>
    </font>
    <font>
      <sz val="12"/>
      <name val="Calibri"/>
      <family val="2"/>
    </font>
    <font>
      <sz val="8"/>
      <name val="Calibri"/>
      <family val="2"/>
    </font>
    <font>
      <b/>
      <vertAlign val="superscript"/>
      <sz val="9"/>
      <name val="Arial"/>
      <family val="2"/>
    </font>
    <font>
      <b/>
      <sz val="9"/>
      <name val="Arial"/>
      <family val="2"/>
    </font>
    <font>
      <b/>
      <vertAlign val="subscript"/>
      <sz val="9"/>
      <name val="Arial"/>
      <family val="2"/>
    </font>
    <font>
      <sz val="8"/>
      <color theme="0" tint="-0.249977111117893"/>
      <name val="Arial"/>
      <family val="2"/>
    </font>
    <font>
      <sz val="10"/>
      <color theme="0" tint="-0.249977111117893"/>
      <name val="Arial"/>
      <family val="2"/>
    </font>
    <font>
      <sz val="8"/>
      <color theme="0" tint="-0.14999847407452621"/>
      <name val="Arial"/>
      <family val="2"/>
    </font>
    <font>
      <sz val="10"/>
      <color theme="0" tint="-0.14999847407452621"/>
      <name val="Arial"/>
      <family val="2"/>
    </font>
    <font>
      <sz val="8"/>
      <color rgb="FFFF0000"/>
      <name val="Arial"/>
      <family val="2"/>
    </font>
  </fonts>
  <fills count="16">
    <fill>
      <patternFill patternType="none"/>
    </fill>
    <fill>
      <patternFill patternType="gray125"/>
    </fill>
    <fill>
      <patternFill patternType="solid">
        <fgColor indexed="13"/>
        <bgColor indexed="64"/>
      </patternFill>
    </fill>
    <fill>
      <patternFill patternType="solid">
        <fgColor indexed="15"/>
        <bgColor indexed="64"/>
      </patternFill>
    </fill>
    <fill>
      <patternFill patternType="solid">
        <fgColor indexed="9"/>
        <bgColor indexed="64"/>
      </patternFill>
    </fill>
    <fill>
      <patternFill patternType="solid">
        <fgColor indexed="22"/>
        <bgColor indexed="64"/>
      </patternFill>
    </fill>
    <fill>
      <patternFill patternType="solid">
        <fgColor indexed="23"/>
        <bgColor indexed="64"/>
      </patternFill>
    </fill>
    <fill>
      <patternFill patternType="solid">
        <fgColor indexed="12"/>
        <bgColor indexed="64"/>
      </patternFill>
    </fill>
    <fill>
      <patternFill patternType="solid">
        <fgColor indexed="43"/>
        <bgColor indexed="64"/>
      </patternFill>
    </fill>
    <fill>
      <patternFill patternType="solid">
        <fgColor rgb="FFCC99FF"/>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FF99"/>
        <bgColor indexed="64"/>
      </patternFill>
    </fill>
    <fill>
      <patternFill patternType="solid">
        <fgColor theme="0"/>
        <bgColor indexed="64"/>
      </patternFill>
    </fill>
    <fill>
      <patternFill patternType="solid">
        <fgColor rgb="FF00FFFF"/>
        <bgColor indexed="64"/>
      </patternFill>
    </fill>
    <fill>
      <patternFill patternType="solid">
        <fgColor rgb="FF66FFFF"/>
        <bgColor indexed="64"/>
      </patternFill>
    </fill>
  </fills>
  <borders count="16">
    <border>
      <left/>
      <right/>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167" fontId="1" fillId="0" borderId="0" applyFont="0" applyFill="0" applyBorder="0" applyAlignment="0" applyProtection="0"/>
    <xf numFmtId="0" fontId="6" fillId="0" borderId="0"/>
    <xf numFmtId="0" fontId="6" fillId="0" borderId="0"/>
  </cellStyleXfs>
  <cellXfs count="933">
    <xf numFmtId="0" fontId="0" fillId="0" borderId="0" xfId="0"/>
    <xf numFmtId="0" fontId="0" fillId="0" borderId="0" xfId="0" applyBorder="1"/>
    <xf numFmtId="0" fontId="3" fillId="0" borderId="0" xfId="0" applyFont="1" applyFill="1" applyBorder="1" applyAlignment="1">
      <alignment horizontal="center"/>
    </xf>
    <xf numFmtId="0" fontId="0" fillId="0" borderId="0" xfId="0" applyFill="1" applyBorder="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3" xfId="0" applyBorder="1" applyAlignment="1"/>
    <xf numFmtId="0" fontId="3" fillId="0" borderId="4" xfId="0" applyFont="1" applyFill="1" applyBorder="1" applyAlignment="1">
      <alignment horizontal="center"/>
    </xf>
    <xf numFmtId="0" fontId="0" fillId="0" borderId="6" xfId="0" applyBorder="1" applyAlignment="1"/>
    <xf numFmtId="0" fontId="3" fillId="2" borderId="5" xfId="0" applyFont="1" applyFill="1" applyBorder="1" applyAlignment="1">
      <alignment horizontal="center"/>
    </xf>
    <xf numFmtId="0" fontId="3" fillId="2" borderId="7" xfId="0" applyFont="1" applyFill="1" applyBorder="1" applyAlignment="1">
      <alignment horizontal="center"/>
    </xf>
    <xf numFmtId="0" fontId="1" fillId="2" borderId="8" xfId="0" applyFont="1" applyFill="1" applyBorder="1" applyAlignment="1">
      <alignment horizontal="center"/>
    </xf>
    <xf numFmtId="0" fontId="3" fillId="2" borderId="9" xfId="0" applyFont="1" applyFill="1" applyBorder="1" applyAlignment="1">
      <alignment horizontal="center"/>
    </xf>
    <xf numFmtId="0" fontId="0" fillId="0" borderId="5" xfId="0" applyFill="1" applyBorder="1"/>
    <xf numFmtId="0" fontId="0" fillId="0" borderId="8" xfId="0" applyBorder="1"/>
    <xf numFmtId="0" fontId="3" fillId="0" borderId="8" xfId="0" applyFont="1" applyFill="1" applyBorder="1" applyAlignment="1">
      <alignment horizontal="center"/>
    </xf>
    <xf numFmtId="0" fontId="3" fillId="0" borderId="3" xfId="0" applyFont="1" applyFill="1" applyBorder="1" applyAlignment="1">
      <alignment horizontal="center"/>
    </xf>
    <xf numFmtId="0" fontId="3" fillId="0" borderId="6" xfId="0" applyFont="1" applyFill="1" applyBorder="1" applyAlignment="1">
      <alignment horizontal="center"/>
    </xf>
    <xf numFmtId="0" fontId="0" fillId="2" borderId="6" xfId="0" applyFill="1" applyBorder="1"/>
    <xf numFmtId="0" fontId="3" fillId="2" borderId="6" xfId="0" applyFont="1" applyFill="1" applyBorder="1" applyAlignment="1">
      <alignment horizontal="center"/>
    </xf>
    <xf numFmtId="0" fontId="1" fillId="3" borderId="8" xfId="0" applyFont="1" applyFill="1" applyBorder="1" applyAlignment="1">
      <alignment horizontal="center"/>
    </xf>
    <xf numFmtId="0" fontId="3" fillId="3" borderId="7" xfId="0" applyFont="1" applyFill="1" applyBorder="1" applyAlignment="1">
      <alignment horizontal="center"/>
    </xf>
    <xf numFmtId="0" fontId="3" fillId="3" borderId="5" xfId="0" applyFont="1" applyFill="1" applyBorder="1" applyAlignment="1">
      <alignment horizontal="center"/>
    </xf>
    <xf numFmtId="0" fontId="3" fillId="3" borderId="9" xfId="0" applyFont="1" applyFill="1" applyBorder="1" applyAlignment="1">
      <alignment horizontal="center"/>
    </xf>
    <xf numFmtId="0" fontId="3" fillId="3" borderId="6" xfId="0" applyFont="1" applyFill="1" applyBorder="1" applyAlignment="1">
      <alignment horizontal="center"/>
    </xf>
    <xf numFmtId="0" fontId="0" fillId="3" borderId="6" xfId="0" applyFill="1" applyBorder="1"/>
    <xf numFmtId="0" fontId="5" fillId="0" borderId="3" xfId="0" applyFont="1" applyBorder="1" applyAlignment="1"/>
    <xf numFmtId="0" fontId="3" fillId="0" borderId="3" xfId="0" applyFont="1" applyBorder="1"/>
    <xf numFmtId="0" fontId="2" fillId="2" borderId="8" xfId="0" applyFont="1" applyFill="1" applyBorder="1" applyAlignment="1">
      <alignment horizontal="center"/>
    </xf>
    <xf numFmtId="0" fontId="0" fillId="4" borderId="0" xfId="0" applyFill="1" applyBorder="1"/>
    <xf numFmtId="0" fontId="0" fillId="4" borderId="5" xfId="0" applyFill="1" applyBorder="1"/>
    <xf numFmtId="0" fontId="3" fillId="2" borderId="0" xfId="0" applyFont="1" applyFill="1" applyBorder="1" applyAlignment="1">
      <alignment horizontal="center"/>
    </xf>
    <xf numFmtId="0" fontId="3" fillId="2" borderId="3" xfId="0" applyFont="1" applyFill="1" applyBorder="1" applyAlignment="1">
      <alignment horizontal="center"/>
    </xf>
    <xf numFmtId="0" fontId="2" fillId="2" borderId="10" xfId="0" applyFont="1" applyFill="1" applyBorder="1" applyAlignment="1">
      <alignment horizontal="center"/>
    </xf>
    <xf numFmtId="0" fontId="7" fillId="2" borderId="10" xfId="0" applyFont="1" applyFill="1" applyBorder="1" applyAlignment="1">
      <alignment horizontal="center"/>
    </xf>
    <xf numFmtId="0" fontId="9" fillId="2" borderId="10" xfId="0" applyFont="1" applyFill="1" applyBorder="1" applyAlignment="1">
      <alignment horizontal="center"/>
    </xf>
    <xf numFmtId="0" fontId="3" fillId="0" borderId="8" xfId="0" applyFont="1" applyBorder="1" applyAlignment="1">
      <alignment horizontal="center"/>
    </xf>
    <xf numFmtId="0" fontId="3" fillId="0" borderId="3" xfId="0" applyFont="1" applyBorder="1" applyAlignment="1">
      <alignment horizontal="center"/>
    </xf>
    <xf numFmtId="0" fontId="3" fillId="0" borderId="6" xfId="0" applyFont="1" applyBorder="1" applyAlignment="1">
      <alignment horizontal="center"/>
    </xf>
    <xf numFmtId="0" fontId="3" fillId="0" borderId="11" xfId="0"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2" fillId="3" borderId="10" xfId="0" applyFont="1" applyFill="1" applyBorder="1" applyAlignment="1">
      <alignment horizontal="center"/>
    </xf>
    <xf numFmtId="0" fontId="7" fillId="3" borderId="10" xfId="0" applyFont="1" applyFill="1" applyBorder="1" applyAlignment="1">
      <alignment horizontal="center"/>
    </xf>
    <xf numFmtId="0" fontId="3" fillId="3" borderId="0" xfId="0" applyFont="1" applyFill="1" applyBorder="1" applyAlignment="1">
      <alignment horizontal="center"/>
    </xf>
    <xf numFmtId="0" fontId="3" fillId="3" borderId="3" xfId="0" applyFont="1" applyFill="1" applyBorder="1" applyAlignment="1">
      <alignment horizontal="center"/>
    </xf>
    <xf numFmtId="0" fontId="10" fillId="2" borderId="11" xfId="0" applyFont="1" applyFill="1" applyBorder="1" applyAlignment="1">
      <alignment horizontal="center"/>
    </xf>
    <xf numFmtId="0" fontId="10" fillId="2" borderId="9" xfId="0" applyFont="1" applyFill="1" applyBorder="1" applyAlignment="1">
      <alignment horizontal="center"/>
    </xf>
    <xf numFmtId="0" fontId="11" fillId="2" borderId="7" xfId="0" applyFont="1" applyFill="1" applyBorder="1" applyAlignment="1">
      <alignment horizontal="center"/>
    </xf>
    <xf numFmtId="0" fontId="13" fillId="0" borderId="3" xfId="0" applyFont="1" applyBorder="1"/>
    <xf numFmtId="0" fontId="14" fillId="2" borderId="7" xfId="0" applyFont="1" applyFill="1" applyBorder="1" applyAlignment="1">
      <alignment horizontal="center" vertical="center" wrapText="1"/>
    </xf>
    <xf numFmtId="0" fontId="14" fillId="3" borderId="7" xfId="0" applyFont="1" applyFill="1" applyBorder="1" applyAlignment="1">
      <alignment horizontal="center" vertical="center" wrapText="1"/>
    </xf>
    <xf numFmtId="0" fontId="11" fillId="3" borderId="7" xfId="0" applyFont="1" applyFill="1" applyBorder="1" applyAlignment="1">
      <alignment horizontal="center"/>
    </xf>
    <xf numFmtId="0" fontId="4" fillId="4" borderId="3" xfId="0" applyFont="1" applyFill="1" applyBorder="1"/>
    <xf numFmtId="0" fontId="10" fillId="4" borderId="0" xfId="0" applyFont="1" applyFill="1" applyBorder="1"/>
    <xf numFmtId="0" fontId="4" fillId="4" borderId="6" xfId="0" applyFont="1" applyFill="1" applyBorder="1"/>
    <xf numFmtId="0" fontId="10" fillId="4" borderId="5" xfId="0" applyFont="1" applyFill="1" applyBorder="1"/>
    <xf numFmtId="0" fontId="10" fillId="4" borderId="6" xfId="0" applyFont="1" applyFill="1" applyBorder="1"/>
    <xf numFmtId="0" fontId="3" fillId="0" borderId="12" xfId="0" applyFont="1" applyFill="1" applyBorder="1" applyAlignment="1">
      <alignment horizontal="center"/>
    </xf>
    <xf numFmtId="0" fontId="2" fillId="0" borderId="3" xfId="0" applyFont="1" applyBorder="1"/>
    <xf numFmtId="0" fontId="2" fillId="0" borderId="3" xfId="0" applyFont="1" applyBorder="1" applyAlignment="1"/>
    <xf numFmtId="0" fontId="3" fillId="0" borderId="13" xfId="0" applyFont="1" applyBorder="1" applyAlignment="1">
      <alignment horizontal="center"/>
    </xf>
    <xf numFmtId="0" fontId="3" fillId="0" borderId="7" xfId="0" applyFont="1" applyBorder="1" applyAlignment="1">
      <alignment horizontal="center"/>
    </xf>
    <xf numFmtId="0" fontId="3" fillId="0" borderId="14" xfId="0" applyFont="1" applyBorder="1"/>
    <xf numFmtId="0" fontId="3" fillId="0" borderId="10" xfId="0" applyFont="1" applyBorder="1"/>
    <xf numFmtId="0" fontId="3" fillId="0" borderId="13" xfId="0" applyFont="1" applyBorder="1"/>
    <xf numFmtId="0" fontId="3" fillId="0" borderId="7" xfId="0" applyFont="1" applyBorder="1"/>
    <xf numFmtId="0" fontId="3" fillId="0" borderId="0" xfId="0" applyFont="1" applyBorder="1" applyAlignment="1">
      <alignment horizontal="center"/>
    </xf>
    <xf numFmtId="0" fontId="3" fillId="0" borderId="1" xfId="0" applyFont="1" applyBorder="1" applyAlignment="1">
      <alignment horizontal="center"/>
    </xf>
    <xf numFmtId="0" fontId="3" fillId="5" borderId="9" xfId="0" applyFont="1" applyFill="1" applyBorder="1" applyAlignment="1">
      <alignment horizontal="center"/>
    </xf>
    <xf numFmtId="0" fontId="3" fillId="2" borderId="13" xfId="0" applyFont="1" applyFill="1" applyBorder="1" applyAlignment="1">
      <alignment horizontal="center"/>
    </xf>
    <xf numFmtId="0" fontId="10" fillId="5" borderId="9" xfId="0" applyFont="1" applyFill="1" applyBorder="1" applyAlignment="1">
      <alignment horizontal="center"/>
    </xf>
    <xf numFmtId="0" fontId="8" fillId="2" borderId="13" xfId="0" applyFont="1" applyFill="1" applyBorder="1" applyAlignment="1">
      <alignment horizontal="center"/>
    </xf>
    <xf numFmtId="0" fontId="3" fillId="0" borderId="6" xfId="0" applyFont="1" applyBorder="1"/>
    <xf numFmtId="0" fontId="3" fillId="0" borderId="14" xfId="0" applyFont="1" applyBorder="1" applyAlignment="1">
      <alignment horizontal="center"/>
    </xf>
    <xf numFmtId="0" fontId="3" fillId="5" borderId="10" xfId="0" applyFont="1" applyFill="1" applyBorder="1" applyAlignment="1">
      <alignment horizontal="center"/>
    </xf>
    <xf numFmtId="0" fontId="1" fillId="2" borderId="1" xfId="0" applyFont="1" applyFill="1" applyBorder="1" applyAlignment="1">
      <alignment horizontal="center"/>
    </xf>
    <xf numFmtId="0" fontId="3" fillId="0" borderId="12" xfId="0" applyFont="1" applyBorder="1"/>
    <xf numFmtId="0" fontId="3" fillId="0" borderId="0" xfId="0" applyFont="1" applyBorder="1"/>
    <xf numFmtId="0" fontId="3" fillId="3" borderId="13" xfId="0" applyFont="1" applyFill="1" applyBorder="1" applyAlignment="1">
      <alignment horizontal="center"/>
    </xf>
    <xf numFmtId="0" fontId="3" fillId="0" borderId="5" xfId="0" applyFont="1" applyFill="1" applyBorder="1"/>
    <xf numFmtId="0" fontId="7" fillId="2" borderId="1" xfId="0" applyFont="1" applyFill="1" applyBorder="1" applyAlignment="1">
      <alignment horizontal="center"/>
    </xf>
    <xf numFmtId="0" fontId="0" fillId="0" borderId="5" xfId="0" applyFill="1" applyBorder="1" applyAlignment="1">
      <alignment horizontal="center"/>
    </xf>
    <xf numFmtId="0" fontId="3" fillId="2" borderId="11" xfId="0" applyFont="1" applyFill="1" applyBorder="1" applyAlignment="1">
      <alignment horizontal="center"/>
    </xf>
    <xf numFmtId="0" fontId="3" fillId="2" borderId="10" xfId="0" applyFont="1" applyFill="1" applyBorder="1" applyAlignment="1">
      <alignment horizontal="center"/>
    </xf>
    <xf numFmtId="0" fontId="3" fillId="0" borderId="5" xfId="0" applyFont="1" applyBorder="1"/>
    <xf numFmtId="0" fontId="0" fillId="6" borderId="0" xfId="0" applyFill="1"/>
    <xf numFmtId="0" fontId="0" fillId="6" borderId="1" xfId="0" applyFill="1" applyBorder="1"/>
    <xf numFmtId="0" fontId="0" fillId="6" borderId="5" xfId="0" applyFill="1" applyBorder="1"/>
    <xf numFmtId="0" fontId="0" fillId="6" borderId="0" xfId="0" applyFill="1" applyBorder="1"/>
    <xf numFmtId="0" fontId="4" fillId="6" borderId="0" xfId="0" applyFont="1" applyFill="1" applyBorder="1" applyAlignment="1">
      <alignment horizontal="center"/>
    </xf>
    <xf numFmtId="0" fontId="0" fillId="6" borderId="3" xfId="0" applyFill="1" applyBorder="1"/>
    <xf numFmtId="0" fontId="0" fillId="0" borderId="0" xfId="0" applyFill="1"/>
    <xf numFmtId="0" fontId="3" fillId="3" borderId="11" xfId="0" applyFont="1" applyFill="1" applyBorder="1" applyAlignment="1">
      <alignment horizontal="center"/>
    </xf>
    <xf numFmtId="0" fontId="3" fillId="3" borderId="10" xfId="0" applyFont="1" applyFill="1" applyBorder="1" applyAlignment="1">
      <alignment horizontal="center"/>
    </xf>
    <xf numFmtId="0" fontId="3" fillId="3" borderId="8" xfId="0" applyFont="1" applyFill="1" applyBorder="1" applyAlignment="1">
      <alignment horizontal="center"/>
    </xf>
    <xf numFmtId="0" fontId="0" fillId="6" borderId="14" xfId="0" applyFill="1" applyBorder="1"/>
    <xf numFmtId="0" fontId="3" fillId="2" borderId="2" xfId="0" applyFont="1" applyFill="1" applyBorder="1" applyAlignment="1">
      <alignment horizontal="center"/>
    </xf>
    <xf numFmtId="0" fontId="3" fillId="3" borderId="2" xfId="0" applyFont="1" applyFill="1" applyBorder="1" applyAlignment="1">
      <alignment horizontal="center"/>
    </xf>
    <xf numFmtId="0" fontId="2" fillId="3" borderId="13" xfId="0" applyFont="1" applyFill="1" applyBorder="1" applyAlignment="1">
      <alignment vertical="center"/>
    </xf>
    <xf numFmtId="0" fontId="2" fillId="3" borderId="3" xfId="0" applyFont="1" applyFill="1" applyBorder="1"/>
    <xf numFmtId="0" fontId="2" fillId="3" borderId="3" xfId="0" applyFont="1" applyFill="1" applyBorder="1" applyAlignment="1">
      <alignment horizontal="center"/>
    </xf>
    <xf numFmtId="0" fontId="2" fillId="3" borderId="13" xfId="0" applyFont="1" applyFill="1" applyBorder="1" applyAlignment="1">
      <alignment horizontal="center"/>
    </xf>
    <xf numFmtId="0" fontId="4" fillId="4" borderId="0" xfId="0" applyFont="1" applyFill="1" applyBorder="1"/>
    <xf numFmtId="0" fontId="0" fillId="4" borderId="4" xfId="0" applyFill="1" applyBorder="1"/>
    <xf numFmtId="0" fontId="2" fillId="4" borderId="0" xfId="0" applyFont="1" applyFill="1" applyBorder="1"/>
    <xf numFmtId="0" fontId="4" fillId="4" borderId="0" xfId="0" applyFont="1" applyFill="1" applyBorder="1" applyAlignment="1">
      <alignment horizontal="left"/>
    </xf>
    <xf numFmtId="0" fontId="4" fillId="4" borderId="0" xfId="0" applyFont="1" applyFill="1" applyBorder="1" applyAlignment="1">
      <alignment horizontal="center"/>
    </xf>
    <xf numFmtId="0" fontId="4" fillId="4" borderId="5" xfId="0" applyFont="1" applyFill="1" applyBorder="1" applyAlignment="1">
      <alignment horizontal="left"/>
    </xf>
    <xf numFmtId="0" fontId="4" fillId="4" borderId="5" xfId="0" applyFont="1" applyFill="1" applyBorder="1" applyAlignment="1">
      <alignment horizontal="center"/>
    </xf>
    <xf numFmtId="0" fontId="0" fillId="4" borderId="12" xfId="0" applyFill="1" applyBorder="1"/>
    <xf numFmtId="0" fontId="2" fillId="0" borderId="0" xfId="0" applyFont="1" applyBorder="1"/>
    <xf numFmtId="0" fontId="2" fillId="0" borderId="0" xfId="0" applyFont="1" applyFill="1" applyBorder="1"/>
    <xf numFmtId="0" fontId="0" fillId="0" borderId="12" xfId="0" applyBorder="1"/>
    <xf numFmtId="0" fontId="16" fillId="7" borderId="5" xfId="0" applyFont="1" applyFill="1" applyBorder="1" applyAlignment="1"/>
    <xf numFmtId="0" fontId="17" fillId="7" borderId="5" xfId="0" applyFont="1" applyFill="1" applyBorder="1" applyAlignment="1"/>
    <xf numFmtId="0" fontId="18" fillId="7" borderId="5" xfId="0" applyFont="1" applyFill="1" applyBorder="1"/>
    <xf numFmtId="0" fontId="19" fillId="7" borderId="5" xfId="0" applyFont="1" applyFill="1" applyBorder="1" applyAlignment="1"/>
    <xf numFmtId="0" fontId="3" fillId="0" borderId="5" xfId="0" applyFont="1" applyFill="1" applyBorder="1" applyAlignment="1">
      <alignment horizontal="center"/>
    </xf>
    <xf numFmtId="0" fontId="3" fillId="2" borderId="8" xfId="0" applyFont="1" applyFill="1" applyBorder="1" applyAlignment="1">
      <alignment horizontal="center"/>
    </xf>
    <xf numFmtId="0" fontId="2" fillId="0" borderId="2" xfId="0" applyFont="1" applyBorder="1" applyAlignment="1"/>
    <xf numFmtId="0" fontId="0" fillId="0" borderId="4" xfId="0" applyFill="1" applyBorder="1"/>
    <xf numFmtId="2" fontId="3" fillId="0" borderId="8" xfId="0" applyNumberFormat="1" applyFont="1" applyBorder="1" applyAlignment="1">
      <alignment horizontal="center"/>
    </xf>
    <xf numFmtId="164" fontId="3" fillId="0" borderId="1" xfId="0" applyNumberFormat="1" applyFont="1" applyBorder="1" applyAlignment="1">
      <alignment horizontal="center"/>
    </xf>
    <xf numFmtId="164" fontId="3" fillId="0" borderId="0" xfId="0" applyNumberFormat="1" applyFont="1" applyBorder="1" applyAlignment="1">
      <alignment horizontal="center"/>
    </xf>
    <xf numFmtId="2" fontId="3" fillId="0" borderId="1" xfId="0" applyNumberFormat="1" applyFont="1" applyBorder="1" applyAlignment="1">
      <alignment horizontal="center"/>
    </xf>
    <xf numFmtId="2" fontId="3" fillId="0" borderId="0" xfId="0" applyNumberFormat="1" applyFont="1" applyBorder="1" applyAlignment="1">
      <alignment horizontal="center"/>
    </xf>
    <xf numFmtId="2" fontId="3" fillId="0" borderId="1" xfId="0" applyNumberFormat="1" applyFont="1" applyFill="1" applyBorder="1" applyAlignment="1">
      <alignment horizontal="center"/>
    </xf>
    <xf numFmtId="2" fontId="3" fillId="0" borderId="0" xfId="0" applyNumberFormat="1" applyFont="1" applyFill="1" applyBorder="1" applyAlignment="1">
      <alignment horizontal="center"/>
    </xf>
    <xf numFmtId="2" fontId="3" fillId="0" borderId="14" xfId="0" applyNumberFormat="1" applyFont="1" applyBorder="1" applyAlignment="1">
      <alignment horizontal="center"/>
    </xf>
    <xf numFmtId="0" fontId="0" fillId="2" borderId="13" xfId="0" applyFill="1" applyBorder="1" applyAlignment="1">
      <alignment horizontal="center"/>
    </xf>
    <xf numFmtId="0" fontId="0" fillId="3" borderId="13" xfId="0" applyFill="1" applyBorder="1" applyAlignment="1">
      <alignment horizontal="center"/>
    </xf>
    <xf numFmtId="0" fontId="10" fillId="0" borderId="14" xfId="0" applyFont="1" applyFill="1" applyBorder="1"/>
    <xf numFmtId="0" fontId="9" fillId="2" borderId="10" xfId="0" applyFont="1" applyFill="1" applyBorder="1" applyAlignment="1">
      <alignment horizontal="left"/>
    </xf>
    <xf numFmtId="166" fontId="3" fillId="0" borderId="8" xfId="0" applyNumberFormat="1" applyFont="1" applyBorder="1" applyAlignment="1">
      <alignment horizontal="center"/>
    </xf>
    <xf numFmtId="0" fontId="6" fillId="2" borderId="3" xfId="0" applyFont="1" applyFill="1" applyBorder="1" applyAlignment="1">
      <alignment horizontal="center"/>
    </xf>
    <xf numFmtId="0" fontId="0" fillId="2" borderId="4" xfId="0" applyFill="1" applyBorder="1"/>
    <xf numFmtId="0" fontId="3" fillId="0" borderId="6" xfId="0" applyFont="1" applyFill="1" applyBorder="1"/>
    <xf numFmtId="0" fontId="3" fillId="6" borderId="0" xfId="0" applyFont="1" applyFill="1" applyBorder="1"/>
    <xf numFmtId="0" fontId="0" fillId="6" borderId="0" xfId="0" applyFill="1" applyBorder="1" applyAlignment="1">
      <alignment horizontal="center"/>
    </xf>
    <xf numFmtId="0" fontId="10" fillId="0" borderId="0" xfId="0" applyFont="1" applyFill="1" applyBorder="1" applyAlignment="1">
      <alignment horizontal="center"/>
    </xf>
    <xf numFmtId="0" fontId="0" fillId="0" borderId="12" xfId="0" applyFill="1" applyBorder="1"/>
    <xf numFmtId="2" fontId="3" fillId="5" borderId="9" xfId="0" applyNumberFormat="1" applyFont="1" applyFill="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11" xfId="0" applyNumberFormat="1" applyFont="1" applyBorder="1" applyAlignment="1">
      <alignment horizontal="center"/>
    </xf>
    <xf numFmtId="164" fontId="3" fillId="0" borderId="14" xfId="0" applyNumberFormat="1" applyFont="1" applyBorder="1" applyAlignment="1">
      <alignment horizontal="center"/>
    </xf>
    <xf numFmtId="0" fontId="7" fillId="3" borderId="1" xfId="0" applyFont="1" applyFill="1" applyBorder="1" applyAlignment="1">
      <alignment horizontal="center"/>
    </xf>
    <xf numFmtId="0" fontId="6" fillId="3" borderId="3" xfId="0" applyFont="1" applyFill="1" applyBorder="1" applyAlignment="1">
      <alignment horizontal="center"/>
    </xf>
    <xf numFmtId="0" fontId="0" fillId="3" borderId="4" xfId="0" applyFill="1" applyBorder="1"/>
    <xf numFmtId="0" fontId="0" fillId="0" borderId="10" xfId="0" applyBorder="1"/>
    <xf numFmtId="2" fontId="3" fillId="0" borderId="2" xfId="0" applyNumberFormat="1" applyFont="1" applyBorder="1" applyAlignment="1">
      <alignment horizontal="center"/>
    </xf>
    <xf numFmtId="2" fontId="3" fillId="0" borderId="8" xfId="0" applyNumberFormat="1" applyFont="1" applyBorder="1"/>
    <xf numFmtId="2" fontId="3" fillId="0" borderId="3" xfId="0" applyNumberFormat="1" applyFont="1" applyBorder="1"/>
    <xf numFmtId="2" fontId="3" fillId="0" borderId="6" xfId="0" applyNumberFormat="1" applyFont="1" applyBorder="1"/>
    <xf numFmtId="2" fontId="3" fillId="0" borderId="5" xfId="0" applyNumberFormat="1" applyFont="1" applyBorder="1"/>
    <xf numFmtId="2" fontId="3" fillId="0" borderId="6" xfId="0" applyNumberFormat="1" applyFont="1" applyFill="1" applyBorder="1" applyAlignment="1">
      <alignment horizontal="center"/>
    </xf>
    <xf numFmtId="2" fontId="3" fillId="0" borderId="11" xfId="0" applyNumberFormat="1" applyFont="1" applyFill="1" applyBorder="1" applyAlignment="1">
      <alignment horizontal="center"/>
    </xf>
    <xf numFmtId="2" fontId="3" fillId="0" borderId="12" xfId="0" applyNumberFormat="1" applyFont="1" applyFill="1" applyBorder="1" applyAlignment="1">
      <alignment horizontal="center"/>
    </xf>
    <xf numFmtId="0" fontId="1" fillId="6" borderId="0" xfId="0" applyFont="1" applyFill="1" applyBorder="1" applyAlignment="1">
      <alignment horizontal="center"/>
    </xf>
    <xf numFmtId="0" fontId="3" fillId="6" borderId="0" xfId="0" applyFont="1" applyFill="1" applyBorder="1" applyAlignment="1">
      <alignment horizontal="center"/>
    </xf>
    <xf numFmtId="0" fontId="13" fillId="6" borderId="0" xfId="0" applyFont="1" applyFill="1" applyBorder="1"/>
    <xf numFmtId="0" fontId="0" fillId="6" borderId="0" xfId="0" applyFill="1" applyBorder="1" applyAlignment="1"/>
    <xf numFmtId="0" fontId="2" fillId="6" borderId="0" xfId="0" applyFont="1" applyFill="1" applyBorder="1" applyAlignment="1"/>
    <xf numFmtId="0" fontId="2" fillId="6" borderId="0" xfId="0" applyFont="1" applyFill="1" applyBorder="1"/>
    <xf numFmtId="0" fontId="6" fillId="6" borderId="0" xfId="0" applyFont="1" applyFill="1" applyBorder="1" applyAlignment="1">
      <alignment horizontal="center"/>
    </xf>
    <xf numFmtId="0" fontId="10" fillId="6" borderId="0" xfId="0" applyFont="1" applyFill="1" applyBorder="1" applyAlignment="1">
      <alignment horizontal="center"/>
    </xf>
    <xf numFmtId="2" fontId="3" fillId="0" borderId="2" xfId="0" applyNumberFormat="1" applyFont="1" applyBorder="1"/>
    <xf numFmtId="2" fontId="3" fillId="0" borderId="4" xfId="0" applyNumberFormat="1" applyFont="1" applyBorder="1"/>
    <xf numFmtId="2" fontId="3" fillId="0" borderId="12" xfId="0" applyNumberFormat="1" applyFont="1" applyBorder="1"/>
    <xf numFmtId="2" fontId="3" fillId="0" borderId="9" xfId="0" applyNumberFormat="1" applyFont="1" applyBorder="1" applyAlignment="1">
      <alignment horizontal="center"/>
    </xf>
    <xf numFmtId="0" fontId="10" fillId="2" borderId="12" xfId="0" applyFont="1" applyFill="1" applyBorder="1" applyAlignment="1">
      <alignment horizontal="center" wrapText="1"/>
    </xf>
    <xf numFmtId="0" fontId="3" fillId="0" borderId="10" xfId="0" applyFont="1" applyFill="1" applyBorder="1" applyAlignment="1">
      <alignment horizontal="center"/>
    </xf>
    <xf numFmtId="0" fontId="3" fillId="0" borderId="13" xfId="0" applyFont="1" applyFill="1" applyBorder="1" applyAlignment="1">
      <alignment horizontal="center"/>
    </xf>
    <xf numFmtId="2" fontId="3" fillId="0" borderId="6" xfId="0" applyNumberFormat="1" applyFont="1" applyBorder="1" applyAlignment="1">
      <alignment horizontal="center"/>
    </xf>
    <xf numFmtId="2" fontId="3" fillId="0" borderId="12" xfId="0" applyNumberFormat="1" applyFont="1" applyBorder="1" applyAlignment="1">
      <alignment horizontal="center"/>
    </xf>
    <xf numFmtId="2" fontId="3" fillId="0" borderId="8" xfId="0" applyNumberFormat="1" applyFont="1" applyFill="1" applyBorder="1" applyAlignment="1">
      <alignment horizontal="center"/>
    </xf>
    <xf numFmtId="2" fontId="3" fillId="0" borderId="3" xfId="0" applyNumberFormat="1" applyFont="1" applyFill="1" applyBorder="1" applyAlignment="1">
      <alignment horizontal="center"/>
    </xf>
    <xf numFmtId="2" fontId="3" fillId="0" borderId="4" xfId="0" applyNumberFormat="1" applyFont="1" applyFill="1" applyBorder="1" applyAlignment="1">
      <alignment horizontal="center"/>
    </xf>
    <xf numFmtId="2" fontId="3" fillId="0" borderId="2" xfId="0" applyNumberFormat="1" applyFont="1" applyFill="1" applyBorder="1" applyAlignment="1">
      <alignment horizontal="center"/>
    </xf>
    <xf numFmtId="2" fontId="3" fillId="0" borderId="5" xfId="0" applyNumberFormat="1" applyFont="1" applyFill="1" applyBorder="1" applyAlignment="1">
      <alignment horizontal="center"/>
    </xf>
    <xf numFmtId="0" fontId="3" fillId="2" borderId="4" xfId="0" applyFont="1" applyFill="1" applyBorder="1" applyAlignment="1">
      <alignment horizontal="center" wrapText="1"/>
    </xf>
    <xf numFmtId="2" fontId="3" fillId="0" borderId="5" xfId="0" applyNumberFormat="1" applyFont="1" applyBorder="1" applyAlignment="1">
      <alignment horizontal="center"/>
    </xf>
    <xf numFmtId="0" fontId="0" fillId="7" borderId="5" xfId="0" applyFill="1" applyBorder="1"/>
    <xf numFmtId="2" fontId="3" fillId="0" borderId="15" xfId="0" applyNumberFormat="1" applyFont="1" applyBorder="1" applyAlignment="1">
      <alignment horizontal="center"/>
    </xf>
    <xf numFmtId="2" fontId="0" fillId="0" borderId="4" xfId="0" applyNumberFormat="1" applyFill="1" applyBorder="1" applyAlignment="1">
      <alignment horizontal="center"/>
    </xf>
    <xf numFmtId="2" fontId="0" fillId="0" borderId="3" xfId="0" applyNumberFormat="1" applyFill="1" applyBorder="1" applyAlignment="1">
      <alignment horizontal="center"/>
    </xf>
    <xf numFmtId="2" fontId="10" fillId="0" borderId="3" xfId="0" applyNumberFormat="1" applyFont="1" applyBorder="1" applyAlignment="1">
      <alignment horizontal="center"/>
    </xf>
    <xf numFmtId="2" fontId="3" fillId="0" borderId="14" xfId="0" applyNumberFormat="1" applyFont="1" applyFill="1" applyBorder="1" applyAlignment="1">
      <alignment horizontal="center"/>
    </xf>
    <xf numFmtId="0" fontId="0" fillId="8" borderId="8" xfId="0" applyFill="1" applyBorder="1"/>
    <xf numFmtId="0" fontId="0" fillId="8" borderId="1" xfId="0" applyFill="1" applyBorder="1"/>
    <xf numFmtId="0" fontId="0" fillId="8" borderId="2" xfId="0" applyFill="1" applyBorder="1"/>
    <xf numFmtId="0" fontId="0" fillId="8" borderId="0" xfId="0" applyFill="1" applyBorder="1"/>
    <xf numFmtId="0" fontId="2" fillId="8" borderId="0" xfId="0" applyFont="1" applyFill="1" applyBorder="1"/>
    <xf numFmtId="0" fontId="0" fillId="8" borderId="4" xfId="0" applyFill="1" applyBorder="1"/>
    <xf numFmtId="0" fontId="0" fillId="8" borderId="3" xfId="0" applyFill="1" applyBorder="1"/>
    <xf numFmtId="0" fontId="0" fillId="8" borderId="6" xfId="0" applyFill="1" applyBorder="1"/>
    <xf numFmtId="0" fontId="0" fillId="8" borderId="5" xfId="0" applyFill="1" applyBorder="1"/>
    <xf numFmtId="0" fontId="0" fillId="8" borderId="12" xfId="0" applyFill="1" applyBorder="1"/>
    <xf numFmtId="0" fontId="11" fillId="2" borderId="6" xfId="0" applyFont="1" applyFill="1" applyBorder="1" applyAlignment="1">
      <alignment horizontal="center" wrapText="1"/>
    </xf>
    <xf numFmtId="0" fontId="11" fillId="3" borderId="6" xfId="0" applyFont="1" applyFill="1" applyBorder="1" applyAlignment="1">
      <alignment horizontal="center" wrapText="1"/>
    </xf>
    <xf numFmtId="0" fontId="3" fillId="0" borderId="9" xfId="0" applyFont="1" applyBorder="1"/>
    <xf numFmtId="0" fontId="3" fillId="5" borderId="7" xfId="0" applyFont="1" applyFill="1" applyBorder="1" applyAlignment="1">
      <alignment horizontal="center"/>
    </xf>
    <xf numFmtId="0" fontId="11" fillId="3" borderId="6" xfId="0" applyFont="1" applyFill="1" applyBorder="1" applyAlignment="1">
      <alignment horizontal="center"/>
    </xf>
    <xf numFmtId="0" fontId="3" fillId="3" borderId="4" xfId="0" applyFont="1" applyFill="1" applyBorder="1" applyAlignment="1">
      <alignment horizontal="center"/>
    </xf>
    <xf numFmtId="0" fontId="13" fillId="0" borderId="3" xfId="0" applyFont="1" applyFill="1" applyBorder="1"/>
    <xf numFmtId="0" fontId="4" fillId="0" borderId="3" xfId="0" applyFont="1" applyBorder="1" applyAlignment="1"/>
    <xf numFmtId="0" fontId="4" fillId="0" borderId="3" xfId="0" applyFont="1" applyBorder="1"/>
    <xf numFmtId="0" fontId="4" fillId="4" borderId="5" xfId="0" applyFont="1" applyFill="1" applyBorder="1"/>
    <xf numFmtId="2" fontId="20" fillId="4" borderId="0" xfId="0" applyNumberFormat="1" applyFont="1" applyFill="1" applyBorder="1" applyAlignment="1">
      <alignment horizontal="left"/>
    </xf>
    <xf numFmtId="16" fontId="4" fillId="4" borderId="0" xfId="0" applyNumberFormat="1" applyFont="1" applyFill="1" applyBorder="1" applyAlignment="1">
      <alignment horizontal="left"/>
    </xf>
    <xf numFmtId="9" fontId="4" fillId="4" borderId="0" xfId="0" applyNumberFormat="1" applyFont="1" applyFill="1" applyBorder="1" applyAlignment="1">
      <alignment horizontal="left"/>
    </xf>
    <xf numFmtId="0" fontId="2" fillId="4" borderId="5" xfId="0" applyFont="1" applyFill="1" applyBorder="1"/>
    <xf numFmtId="0" fontId="22" fillId="4" borderId="0" xfId="0" applyFont="1" applyFill="1" applyBorder="1"/>
    <xf numFmtId="0" fontId="16" fillId="7" borderId="6" xfId="0" applyFont="1" applyFill="1" applyBorder="1" applyAlignment="1"/>
    <xf numFmtId="0" fontId="25" fillId="7" borderId="1" xfId="0" applyFont="1" applyFill="1" applyBorder="1" applyAlignment="1"/>
    <xf numFmtId="0" fontId="23" fillId="7" borderId="0" xfId="0" applyFont="1" applyFill="1" applyBorder="1" applyAlignment="1"/>
    <xf numFmtId="0" fontId="0" fillId="7" borderId="2" xfId="0" applyFill="1" applyBorder="1"/>
    <xf numFmtId="0" fontId="0" fillId="7" borderId="4" xfId="0" applyFill="1" applyBorder="1"/>
    <xf numFmtId="0" fontId="0" fillId="7" borderId="12" xfId="0" applyFill="1" applyBorder="1"/>
    <xf numFmtId="0" fontId="10" fillId="6" borderId="3" xfId="0" applyFont="1" applyFill="1" applyBorder="1"/>
    <xf numFmtId="0" fontId="10" fillId="6" borderId="0" xfId="0" applyFont="1" applyFill="1" applyBorder="1"/>
    <xf numFmtId="0" fontId="4" fillId="6" borderId="0" xfId="0" applyFont="1" applyFill="1" applyBorder="1"/>
    <xf numFmtId="0" fontId="4" fillId="6" borderId="0" xfId="0" applyFont="1" applyFill="1" applyBorder="1" applyAlignment="1">
      <alignment horizontal="left"/>
    </xf>
    <xf numFmtId="0" fontId="0" fillId="0" borderId="6" xfId="0" applyBorder="1"/>
    <xf numFmtId="0" fontId="26" fillId="4" borderId="6" xfId="0" applyFont="1" applyFill="1" applyBorder="1"/>
    <xf numFmtId="0" fontId="26" fillId="4" borderId="5" xfId="0" applyFont="1" applyFill="1" applyBorder="1"/>
    <xf numFmtId="0" fontId="26" fillId="4" borderId="12" xfId="0" applyFont="1" applyFill="1" applyBorder="1"/>
    <xf numFmtId="0" fontId="27" fillId="4" borderId="1" xfId="0" applyFont="1" applyFill="1" applyBorder="1" applyAlignment="1"/>
    <xf numFmtId="0" fontId="27" fillId="4" borderId="2" xfId="0" applyFont="1" applyFill="1" applyBorder="1" applyAlignment="1"/>
    <xf numFmtId="0" fontId="3" fillId="0" borderId="7" xfId="0" applyFont="1" applyFill="1" applyBorder="1" applyAlignment="1">
      <alignment horizontal="center"/>
    </xf>
    <xf numFmtId="2" fontId="0" fillId="0" borderId="0" xfId="0" applyNumberFormat="1" applyBorder="1" applyAlignment="1">
      <alignment horizontal="center"/>
    </xf>
    <xf numFmtId="2" fontId="0" fillId="0" borderId="0" xfId="0" applyNumberFormat="1" applyBorder="1"/>
    <xf numFmtId="0" fontId="11" fillId="2" borderId="6" xfId="0" applyFont="1" applyFill="1" applyBorder="1" applyAlignment="1">
      <alignment horizontal="center"/>
    </xf>
    <xf numFmtId="0" fontId="3" fillId="2" borderId="4" xfId="0" applyFont="1" applyFill="1" applyBorder="1" applyAlignment="1">
      <alignment horizontal="center"/>
    </xf>
    <xf numFmtId="2" fontId="10" fillId="5" borderId="14" xfId="0" applyNumberFormat="1" applyFont="1" applyFill="1" applyBorder="1" applyAlignment="1">
      <alignment horizontal="center"/>
    </xf>
    <xf numFmtId="0" fontId="28" fillId="8" borderId="3" xfId="0" applyFont="1" applyFill="1" applyBorder="1"/>
    <xf numFmtId="0" fontId="28" fillId="8" borderId="6" xfId="0" applyFont="1" applyFill="1" applyBorder="1"/>
    <xf numFmtId="0" fontId="29" fillId="8" borderId="0" xfId="0" applyFont="1" applyFill="1"/>
    <xf numFmtId="0" fontId="29" fillId="8" borderId="3" xfId="0" applyFont="1" applyFill="1" applyBorder="1"/>
    <xf numFmtId="0" fontId="32" fillId="8" borderId="3" xfId="0" applyFont="1" applyFill="1" applyBorder="1"/>
    <xf numFmtId="0" fontId="32" fillId="8" borderId="8" xfId="0" applyFont="1" applyFill="1" applyBorder="1"/>
    <xf numFmtId="0" fontId="0" fillId="8" borderId="0" xfId="0" applyFill="1"/>
    <xf numFmtId="0" fontId="29" fillId="8" borderId="0" xfId="0" applyFont="1" applyFill="1" applyBorder="1"/>
    <xf numFmtId="0" fontId="31" fillId="8" borderId="0" xfId="0" applyFont="1" applyFill="1" applyBorder="1"/>
    <xf numFmtId="2" fontId="10" fillId="5" borderId="9" xfId="0" applyNumberFormat="1" applyFont="1" applyFill="1" applyBorder="1" applyAlignment="1">
      <alignment horizontal="center"/>
    </xf>
    <xf numFmtId="2" fontId="10" fillId="0" borderId="13" xfId="0" applyNumberFormat="1" applyFont="1" applyFill="1" applyBorder="1" applyAlignment="1">
      <alignment horizontal="center"/>
    </xf>
    <xf numFmtId="2" fontId="10" fillId="0" borderId="13" xfId="0" applyNumberFormat="1" applyFont="1" applyFill="1" applyBorder="1"/>
    <xf numFmtId="2" fontId="10" fillId="0" borderId="7" xfId="0" applyNumberFormat="1" applyFont="1" applyFill="1" applyBorder="1"/>
    <xf numFmtId="2" fontId="0" fillId="0" borderId="10" xfId="0" applyNumberFormat="1" applyBorder="1" applyAlignment="1">
      <alignment horizontal="center"/>
    </xf>
    <xf numFmtId="2" fontId="10" fillId="0" borderId="0" xfId="0" applyNumberFormat="1" applyFont="1" applyFill="1" applyBorder="1" applyAlignment="1">
      <alignment horizontal="center"/>
    </xf>
    <xf numFmtId="2" fontId="0" fillId="0" borderId="13" xfId="0" applyNumberFormat="1" applyBorder="1" applyAlignment="1">
      <alignment horizontal="center"/>
    </xf>
    <xf numFmtId="2" fontId="10" fillId="0" borderId="13" xfId="0" applyNumberFormat="1" applyFont="1" applyBorder="1" applyAlignment="1">
      <alignment horizontal="center"/>
    </xf>
    <xf numFmtId="2" fontId="0" fillId="0" borderId="10" xfId="0" applyNumberFormat="1" applyBorder="1"/>
    <xf numFmtId="2" fontId="10" fillId="0" borderId="7" xfId="0" applyNumberFormat="1" applyFont="1" applyBorder="1" applyAlignment="1">
      <alignment horizontal="center"/>
    </xf>
    <xf numFmtId="0" fontId="0" fillId="4" borderId="1" xfId="0" applyFill="1" applyBorder="1"/>
    <xf numFmtId="0" fontId="0" fillId="4" borderId="2" xfId="0" applyFill="1" applyBorder="1"/>
    <xf numFmtId="0" fontId="4" fillId="4" borderId="8" xfId="0" applyFont="1" applyFill="1" applyBorder="1"/>
    <xf numFmtId="0" fontId="4" fillId="4" borderId="1" xfId="0" applyFont="1" applyFill="1" applyBorder="1"/>
    <xf numFmtId="0" fontId="2" fillId="4" borderId="1" xfId="0" applyFont="1" applyFill="1" applyBorder="1"/>
    <xf numFmtId="0" fontId="10" fillId="4" borderId="1" xfId="0" applyFont="1" applyFill="1" applyBorder="1"/>
    <xf numFmtId="0" fontId="0" fillId="4" borderId="3" xfId="0" applyFill="1" applyBorder="1"/>
    <xf numFmtId="0" fontId="4" fillId="0" borderId="0" xfId="0" applyFont="1" applyAlignment="1">
      <alignment horizontal="left"/>
    </xf>
    <xf numFmtId="0" fontId="25" fillId="7" borderId="2" xfId="0" applyFont="1" applyFill="1" applyBorder="1" applyAlignment="1"/>
    <xf numFmtId="0" fontId="23" fillId="7" borderId="4" xfId="0" applyFont="1" applyFill="1" applyBorder="1" applyAlignment="1"/>
    <xf numFmtId="0" fontId="24" fillId="7" borderId="3" xfId="0" applyFont="1" applyFill="1" applyBorder="1" applyAlignment="1">
      <alignment horizontal="center"/>
    </xf>
    <xf numFmtId="0" fontId="24" fillId="7" borderId="0" xfId="0" applyFont="1" applyFill="1" applyBorder="1" applyAlignment="1">
      <alignment horizontal="center"/>
    </xf>
    <xf numFmtId="0" fontId="16" fillId="7" borderId="12" xfId="0" applyFont="1" applyFill="1" applyBorder="1" applyAlignment="1"/>
    <xf numFmtId="0" fontId="26" fillId="7" borderId="5" xfId="0" applyFont="1" applyFill="1" applyBorder="1"/>
    <xf numFmtId="0" fontId="23" fillId="6" borderId="0" xfId="0" applyFont="1" applyFill="1" applyBorder="1" applyAlignment="1"/>
    <xf numFmtId="0" fontId="25" fillId="6" borderId="0" xfId="0" applyFont="1" applyFill="1" applyBorder="1" applyAlignment="1"/>
    <xf numFmtId="0" fontId="16" fillId="6" borderId="0" xfId="0" applyFont="1" applyFill="1" applyBorder="1" applyAlignment="1"/>
    <xf numFmtId="2" fontId="10" fillId="5" borderId="10" xfId="0" applyNumberFormat="1" applyFont="1" applyFill="1" applyBorder="1" applyAlignment="1">
      <alignment horizontal="center"/>
    </xf>
    <xf numFmtId="2" fontId="3" fillId="5" borderId="9" xfId="0" applyNumberFormat="1" applyFont="1" applyFill="1" applyBorder="1" applyAlignment="1">
      <alignment horizontal="center" vertical="center" wrapText="1"/>
    </xf>
    <xf numFmtId="2" fontId="3" fillId="5" borderId="11" xfId="0" applyNumberFormat="1" applyFont="1" applyFill="1" applyBorder="1" applyAlignment="1">
      <alignment horizontal="center"/>
    </xf>
    <xf numFmtId="2" fontId="3" fillId="5" borderId="9" xfId="0" applyNumberFormat="1" applyFont="1" applyFill="1" applyBorder="1" applyAlignment="1">
      <alignment horizontal="center" wrapText="1"/>
    </xf>
    <xf numFmtId="2" fontId="3" fillId="5" borderId="11" xfId="0" applyNumberFormat="1" applyFont="1" applyFill="1" applyBorder="1" applyAlignment="1">
      <alignment horizontal="center" wrapText="1"/>
    </xf>
    <xf numFmtId="2" fontId="3" fillId="5" borderId="10" xfId="0" applyNumberFormat="1" applyFont="1" applyFill="1" applyBorder="1" applyAlignment="1">
      <alignment horizontal="center"/>
    </xf>
    <xf numFmtId="2" fontId="3" fillId="5" borderId="8" xfId="0" applyNumberFormat="1" applyFont="1" applyFill="1" applyBorder="1" applyAlignment="1">
      <alignment horizontal="center"/>
    </xf>
    <xf numFmtId="2" fontId="3" fillId="0" borderId="3" xfId="0" applyNumberFormat="1" applyFont="1" applyBorder="1" applyAlignment="1"/>
    <xf numFmtId="2" fontId="3" fillId="0" borderId="0" xfId="0" applyNumberFormat="1" applyFont="1" applyBorder="1"/>
    <xf numFmtId="2" fontId="3" fillId="0" borderId="6" xfId="0" applyNumberFormat="1" applyFont="1" applyBorder="1" applyAlignment="1"/>
    <xf numFmtId="2" fontId="15" fillId="0" borderId="3" xfId="0" applyNumberFormat="1" applyFont="1" applyBorder="1" applyAlignment="1">
      <alignment horizontal="center"/>
    </xf>
    <xf numFmtId="2" fontId="15" fillId="0" borderId="4" xfId="0" applyNumberFormat="1" applyFont="1" applyBorder="1" applyAlignment="1">
      <alignment horizontal="center"/>
    </xf>
    <xf numFmtId="2" fontId="21" fillId="0" borderId="3" xfId="0" applyNumberFormat="1" applyFont="1" applyBorder="1" applyAlignment="1">
      <alignment horizontal="center"/>
    </xf>
    <xf numFmtId="2" fontId="21" fillId="0" borderId="4" xfId="0" applyNumberFormat="1" applyFont="1" applyBorder="1" applyAlignment="1">
      <alignment horizontal="center"/>
    </xf>
    <xf numFmtId="2" fontId="15" fillId="0" borderId="6" xfId="0" applyNumberFormat="1" applyFont="1" applyBorder="1" applyAlignment="1">
      <alignment horizontal="center"/>
    </xf>
    <xf numFmtId="2" fontId="15" fillId="0" borderId="12" xfId="0" applyNumberFormat="1" applyFont="1" applyBorder="1" applyAlignment="1">
      <alignment horizontal="center"/>
    </xf>
    <xf numFmtId="2" fontId="3" fillId="0" borderId="4" xfId="0" applyNumberFormat="1" applyFont="1" applyBorder="1" applyAlignment="1"/>
    <xf numFmtId="2" fontId="3" fillId="0" borderId="12" xfId="0" applyNumberFormat="1" applyFont="1" applyBorder="1" applyAlignment="1"/>
    <xf numFmtId="2" fontId="3" fillId="0" borderId="8" xfId="0" applyNumberFormat="1" applyFont="1" applyBorder="1" applyAlignment="1"/>
    <xf numFmtId="2" fontId="3" fillId="0" borderId="2" xfId="0" applyNumberFormat="1" applyFont="1" applyBorder="1" applyAlignment="1"/>
    <xf numFmtId="0" fontId="0" fillId="0" borderId="2" xfId="0" applyFill="1" applyBorder="1"/>
    <xf numFmtId="0" fontId="0" fillId="7" borderId="0" xfId="0" applyFill="1" applyBorder="1"/>
    <xf numFmtId="0" fontId="0" fillId="7" borderId="1" xfId="0" applyFill="1" applyBorder="1"/>
    <xf numFmtId="0" fontId="4" fillId="4" borderId="3" xfId="0" applyFont="1" applyFill="1" applyBorder="1" applyAlignment="1">
      <alignment horizontal="left"/>
    </xf>
    <xf numFmtId="0" fontId="2" fillId="2" borderId="10" xfId="0" applyFont="1" applyFill="1" applyBorder="1" applyAlignment="1">
      <alignment vertical="center"/>
    </xf>
    <xf numFmtId="0" fontId="2" fillId="2" borderId="8" xfId="0" applyFont="1" applyFill="1" applyBorder="1"/>
    <xf numFmtId="0" fontId="13" fillId="0" borderId="6" xfId="0" applyFont="1" applyBorder="1"/>
    <xf numFmtId="2" fontId="3" fillId="5" borderId="7" xfId="0" applyNumberFormat="1" applyFont="1" applyFill="1" applyBorder="1" applyAlignment="1">
      <alignment horizontal="center" vertical="center" wrapText="1"/>
    </xf>
    <xf numFmtId="2" fontId="15" fillId="0" borderId="8" xfId="0" applyNumberFormat="1" applyFont="1" applyBorder="1" applyAlignment="1">
      <alignment horizontal="center"/>
    </xf>
    <xf numFmtId="2" fontId="15" fillId="0" borderId="2" xfId="0" applyNumberFormat="1" applyFont="1" applyBorder="1" applyAlignment="1">
      <alignment horizontal="center"/>
    </xf>
    <xf numFmtId="0" fontId="2" fillId="3" borderId="10" xfId="0" applyFont="1" applyFill="1" applyBorder="1" applyAlignment="1">
      <alignment vertical="center"/>
    </xf>
    <xf numFmtId="0" fontId="2" fillId="3" borderId="8" xfId="0" applyFont="1" applyFill="1" applyBorder="1"/>
    <xf numFmtId="2" fontId="3" fillId="0" borderId="1" xfId="0" applyNumberFormat="1" applyFont="1" applyBorder="1"/>
    <xf numFmtId="0" fontId="11" fillId="2" borderId="8" xfId="0" applyFont="1" applyFill="1" applyBorder="1" applyAlignment="1">
      <alignment horizontal="center"/>
    </xf>
    <xf numFmtId="0" fontId="11" fillId="3" borderId="3" xfId="0" applyFont="1" applyFill="1" applyBorder="1" applyAlignment="1">
      <alignment horizontal="center" wrapText="1"/>
    </xf>
    <xf numFmtId="0" fontId="2" fillId="3" borderId="6" xfId="0" applyFont="1" applyFill="1" applyBorder="1" applyAlignment="1">
      <alignment horizontal="center"/>
    </xf>
    <xf numFmtId="0" fontId="2" fillId="2" borderId="3" xfId="0" applyFont="1" applyFill="1" applyBorder="1" applyAlignment="1">
      <alignment horizontal="center"/>
    </xf>
    <xf numFmtId="0" fontId="2" fillId="2" borderId="0" xfId="0" applyFont="1" applyFill="1" applyBorder="1" applyAlignment="1">
      <alignment horizontal="center"/>
    </xf>
    <xf numFmtId="0" fontId="2" fillId="3" borderId="0" xfId="0" applyFont="1" applyFill="1" applyBorder="1" applyAlignment="1">
      <alignment horizontal="center"/>
    </xf>
    <xf numFmtId="2" fontId="10" fillId="0" borderId="1" xfId="0" applyNumberFormat="1" applyFont="1" applyFill="1" applyBorder="1" applyAlignment="1">
      <alignment horizontal="center"/>
    </xf>
    <xf numFmtId="2" fontId="10" fillId="0" borderId="8" xfId="0" applyNumberFormat="1" applyFont="1" applyFill="1" applyBorder="1" applyAlignment="1">
      <alignment horizontal="center"/>
    </xf>
    <xf numFmtId="2" fontId="10" fillId="0" borderId="3" xfId="0" applyNumberFormat="1" applyFont="1" applyFill="1" applyBorder="1" applyAlignment="1">
      <alignment horizontal="center"/>
    </xf>
    <xf numFmtId="0" fontId="3" fillId="0" borderId="5" xfId="0" applyFont="1" applyBorder="1" applyAlignment="1">
      <alignment horizontal="center"/>
    </xf>
    <xf numFmtId="2" fontId="10" fillId="0" borderId="6" xfId="0" applyNumberFormat="1" applyFont="1" applyFill="1" applyBorder="1" applyAlignment="1">
      <alignment horizontal="center"/>
    </xf>
    <xf numFmtId="2" fontId="10" fillId="0" borderId="6" xfId="0" applyNumberFormat="1" applyFont="1" applyBorder="1" applyAlignment="1">
      <alignment horizontal="center"/>
    </xf>
    <xf numFmtId="0" fontId="10" fillId="0" borderId="8" xfId="0" applyFont="1" applyFill="1" applyBorder="1" applyAlignment="1">
      <alignment horizontal="center"/>
    </xf>
    <xf numFmtId="0" fontId="3" fillId="6" borderId="14" xfId="0" applyFont="1" applyFill="1" applyBorder="1" applyAlignment="1">
      <alignment horizontal="center"/>
    </xf>
    <xf numFmtId="2" fontId="15" fillId="6" borderId="14" xfId="0" applyNumberFormat="1" applyFont="1" applyFill="1" applyBorder="1" applyAlignment="1">
      <alignment horizontal="center"/>
    </xf>
    <xf numFmtId="164" fontId="15" fillId="6" borderId="14" xfId="0" applyNumberFormat="1" applyFont="1" applyFill="1" applyBorder="1" applyAlignment="1">
      <alignment horizontal="center"/>
    </xf>
    <xf numFmtId="0" fontId="10" fillId="0" borderId="3" xfId="0" applyFont="1" applyFill="1" applyBorder="1" applyAlignment="1">
      <alignment horizontal="center"/>
    </xf>
    <xf numFmtId="0" fontId="2" fillId="3" borderId="5" xfId="0" applyFont="1" applyFill="1" applyBorder="1" applyAlignment="1">
      <alignment horizontal="center"/>
    </xf>
    <xf numFmtId="2" fontId="15" fillId="6" borderId="5" xfId="0" applyNumberFormat="1" applyFont="1" applyFill="1" applyBorder="1" applyAlignment="1">
      <alignment horizontal="center"/>
    </xf>
    <xf numFmtId="2" fontId="10" fillId="0" borderId="10" xfId="0" applyNumberFormat="1" applyFont="1" applyBorder="1" applyAlignment="1">
      <alignment horizontal="center"/>
    </xf>
    <xf numFmtId="164" fontId="3" fillId="0" borderId="2" xfId="0" applyNumberFormat="1" applyFont="1" applyBorder="1" applyAlignment="1">
      <alignment horizontal="center"/>
    </xf>
    <xf numFmtId="164" fontId="3" fillId="0" borderId="4" xfId="0" applyNumberFormat="1" applyFont="1" applyBorder="1" applyAlignment="1">
      <alignment horizontal="center"/>
    </xf>
    <xf numFmtId="0" fontId="6" fillId="6" borderId="0" xfId="0" applyFont="1" applyFill="1"/>
    <xf numFmtId="0" fontId="6" fillId="0" borderId="0" xfId="0" applyFont="1"/>
    <xf numFmtId="164" fontId="3" fillId="5" borderId="9" xfId="0" applyNumberFormat="1" applyFont="1" applyFill="1" applyBorder="1" applyAlignment="1">
      <alignment horizontal="center"/>
    </xf>
    <xf numFmtId="2" fontId="0" fillId="0" borderId="8" xfId="0" applyNumberFormat="1" applyBorder="1"/>
    <xf numFmtId="2" fontId="10" fillId="0" borderId="4" xfId="0" applyNumberFormat="1" applyFont="1" applyFill="1" applyBorder="1" applyAlignment="1">
      <alignment horizontal="center"/>
    </xf>
    <xf numFmtId="0" fontId="10" fillId="0" borderId="2" xfId="0" applyFont="1" applyFill="1" applyBorder="1" applyAlignment="1">
      <alignment horizontal="center"/>
    </xf>
    <xf numFmtId="0" fontId="10" fillId="0" borderId="4" xfId="0" applyFont="1" applyFill="1" applyBorder="1" applyAlignment="1">
      <alignment horizontal="center"/>
    </xf>
    <xf numFmtId="2" fontId="3" fillId="5" borderId="7" xfId="0" applyNumberFormat="1" applyFont="1" applyFill="1" applyBorder="1" applyAlignment="1">
      <alignment horizontal="center"/>
    </xf>
    <xf numFmtId="2" fontId="10" fillId="0" borderId="7" xfId="0" applyNumberFormat="1" applyFont="1" applyFill="1" applyBorder="1" applyAlignment="1">
      <alignment horizontal="center"/>
    </xf>
    <xf numFmtId="0" fontId="0" fillId="0" borderId="14" xfId="0" applyBorder="1"/>
    <xf numFmtId="2" fontId="0" fillId="0" borderId="8" xfId="0" applyNumberFormat="1" applyBorder="1" applyAlignment="1">
      <alignment horizontal="center"/>
    </xf>
    <xf numFmtId="2" fontId="0" fillId="0" borderId="2" xfId="0" applyNumberFormat="1" applyBorder="1" applyAlignment="1">
      <alignment horizontal="center"/>
    </xf>
    <xf numFmtId="0" fontId="0" fillId="2" borderId="0" xfId="0" applyFill="1" applyBorder="1"/>
    <xf numFmtId="2" fontId="3" fillId="0" borderId="13" xfId="0" applyNumberFormat="1" applyFont="1" applyBorder="1" applyAlignment="1">
      <alignment horizontal="center"/>
    </xf>
    <xf numFmtId="2" fontId="3" fillId="0" borderId="7" xfId="0" applyNumberFormat="1" applyFont="1" applyBorder="1" applyAlignment="1">
      <alignment horizontal="center"/>
    </xf>
    <xf numFmtId="0" fontId="2" fillId="2" borderId="10" xfId="0" applyFont="1" applyFill="1" applyBorder="1"/>
    <xf numFmtId="0" fontId="2" fillId="2" borderId="7" xfId="0" applyFont="1" applyFill="1" applyBorder="1"/>
    <xf numFmtId="0" fontId="0" fillId="0" borderId="13" xfId="0" applyBorder="1"/>
    <xf numFmtId="0" fontId="0" fillId="0" borderId="7" xfId="0" applyBorder="1"/>
    <xf numFmtId="0" fontId="4" fillId="0" borderId="10" xfId="0" applyFont="1" applyBorder="1"/>
    <xf numFmtId="0" fontId="3" fillId="5" borderId="11" xfId="0" applyFont="1" applyFill="1" applyBorder="1" applyAlignment="1">
      <alignment horizontal="center"/>
    </xf>
    <xf numFmtId="0" fontId="0" fillId="0" borderId="1" xfId="0" applyFill="1" applyBorder="1"/>
    <xf numFmtId="2" fontId="0" fillId="0" borderId="5" xfId="0" applyNumberFormat="1" applyBorder="1"/>
    <xf numFmtId="0" fontId="10" fillId="0" borderId="5" xfId="0" applyFont="1" applyFill="1" applyBorder="1"/>
    <xf numFmtId="0" fontId="3" fillId="0" borderId="11" xfId="0" applyFont="1" applyFill="1" applyBorder="1"/>
    <xf numFmtId="2" fontId="3" fillId="0" borderId="10" xfId="0" applyNumberFormat="1" applyFont="1" applyBorder="1" applyAlignment="1">
      <alignment horizontal="center"/>
    </xf>
    <xf numFmtId="2" fontId="4" fillId="0" borderId="10" xfId="0" applyNumberFormat="1" applyFont="1" applyBorder="1" applyAlignment="1">
      <alignment horizontal="center"/>
    </xf>
    <xf numFmtId="0" fontId="2" fillId="3" borderId="10" xfId="0" applyFont="1" applyFill="1" applyBorder="1"/>
    <xf numFmtId="0" fontId="2" fillId="3" borderId="7" xfId="0" applyFont="1" applyFill="1" applyBorder="1"/>
    <xf numFmtId="0" fontId="3" fillId="6" borderId="6" xfId="0" applyFont="1" applyFill="1" applyBorder="1"/>
    <xf numFmtId="0" fontId="0" fillId="6" borderId="5" xfId="0" applyFill="1" applyBorder="1" applyAlignment="1">
      <alignment horizontal="center"/>
    </xf>
    <xf numFmtId="0" fontId="3" fillId="6" borderId="5" xfId="0" applyFont="1" applyFill="1" applyBorder="1"/>
    <xf numFmtId="164" fontId="3" fillId="0" borderId="5" xfId="0" applyNumberFormat="1" applyFont="1" applyBorder="1" applyAlignment="1">
      <alignment horizontal="center"/>
    </xf>
    <xf numFmtId="0" fontId="10" fillId="2" borderId="6" xfId="0" applyFont="1" applyFill="1" applyBorder="1" applyAlignment="1">
      <alignment horizontal="center"/>
    </xf>
    <xf numFmtId="0" fontId="10" fillId="2" borderId="7" xfId="0" applyFont="1" applyFill="1" applyBorder="1" applyAlignment="1">
      <alignment horizontal="center"/>
    </xf>
    <xf numFmtId="0" fontId="3" fillId="6" borderId="1" xfId="0" applyFont="1" applyFill="1" applyBorder="1" applyAlignment="1">
      <alignment horizontal="center"/>
    </xf>
    <xf numFmtId="2" fontId="15" fillId="6" borderId="0" xfId="0" applyNumberFormat="1" applyFont="1" applyFill="1" applyBorder="1" applyAlignment="1">
      <alignment horizontal="center"/>
    </xf>
    <xf numFmtId="2" fontId="15" fillId="6" borderId="1" xfId="0" applyNumberFormat="1" applyFont="1" applyFill="1" applyBorder="1" applyAlignment="1">
      <alignment horizontal="center"/>
    </xf>
    <xf numFmtId="164" fontId="15" fillId="6" borderId="1" xfId="0" applyNumberFormat="1" applyFont="1" applyFill="1" applyBorder="1" applyAlignment="1">
      <alignment horizontal="center"/>
    </xf>
    <xf numFmtId="0" fontId="1" fillId="9" borderId="8" xfId="0" applyFont="1" applyFill="1" applyBorder="1" applyAlignment="1">
      <alignment horizontal="center"/>
    </xf>
    <xf numFmtId="0" fontId="2" fillId="9" borderId="6" xfId="0" applyFont="1" applyFill="1" applyBorder="1" applyAlignment="1">
      <alignment horizontal="center"/>
    </xf>
    <xf numFmtId="0" fontId="3" fillId="9" borderId="7" xfId="0" applyFont="1" applyFill="1" applyBorder="1" applyAlignment="1">
      <alignment horizontal="center"/>
    </xf>
    <xf numFmtId="0" fontId="3" fillId="9" borderId="0" xfId="0" applyFont="1" applyFill="1" applyBorder="1" applyAlignment="1">
      <alignment horizontal="center"/>
    </xf>
    <xf numFmtId="0" fontId="3" fillId="9" borderId="10" xfId="0" applyFont="1" applyFill="1" applyBorder="1" applyAlignment="1">
      <alignment horizontal="center"/>
    </xf>
    <xf numFmtId="0" fontId="3" fillId="9" borderId="3" xfId="0" applyFont="1" applyFill="1" applyBorder="1" applyAlignment="1">
      <alignment horizontal="center"/>
    </xf>
    <xf numFmtId="0" fontId="3" fillId="9" borderId="13" xfId="0" applyFont="1" applyFill="1" applyBorder="1" applyAlignment="1">
      <alignment horizontal="center"/>
    </xf>
    <xf numFmtId="0" fontId="3" fillId="9" borderId="9" xfId="0" applyFont="1" applyFill="1" applyBorder="1" applyAlignment="1">
      <alignment horizontal="center"/>
    </xf>
    <xf numFmtId="0" fontId="3" fillId="9" borderId="6" xfId="0" applyFont="1" applyFill="1" applyBorder="1" applyAlignment="1">
      <alignment horizontal="center"/>
    </xf>
    <xf numFmtId="0" fontId="3" fillId="9" borderId="8" xfId="0" applyFont="1" applyFill="1" applyBorder="1" applyAlignment="1">
      <alignment horizontal="center"/>
    </xf>
    <xf numFmtId="0" fontId="3" fillId="9" borderId="11" xfId="0" applyFont="1" applyFill="1" applyBorder="1" applyAlignment="1">
      <alignment horizontal="center"/>
    </xf>
    <xf numFmtId="0" fontId="3" fillId="9" borderId="2" xfId="0" applyFont="1" applyFill="1" applyBorder="1" applyAlignment="1">
      <alignment horizontal="center"/>
    </xf>
    <xf numFmtId="0" fontId="2" fillId="9" borderId="10" xfId="0" applyFont="1" applyFill="1" applyBorder="1" applyAlignment="1">
      <alignment horizontal="center"/>
    </xf>
    <xf numFmtId="0" fontId="2" fillId="9" borderId="10" xfId="0" applyFont="1" applyFill="1" applyBorder="1"/>
    <xf numFmtId="0" fontId="7" fillId="9" borderId="10" xfId="0" applyFont="1" applyFill="1" applyBorder="1" applyAlignment="1">
      <alignment horizontal="center"/>
    </xf>
    <xf numFmtId="0" fontId="7" fillId="9" borderId="1" xfId="0" applyFont="1" applyFill="1" applyBorder="1" applyAlignment="1">
      <alignment horizontal="center"/>
    </xf>
    <xf numFmtId="0" fontId="2" fillId="9" borderId="8" xfId="0" applyFont="1" applyFill="1" applyBorder="1" applyAlignment="1">
      <alignment horizontal="center"/>
    </xf>
    <xf numFmtId="0" fontId="6" fillId="9" borderId="3" xfId="0" applyFont="1" applyFill="1" applyBorder="1" applyAlignment="1">
      <alignment horizontal="center"/>
    </xf>
    <xf numFmtId="0" fontId="0" fillId="9" borderId="0" xfId="0" applyFill="1" applyBorder="1"/>
    <xf numFmtId="0" fontId="11" fillId="9" borderId="6" xfId="0" applyFont="1" applyFill="1" applyBorder="1" applyAlignment="1">
      <alignment horizontal="center"/>
    </xf>
    <xf numFmtId="0" fontId="3" fillId="9" borderId="4" xfId="0" applyFont="1" applyFill="1" applyBorder="1" applyAlignment="1">
      <alignment horizontal="center"/>
    </xf>
    <xf numFmtId="0" fontId="2" fillId="9" borderId="7" xfId="0" applyFont="1" applyFill="1" applyBorder="1"/>
    <xf numFmtId="0" fontId="3" fillId="9" borderId="5" xfId="0" applyFont="1" applyFill="1" applyBorder="1" applyAlignment="1">
      <alignment horizontal="center"/>
    </xf>
    <xf numFmtId="0" fontId="0" fillId="9" borderId="13" xfId="0" applyFill="1" applyBorder="1" applyAlignment="1">
      <alignment horizontal="center"/>
    </xf>
    <xf numFmtId="0" fontId="9" fillId="9" borderId="10" xfId="0" applyFont="1" applyFill="1" applyBorder="1" applyAlignment="1">
      <alignment horizontal="center"/>
    </xf>
    <xf numFmtId="0" fontId="9" fillId="9" borderId="10" xfId="0" applyFont="1" applyFill="1" applyBorder="1" applyAlignment="1">
      <alignment horizontal="left"/>
    </xf>
    <xf numFmtId="0" fontId="8" fillId="9" borderId="13" xfId="0" applyFont="1" applyFill="1" applyBorder="1" applyAlignment="1">
      <alignment horizontal="center"/>
    </xf>
    <xf numFmtId="0" fontId="10" fillId="9" borderId="11" xfId="0" applyFont="1" applyFill="1" applyBorder="1" applyAlignment="1">
      <alignment horizontal="center"/>
    </xf>
    <xf numFmtId="0" fontId="10" fillId="9" borderId="9" xfId="0" applyFont="1" applyFill="1" applyBorder="1" applyAlignment="1">
      <alignment horizontal="center"/>
    </xf>
    <xf numFmtId="0" fontId="3" fillId="9" borderId="6" xfId="0" applyFont="1" applyFill="1" applyBorder="1" applyAlignment="1">
      <alignment horizontal="center"/>
    </xf>
    <xf numFmtId="0" fontId="0" fillId="9" borderId="4" xfId="0" applyFill="1" applyBorder="1"/>
    <xf numFmtId="0" fontId="1" fillId="9" borderId="1" xfId="0" applyFont="1" applyFill="1" applyBorder="1" applyAlignment="1">
      <alignment horizontal="center"/>
    </xf>
    <xf numFmtId="0" fontId="10" fillId="9" borderId="6" xfId="0" applyFont="1" applyFill="1" applyBorder="1" applyAlignment="1">
      <alignment horizontal="center"/>
    </xf>
    <xf numFmtId="0" fontId="10" fillId="9" borderId="7" xfId="0" applyFont="1" applyFill="1" applyBorder="1" applyAlignment="1">
      <alignment horizontal="center"/>
    </xf>
    <xf numFmtId="0" fontId="3" fillId="9" borderId="11" xfId="0" applyFont="1" applyFill="1" applyBorder="1" applyAlignment="1">
      <alignment horizontal="center"/>
    </xf>
    <xf numFmtId="0" fontId="9" fillId="0" borderId="3" xfId="0" applyFont="1" applyBorder="1"/>
    <xf numFmtId="2" fontId="4" fillId="0" borderId="2" xfId="0" applyNumberFormat="1" applyFont="1" applyBorder="1" applyAlignment="1">
      <alignment horizontal="center"/>
    </xf>
    <xf numFmtId="2" fontId="10" fillId="0" borderId="4" xfId="0" applyNumberFormat="1" applyFont="1" applyBorder="1" applyAlignment="1">
      <alignment horizontal="center"/>
    </xf>
    <xf numFmtId="2" fontId="10" fillId="0" borderId="12" xfId="0" applyNumberFormat="1" applyFont="1" applyBorder="1" applyAlignment="1">
      <alignment horizontal="center"/>
    </xf>
    <xf numFmtId="0" fontId="3" fillId="5" borderId="2" xfId="0" applyFont="1" applyFill="1" applyBorder="1" applyAlignment="1">
      <alignment horizontal="center"/>
    </xf>
    <xf numFmtId="0" fontId="3" fillId="5" borderId="12" xfId="0" applyFont="1" applyFill="1" applyBorder="1" applyAlignment="1">
      <alignment horizontal="center"/>
    </xf>
    <xf numFmtId="0" fontId="11" fillId="9" borderId="3" xfId="0" applyFont="1" applyFill="1" applyBorder="1" applyAlignment="1">
      <alignment horizontal="center" wrapText="1"/>
    </xf>
    <xf numFmtId="0" fontId="10" fillId="9" borderId="4" xfId="0" applyFont="1" applyFill="1" applyBorder="1" applyAlignment="1">
      <alignment horizontal="center" wrapText="1"/>
    </xf>
    <xf numFmtId="0" fontId="2" fillId="9" borderId="10" xfId="0" applyFont="1" applyFill="1" applyBorder="1" applyAlignment="1">
      <alignment vertical="center"/>
    </xf>
    <xf numFmtId="0" fontId="2" fillId="9" borderId="8" xfId="0" applyFont="1" applyFill="1" applyBorder="1"/>
    <xf numFmtId="0" fontId="14" fillId="9" borderId="7" xfId="0" applyFont="1" applyFill="1" applyBorder="1" applyAlignment="1">
      <alignment horizontal="center" vertical="center" wrapText="1"/>
    </xf>
    <xf numFmtId="0" fontId="0" fillId="9" borderId="6" xfId="0" applyFill="1" applyBorder="1"/>
    <xf numFmtId="0" fontId="11" fillId="9" borderId="7" xfId="0" applyFont="1" applyFill="1" applyBorder="1" applyAlignment="1">
      <alignment horizontal="center"/>
    </xf>
    <xf numFmtId="0" fontId="11" fillId="9" borderId="6" xfId="0" applyFont="1" applyFill="1" applyBorder="1" applyAlignment="1">
      <alignment horizontal="center" wrapText="1"/>
    </xf>
    <xf numFmtId="0" fontId="10" fillId="9" borderId="12" xfId="0" applyFont="1" applyFill="1" applyBorder="1" applyAlignment="1">
      <alignment horizontal="center" wrapText="1"/>
    </xf>
    <xf numFmtId="0" fontId="2" fillId="9" borderId="13" xfId="0" applyFont="1" applyFill="1" applyBorder="1" applyAlignment="1">
      <alignment vertical="center"/>
    </xf>
    <xf numFmtId="0" fontId="2" fillId="9" borderId="3" xfId="0" applyFont="1" applyFill="1" applyBorder="1"/>
    <xf numFmtId="0" fontId="2" fillId="9" borderId="3" xfId="0" applyFont="1" applyFill="1" applyBorder="1" applyAlignment="1">
      <alignment horizontal="center"/>
    </xf>
    <xf numFmtId="0" fontId="2" fillId="9" borderId="13" xfId="0" applyFont="1" applyFill="1" applyBorder="1" applyAlignment="1">
      <alignment horizontal="center"/>
    </xf>
    <xf numFmtId="164" fontId="3" fillId="0" borderId="13" xfId="0" applyNumberFormat="1" applyFont="1" applyBorder="1" applyAlignment="1">
      <alignment horizontal="center"/>
    </xf>
    <xf numFmtId="2" fontId="4" fillId="0" borderId="2" xfId="0" applyNumberFormat="1" applyFont="1" applyBorder="1" applyAlignment="1">
      <alignment horizontal="left"/>
    </xf>
    <xf numFmtId="0" fontId="10" fillId="0" borderId="6" xfId="0" applyFont="1" applyBorder="1" applyAlignment="1"/>
    <xf numFmtId="0" fontId="10" fillId="0" borderId="8" xfId="0" applyFont="1" applyFill="1" applyBorder="1" applyAlignment="1"/>
    <xf numFmtId="0" fontId="10" fillId="0" borderId="2" xfId="0" applyFont="1" applyBorder="1"/>
    <xf numFmtId="0" fontId="10" fillId="0" borderId="8" xfId="0" applyFont="1" applyBorder="1" applyAlignment="1"/>
    <xf numFmtId="0" fontId="10" fillId="0" borderId="2" xfId="0" applyFont="1" applyBorder="1" applyAlignment="1">
      <alignment horizontal="left"/>
    </xf>
    <xf numFmtId="0" fontId="10" fillId="0" borderId="8" xfId="0" applyFont="1" applyFill="1" applyBorder="1" applyAlignment="1">
      <alignment horizontal="left"/>
    </xf>
    <xf numFmtId="0" fontId="2" fillId="9" borderId="0" xfId="0" applyFont="1" applyFill="1" applyBorder="1" applyAlignment="1">
      <alignment horizontal="center"/>
    </xf>
    <xf numFmtId="0" fontId="2" fillId="9" borderId="5" xfId="0" applyFont="1" applyFill="1" applyBorder="1" applyAlignment="1">
      <alignment horizontal="center"/>
    </xf>
    <xf numFmtId="2" fontId="3" fillId="10" borderId="9" xfId="0" applyNumberFormat="1" applyFont="1" applyFill="1" applyBorder="1" applyAlignment="1">
      <alignment horizontal="center"/>
    </xf>
    <xf numFmtId="0" fontId="3" fillId="9" borderId="3" xfId="0" applyFont="1" applyFill="1" applyBorder="1" applyAlignment="1">
      <alignment horizontal="center"/>
    </xf>
    <xf numFmtId="0" fontId="2" fillId="2" borderId="8" xfId="0" applyFont="1" applyFill="1" applyBorder="1" applyAlignment="1"/>
    <xf numFmtId="0" fontId="2" fillId="3" borderId="8" xfId="0" applyFont="1" applyFill="1" applyBorder="1" applyAlignment="1"/>
    <xf numFmtId="0" fontId="2" fillId="9" borderId="8" xfId="0" applyFont="1" applyFill="1" applyBorder="1" applyAlignment="1"/>
    <xf numFmtId="2" fontId="3" fillId="0" borderId="13" xfId="0" applyNumberFormat="1" applyFont="1" applyFill="1" applyBorder="1" applyAlignment="1">
      <alignment horizontal="center"/>
    </xf>
    <xf numFmtId="0" fontId="2" fillId="2" borderId="2" xfId="0" applyFont="1" applyFill="1" applyBorder="1" applyAlignment="1">
      <alignment horizontal="left"/>
    </xf>
    <xf numFmtId="0" fontId="2" fillId="3" borderId="2" xfId="0" applyFont="1" applyFill="1" applyBorder="1" applyAlignment="1">
      <alignment horizontal="left"/>
    </xf>
    <xf numFmtId="0" fontId="2" fillId="9" borderId="2" xfId="0" applyFont="1" applyFill="1" applyBorder="1" applyAlignment="1">
      <alignment horizontal="left"/>
    </xf>
    <xf numFmtId="0" fontId="3" fillId="4" borderId="8" xfId="0" applyFont="1" applyFill="1" applyBorder="1"/>
    <xf numFmtId="165" fontId="3" fillId="4" borderId="3" xfId="0" applyNumberFormat="1" applyFont="1" applyFill="1" applyBorder="1" applyAlignment="1">
      <alignment horizontal="center"/>
    </xf>
    <xf numFmtId="166" fontId="3" fillId="0" borderId="0" xfId="2" applyNumberFormat="1" applyFont="1" applyFill="1" applyBorder="1" applyAlignment="1">
      <alignment horizontal="center"/>
    </xf>
    <xf numFmtId="0" fontId="0" fillId="11" borderId="0" xfId="0" applyFill="1" applyBorder="1"/>
    <xf numFmtId="0" fontId="0" fillId="11" borderId="0" xfId="0" applyFill="1"/>
    <xf numFmtId="0" fontId="3" fillId="4" borderId="1" xfId="0" applyFont="1" applyFill="1" applyBorder="1"/>
    <xf numFmtId="0" fontId="3" fillId="9" borderId="3" xfId="0" applyFont="1" applyFill="1" applyBorder="1" applyAlignment="1">
      <alignment horizontal="center"/>
    </xf>
    <xf numFmtId="0" fontId="3" fillId="9" borderId="6" xfId="0" applyFont="1" applyFill="1" applyBorder="1" applyAlignment="1">
      <alignment horizontal="center"/>
    </xf>
    <xf numFmtId="0" fontId="2" fillId="11" borderId="0" xfId="0" applyFont="1" applyFill="1" applyBorder="1" applyAlignment="1"/>
    <xf numFmtId="0" fontId="1" fillId="11" borderId="0" xfId="0" applyFont="1" applyFill="1" applyBorder="1" applyAlignment="1">
      <alignment horizontal="center"/>
    </xf>
    <xf numFmtId="0" fontId="2" fillId="11" borderId="0" xfId="0" applyFont="1" applyFill="1" applyBorder="1" applyAlignment="1">
      <alignment horizontal="center"/>
    </xf>
    <xf numFmtId="0" fontId="7" fillId="11" borderId="0" xfId="0" applyFont="1" applyFill="1" applyBorder="1" applyAlignment="1">
      <alignment horizontal="center"/>
    </xf>
    <xf numFmtId="0" fontId="9" fillId="11" borderId="0" xfId="0" applyFont="1" applyFill="1" applyBorder="1" applyAlignment="1">
      <alignment horizontal="center"/>
    </xf>
    <xf numFmtId="0" fontId="9" fillId="11" borderId="0" xfId="0" applyFont="1" applyFill="1" applyBorder="1" applyAlignment="1">
      <alignment horizontal="left"/>
    </xf>
    <xf numFmtId="0" fontId="6" fillId="11" borderId="0" xfId="0" applyFont="1" applyFill="1" applyBorder="1" applyAlignment="1">
      <alignment horizontal="center"/>
    </xf>
    <xf numFmtId="0" fontId="3" fillId="11" borderId="0" xfId="0" applyFont="1" applyFill="1" applyBorder="1" applyAlignment="1">
      <alignment horizontal="center"/>
    </xf>
    <xf numFmtId="0" fontId="11" fillId="11" borderId="0" xfId="0" applyFont="1" applyFill="1" applyBorder="1" applyAlignment="1">
      <alignment horizontal="center"/>
    </xf>
    <xf numFmtId="0" fontId="0" fillId="11" borderId="0" xfId="0" applyFill="1" applyBorder="1" applyAlignment="1">
      <alignment horizontal="center"/>
    </xf>
    <xf numFmtId="0" fontId="8" fillId="11" borderId="0" xfId="0" applyFont="1" applyFill="1" applyBorder="1" applyAlignment="1">
      <alignment horizontal="center"/>
    </xf>
    <xf numFmtId="0" fontId="10" fillId="11" borderId="0" xfId="0" applyFont="1" applyFill="1" applyBorder="1" applyAlignment="1">
      <alignment horizontal="center"/>
    </xf>
    <xf numFmtId="2" fontId="3" fillId="11" borderId="0" xfId="0" applyNumberFormat="1" applyFont="1" applyFill="1" applyBorder="1" applyAlignment="1">
      <alignment horizontal="center"/>
    </xf>
    <xf numFmtId="2" fontId="10" fillId="11" borderId="0" xfId="0" applyNumberFormat="1" applyFont="1" applyFill="1" applyBorder="1" applyAlignment="1">
      <alignment horizontal="center"/>
    </xf>
    <xf numFmtId="164" fontId="3" fillId="11" borderId="0" xfId="0" applyNumberFormat="1" applyFont="1" applyFill="1" applyBorder="1" applyAlignment="1">
      <alignment horizontal="center"/>
    </xf>
    <xf numFmtId="0" fontId="3" fillId="11" borderId="0" xfId="0" applyFont="1" applyFill="1" applyBorder="1"/>
    <xf numFmtId="2" fontId="0" fillId="11" borderId="0" xfId="0" applyNumberFormat="1" applyFill="1" applyBorder="1" applyAlignment="1">
      <alignment horizontal="center"/>
    </xf>
    <xf numFmtId="0" fontId="7" fillId="11" borderId="0" xfId="0" applyFont="1" applyFill="1" applyBorder="1" applyAlignment="1"/>
    <xf numFmtId="0" fontId="3" fillId="11" borderId="0" xfId="0" applyFont="1" applyFill="1" applyBorder="1" applyAlignment="1"/>
    <xf numFmtId="166" fontId="3" fillId="11" borderId="0" xfId="0" applyNumberFormat="1" applyFont="1" applyFill="1" applyBorder="1" applyAlignment="1">
      <alignment horizontal="center"/>
    </xf>
    <xf numFmtId="2" fontId="0" fillId="11" borderId="0" xfId="0" applyNumberFormat="1" applyFill="1" applyBorder="1" applyAlignment="1"/>
    <xf numFmtId="2" fontId="3" fillId="11" borderId="0" xfId="0" applyNumberFormat="1" applyFont="1" applyFill="1" applyBorder="1" applyAlignment="1"/>
    <xf numFmtId="0" fontId="10" fillId="11" borderId="0" xfId="0" applyFont="1" applyFill="1" applyBorder="1"/>
    <xf numFmtId="0" fontId="6" fillId="11" borderId="0" xfId="0" applyFont="1" applyFill="1"/>
    <xf numFmtId="0" fontId="3" fillId="13" borderId="8" xfId="0" applyFont="1" applyFill="1" applyBorder="1"/>
    <xf numFmtId="0" fontId="3" fillId="13" borderId="2" xfId="0" applyFont="1" applyFill="1" applyBorder="1"/>
    <xf numFmtId="165" fontId="3" fillId="13" borderId="3" xfId="0" applyNumberFormat="1" applyFont="1" applyFill="1" applyBorder="1" applyAlignment="1">
      <alignment horizontal="center"/>
    </xf>
    <xf numFmtId="165" fontId="3" fillId="13" borderId="4" xfId="0" applyNumberFormat="1" applyFont="1" applyFill="1" applyBorder="1" applyAlignment="1">
      <alignment horizontal="center"/>
    </xf>
    <xf numFmtId="0" fontId="32" fillId="12" borderId="8" xfId="0" applyFont="1" applyFill="1" applyBorder="1"/>
    <xf numFmtId="0" fontId="0" fillId="12" borderId="1" xfId="0" applyFill="1" applyBorder="1"/>
    <xf numFmtId="0" fontId="0" fillId="12" borderId="2" xfId="0" applyFill="1" applyBorder="1"/>
    <xf numFmtId="0" fontId="32" fillId="12" borderId="3" xfId="0" applyFont="1" applyFill="1" applyBorder="1"/>
    <xf numFmtId="0" fontId="0" fillId="12" borderId="0" xfId="0" applyFill="1" applyBorder="1"/>
    <xf numFmtId="0" fontId="0" fillId="12" borderId="4" xfId="0" applyFill="1" applyBorder="1"/>
    <xf numFmtId="0" fontId="29" fillId="12" borderId="3" xfId="0" applyFont="1" applyFill="1" applyBorder="1"/>
    <xf numFmtId="0" fontId="0" fillId="12" borderId="5" xfId="0" applyFill="1" applyBorder="1"/>
    <xf numFmtId="0" fontId="0" fillId="12" borderId="12" xfId="0" applyFill="1" applyBorder="1"/>
    <xf numFmtId="0" fontId="29" fillId="12" borderId="3" xfId="0" applyFont="1" applyFill="1" applyBorder="1" applyAlignment="1">
      <alignment horizontal="left"/>
    </xf>
    <xf numFmtId="0" fontId="29" fillId="12" borderId="6" xfId="0" applyFont="1" applyFill="1" applyBorder="1"/>
    <xf numFmtId="164" fontId="3" fillId="5" borderId="11" xfId="0" applyNumberFormat="1" applyFont="1" applyFill="1" applyBorder="1" applyAlignment="1">
      <alignment horizontal="center"/>
    </xf>
    <xf numFmtId="0" fontId="4" fillId="4" borderId="0" xfId="3" applyFont="1" applyFill="1" applyBorder="1"/>
    <xf numFmtId="0" fontId="2" fillId="2" borderId="8" xfId="0" applyFont="1" applyFill="1" applyBorder="1" applyAlignment="1">
      <alignment horizontal="center"/>
    </xf>
    <xf numFmtId="0" fontId="3" fillId="2" borderId="6" xfId="0" applyFont="1" applyFill="1" applyBorder="1" applyAlignment="1">
      <alignment horizontal="center"/>
    </xf>
    <xf numFmtId="0" fontId="0" fillId="11" borderId="0" xfId="0" applyFill="1" applyBorder="1" applyAlignment="1">
      <alignment horizontal="center"/>
    </xf>
    <xf numFmtId="164" fontId="3" fillId="10" borderId="9" xfId="0" applyNumberFormat="1" applyFont="1" applyFill="1" applyBorder="1" applyAlignment="1">
      <alignment horizontal="center"/>
    </xf>
    <xf numFmtId="0" fontId="3" fillId="3" borderId="4" xfId="0" applyFont="1" applyFill="1" applyBorder="1" applyAlignment="1">
      <alignment horizontal="center" wrapText="1"/>
    </xf>
    <xf numFmtId="0" fontId="3" fillId="3" borderId="12" xfId="0" applyFont="1" applyFill="1" applyBorder="1" applyAlignment="1">
      <alignment horizontal="center" wrapText="1"/>
    </xf>
    <xf numFmtId="0" fontId="2" fillId="3" borderId="8" xfId="0" applyFont="1" applyFill="1" applyBorder="1" applyAlignment="1">
      <alignment horizontal="center"/>
    </xf>
    <xf numFmtId="0" fontId="2" fillId="3" borderId="3" xfId="0" applyFont="1" applyFill="1" applyBorder="1" applyAlignment="1">
      <alignment horizontal="center"/>
    </xf>
    <xf numFmtId="0" fontId="3" fillId="3" borderId="6" xfId="0" applyFont="1" applyFill="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0" fontId="0" fillId="0" borderId="1" xfId="0" applyBorder="1"/>
    <xf numFmtId="0" fontId="0" fillId="0" borderId="2" xfId="0" applyBorder="1"/>
    <xf numFmtId="0" fontId="3" fillId="4" borderId="0" xfId="0" applyFont="1" applyFill="1" applyBorder="1"/>
    <xf numFmtId="0" fontId="3" fillId="4" borderId="5" xfId="0" applyFont="1" applyFill="1" applyBorder="1"/>
    <xf numFmtId="0" fontId="3" fillId="11" borderId="0" xfId="0" applyFont="1" applyFill="1" applyBorder="1" applyAlignment="1">
      <alignment horizontal="center"/>
    </xf>
    <xf numFmtId="0" fontId="0" fillId="11" borderId="0" xfId="0" applyFill="1" applyBorder="1" applyAlignment="1">
      <alignment horizontal="center"/>
    </xf>
    <xf numFmtId="0" fontId="2" fillId="11" borderId="0" xfId="0" applyFont="1" applyFill="1" applyBorder="1" applyAlignment="1">
      <alignment horizontal="center"/>
    </xf>
    <xf numFmtId="0" fontId="2" fillId="3" borderId="8" xfId="0" applyFont="1" applyFill="1" applyBorder="1" applyAlignment="1">
      <alignment horizontal="center"/>
    </xf>
    <xf numFmtId="0" fontId="3" fillId="0" borderId="0" xfId="0" applyFont="1" applyBorder="1" applyAlignment="1">
      <alignment horizontal="center"/>
    </xf>
    <xf numFmtId="0" fontId="3" fillId="3" borderId="0"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3" fillId="0" borderId="5" xfId="0" applyFont="1" applyFill="1" applyBorder="1" applyAlignment="1">
      <alignment horizontal="center"/>
    </xf>
    <xf numFmtId="0" fontId="3" fillId="3" borderId="6" xfId="0" applyFont="1" applyFill="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8" xfId="0" applyNumberFormat="1" applyFont="1" applyBorder="1" applyAlignment="1">
      <alignment horizontal="center"/>
    </xf>
    <xf numFmtId="2" fontId="3" fillId="0" borderId="2" xfId="0" applyNumberFormat="1" applyFont="1" applyBorder="1" applyAlignment="1">
      <alignment horizontal="center"/>
    </xf>
    <xf numFmtId="2" fontId="3" fillId="0" borderId="6" xfId="0" applyNumberFormat="1" applyFont="1" applyBorder="1" applyAlignment="1">
      <alignment horizontal="center"/>
    </xf>
    <xf numFmtId="2" fontId="3" fillId="0" borderId="12" xfId="0" applyNumberFormat="1" applyFont="1" applyBorder="1" applyAlignment="1">
      <alignment horizontal="center"/>
    </xf>
    <xf numFmtId="2" fontId="3" fillId="0" borderId="0" xfId="0" applyNumberFormat="1" applyFont="1" applyBorder="1" applyAlignment="1">
      <alignment horizontal="center"/>
    </xf>
    <xf numFmtId="0" fontId="0" fillId="0" borderId="1" xfId="0" applyBorder="1"/>
    <xf numFmtId="0" fontId="0" fillId="0" borderId="2" xfId="0" applyBorder="1"/>
    <xf numFmtId="0" fontId="6" fillId="3" borderId="8" xfId="0" applyFont="1" applyFill="1" applyBorder="1" applyAlignment="1">
      <alignment horizontal="center"/>
    </xf>
    <xf numFmtId="0" fontId="3" fillId="0" borderId="8" xfId="0" applyFont="1" applyFill="1" applyBorder="1" applyAlignment="1"/>
    <xf numFmtId="0" fontId="3" fillId="0" borderId="2" xfId="0" applyFont="1" applyBorder="1"/>
    <xf numFmtId="0" fontId="6" fillId="3" borderId="1" xfId="0" applyFont="1" applyFill="1" applyBorder="1" applyAlignment="1">
      <alignment horizontal="center"/>
    </xf>
    <xf numFmtId="0" fontId="3" fillId="0" borderId="14" xfId="0" applyFont="1" applyFill="1" applyBorder="1"/>
    <xf numFmtId="0" fontId="0" fillId="0" borderId="5" xfId="0" applyBorder="1" applyAlignment="1">
      <alignment horizontal="center"/>
    </xf>
    <xf numFmtId="2" fontId="3" fillId="0" borderId="3" xfId="0" applyNumberFormat="1" applyFont="1" applyBorder="1" applyAlignment="1">
      <alignment horizontal="center"/>
    </xf>
    <xf numFmtId="0" fontId="3" fillId="0" borderId="3" xfId="0" applyFont="1" applyBorder="1" applyAlignment="1">
      <alignment horizontal="center"/>
    </xf>
    <xf numFmtId="0" fontId="3" fillId="0" borderId="0" xfId="0" applyFont="1" applyBorder="1" applyAlignment="1">
      <alignment horizontal="center"/>
    </xf>
    <xf numFmtId="0" fontId="3" fillId="0" borderId="6" xfId="0" applyFont="1" applyFill="1" applyBorder="1" applyAlignment="1">
      <alignment horizontal="center"/>
    </xf>
    <xf numFmtId="0" fontId="3" fillId="2" borderId="3" xfId="0" applyFont="1" applyFill="1" applyBorder="1" applyAlignment="1">
      <alignment horizontal="center"/>
    </xf>
    <xf numFmtId="0" fontId="3" fillId="2" borderId="0" xfId="0" applyFont="1" applyFill="1" applyBorder="1" applyAlignment="1">
      <alignment horizontal="center"/>
    </xf>
    <xf numFmtId="0" fontId="3" fillId="9" borderId="3" xfId="0" applyFont="1" applyFill="1" applyBorder="1" applyAlignment="1">
      <alignment horizontal="center"/>
    </xf>
    <xf numFmtId="0" fontId="3" fillId="9" borderId="0" xfId="0" applyFont="1" applyFill="1" applyBorder="1" applyAlignment="1">
      <alignment horizontal="center"/>
    </xf>
    <xf numFmtId="0" fontId="3" fillId="9" borderId="4" xfId="0" applyFont="1" applyFill="1" applyBorder="1" applyAlignment="1">
      <alignment horizontal="center"/>
    </xf>
    <xf numFmtId="0" fontId="3" fillId="3" borderId="3" xfId="0" applyFont="1" applyFill="1" applyBorder="1" applyAlignment="1">
      <alignment horizontal="center"/>
    </xf>
    <xf numFmtId="0" fontId="3" fillId="3" borderId="0" xfId="0" applyFont="1" applyFill="1" applyBorder="1" applyAlignment="1">
      <alignment horizontal="center"/>
    </xf>
    <xf numFmtId="0" fontId="3" fillId="3" borderId="4" xfId="0" applyFont="1" applyFill="1" applyBorder="1" applyAlignment="1">
      <alignment horizontal="center"/>
    </xf>
    <xf numFmtId="0" fontId="3" fillId="0" borderId="8" xfId="0"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0" fontId="3" fillId="0" borderId="5" xfId="0"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6" xfId="0" applyNumberFormat="1" applyFont="1" applyBorder="1" applyAlignment="1">
      <alignment horizontal="center"/>
    </xf>
    <xf numFmtId="2" fontId="3" fillId="0" borderId="12" xfId="0" applyNumberFormat="1" applyFont="1" applyBorder="1" applyAlignment="1">
      <alignment horizontal="center"/>
    </xf>
    <xf numFmtId="2" fontId="3" fillId="0" borderId="11" xfId="0" applyNumberFormat="1" applyFont="1" applyBorder="1" applyAlignment="1">
      <alignment horizontal="center"/>
    </xf>
    <xf numFmtId="2" fontId="3" fillId="0" borderId="15" xfId="0" applyNumberFormat="1" applyFont="1" applyBorder="1" applyAlignment="1">
      <alignment horizontal="center"/>
    </xf>
    <xf numFmtId="0" fontId="3" fillId="9" borderId="6" xfId="0" applyFont="1" applyFill="1" applyBorder="1" applyAlignment="1">
      <alignment horizontal="center"/>
    </xf>
    <xf numFmtId="0" fontId="3" fillId="9" borderId="12" xfId="0" applyFont="1" applyFill="1" applyBorder="1" applyAlignment="1">
      <alignment horizontal="center"/>
    </xf>
    <xf numFmtId="2" fontId="3" fillId="0" borderId="8" xfId="0" applyNumberFormat="1" applyFont="1" applyBorder="1" applyAlignment="1">
      <alignment horizontal="center"/>
    </xf>
    <xf numFmtId="2" fontId="3" fillId="0" borderId="2" xfId="0" applyNumberFormat="1" applyFont="1" applyBorder="1" applyAlignment="1">
      <alignment horizontal="center"/>
    </xf>
    <xf numFmtId="2" fontId="3" fillId="0" borderId="1" xfId="0" applyNumberFormat="1" applyFont="1" applyBorder="1" applyAlignment="1">
      <alignment horizontal="center"/>
    </xf>
    <xf numFmtId="2" fontId="3" fillId="0" borderId="0" xfId="0" applyNumberFormat="1" applyFont="1" applyBorder="1" applyAlignment="1">
      <alignment horizontal="center"/>
    </xf>
    <xf numFmtId="0" fontId="0" fillId="0" borderId="1" xfId="0" applyBorder="1"/>
    <xf numFmtId="0" fontId="0" fillId="0" borderId="2" xfId="0" applyBorder="1"/>
    <xf numFmtId="0" fontId="3" fillId="5" borderId="9" xfId="0" quotePrefix="1" applyFont="1" applyFill="1" applyBorder="1" applyAlignment="1">
      <alignment horizontal="center"/>
    </xf>
    <xf numFmtId="2" fontId="10" fillId="10" borderId="13" xfId="0" applyNumberFormat="1" applyFont="1" applyFill="1" applyBorder="1" applyAlignment="1">
      <alignment horizontal="center"/>
    </xf>
    <xf numFmtId="2" fontId="0" fillId="10" borderId="0" xfId="0" applyNumberFormat="1" applyFill="1" applyBorder="1" applyAlignment="1">
      <alignment horizontal="center"/>
    </xf>
    <xf numFmtId="0" fontId="10" fillId="0" borderId="9" xfId="0" applyFont="1" applyFill="1" applyBorder="1" applyAlignment="1">
      <alignment horizontal="center"/>
    </xf>
    <xf numFmtId="2" fontId="3" fillId="0" borderId="9" xfId="0" applyNumberFormat="1" applyFont="1" applyFill="1" applyBorder="1" applyAlignment="1">
      <alignment horizontal="center"/>
    </xf>
    <xf numFmtId="2" fontId="0" fillId="0" borderId="2" xfId="0" applyNumberFormat="1" applyFill="1" applyBorder="1" applyAlignment="1">
      <alignment horizontal="center"/>
    </xf>
    <xf numFmtId="0" fontId="0" fillId="0" borderId="8" xfId="0" applyFill="1" applyBorder="1"/>
    <xf numFmtId="2" fontId="15" fillId="0" borderId="1" xfId="0" applyNumberFormat="1" applyFont="1" applyBorder="1" applyAlignment="1">
      <alignment horizontal="center"/>
    </xf>
    <xf numFmtId="2" fontId="15" fillId="0" borderId="5" xfId="0" applyNumberFormat="1" applyFont="1" applyBorder="1" applyAlignment="1">
      <alignment horizontal="center"/>
    </xf>
    <xf numFmtId="165" fontId="3" fillId="4" borderId="0" xfId="0" applyNumberFormat="1" applyFont="1" applyFill="1" applyBorder="1" applyAlignment="1">
      <alignment horizontal="center"/>
    </xf>
    <xf numFmtId="2" fontId="15" fillId="6" borderId="8" xfId="0" applyNumberFormat="1" applyFont="1" applyFill="1" applyBorder="1" applyAlignment="1">
      <alignment horizontal="center"/>
    </xf>
    <xf numFmtId="2" fontId="15" fillId="6" borderId="2" xfId="0" applyNumberFormat="1" applyFont="1" applyFill="1" applyBorder="1" applyAlignment="1">
      <alignment horizontal="center"/>
    </xf>
    <xf numFmtId="0" fontId="3" fillId="14" borderId="6" xfId="0" applyFont="1" applyFill="1" applyBorder="1" applyAlignment="1">
      <alignment horizontal="center"/>
    </xf>
    <xf numFmtId="0" fontId="3" fillId="14" borderId="5" xfId="0" applyFont="1" applyFill="1" applyBorder="1" applyAlignment="1">
      <alignment horizontal="center"/>
    </xf>
    <xf numFmtId="0" fontId="3" fillId="14" borderId="12" xfId="0" applyFont="1" applyFill="1" applyBorder="1" applyAlignment="1">
      <alignment horizontal="center"/>
    </xf>
    <xf numFmtId="0" fontId="2" fillId="9" borderId="11" xfId="0" applyFont="1" applyFill="1" applyBorder="1" applyAlignment="1">
      <alignment horizontal="center"/>
    </xf>
    <xf numFmtId="0" fontId="2" fillId="9" borderId="15" xfId="0" applyFont="1" applyFill="1" applyBorder="1" applyAlignment="1">
      <alignment horizontal="center"/>
    </xf>
    <xf numFmtId="0" fontId="2" fillId="2" borderId="11" xfId="0" applyFont="1" applyFill="1" applyBorder="1" applyAlignment="1">
      <alignment horizontal="center"/>
    </xf>
    <xf numFmtId="0" fontId="2" fillId="2" borderId="15" xfId="0" applyFont="1" applyFill="1" applyBorder="1" applyAlignment="1">
      <alignment horizontal="center"/>
    </xf>
    <xf numFmtId="0" fontId="3" fillId="9" borderId="3" xfId="0" applyFont="1" applyFill="1" applyBorder="1" applyAlignment="1">
      <alignment horizontal="center"/>
    </xf>
    <xf numFmtId="0" fontId="3" fillId="9" borderId="4" xfId="0" applyFont="1" applyFill="1" applyBorder="1" applyAlignment="1">
      <alignment horizontal="center"/>
    </xf>
    <xf numFmtId="0" fontId="3" fillId="0" borderId="8"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Border="1" applyAlignment="1">
      <alignment horizontal="center"/>
    </xf>
    <xf numFmtId="0" fontId="3" fillId="2" borderId="3" xfId="0" applyFont="1" applyFill="1" applyBorder="1" applyAlignment="1">
      <alignment horizontal="center"/>
    </xf>
    <xf numFmtId="0" fontId="3" fillId="2" borderId="0" xfId="0" applyFont="1" applyFill="1" applyBorder="1" applyAlignment="1">
      <alignment horizontal="center"/>
    </xf>
    <xf numFmtId="0" fontId="3" fillId="0" borderId="6" xfId="0" applyFont="1" applyBorder="1" applyAlignment="1">
      <alignment horizontal="center"/>
    </xf>
    <xf numFmtId="0" fontId="3" fillId="0" borderId="5" xfId="0" applyFont="1" applyBorder="1" applyAlignment="1">
      <alignment horizontal="center"/>
    </xf>
    <xf numFmtId="0" fontId="3" fillId="0" borderId="6" xfId="0" applyFont="1" applyFill="1" applyBorder="1" applyAlignment="1">
      <alignment horizontal="center"/>
    </xf>
    <xf numFmtId="0" fontId="3" fillId="14" borderId="3" xfId="0" applyFont="1" applyFill="1" applyBorder="1" applyAlignment="1">
      <alignment horizontal="center"/>
    </xf>
    <xf numFmtId="0" fontId="3" fillId="14" borderId="4" xfId="0" applyFont="1" applyFill="1" applyBorder="1" applyAlignment="1">
      <alignment horizontal="center"/>
    </xf>
    <xf numFmtId="2" fontId="3" fillId="0" borderId="3" xfId="0" applyNumberFormat="1" applyFont="1" applyFill="1" applyBorder="1" applyAlignment="1">
      <alignment horizontal="center"/>
    </xf>
    <xf numFmtId="2" fontId="3" fillId="0" borderId="4" xfId="0" applyNumberFormat="1" applyFont="1" applyFill="1" applyBorder="1" applyAlignment="1">
      <alignment horizontal="center"/>
    </xf>
    <xf numFmtId="2" fontId="3" fillId="0" borderId="6" xfId="0" applyNumberFormat="1" applyFont="1" applyFill="1" applyBorder="1" applyAlignment="1">
      <alignment horizontal="center"/>
    </xf>
    <xf numFmtId="2" fontId="3" fillId="0" borderId="12" xfId="0" applyNumberFormat="1" applyFont="1" applyFill="1" applyBorder="1" applyAlignment="1">
      <alignment horizontal="center"/>
    </xf>
    <xf numFmtId="2" fontId="3" fillId="0" borderId="11" xfId="0" applyNumberFormat="1" applyFont="1" applyBorder="1" applyAlignment="1">
      <alignment horizontal="center"/>
    </xf>
    <xf numFmtId="2" fontId="3" fillId="0" borderId="15" xfId="0" applyNumberFormat="1" applyFont="1" applyBorder="1" applyAlignment="1">
      <alignment horizontal="center"/>
    </xf>
    <xf numFmtId="2" fontId="3" fillId="0" borderId="6" xfId="0" applyNumberFormat="1" applyFont="1" applyBorder="1" applyAlignment="1">
      <alignment horizontal="center"/>
    </xf>
    <xf numFmtId="2" fontId="3" fillId="0" borderId="12" xfId="0" applyNumberFormat="1"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8" xfId="0" applyNumberFormat="1" applyFont="1" applyBorder="1" applyAlignment="1">
      <alignment horizontal="center"/>
    </xf>
    <xf numFmtId="2" fontId="3" fillId="0" borderId="2" xfId="0" applyNumberFormat="1" applyFont="1" applyBorder="1" applyAlignment="1">
      <alignment horizontal="center"/>
    </xf>
    <xf numFmtId="2" fontId="3" fillId="0" borderId="1" xfId="0" applyNumberFormat="1" applyFont="1" applyBorder="1" applyAlignment="1">
      <alignment horizontal="center"/>
    </xf>
    <xf numFmtId="2" fontId="3" fillId="0" borderId="0" xfId="0" applyNumberFormat="1" applyFont="1" applyBorder="1" applyAlignment="1">
      <alignment horizontal="center"/>
    </xf>
    <xf numFmtId="0" fontId="0" fillId="0" borderId="2" xfId="0" applyBorder="1"/>
    <xf numFmtId="0" fontId="44" fillId="0" borderId="0" xfId="0" applyFont="1" applyBorder="1" applyAlignment="1">
      <alignment horizontal="center"/>
    </xf>
    <xf numFmtId="2" fontId="44" fillId="0" borderId="3" xfId="0" applyNumberFormat="1" applyFont="1" applyFill="1" applyBorder="1" applyAlignment="1">
      <alignment horizontal="center"/>
    </xf>
    <xf numFmtId="2" fontId="44" fillId="0" borderId="0" xfId="0" applyNumberFormat="1" applyFont="1" applyBorder="1" applyAlignment="1">
      <alignment horizontal="center"/>
    </xf>
    <xf numFmtId="2" fontId="44" fillId="0" borderId="3" xfId="0" applyNumberFormat="1" applyFont="1" applyBorder="1" applyAlignment="1">
      <alignment horizontal="center"/>
    </xf>
    <xf numFmtId="2" fontId="44" fillId="0" borderId="4" xfId="0" applyNumberFormat="1" applyFont="1" applyBorder="1" applyAlignment="1">
      <alignment horizontal="center"/>
    </xf>
    <xf numFmtId="164" fontId="44" fillId="0" borderId="0" xfId="0" applyNumberFormat="1" applyFont="1" applyBorder="1" applyAlignment="1">
      <alignment horizontal="center"/>
    </xf>
    <xf numFmtId="164" fontId="44" fillId="0" borderId="4" xfId="0" applyNumberFormat="1" applyFont="1" applyBorder="1" applyAlignment="1">
      <alignment horizontal="center"/>
    </xf>
    <xf numFmtId="0" fontId="45" fillId="0" borderId="3" xfId="0" applyFont="1" applyBorder="1"/>
    <xf numFmtId="2" fontId="44" fillId="0" borderId="0" xfId="0" applyNumberFormat="1" applyFont="1" applyFill="1" applyBorder="1" applyAlignment="1">
      <alignment horizontal="center"/>
    </xf>
    <xf numFmtId="2" fontId="44" fillId="0" borderId="4" xfId="0" applyNumberFormat="1" applyFont="1" applyFill="1" applyBorder="1" applyAlignment="1">
      <alignment horizontal="center"/>
    </xf>
    <xf numFmtId="2" fontId="44" fillId="0" borderId="13" xfId="0" applyNumberFormat="1" applyFont="1" applyBorder="1" applyAlignment="1">
      <alignment horizontal="center"/>
    </xf>
    <xf numFmtId="2" fontId="44" fillId="0" borderId="13" xfId="0" applyNumberFormat="1" applyFont="1" applyFill="1" applyBorder="1" applyAlignment="1">
      <alignment horizontal="center"/>
    </xf>
    <xf numFmtId="0" fontId="44" fillId="0" borderId="3" xfId="0" applyFont="1" applyFill="1" applyBorder="1" applyAlignment="1">
      <alignment horizontal="center"/>
    </xf>
    <xf numFmtId="0" fontId="44" fillId="0" borderId="13" xfId="0" applyFont="1" applyFill="1" applyBorder="1" applyAlignment="1">
      <alignment horizontal="center"/>
    </xf>
    <xf numFmtId="0" fontId="44" fillId="0" borderId="6" xfId="0" applyFont="1" applyFill="1" applyBorder="1" applyAlignment="1">
      <alignment horizontal="center"/>
    </xf>
    <xf numFmtId="2" fontId="44" fillId="0" borderId="5" xfId="0" applyNumberFormat="1" applyFont="1" applyBorder="1" applyAlignment="1">
      <alignment horizontal="center"/>
    </xf>
    <xf numFmtId="2" fontId="44" fillId="0" borderId="6" xfId="0" applyNumberFormat="1" applyFont="1" applyBorder="1" applyAlignment="1">
      <alignment horizontal="center"/>
    </xf>
    <xf numFmtId="2" fontId="44" fillId="0" borderId="12" xfId="0" applyNumberFormat="1" applyFont="1" applyBorder="1" applyAlignment="1">
      <alignment horizontal="center"/>
    </xf>
    <xf numFmtId="164" fontId="44" fillId="0" borderId="5" xfId="0" applyNumberFormat="1" applyFont="1" applyBorder="1" applyAlignment="1">
      <alignment horizontal="center"/>
    </xf>
    <xf numFmtId="164" fontId="44" fillId="0" borderId="12" xfId="0" applyNumberFormat="1" applyFont="1" applyBorder="1" applyAlignment="1">
      <alignment horizontal="center"/>
    </xf>
    <xf numFmtId="0" fontId="45" fillId="0" borderId="6" xfId="0" applyFont="1" applyBorder="1"/>
    <xf numFmtId="2" fontId="44" fillId="0" borderId="6" xfId="0" applyNumberFormat="1" applyFont="1" applyFill="1" applyBorder="1" applyAlignment="1">
      <alignment horizontal="center"/>
    </xf>
    <xf numFmtId="2" fontId="44" fillId="0" borderId="5" xfId="0" applyNumberFormat="1" applyFont="1" applyFill="1" applyBorder="1" applyAlignment="1">
      <alignment horizontal="center"/>
    </xf>
    <xf numFmtId="2" fontId="44" fillId="0" borderId="12" xfId="0" applyNumberFormat="1" applyFont="1" applyFill="1" applyBorder="1" applyAlignment="1">
      <alignment horizontal="center"/>
    </xf>
    <xf numFmtId="2" fontId="44" fillId="0" borderId="7" xfId="0" applyNumberFormat="1" applyFont="1" applyBorder="1" applyAlignment="1">
      <alignment horizontal="center"/>
    </xf>
    <xf numFmtId="2" fontId="44" fillId="0" borderId="7" xfId="0" applyNumberFormat="1" applyFont="1" applyFill="1" applyBorder="1" applyAlignment="1">
      <alignment horizontal="center"/>
    </xf>
    <xf numFmtId="0" fontId="44" fillId="0" borderId="7" xfId="0" applyFont="1" applyFill="1" applyBorder="1" applyAlignment="1">
      <alignment horizontal="center"/>
    </xf>
    <xf numFmtId="0" fontId="3" fillId="0" borderId="10" xfId="0" applyFont="1" applyBorder="1" applyAlignment="1">
      <alignment horizontal="center"/>
    </xf>
    <xf numFmtId="0" fontId="10" fillId="0" borderId="6" xfId="0" applyFont="1" applyBorder="1" applyAlignment="1">
      <alignment horizontal="center"/>
    </xf>
    <xf numFmtId="2" fontId="0" fillId="0" borderId="1" xfId="0" applyNumberFormat="1" applyFill="1" applyBorder="1" applyAlignment="1">
      <alignment horizontal="center"/>
    </xf>
    <xf numFmtId="2" fontId="3" fillId="0" borderId="11" xfId="0" applyNumberFormat="1" applyFont="1" applyBorder="1"/>
    <xf numFmtId="2" fontId="3" fillId="0" borderId="14" xfId="0" applyNumberFormat="1" applyFont="1" applyBorder="1"/>
    <xf numFmtId="0" fontId="0" fillId="0" borderId="15" xfId="0" applyFill="1" applyBorder="1"/>
    <xf numFmtId="2" fontId="3" fillId="0" borderId="15" xfId="0" applyNumberFormat="1" applyFont="1" applyBorder="1"/>
    <xf numFmtId="0" fontId="0" fillId="0" borderId="11" xfId="0" applyFill="1" applyBorder="1"/>
    <xf numFmtId="0" fontId="0" fillId="0" borderId="0" xfId="0" applyBorder="1" applyAlignment="1"/>
    <xf numFmtId="0" fontId="2" fillId="14" borderId="10" xfId="0" applyFont="1" applyFill="1" applyBorder="1" applyAlignment="1">
      <alignment horizontal="center"/>
    </xf>
    <xf numFmtId="0" fontId="9" fillId="14" borderId="10" xfId="0" applyFont="1" applyFill="1" applyBorder="1" applyAlignment="1">
      <alignment horizontal="center"/>
    </xf>
    <xf numFmtId="0" fontId="9" fillId="14" borderId="10" xfId="0" applyFont="1" applyFill="1" applyBorder="1" applyAlignment="1">
      <alignment horizontal="left"/>
    </xf>
    <xf numFmtId="0" fontId="3" fillId="14" borderId="7" xfId="0" applyFont="1" applyFill="1" applyBorder="1" applyAlignment="1">
      <alignment horizontal="center"/>
    </xf>
    <xf numFmtId="0" fontId="3" fillId="14" borderId="13" xfId="0" applyFont="1" applyFill="1" applyBorder="1" applyAlignment="1">
      <alignment horizontal="center"/>
    </xf>
    <xf numFmtId="0" fontId="8" fillId="14" borderId="13" xfId="0" applyFont="1" applyFill="1" applyBorder="1" applyAlignment="1">
      <alignment horizontal="center"/>
    </xf>
    <xf numFmtId="0" fontId="1" fillId="15" borderId="8" xfId="0" applyFont="1" applyFill="1" applyBorder="1" applyAlignment="1">
      <alignment horizontal="center"/>
    </xf>
    <xf numFmtId="0" fontId="2" fillId="15" borderId="11" xfId="0" applyFont="1" applyFill="1" applyBorder="1" applyAlignment="1">
      <alignment horizontal="center"/>
    </xf>
    <xf numFmtId="0" fontId="2" fillId="15" borderId="15" xfId="0" applyFont="1" applyFill="1" applyBorder="1" applyAlignment="1">
      <alignment horizontal="center"/>
    </xf>
    <xf numFmtId="0" fontId="3" fillId="15" borderId="3" xfId="0" applyFont="1" applyFill="1" applyBorder="1" applyAlignment="1">
      <alignment horizontal="center"/>
    </xf>
    <xf numFmtId="0" fontId="3" fillId="15" borderId="10" xfId="0" applyFont="1" applyFill="1" applyBorder="1" applyAlignment="1">
      <alignment horizontal="center"/>
    </xf>
    <xf numFmtId="0" fontId="3" fillId="15" borderId="8" xfId="0" applyFont="1" applyFill="1" applyBorder="1" applyAlignment="1">
      <alignment horizontal="center"/>
    </xf>
    <xf numFmtId="0" fontId="3" fillId="14" borderId="10" xfId="0" applyFont="1" applyFill="1" applyBorder="1" applyAlignment="1">
      <alignment horizontal="center"/>
    </xf>
    <xf numFmtId="0" fontId="3" fillId="14" borderId="8" xfId="0" applyFont="1" applyFill="1" applyBorder="1" applyAlignment="1">
      <alignment horizontal="center"/>
    </xf>
    <xf numFmtId="2" fontId="3" fillId="0" borderId="15" xfId="0" applyNumberFormat="1" applyFont="1" applyFill="1" applyBorder="1" applyAlignment="1">
      <alignment horizontal="center"/>
    </xf>
    <xf numFmtId="0" fontId="2" fillId="2" borderId="8" xfId="0" applyFont="1" applyFill="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0" borderId="3" xfId="0" applyFont="1" applyBorder="1" applyAlignment="1">
      <alignment horizontal="center"/>
    </xf>
    <xf numFmtId="0" fontId="3" fillId="0" borderId="6" xfId="0" applyFont="1" applyFill="1" applyBorder="1" applyAlignment="1">
      <alignment horizontal="center"/>
    </xf>
    <xf numFmtId="0" fontId="3" fillId="0" borderId="5" xfId="0" applyFont="1" applyFill="1" applyBorder="1" applyAlignment="1">
      <alignment horizontal="center"/>
    </xf>
    <xf numFmtId="0" fontId="3" fillId="0" borderId="8" xfId="0" applyFont="1" applyBorder="1" applyAlignment="1">
      <alignment horizontal="center"/>
    </xf>
    <xf numFmtId="0" fontId="3" fillId="0" borderId="6" xfId="0" applyFont="1" applyBorder="1" applyAlignment="1">
      <alignment horizontal="center"/>
    </xf>
    <xf numFmtId="0" fontId="0" fillId="0" borderId="2" xfId="0" applyBorder="1"/>
    <xf numFmtId="2" fontId="3" fillId="0" borderId="11" xfId="0" applyNumberFormat="1" applyFont="1" applyBorder="1" applyAlignment="1">
      <alignment horizontal="center"/>
    </xf>
    <xf numFmtId="2" fontId="3" fillId="10" borderId="0" xfId="0" applyNumberFormat="1" applyFont="1" applyFill="1" applyBorder="1" applyAlignment="1">
      <alignment horizontal="center"/>
    </xf>
    <xf numFmtId="2" fontId="3" fillId="10" borderId="13" xfId="0" applyNumberFormat="1" applyFont="1" applyFill="1" applyBorder="1" applyAlignment="1">
      <alignment horizontal="center"/>
    </xf>
    <xf numFmtId="0" fontId="3" fillId="2" borderId="3" xfId="0" applyFont="1" applyFill="1" applyBorder="1" applyAlignment="1">
      <alignment horizontal="center"/>
    </xf>
    <xf numFmtId="0" fontId="3" fillId="2" borderId="0" xfId="0" applyFont="1" applyFill="1" applyBorder="1" applyAlignment="1">
      <alignment horizontal="center"/>
    </xf>
    <xf numFmtId="0" fontId="3" fillId="2" borderId="4" xfId="0" applyFont="1" applyFill="1" applyBorder="1" applyAlignment="1">
      <alignment horizontal="center"/>
    </xf>
    <xf numFmtId="0" fontId="3" fillId="0" borderId="3" xfId="0" applyFont="1" applyBorder="1" applyAlignment="1">
      <alignment horizontal="center"/>
    </xf>
    <xf numFmtId="0" fontId="3" fillId="0" borderId="0" xfId="0" applyFont="1" applyBorder="1" applyAlignment="1">
      <alignment horizontal="center"/>
    </xf>
    <xf numFmtId="0" fontId="3" fillId="0" borderId="8" xfId="0" applyFont="1" applyBorder="1" applyAlignment="1">
      <alignment horizontal="center"/>
    </xf>
    <xf numFmtId="0" fontId="3" fillId="0" borderId="1" xfId="0" applyFont="1" applyBorder="1" applyAlignment="1">
      <alignment horizontal="center"/>
    </xf>
    <xf numFmtId="0" fontId="3" fillId="0" borderId="5" xfId="0" applyFont="1" applyBorder="1" applyAlignment="1">
      <alignment horizontal="center"/>
    </xf>
    <xf numFmtId="2" fontId="3" fillId="0" borderId="3" xfId="0" applyNumberFormat="1" applyFont="1" applyFill="1" applyBorder="1" applyAlignment="1">
      <alignment horizontal="center"/>
    </xf>
    <xf numFmtId="2" fontId="3" fillId="0" borderId="4" xfId="0" applyNumberFormat="1" applyFont="1" applyFill="1" applyBorder="1" applyAlignment="1">
      <alignment horizontal="center"/>
    </xf>
    <xf numFmtId="2" fontId="3" fillId="0" borderId="6" xfId="0" applyNumberFormat="1" applyFont="1" applyFill="1" applyBorder="1" applyAlignment="1">
      <alignment horizontal="center"/>
    </xf>
    <xf numFmtId="2" fontId="3" fillId="0" borderId="12" xfId="0" applyNumberFormat="1" applyFont="1" applyFill="1" applyBorder="1" applyAlignment="1">
      <alignment horizontal="center"/>
    </xf>
    <xf numFmtId="2" fontId="3" fillId="0" borderId="15" xfId="0" applyNumberFormat="1" applyFont="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8" xfId="0" applyNumberFormat="1" applyFont="1" applyBorder="1" applyAlignment="1">
      <alignment horizontal="center"/>
    </xf>
    <xf numFmtId="2" fontId="3" fillId="0" borderId="2" xfId="0" applyNumberFormat="1" applyFont="1" applyBorder="1" applyAlignment="1">
      <alignment horizontal="center"/>
    </xf>
    <xf numFmtId="2" fontId="3" fillId="0" borderId="1" xfId="0" applyNumberFormat="1" applyFont="1" applyBorder="1" applyAlignment="1">
      <alignment horizontal="center"/>
    </xf>
    <xf numFmtId="2" fontId="3" fillId="0" borderId="6" xfId="0" applyNumberFormat="1" applyFont="1" applyBorder="1" applyAlignment="1">
      <alignment horizontal="center"/>
    </xf>
    <xf numFmtId="2" fontId="3" fillId="0" borderId="12" xfId="0" applyNumberFormat="1" applyFont="1" applyBorder="1" applyAlignment="1">
      <alignment horizontal="center"/>
    </xf>
    <xf numFmtId="2" fontId="3" fillId="0" borderId="0" xfId="0" applyNumberFormat="1" applyFont="1" applyBorder="1" applyAlignment="1">
      <alignment horizontal="center"/>
    </xf>
    <xf numFmtId="0" fontId="2" fillId="2" borderId="8" xfId="0" applyFont="1" applyFill="1" applyBorder="1" applyAlignment="1">
      <alignment horizontal="center"/>
    </xf>
    <xf numFmtId="0" fontId="3" fillId="0" borderId="1" xfId="0" applyFont="1" applyBorder="1" applyAlignment="1">
      <alignment horizontal="center"/>
    </xf>
    <xf numFmtId="0" fontId="3" fillId="0" borderId="0" xfId="0" applyFont="1" applyBorder="1" applyAlignment="1">
      <alignment horizontal="center"/>
    </xf>
    <xf numFmtId="0" fontId="3" fillId="0" borderId="5" xfId="0" applyFont="1" applyBorder="1" applyAlignment="1">
      <alignment horizontal="center"/>
    </xf>
    <xf numFmtId="2" fontId="3" fillId="0" borderId="3" xfId="0" applyNumberFormat="1" applyFont="1" applyFill="1" applyBorder="1" applyAlignment="1">
      <alignment horizontal="center"/>
    </xf>
    <xf numFmtId="2" fontId="3" fillId="0" borderId="4" xfId="0" applyNumberFormat="1" applyFont="1" applyFill="1" applyBorder="1" applyAlignment="1">
      <alignment horizontal="center"/>
    </xf>
    <xf numFmtId="0" fontId="3" fillId="2" borderId="6" xfId="0" applyFont="1" applyFill="1" applyBorder="1" applyAlignment="1">
      <alignment horizontal="center"/>
    </xf>
    <xf numFmtId="2" fontId="3" fillId="0" borderId="1" xfId="0" applyNumberFormat="1" applyFont="1" applyBorder="1" applyAlignment="1">
      <alignment horizontal="center"/>
    </xf>
    <xf numFmtId="2" fontId="3" fillId="0" borderId="12" xfId="0" applyNumberFormat="1" applyFont="1" applyBorder="1" applyAlignment="1">
      <alignment horizontal="center"/>
    </xf>
    <xf numFmtId="2" fontId="3" fillId="0" borderId="0" xfId="0" applyNumberFormat="1" applyFont="1" applyBorder="1" applyAlignment="1">
      <alignment horizontal="center"/>
    </xf>
    <xf numFmtId="0" fontId="6" fillId="0" borderId="3" xfId="0" applyFont="1" applyBorder="1"/>
    <xf numFmtId="0" fontId="46" fillId="0" borderId="1" xfId="0" applyFont="1" applyBorder="1" applyAlignment="1">
      <alignment horizontal="center"/>
    </xf>
    <xf numFmtId="2" fontId="46" fillId="0" borderId="8" xfId="0" applyNumberFormat="1" applyFont="1" applyFill="1" applyBorder="1" applyAlignment="1">
      <alignment horizontal="center"/>
    </xf>
    <xf numFmtId="2" fontId="46" fillId="0" borderId="1" xfId="0" applyNumberFormat="1" applyFont="1" applyBorder="1" applyAlignment="1">
      <alignment horizontal="center"/>
    </xf>
    <xf numFmtId="2" fontId="46" fillId="0" borderId="8" xfId="0" applyNumberFormat="1" applyFont="1" applyBorder="1" applyAlignment="1">
      <alignment horizontal="center"/>
    </xf>
    <xf numFmtId="2" fontId="46" fillId="0" borderId="2" xfId="0" applyNumberFormat="1" applyFont="1" applyBorder="1" applyAlignment="1">
      <alignment horizontal="center"/>
    </xf>
    <xf numFmtId="164" fontId="46" fillId="0" borderId="1" xfId="0" applyNumberFormat="1" applyFont="1" applyBorder="1" applyAlignment="1">
      <alignment horizontal="center"/>
    </xf>
    <xf numFmtId="164" fontId="46" fillId="0" borderId="2" xfId="0" applyNumberFormat="1" applyFont="1" applyBorder="1" applyAlignment="1">
      <alignment horizontal="center"/>
    </xf>
    <xf numFmtId="2" fontId="47" fillId="0" borderId="8" xfId="0" applyNumberFormat="1" applyFont="1" applyBorder="1"/>
    <xf numFmtId="2" fontId="46" fillId="0" borderId="1" xfId="0" applyNumberFormat="1" applyFont="1" applyFill="1" applyBorder="1" applyAlignment="1">
      <alignment horizontal="center"/>
    </xf>
    <xf numFmtId="0" fontId="46" fillId="0" borderId="8" xfId="0" applyFont="1" applyFill="1" applyBorder="1" applyAlignment="1">
      <alignment horizontal="center"/>
    </xf>
    <xf numFmtId="0" fontId="46" fillId="0" borderId="2" xfId="0" applyFont="1" applyFill="1" applyBorder="1" applyAlignment="1">
      <alignment horizontal="center"/>
    </xf>
    <xf numFmtId="0" fontId="46" fillId="0" borderId="4" xfId="0" applyFont="1" applyFill="1" applyBorder="1" applyAlignment="1">
      <alignment horizontal="center"/>
    </xf>
    <xf numFmtId="2" fontId="46" fillId="0" borderId="13" xfId="0" applyNumberFormat="1" applyFont="1" applyBorder="1" applyAlignment="1">
      <alignment horizontal="center"/>
    </xf>
    <xf numFmtId="2" fontId="46" fillId="0" borderId="3" xfId="0" applyNumberFormat="1" applyFont="1" applyFill="1" applyBorder="1" applyAlignment="1">
      <alignment horizontal="center"/>
    </xf>
    <xf numFmtId="2" fontId="46" fillId="0" borderId="13" xfId="0" applyNumberFormat="1" applyFont="1" applyFill="1" applyBorder="1" applyAlignment="1">
      <alignment horizontal="center"/>
    </xf>
    <xf numFmtId="0" fontId="46" fillId="0" borderId="0" xfId="0" applyFont="1" applyBorder="1" applyAlignment="1">
      <alignment horizontal="center"/>
    </xf>
    <xf numFmtId="2" fontId="46" fillId="0" borderId="0" xfId="0" applyNumberFormat="1" applyFont="1" applyBorder="1" applyAlignment="1">
      <alignment horizontal="center"/>
    </xf>
    <xf numFmtId="2" fontId="46" fillId="0" borderId="3" xfId="0" applyNumberFormat="1" applyFont="1" applyBorder="1" applyAlignment="1">
      <alignment horizontal="center"/>
    </xf>
    <xf numFmtId="2" fontId="46" fillId="0" borderId="4" xfId="0" applyNumberFormat="1" applyFont="1" applyBorder="1" applyAlignment="1">
      <alignment horizontal="center"/>
    </xf>
    <xf numFmtId="164" fontId="46" fillId="0" borderId="0" xfId="0" applyNumberFormat="1" applyFont="1" applyBorder="1" applyAlignment="1">
      <alignment horizontal="center"/>
    </xf>
    <xf numFmtId="164" fontId="46" fillId="0" borderId="4" xfId="0" applyNumberFormat="1" applyFont="1" applyBorder="1" applyAlignment="1">
      <alignment horizontal="center"/>
    </xf>
    <xf numFmtId="0" fontId="47" fillId="0" borderId="3" xfId="0" applyFont="1" applyBorder="1"/>
    <xf numFmtId="2" fontId="46" fillId="0" borderId="0" xfId="0" applyNumberFormat="1" applyFont="1" applyFill="1" applyBorder="1" applyAlignment="1">
      <alignment horizontal="center"/>
    </xf>
    <xf numFmtId="0" fontId="46" fillId="0" borderId="3" xfId="0" applyFont="1" applyFill="1" applyBorder="1" applyAlignment="1">
      <alignment horizontal="center"/>
    </xf>
    <xf numFmtId="2" fontId="46" fillId="0" borderId="4" xfId="0" applyNumberFormat="1" applyFont="1" applyFill="1" applyBorder="1" applyAlignment="1">
      <alignment horizontal="center"/>
    </xf>
    <xf numFmtId="165" fontId="46" fillId="4" borderId="3" xfId="0" applyNumberFormat="1" applyFont="1" applyFill="1" applyBorder="1" applyAlignment="1">
      <alignment horizontal="center"/>
    </xf>
    <xf numFmtId="165" fontId="46" fillId="4" borderId="0" xfId="0" applyNumberFormat="1" applyFont="1" applyFill="1" applyBorder="1" applyAlignment="1">
      <alignment horizontal="center"/>
    </xf>
    <xf numFmtId="165" fontId="46" fillId="4" borderId="4" xfId="0" applyNumberFormat="1" applyFont="1" applyFill="1" applyBorder="1" applyAlignment="1">
      <alignment horizontal="center"/>
    </xf>
    <xf numFmtId="165" fontId="46" fillId="13" borderId="3" xfId="0" applyNumberFormat="1" applyFont="1" applyFill="1" applyBorder="1" applyAlignment="1">
      <alignment horizontal="center"/>
    </xf>
    <xf numFmtId="165" fontId="46" fillId="13" borderId="4" xfId="0" applyNumberFormat="1" applyFont="1" applyFill="1" applyBorder="1" applyAlignment="1">
      <alignment horizontal="center"/>
    </xf>
    <xf numFmtId="165" fontId="46" fillId="0" borderId="6" xfId="0" applyNumberFormat="1" applyFont="1" applyFill="1" applyBorder="1" applyAlignment="1">
      <alignment horizontal="center"/>
    </xf>
    <xf numFmtId="165" fontId="46" fillId="0" borderId="5" xfId="0" applyNumberFormat="1" applyFont="1" applyFill="1" applyBorder="1" applyAlignment="1">
      <alignment horizontal="center"/>
    </xf>
    <xf numFmtId="165" fontId="46" fillId="0" borderId="12" xfId="0" applyNumberFormat="1" applyFont="1" applyFill="1" applyBorder="1" applyAlignment="1">
      <alignment horizontal="center"/>
    </xf>
    <xf numFmtId="165" fontId="46" fillId="13" borderId="6" xfId="0" applyNumberFormat="1" applyFont="1" applyFill="1" applyBorder="1" applyAlignment="1">
      <alignment horizontal="center"/>
    </xf>
    <xf numFmtId="165" fontId="46" fillId="13" borderId="12" xfId="0" applyNumberFormat="1" applyFont="1" applyFill="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8" xfId="0" applyNumberFormat="1" applyFont="1" applyBorder="1" applyAlignment="1">
      <alignment horizontal="center"/>
    </xf>
    <xf numFmtId="2" fontId="3" fillId="0" borderId="2" xfId="0" applyNumberFormat="1" applyFont="1" applyBorder="1" applyAlignment="1">
      <alignment horizontal="center"/>
    </xf>
    <xf numFmtId="2" fontId="10" fillId="0" borderId="2" xfId="0" applyNumberFormat="1" applyFont="1" applyFill="1" applyBorder="1" applyAlignment="1">
      <alignment horizontal="center"/>
    </xf>
    <xf numFmtId="0" fontId="3" fillId="0" borderId="0" xfId="0" applyFont="1" applyBorder="1" applyAlignment="1">
      <alignment horizontal="center"/>
    </xf>
    <xf numFmtId="0" fontId="3" fillId="0" borderId="1" xfId="0" applyFont="1" applyBorder="1" applyAlignment="1">
      <alignment horizontal="center"/>
    </xf>
    <xf numFmtId="0" fontId="3" fillId="0" borderId="5" xfId="0" applyFont="1" applyBorder="1" applyAlignment="1">
      <alignment horizontal="center"/>
    </xf>
    <xf numFmtId="2" fontId="3" fillId="0" borderId="4" xfId="0" applyNumberFormat="1" applyFont="1" applyFill="1" applyBorder="1" applyAlignment="1">
      <alignment horizontal="center"/>
    </xf>
    <xf numFmtId="2" fontId="3" fillId="0" borderId="12" xfId="0" applyNumberFormat="1" applyFont="1" applyFill="1" applyBorder="1" applyAlignment="1">
      <alignment horizontal="center"/>
    </xf>
    <xf numFmtId="2" fontId="3" fillId="0" borderId="1" xfId="0" applyNumberFormat="1" applyFont="1" applyBorder="1" applyAlignment="1">
      <alignment horizontal="center"/>
    </xf>
    <xf numFmtId="2" fontId="3" fillId="0" borderId="12" xfId="0" applyNumberFormat="1" applyFont="1" applyBorder="1" applyAlignment="1">
      <alignment horizontal="center"/>
    </xf>
    <xf numFmtId="2" fontId="3" fillId="0" borderId="0" xfId="0" applyNumberFormat="1" applyFont="1" applyBorder="1" applyAlignment="1">
      <alignment horizontal="center"/>
    </xf>
    <xf numFmtId="0" fontId="46" fillId="0" borderId="3" xfId="0" applyFont="1" applyBorder="1" applyAlignment="1">
      <alignment horizontal="center"/>
    </xf>
    <xf numFmtId="0" fontId="47" fillId="6" borderId="0" xfId="0" applyFont="1" applyFill="1"/>
    <xf numFmtId="0" fontId="47" fillId="11" borderId="0" xfId="0" applyFont="1" applyFill="1"/>
    <xf numFmtId="0" fontId="47" fillId="0" borderId="0" xfId="0" applyFont="1"/>
    <xf numFmtId="0" fontId="46" fillId="0" borderId="6" xfId="0" applyFont="1" applyBorder="1" applyAlignment="1">
      <alignment horizontal="center"/>
    </xf>
    <xf numFmtId="0" fontId="46" fillId="0" borderId="5" xfId="0" applyFont="1" applyBorder="1" applyAlignment="1">
      <alignment horizontal="center"/>
    </xf>
    <xf numFmtId="2" fontId="46" fillId="0" borderId="6" xfId="0" applyNumberFormat="1" applyFont="1" applyFill="1" applyBorder="1" applyAlignment="1">
      <alignment horizontal="center"/>
    </xf>
    <xf numFmtId="2" fontId="46" fillId="0" borderId="12" xfId="0" applyNumberFormat="1" applyFont="1" applyBorder="1" applyAlignment="1">
      <alignment horizontal="center"/>
    </xf>
    <xf numFmtId="2" fontId="46" fillId="0" borderId="6" xfId="0" applyNumberFormat="1" applyFont="1" applyBorder="1" applyAlignment="1">
      <alignment horizontal="center"/>
    </xf>
    <xf numFmtId="164" fontId="46" fillId="0" borderId="12" xfId="0" applyNumberFormat="1" applyFont="1" applyBorder="1" applyAlignment="1">
      <alignment horizontal="center"/>
    </xf>
    <xf numFmtId="164" fontId="46" fillId="0" borderId="5" xfId="0" applyNumberFormat="1" applyFont="1" applyBorder="1" applyAlignment="1">
      <alignment horizontal="center"/>
    </xf>
    <xf numFmtId="2" fontId="46" fillId="0" borderId="5" xfId="0" applyNumberFormat="1" applyFont="1" applyBorder="1" applyAlignment="1">
      <alignment horizontal="center"/>
    </xf>
    <xf numFmtId="0" fontId="47" fillId="0" borderId="6" xfId="0" applyFont="1" applyBorder="1"/>
    <xf numFmtId="2" fontId="46" fillId="0" borderId="5" xfId="0" applyNumberFormat="1" applyFont="1" applyFill="1" applyBorder="1" applyAlignment="1">
      <alignment horizontal="center"/>
    </xf>
    <xf numFmtId="2" fontId="46" fillId="0" borderId="12" xfId="0" applyNumberFormat="1" applyFont="1" applyFill="1" applyBorder="1" applyAlignment="1">
      <alignment horizontal="center"/>
    </xf>
    <xf numFmtId="0" fontId="46" fillId="0" borderId="13" xfId="0" applyFont="1" applyFill="1" applyBorder="1" applyAlignment="1">
      <alignment horizontal="center"/>
    </xf>
    <xf numFmtId="2" fontId="46" fillId="0" borderId="7" xfId="0" applyNumberFormat="1" applyFont="1" applyBorder="1" applyAlignment="1">
      <alignment horizontal="center"/>
    </xf>
    <xf numFmtId="2" fontId="46" fillId="0" borderId="7" xfId="0" applyNumberFormat="1" applyFont="1" applyFill="1" applyBorder="1" applyAlignment="1">
      <alignment horizontal="center"/>
    </xf>
    <xf numFmtId="0" fontId="46" fillId="0" borderId="7" xfId="0" applyFont="1" applyFill="1" applyBorder="1" applyAlignment="1">
      <alignment horizontal="center"/>
    </xf>
    <xf numFmtId="2" fontId="3" fillId="0" borderId="3" xfId="0" applyNumberFormat="1" applyFont="1" applyFill="1" applyBorder="1" applyAlignment="1">
      <alignment horizontal="center"/>
    </xf>
    <xf numFmtId="2" fontId="3" fillId="0" borderId="4" xfId="0" applyNumberFormat="1" applyFont="1" applyBorder="1" applyAlignment="1">
      <alignment horizontal="center"/>
    </xf>
    <xf numFmtId="2" fontId="3" fillId="0" borderId="2" xfId="0" applyNumberFormat="1" applyFont="1" applyBorder="1" applyAlignment="1">
      <alignment horizontal="center"/>
    </xf>
    <xf numFmtId="165" fontId="0" fillId="0" borderId="0" xfId="0" applyNumberFormat="1" applyBorder="1"/>
    <xf numFmtId="0" fontId="48" fillId="0" borderId="4" xfId="0" applyFont="1" applyBorder="1"/>
    <xf numFmtId="165" fontId="48" fillId="4" borderId="3" xfId="0" applyNumberFormat="1" applyFont="1" applyFill="1" applyBorder="1" applyAlignment="1">
      <alignment horizontal="center"/>
    </xf>
    <xf numFmtId="0" fontId="3" fillId="0" borderId="8" xfId="0" applyFont="1" applyBorder="1" applyAlignment="1">
      <alignment horizontal="center"/>
    </xf>
    <xf numFmtId="0" fontId="3" fillId="0" borderId="1" xfId="0" applyFont="1" applyBorder="1" applyAlignment="1">
      <alignment horizontal="center"/>
    </xf>
    <xf numFmtId="0" fontId="3" fillId="0" borderId="3" xfId="0" applyFont="1" applyBorder="1" applyAlignment="1">
      <alignment horizontal="center"/>
    </xf>
    <xf numFmtId="0" fontId="3" fillId="0" borderId="0" xfId="0" applyFont="1" applyBorder="1" applyAlignment="1">
      <alignment horizontal="center"/>
    </xf>
    <xf numFmtId="0" fontId="3" fillId="2" borderId="3" xfId="0" applyFont="1" applyFill="1" applyBorder="1" applyAlignment="1">
      <alignment horizontal="center"/>
    </xf>
    <xf numFmtId="0" fontId="3" fillId="2" borderId="4" xfId="0" applyFont="1" applyFill="1" applyBorder="1" applyAlignment="1">
      <alignment horizontal="center"/>
    </xf>
    <xf numFmtId="0" fontId="3" fillId="2" borderId="0" xfId="0" applyFont="1" applyFill="1" applyBorder="1" applyAlignment="1">
      <alignment horizontal="center"/>
    </xf>
    <xf numFmtId="2" fontId="3" fillId="0" borderId="3" xfId="0" applyNumberFormat="1" applyFont="1" applyFill="1" applyBorder="1" applyAlignment="1">
      <alignment horizontal="center"/>
    </xf>
    <xf numFmtId="2" fontId="3" fillId="0" borderId="4" xfId="0" applyNumberFormat="1" applyFont="1" applyFill="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8" xfId="0" applyNumberFormat="1" applyFont="1" applyBorder="1" applyAlignment="1">
      <alignment horizontal="center"/>
    </xf>
    <xf numFmtId="2" fontId="3" fillId="0" borderId="2" xfId="0" applyNumberFormat="1" applyFont="1" applyBorder="1" applyAlignment="1">
      <alignment horizontal="center"/>
    </xf>
    <xf numFmtId="2" fontId="3" fillId="0" borderId="1" xfId="0" applyNumberFormat="1" applyFont="1" applyBorder="1" applyAlignment="1">
      <alignment horizontal="center"/>
    </xf>
    <xf numFmtId="2" fontId="3" fillId="0" borderId="0" xfId="0" applyNumberFormat="1" applyFont="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2" fillId="2" borderId="11" xfId="0" applyFont="1" applyFill="1" applyBorder="1" applyAlignment="1">
      <alignment horizontal="center"/>
    </xf>
    <xf numFmtId="0" fontId="2" fillId="2" borderId="14" xfId="0" applyFont="1" applyFill="1" applyBorder="1" applyAlignment="1">
      <alignment horizontal="center"/>
    </xf>
    <xf numFmtId="0" fontId="2" fillId="2" borderId="15" xfId="0" applyFont="1" applyFill="1" applyBorder="1" applyAlignment="1">
      <alignment horizontal="center"/>
    </xf>
    <xf numFmtId="0" fontId="5" fillId="4" borderId="3" xfId="0" applyFont="1" applyFill="1" applyBorder="1" applyAlignment="1">
      <alignment horizontal="center"/>
    </xf>
    <xf numFmtId="0" fontId="5" fillId="4" borderId="0" xfId="0" applyFont="1" applyFill="1" applyBorder="1" applyAlignment="1">
      <alignment horizontal="center"/>
    </xf>
    <xf numFmtId="0" fontId="36" fillId="7" borderId="8" xfId="0" applyFont="1" applyFill="1" applyBorder="1" applyAlignment="1">
      <alignment horizontal="center"/>
    </xf>
    <xf numFmtId="0" fontId="36" fillId="7" borderId="1" xfId="0" applyFont="1" applyFill="1" applyBorder="1" applyAlignment="1">
      <alignment horizontal="center"/>
    </xf>
    <xf numFmtId="0" fontId="36" fillId="7" borderId="3" xfId="0" applyFont="1" applyFill="1" applyBorder="1" applyAlignment="1">
      <alignment horizontal="center"/>
    </xf>
    <xf numFmtId="0" fontId="36" fillId="7" borderId="0"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38" fillId="7" borderId="3" xfId="0" applyFont="1" applyFill="1" applyBorder="1" applyAlignment="1">
      <alignment horizontal="center"/>
    </xf>
    <xf numFmtId="0" fontId="37" fillId="7" borderId="0" xfId="0" applyFont="1" applyFill="1" applyBorder="1" applyAlignment="1">
      <alignment horizontal="center"/>
    </xf>
    <xf numFmtId="0" fontId="5" fillId="4" borderId="6" xfId="0" applyFont="1" applyFill="1" applyBorder="1" applyAlignment="1">
      <alignment horizontal="center"/>
    </xf>
    <xf numFmtId="0" fontId="5" fillId="4" borderId="5" xfId="0" applyFont="1" applyFill="1" applyBorder="1" applyAlignment="1">
      <alignment horizontal="center"/>
    </xf>
    <xf numFmtId="0" fontId="5" fillId="4" borderId="12" xfId="0" applyFont="1" applyFill="1" applyBorder="1" applyAlignment="1">
      <alignment horizontal="center"/>
    </xf>
    <xf numFmtId="0" fontId="2" fillId="11" borderId="0" xfId="0" applyFont="1" applyFill="1" applyBorder="1" applyAlignment="1">
      <alignment horizontal="center"/>
    </xf>
    <xf numFmtId="0" fontId="2" fillId="2" borderId="6" xfId="0" applyFont="1" applyFill="1" applyBorder="1" applyAlignment="1">
      <alignment horizontal="center"/>
    </xf>
    <xf numFmtId="0" fontId="2" fillId="2" borderId="12" xfId="0" applyFont="1" applyFill="1" applyBorder="1" applyAlignment="1">
      <alignment horizontal="center"/>
    </xf>
    <xf numFmtId="0" fontId="2" fillId="3" borderId="11" xfId="0" applyFont="1" applyFill="1" applyBorder="1" applyAlignment="1">
      <alignment horizontal="center"/>
    </xf>
    <xf numFmtId="0" fontId="2" fillId="3" borderId="14" xfId="0" applyFont="1" applyFill="1" applyBorder="1" applyAlignment="1">
      <alignment horizontal="center"/>
    </xf>
    <xf numFmtId="0" fontId="2" fillId="3" borderId="15" xfId="0" applyFont="1" applyFill="1" applyBorder="1" applyAlignment="1">
      <alignment horizontal="center"/>
    </xf>
    <xf numFmtId="0" fontId="2" fillId="14" borderId="11" xfId="0" applyFont="1" applyFill="1" applyBorder="1" applyAlignment="1">
      <alignment horizontal="center"/>
    </xf>
    <xf numFmtId="0" fontId="2" fillId="14" borderId="15" xfId="0" applyFont="1" applyFill="1" applyBorder="1" applyAlignment="1">
      <alignment horizontal="center"/>
    </xf>
    <xf numFmtId="0" fontId="2" fillId="3" borderId="8" xfId="0" applyFont="1" applyFill="1" applyBorder="1" applyAlignment="1">
      <alignment horizontal="center"/>
    </xf>
    <xf numFmtId="0" fontId="2" fillId="3" borderId="1" xfId="0" applyFont="1" applyFill="1" applyBorder="1" applyAlignment="1">
      <alignment horizontal="center"/>
    </xf>
    <xf numFmtId="0" fontId="2" fillId="3" borderId="6" xfId="0" applyFont="1" applyFill="1" applyBorder="1" applyAlignment="1">
      <alignment horizontal="center"/>
    </xf>
    <xf numFmtId="0" fontId="2" fillId="3" borderId="12" xfId="0" applyFont="1" applyFill="1" applyBorder="1" applyAlignment="1">
      <alignment horizontal="center"/>
    </xf>
    <xf numFmtId="0" fontId="3" fillId="11" borderId="0" xfId="0" applyFont="1" applyFill="1" applyBorder="1" applyAlignment="1">
      <alignment horizontal="center"/>
    </xf>
    <xf numFmtId="0" fontId="0" fillId="11" borderId="0" xfId="0" applyFill="1" applyBorder="1" applyAlignment="1">
      <alignment horizontal="center"/>
    </xf>
    <xf numFmtId="0" fontId="2" fillId="9" borderId="11" xfId="0" applyFont="1" applyFill="1" applyBorder="1" applyAlignment="1">
      <alignment horizontal="center"/>
    </xf>
    <xf numFmtId="0" fontId="2" fillId="9" borderId="15" xfId="0" applyFont="1" applyFill="1" applyBorder="1" applyAlignment="1">
      <alignment horizontal="center"/>
    </xf>
    <xf numFmtId="0" fontId="2" fillId="9" borderId="14" xfId="0" applyFont="1" applyFill="1" applyBorder="1" applyAlignment="1">
      <alignment horizontal="center"/>
    </xf>
    <xf numFmtId="0" fontId="2" fillId="9" borderId="6" xfId="0" applyFont="1" applyFill="1" applyBorder="1" applyAlignment="1">
      <alignment horizontal="center"/>
    </xf>
    <xf numFmtId="0" fontId="2" fillId="9" borderId="12" xfId="0" applyFont="1" applyFill="1" applyBorder="1" applyAlignment="1">
      <alignment horizontal="center"/>
    </xf>
    <xf numFmtId="0" fontId="2" fillId="9" borderId="8" xfId="0" applyFont="1" applyFill="1" applyBorder="1" applyAlignment="1">
      <alignment horizontal="center"/>
    </xf>
    <xf numFmtId="0" fontId="2" fillId="9" borderId="1" xfId="0" applyFont="1" applyFill="1" applyBorder="1" applyAlignment="1">
      <alignment horizontal="center"/>
    </xf>
    <xf numFmtId="0" fontId="3" fillId="2" borderId="3" xfId="0" applyFont="1" applyFill="1" applyBorder="1" applyAlignment="1">
      <alignment horizontal="center"/>
    </xf>
    <xf numFmtId="0" fontId="3" fillId="2" borderId="0" xfId="0" applyFont="1" applyFill="1" applyBorder="1" applyAlignment="1">
      <alignment horizontal="center"/>
    </xf>
    <xf numFmtId="0" fontId="3" fillId="2" borderId="4" xfId="0" applyFont="1" applyFill="1" applyBorder="1" applyAlignment="1">
      <alignment horizontal="center"/>
    </xf>
    <xf numFmtId="0" fontId="2" fillId="9" borderId="2" xfId="0" applyFont="1" applyFill="1" applyBorder="1" applyAlignment="1">
      <alignment horizontal="center"/>
    </xf>
    <xf numFmtId="0" fontId="3" fillId="9" borderId="3" xfId="0" applyFont="1" applyFill="1" applyBorder="1" applyAlignment="1">
      <alignment horizontal="center"/>
    </xf>
    <xf numFmtId="0" fontId="3" fillId="9" borderId="0" xfId="0" applyFont="1" applyFill="1" applyBorder="1" applyAlignment="1">
      <alignment horizontal="center"/>
    </xf>
    <xf numFmtId="0" fontId="3" fillId="9" borderId="4" xfId="0" applyFont="1" applyFill="1" applyBorder="1" applyAlignment="1">
      <alignment horizontal="center"/>
    </xf>
    <xf numFmtId="0" fontId="2" fillId="14" borderId="8" xfId="0" applyFont="1" applyFill="1" applyBorder="1" applyAlignment="1">
      <alignment horizontal="center"/>
    </xf>
    <xf numFmtId="0" fontId="2" fillId="14" borderId="1" xfId="0" applyFont="1" applyFill="1" applyBorder="1" applyAlignment="1">
      <alignment horizontal="center"/>
    </xf>
    <xf numFmtId="0" fontId="2" fillId="14" borderId="2" xfId="0" applyFont="1" applyFill="1" applyBorder="1" applyAlignment="1">
      <alignment horizontal="center"/>
    </xf>
    <xf numFmtId="0" fontId="3" fillId="14" borderId="3" xfId="0" applyFont="1" applyFill="1" applyBorder="1" applyAlignment="1">
      <alignment horizontal="center"/>
    </xf>
    <xf numFmtId="0" fontId="3" fillId="14" borderId="0" xfId="0" applyFont="1" applyFill="1" applyBorder="1" applyAlignment="1">
      <alignment horizontal="center"/>
    </xf>
    <xf numFmtId="0" fontId="3" fillId="14" borderId="4" xfId="0" applyFont="1" applyFill="1" applyBorder="1" applyAlignment="1">
      <alignment horizontal="center"/>
    </xf>
    <xf numFmtId="0" fontId="3" fillId="0" borderId="3" xfId="0" applyFont="1" applyBorder="1" applyAlignment="1">
      <alignment horizontal="center"/>
    </xf>
    <xf numFmtId="0" fontId="3" fillId="0" borderId="0" xfId="0" applyFont="1" applyBorder="1" applyAlignment="1">
      <alignment horizontal="center"/>
    </xf>
    <xf numFmtId="0" fontId="46" fillId="4" borderId="3" xfId="0" applyFont="1" applyFill="1" applyBorder="1" applyAlignment="1">
      <alignment horizontal="center"/>
    </xf>
    <xf numFmtId="0" fontId="46" fillId="4" borderId="0" xfId="0" applyFont="1" applyFill="1" applyBorder="1" applyAlignment="1">
      <alignment horizontal="center"/>
    </xf>
    <xf numFmtId="0" fontId="46" fillId="0" borderId="6" xfId="0" applyFont="1" applyFill="1" applyBorder="1" applyAlignment="1">
      <alignment horizontal="center"/>
    </xf>
    <xf numFmtId="0" fontId="46" fillId="0" borderId="5" xfId="0" applyFont="1" applyFill="1" applyBorder="1" applyAlignment="1">
      <alignment horizontal="center"/>
    </xf>
    <xf numFmtId="0" fontId="2" fillId="4" borderId="8" xfId="0" applyFont="1" applyFill="1" applyBorder="1" applyAlignment="1">
      <alignment horizontal="center"/>
    </xf>
    <xf numFmtId="0" fontId="2" fillId="4" borderId="1" xfId="0" applyFont="1" applyFill="1" applyBorder="1" applyAlignment="1">
      <alignment horizontal="center"/>
    </xf>
    <xf numFmtId="0" fontId="3" fillId="0" borderId="8" xfId="0" applyFont="1" applyBorder="1" applyAlignment="1">
      <alignment horizontal="center"/>
    </xf>
    <xf numFmtId="0" fontId="3" fillId="0" borderId="1" xfId="0" applyFont="1" applyBorder="1" applyAlignment="1">
      <alignment horizontal="center"/>
    </xf>
    <xf numFmtId="0" fontId="10" fillId="14" borderId="3" xfId="0" applyFont="1" applyFill="1" applyBorder="1" applyAlignment="1">
      <alignment horizontal="center"/>
    </xf>
    <xf numFmtId="0" fontId="10" fillId="14" borderId="4" xfId="0" applyFont="1" applyFill="1" applyBorder="1" applyAlignment="1">
      <alignment horizontal="center"/>
    </xf>
    <xf numFmtId="0" fontId="3" fillId="3" borderId="0" xfId="0" applyFont="1" applyFill="1" applyBorder="1" applyAlignment="1">
      <alignment horizontal="center"/>
    </xf>
    <xf numFmtId="0" fontId="3" fillId="3" borderId="3" xfId="0" applyFont="1" applyFill="1" applyBorder="1" applyAlignment="1">
      <alignment horizontal="center"/>
    </xf>
    <xf numFmtId="0" fontId="3" fillId="3" borderId="4" xfId="0" applyFont="1" applyFill="1" applyBorder="1" applyAlignment="1">
      <alignment horizontal="center"/>
    </xf>
    <xf numFmtId="0" fontId="2" fillId="3" borderId="0"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4" xfId="0" applyFont="1" applyFill="1" applyBorder="1" applyAlignment="1">
      <alignment horizontal="center"/>
    </xf>
    <xf numFmtId="0" fontId="3" fillId="0" borderId="6" xfId="0" applyFont="1" applyBorder="1" applyAlignment="1">
      <alignment horizontal="center"/>
    </xf>
    <xf numFmtId="0" fontId="3" fillId="0" borderId="5" xfId="0" applyFont="1" applyBorder="1" applyAlignment="1">
      <alignment horizontal="center"/>
    </xf>
    <xf numFmtId="0" fontId="0" fillId="14" borderId="2" xfId="0" applyFill="1" applyBorder="1"/>
    <xf numFmtId="0" fontId="10" fillId="2" borderId="3" xfId="0" applyFont="1" applyFill="1" applyBorder="1" applyAlignment="1">
      <alignment horizontal="center"/>
    </xf>
    <xf numFmtId="0" fontId="10" fillId="2" borderId="4" xfId="0" applyFont="1" applyFill="1" applyBorder="1" applyAlignment="1">
      <alignment horizontal="center"/>
    </xf>
    <xf numFmtId="0" fontId="2" fillId="2" borderId="2" xfId="0" applyFont="1" applyFill="1" applyBorder="1" applyAlignment="1">
      <alignment horizontal="center"/>
    </xf>
    <xf numFmtId="0" fontId="0" fillId="0" borderId="2" xfId="0" applyBorder="1"/>
    <xf numFmtId="0" fontId="0" fillId="9" borderId="2" xfId="0" applyFill="1" applyBorder="1"/>
    <xf numFmtId="0" fontId="2" fillId="9" borderId="0" xfId="0" applyFont="1" applyFill="1" applyBorder="1" applyAlignment="1">
      <alignment horizontal="center"/>
    </xf>
    <xf numFmtId="0" fontId="2" fillId="9" borderId="3" xfId="0" applyFont="1" applyFill="1" applyBorder="1" applyAlignment="1">
      <alignment horizontal="center"/>
    </xf>
    <xf numFmtId="0" fontId="2" fillId="9" borderId="4" xfId="0" applyFont="1" applyFill="1" applyBorder="1" applyAlignment="1">
      <alignment horizontal="center"/>
    </xf>
    <xf numFmtId="0" fontId="10" fillId="9" borderId="3" xfId="0" applyFont="1" applyFill="1" applyBorder="1" applyAlignment="1">
      <alignment horizontal="center"/>
    </xf>
    <xf numFmtId="0" fontId="10" fillId="9" borderId="4" xfId="0" applyFont="1" applyFill="1" applyBorder="1" applyAlignment="1">
      <alignment horizontal="center"/>
    </xf>
    <xf numFmtId="0" fontId="3" fillId="2" borderId="6" xfId="0" applyFont="1" applyFill="1" applyBorder="1" applyAlignment="1">
      <alignment horizontal="center"/>
    </xf>
    <xf numFmtId="0" fontId="3" fillId="2" borderId="12" xfId="0" applyFont="1" applyFill="1" applyBorder="1" applyAlignment="1">
      <alignment horizontal="center"/>
    </xf>
    <xf numFmtId="2" fontId="3" fillId="0" borderId="3" xfId="0" applyNumberFormat="1" applyFont="1" applyFill="1" applyBorder="1" applyAlignment="1">
      <alignment horizontal="center"/>
    </xf>
    <xf numFmtId="2" fontId="3" fillId="0" borderId="4" xfId="0" applyNumberFormat="1" applyFont="1" applyFill="1" applyBorder="1" applyAlignment="1">
      <alignment horizontal="center"/>
    </xf>
    <xf numFmtId="2" fontId="3" fillId="0" borderId="6" xfId="0" applyNumberFormat="1" applyFont="1" applyFill="1" applyBorder="1" applyAlignment="1">
      <alignment horizontal="center"/>
    </xf>
    <xf numFmtId="2" fontId="3" fillId="0" borderId="12" xfId="0" applyNumberFormat="1" applyFont="1" applyFill="1" applyBorder="1" applyAlignment="1">
      <alignment horizontal="center"/>
    </xf>
    <xf numFmtId="2" fontId="3" fillId="0" borderId="11" xfId="0" applyNumberFormat="1" applyFont="1" applyBorder="1" applyAlignment="1">
      <alignment horizontal="center"/>
    </xf>
    <xf numFmtId="2" fontId="3" fillId="0" borderId="15" xfId="0" applyNumberFormat="1" applyFont="1" applyBorder="1" applyAlignment="1">
      <alignment horizontal="center"/>
    </xf>
    <xf numFmtId="0" fontId="7" fillId="2" borderId="8" xfId="0" applyFont="1" applyFill="1" applyBorder="1" applyAlignment="1">
      <alignment horizontal="center"/>
    </xf>
    <xf numFmtId="0" fontId="7" fillId="2" borderId="2" xfId="0" applyFont="1" applyFill="1" applyBorder="1" applyAlignment="1">
      <alignment horizontal="center"/>
    </xf>
    <xf numFmtId="0" fontId="3" fillId="2" borderId="11" xfId="0" applyFont="1" applyFill="1" applyBorder="1" applyAlignment="1">
      <alignment horizontal="center"/>
    </xf>
    <xf numFmtId="0" fontId="3" fillId="2" borderId="15" xfId="0" applyFont="1" applyFill="1" applyBorder="1" applyAlignment="1">
      <alignment horizontal="center"/>
    </xf>
    <xf numFmtId="0" fontId="41" fillId="2" borderId="8" xfId="0" applyFont="1" applyFill="1" applyBorder="1" applyAlignment="1">
      <alignment horizontal="center"/>
    </xf>
    <xf numFmtId="0" fontId="41" fillId="2" borderId="2" xfId="0" applyFont="1" applyFill="1" applyBorder="1" applyAlignment="1">
      <alignment horizontal="center"/>
    </xf>
    <xf numFmtId="0" fontId="3" fillId="3" borderId="6" xfId="0" applyFont="1" applyFill="1" applyBorder="1" applyAlignment="1">
      <alignment horizontal="center"/>
    </xf>
    <xf numFmtId="0" fontId="3" fillId="3" borderId="12" xfId="0" applyFont="1" applyFill="1" applyBorder="1" applyAlignment="1">
      <alignment horizontal="center"/>
    </xf>
    <xf numFmtId="0" fontId="7" fillId="3" borderId="8" xfId="0" applyFont="1" applyFill="1" applyBorder="1" applyAlignment="1">
      <alignment horizontal="center"/>
    </xf>
    <xf numFmtId="0" fontId="7" fillId="3" borderId="2" xfId="0" applyFont="1" applyFill="1" applyBorder="1" applyAlignment="1">
      <alignment horizontal="center"/>
    </xf>
    <xf numFmtId="0" fontId="2" fillId="15" borderId="11" xfId="0" applyFont="1" applyFill="1" applyBorder="1" applyAlignment="1">
      <alignment horizontal="center"/>
    </xf>
    <xf numFmtId="0" fontId="2" fillId="15" borderId="15" xfId="0" applyFont="1" applyFill="1" applyBorder="1" applyAlignment="1">
      <alignment horizontal="center"/>
    </xf>
    <xf numFmtId="0" fontId="7" fillId="9" borderId="8" xfId="0" applyFont="1" applyFill="1" applyBorder="1" applyAlignment="1">
      <alignment horizontal="center"/>
    </xf>
    <xf numFmtId="0" fontId="7" fillId="9" borderId="2" xfId="0" applyFont="1" applyFill="1" applyBorder="1" applyAlignment="1">
      <alignment horizontal="center"/>
    </xf>
    <xf numFmtId="0" fontId="3" fillId="9" borderId="6" xfId="0" applyFont="1" applyFill="1" applyBorder="1" applyAlignment="1">
      <alignment horizontal="center"/>
    </xf>
    <xf numFmtId="0" fontId="3" fillId="9" borderId="12" xfId="0" applyFont="1" applyFill="1" applyBorder="1" applyAlignment="1">
      <alignment horizontal="center"/>
    </xf>
    <xf numFmtId="0" fontId="3" fillId="9" borderId="11" xfId="0" applyFont="1" applyFill="1" applyBorder="1" applyAlignment="1">
      <alignment horizontal="center"/>
    </xf>
    <xf numFmtId="0" fontId="3" fillId="9" borderId="15" xfId="0" applyFont="1" applyFill="1" applyBorder="1" applyAlignment="1">
      <alignment horizontal="center"/>
    </xf>
    <xf numFmtId="2" fontId="3" fillId="0" borderId="3" xfId="0" applyNumberFormat="1" applyFont="1" applyBorder="1" applyAlignment="1">
      <alignment horizontal="center"/>
    </xf>
    <xf numFmtId="2" fontId="3" fillId="0" borderId="4" xfId="0" applyNumberFormat="1" applyFont="1" applyBorder="1" applyAlignment="1">
      <alignment horizontal="center"/>
    </xf>
    <xf numFmtId="2" fontId="3" fillId="0" borderId="8" xfId="0" applyNumberFormat="1" applyFont="1" applyBorder="1" applyAlignment="1">
      <alignment horizontal="center"/>
    </xf>
    <xf numFmtId="2" fontId="3" fillId="0" borderId="2" xfId="0" applyNumberFormat="1" applyFont="1" applyBorder="1" applyAlignment="1">
      <alignment horizontal="center"/>
    </xf>
    <xf numFmtId="2" fontId="3" fillId="0" borderId="1" xfId="0" applyNumberFormat="1" applyFont="1" applyBorder="1" applyAlignment="1">
      <alignment horizontal="center"/>
    </xf>
    <xf numFmtId="0" fontId="2" fillId="2" borderId="8" xfId="0" applyFont="1" applyFill="1" applyBorder="1" applyAlignment="1">
      <alignment horizontal="center" wrapText="1"/>
    </xf>
    <xf numFmtId="0" fontId="2" fillId="2" borderId="2" xfId="0" applyFont="1" applyFill="1" applyBorder="1" applyAlignment="1">
      <alignment horizontal="center" wrapText="1"/>
    </xf>
    <xf numFmtId="0" fontId="2" fillId="2" borderId="8"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2" fillId="2" borderId="6" xfId="0" applyFont="1" applyFill="1" applyBorder="1" applyAlignment="1">
      <alignment horizontal="center" vertical="center" wrapText="1"/>
    </xf>
    <xf numFmtId="0" fontId="2" fillId="2" borderId="5" xfId="0" applyFont="1" applyFill="1" applyBorder="1" applyAlignment="1">
      <alignment horizontal="center" vertical="center" wrapText="1"/>
    </xf>
    <xf numFmtId="0" fontId="2" fillId="3" borderId="8" xfId="0" applyFont="1" applyFill="1" applyBorder="1" applyAlignment="1">
      <alignment horizontal="center" wrapText="1"/>
    </xf>
    <xf numFmtId="0" fontId="2" fillId="3" borderId="2" xfId="0" applyFont="1" applyFill="1" applyBorder="1" applyAlignment="1">
      <alignment horizontal="center" wrapText="1"/>
    </xf>
    <xf numFmtId="0" fontId="2" fillId="3" borderId="8"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2" fillId="3" borderId="12" xfId="0" applyFont="1" applyFill="1" applyBorder="1" applyAlignment="1">
      <alignment horizontal="center" vertical="center" wrapText="1"/>
    </xf>
    <xf numFmtId="0" fontId="2" fillId="6" borderId="0" xfId="0" applyFont="1" applyFill="1" applyBorder="1" applyAlignment="1">
      <alignment horizontal="center" wrapText="1"/>
    </xf>
    <xf numFmtId="0" fontId="3" fillId="6" borderId="0" xfId="0" applyFont="1" applyFill="1" applyBorder="1" applyAlignment="1">
      <alignment horizontal="center" wrapText="1"/>
    </xf>
    <xf numFmtId="2" fontId="3" fillId="0" borderId="6" xfId="0" applyNumberFormat="1" applyFont="1" applyBorder="1" applyAlignment="1">
      <alignment horizontal="center"/>
    </xf>
    <xf numFmtId="2" fontId="3" fillId="0" borderId="12" xfId="0" applyNumberFormat="1" applyFont="1" applyBorder="1" applyAlignment="1">
      <alignment horizontal="center"/>
    </xf>
    <xf numFmtId="0" fontId="2" fillId="9" borderId="8" xfId="0" applyFont="1" applyFill="1" applyBorder="1" applyAlignment="1">
      <alignment horizontal="center" wrapText="1"/>
    </xf>
    <xf numFmtId="0" fontId="2" fillId="9" borderId="2" xfId="0" applyFont="1" applyFill="1" applyBorder="1" applyAlignment="1">
      <alignment horizontal="center" wrapText="1"/>
    </xf>
    <xf numFmtId="2" fontId="3" fillId="0" borderId="0" xfId="0" applyNumberFormat="1" applyFont="1" applyBorder="1" applyAlignment="1">
      <alignment horizontal="center"/>
    </xf>
    <xf numFmtId="0" fontId="2" fillId="9" borderId="8"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6" xfId="0" applyFont="1" applyFill="1" applyBorder="1" applyAlignment="1">
      <alignment horizontal="center" vertical="center" wrapText="1"/>
    </xf>
    <xf numFmtId="0" fontId="2" fillId="9" borderId="12" xfId="0" applyFont="1" applyFill="1" applyBorder="1" applyAlignment="1">
      <alignment horizontal="center" vertical="center" wrapText="1"/>
    </xf>
    <xf numFmtId="0" fontId="27" fillId="4" borderId="8" xfId="0" applyFont="1" applyFill="1" applyBorder="1" applyAlignment="1">
      <alignment horizontal="center"/>
    </xf>
    <xf numFmtId="0" fontId="27" fillId="4" borderId="1" xfId="0" applyFont="1" applyFill="1" applyBorder="1" applyAlignment="1">
      <alignment horizontal="center"/>
    </xf>
    <xf numFmtId="0" fontId="27" fillId="4" borderId="2" xfId="0" applyFont="1" applyFill="1" applyBorder="1" applyAlignment="1">
      <alignment horizontal="center"/>
    </xf>
    <xf numFmtId="0" fontId="0" fillId="0" borderId="1" xfId="0" applyBorder="1"/>
  </cellXfs>
  <cellStyles count="4">
    <cellStyle name="Euro" xfId="1"/>
    <cellStyle name="Normal" xfId="0" builtinId="0"/>
    <cellStyle name="Normal 2" xfId="3"/>
    <cellStyle name="Normal_072308Minispectemplete(2)" xfId="2"/>
  </cellStyles>
  <dxfs count="0"/>
  <tableStyles count="0" defaultTableStyle="TableStyleMedium9" defaultPivotStyle="PivotStyleLight16"/>
  <colors>
    <mruColors>
      <color rgb="FFCC99FF"/>
      <color rgb="FF00FFFF"/>
      <color rgb="FF66FFFF"/>
      <color rgb="FFFFFF99"/>
      <color rgb="FF0000CC"/>
      <color rgb="FFCCFFCC"/>
      <color rgb="FFCCFFFF"/>
      <color rgb="FF00CC66"/>
      <color rgb="FF9966FF"/>
      <color rgb="FF0000FF"/>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0000FF"/>
                </a:solidFill>
                <a:latin typeface="Arial"/>
                <a:ea typeface="Arial"/>
                <a:cs typeface="Arial"/>
              </a:defRPr>
            </a:pPr>
            <a:r>
              <a:rPr lang="en-US"/>
              <a:t>Glucose Infusion Rate
(mg/kg/min)</a:t>
            </a:r>
          </a:p>
        </c:rich>
      </c:tx>
      <c:layout>
        <c:manualLayout>
          <c:xMode val="edge"/>
          <c:yMode val="edge"/>
          <c:x val="0.23875253235931071"/>
          <c:y val="2.3696682464454992E-2"/>
        </c:manualLayout>
      </c:layout>
      <c:spPr>
        <a:noFill/>
        <a:ln w="25400">
          <a:noFill/>
        </a:ln>
      </c:spPr>
    </c:title>
    <c:plotArea>
      <c:layout>
        <c:manualLayout>
          <c:layoutTarget val="inner"/>
          <c:xMode val="edge"/>
          <c:yMode val="edge"/>
          <c:x val="0.14390930300379301"/>
          <c:y val="0.21800997624112306"/>
          <c:w val="0.81417274229610193"/>
          <c:h val="0.55028392113742985"/>
        </c:manualLayout>
      </c:layout>
      <c:lineChart>
        <c:grouping val="standard"/>
        <c:ser>
          <c:idx val="0"/>
          <c:order val="0"/>
          <c:tx>
            <c:strRef>
              <c:f>'Clamp summary'!$B$48</c:f>
              <c:strCache>
                <c:ptCount val="1"/>
                <c:pt idx="0">
                  <c:v>wt</c:v>
                </c:pt>
              </c:strCache>
            </c:strRef>
          </c:tx>
          <c:spPr>
            <a:ln w="12700">
              <a:solidFill>
                <a:srgbClr val="000000"/>
              </a:solidFill>
              <a:prstDash val="solid"/>
            </a:ln>
          </c:spPr>
          <c:marker>
            <c:symbol val="circle"/>
            <c:size val="5"/>
            <c:spPr>
              <a:solidFill>
                <a:srgbClr val="FFFF00"/>
              </a:solidFill>
              <a:ln>
                <a:solidFill>
                  <a:srgbClr val="000000"/>
                </a:solidFill>
                <a:prstDash val="solid"/>
              </a:ln>
            </c:spPr>
          </c:marker>
          <c:errBars>
            <c:errDir val="y"/>
            <c:errBarType val="both"/>
            <c:errValType val="cust"/>
            <c:plus>
              <c:numRef>
                <c:f>'Clamp summary'!$G$47:$G$60</c:f>
                <c:numCache>
                  <c:formatCode>General</c:formatCode>
                  <c:ptCount val="14"/>
                  <c:pt idx="0">
                    <c:v>0</c:v>
                  </c:pt>
                  <c:pt idx="1">
                    <c:v>1.363954404637518</c:v>
                  </c:pt>
                  <c:pt idx="2">
                    <c:v>1.4736294153122378</c:v>
                  </c:pt>
                  <c:pt idx="3">
                    <c:v>1.5205050355737033</c:v>
                  </c:pt>
                  <c:pt idx="4">
                    <c:v>1.7012462345035582</c:v>
                  </c:pt>
                  <c:pt idx="5">
                    <c:v>1.8708500532008454</c:v>
                  </c:pt>
                  <c:pt idx="6">
                    <c:v>2.1239890632909333</c:v>
                  </c:pt>
                  <c:pt idx="7">
                    <c:v>2.0916320615336379</c:v>
                  </c:pt>
                  <c:pt idx="8">
                    <c:v>2.02465270858429</c:v>
                  </c:pt>
                  <c:pt idx="9">
                    <c:v>2.0819206991397117</c:v>
                  </c:pt>
                  <c:pt idx="10">
                    <c:v>2.1959533220534606</c:v>
                  </c:pt>
                  <c:pt idx="11">
                    <c:v>2.2384908127708374</c:v>
                  </c:pt>
                  <c:pt idx="12">
                    <c:v>2.2374609357479662</c:v>
                  </c:pt>
                  <c:pt idx="13">
                    <c:v>2.3162872449618654</c:v>
                  </c:pt>
                </c:numCache>
              </c:numRef>
            </c:plus>
            <c:minus>
              <c:numRef>
                <c:f>'Clamp summary'!$G$47:$G$60</c:f>
                <c:numCache>
                  <c:formatCode>General</c:formatCode>
                  <c:ptCount val="14"/>
                  <c:pt idx="0">
                    <c:v>0</c:v>
                  </c:pt>
                  <c:pt idx="1">
                    <c:v>1.363954404637518</c:v>
                  </c:pt>
                  <c:pt idx="2">
                    <c:v>1.4736294153122378</c:v>
                  </c:pt>
                  <c:pt idx="3">
                    <c:v>1.5205050355737033</c:v>
                  </c:pt>
                  <c:pt idx="4">
                    <c:v>1.7012462345035582</c:v>
                  </c:pt>
                  <c:pt idx="5">
                    <c:v>1.8708500532008454</c:v>
                  </c:pt>
                  <c:pt idx="6">
                    <c:v>2.1239890632909333</c:v>
                  </c:pt>
                  <c:pt idx="7">
                    <c:v>2.0916320615336379</c:v>
                  </c:pt>
                  <c:pt idx="8">
                    <c:v>2.02465270858429</c:v>
                  </c:pt>
                  <c:pt idx="9">
                    <c:v>2.0819206991397117</c:v>
                  </c:pt>
                  <c:pt idx="10">
                    <c:v>2.1959533220534606</c:v>
                  </c:pt>
                  <c:pt idx="11">
                    <c:v>2.2384908127708374</c:v>
                  </c:pt>
                  <c:pt idx="12">
                    <c:v>2.2374609357479662</c:v>
                  </c:pt>
                  <c:pt idx="13">
                    <c:v>2.3162872449618654</c:v>
                  </c:pt>
                </c:numCache>
              </c:numRef>
            </c:minus>
            <c:spPr>
              <a:ln w="12700">
                <a:solidFill>
                  <a:srgbClr val="000000"/>
                </a:solidFill>
                <a:prstDash val="solid"/>
              </a:ln>
            </c:spPr>
          </c:errBars>
          <c:cat>
            <c:numRef>
              <c:f>'Clamp summary'!$C$47:$C$61</c:f>
              <c:numCache>
                <c:formatCode>General</c:formatCode>
                <c:ptCount val="15"/>
                <c:pt idx="0">
                  <c:v>-10</c:v>
                </c:pt>
                <c:pt idx="1">
                  <c:v>10</c:v>
                </c:pt>
                <c:pt idx="2">
                  <c:v>20</c:v>
                </c:pt>
                <c:pt idx="3">
                  <c:v>30</c:v>
                </c:pt>
                <c:pt idx="4">
                  <c:v>40</c:v>
                </c:pt>
                <c:pt idx="5">
                  <c:v>50</c:v>
                </c:pt>
                <c:pt idx="6">
                  <c:v>60</c:v>
                </c:pt>
                <c:pt idx="7">
                  <c:v>70</c:v>
                </c:pt>
                <c:pt idx="8">
                  <c:v>80</c:v>
                </c:pt>
                <c:pt idx="9">
                  <c:v>85</c:v>
                </c:pt>
                <c:pt idx="10">
                  <c:v>90</c:v>
                </c:pt>
                <c:pt idx="11">
                  <c:v>100</c:v>
                </c:pt>
                <c:pt idx="12">
                  <c:v>110</c:v>
                </c:pt>
                <c:pt idx="13">
                  <c:v>120</c:v>
                </c:pt>
              </c:numCache>
            </c:numRef>
          </c:cat>
          <c:val>
            <c:numRef>
              <c:f>'Clamp summary'!$F$47:$F$60</c:f>
              <c:numCache>
                <c:formatCode>0.00</c:formatCode>
                <c:ptCount val="14"/>
                <c:pt idx="0">
                  <c:v>0</c:v>
                </c:pt>
                <c:pt idx="1">
                  <c:v>15.554924762948772</c:v>
                </c:pt>
                <c:pt idx="2">
                  <c:v>16.85506888841828</c:v>
                </c:pt>
                <c:pt idx="3">
                  <c:v>18.176585683545412</c:v>
                </c:pt>
                <c:pt idx="4">
                  <c:v>19.796535714600545</c:v>
                </c:pt>
                <c:pt idx="5">
                  <c:v>21.409025084566878</c:v>
                </c:pt>
                <c:pt idx="6">
                  <c:v>23.036637777739731</c:v>
                </c:pt>
                <c:pt idx="7">
                  <c:v>24.174935497177529</c:v>
                </c:pt>
                <c:pt idx="8">
                  <c:v>24.86013162356797</c:v>
                </c:pt>
                <c:pt idx="9">
                  <c:v>25.419728814116514</c:v>
                </c:pt>
                <c:pt idx="10">
                  <c:v>25.734563614715768</c:v>
                </c:pt>
                <c:pt idx="11">
                  <c:v>25.987075184284556</c:v>
                </c:pt>
                <c:pt idx="12">
                  <c:v>26.053935649400835</c:v>
                </c:pt>
                <c:pt idx="13">
                  <c:v>25.934614360883181</c:v>
                </c:pt>
              </c:numCache>
            </c:numRef>
          </c:val>
        </c:ser>
        <c:ser>
          <c:idx val="1"/>
          <c:order val="1"/>
          <c:tx>
            <c:strRef>
              <c:f>'Clamp summary'!$B$71</c:f>
              <c:strCache>
                <c:ptCount val="1"/>
                <c:pt idx="0">
                  <c:v>ko</c:v>
                </c:pt>
              </c:strCache>
            </c:strRef>
          </c:tx>
          <c:spPr>
            <a:ln w="12700">
              <a:solidFill>
                <a:srgbClr val="000000"/>
              </a:solidFill>
              <a:prstDash val="solid"/>
            </a:ln>
          </c:spPr>
          <c:marker>
            <c:symbol val="circle"/>
            <c:size val="5"/>
            <c:spPr>
              <a:solidFill>
                <a:srgbClr val="00CCFF"/>
              </a:solidFill>
              <a:ln>
                <a:solidFill>
                  <a:srgbClr val="000000"/>
                </a:solidFill>
                <a:prstDash val="solid"/>
              </a:ln>
            </c:spPr>
          </c:marker>
          <c:errBars>
            <c:errDir val="y"/>
            <c:errBarType val="both"/>
            <c:errValType val="cust"/>
            <c:plus>
              <c:numRef>
                <c:f>'Clamp summary'!$G$70:$G$83</c:f>
                <c:numCache>
                  <c:formatCode>General</c:formatCode>
                  <c:ptCount val="14"/>
                  <c:pt idx="0">
                    <c:v>0</c:v>
                  </c:pt>
                  <c:pt idx="1">
                    <c:v>1.2234603482810931</c:v>
                  </c:pt>
                  <c:pt idx="2">
                    <c:v>1.6774820145766798</c:v>
                  </c:pt>
                  <c:pt idx="3">
                    <c:v>2.1076271276151517</c:v>
                  </c:pt>
                  <c:pt idx="4">
                    <c:v>2.2674132475342526</c:v>
                  </c:pt>
                  <c:pt idx="5">
                    <c:v>2.6465113054200424</c:v>
                  </c:pt>
                  <c:pt idx="6">
                    <c:v>2.7529593834785366</c:v>
                  </c:pt>
                  <c:pt idx="7">
                    <c:v>3.1067801985304762</c:v>
                  </c:pt>
                  <c:pt idx="8">
                    <c:v>3.5226608396334855</c:v>
                  </c:pt>
                  <c:pt idx="9">
                    <c:v>3.7889764730053628</c:v>
                  </c:pt>
                  <c:pt idx="10">
                    <c:v>3.7966899516470449</c:v>
                  </c:pt>
                  <c:pt idx="11">
                    <c:v>3.7479769703349737</c:v>
                  </c:pt>
                  <c:pt idx="12">
                    <c:v>3.796854929194112</c:v>
                  </c:pt>
                  <c:pt idx="13">
                    <c:v>3.7888371766121387</c:v>
                  </c:pt>
                </c:numCache>
              </c:numRef>
            </c:plus>
            <c:minus>
              <c:numRef>
                <c:f>'Clamp summary'!$G$70:$G$83</c:f>
                <c:numCache>
                  <c:formatCode>General</c:formatCode>
                  <c:ptCount val="14"/>
                  <c:pt idx="0">
                    <c:v>0</c:v>
                  </c:pt>
                  <c:pt idx="1">
                    <c:v>1.2234603482810931</c:v>
                  </c:pt>
                  <c:pt idx="2">
                    <c:v>1.6774820145766798</c:v>
                  </c:pt>
                  <c:pt idx="3">
                    <c:v>2.1076271276151517</c:v>
                  </c:pt>
                  <c:pt idx="4">
                    <c:v>2.2674132475342526</c:v>
                  </c:pt>
                  <c:pt idx="5">
                    <c:v>2.6465113054200424</c:v>
                  </c:pt>
                  <c:pt idx="6">
                    <c:v>2.7529593834785366</c:v>
                  </c:pt>
                  <c:pt idx="7">
                    <c:v>3.1067801985304762</c:v>
                  </c:pt>
                  <c:pt idx="8">
                    <c:v>3.5226608396334855</c:v>
                  </c:pt>
                  <c:pt idx="9">
                    <c:v>3.7889764730053628</c:v>
                  </c:pt>
                  <c:pt idx="10">
                    <c:v>3.7966899516470449</c:v>
                  </c:pt>
                  <c:pt idx="11">
                    <c:v>3.7479769703349737</c:v>
                  </c:pt>
                  <c:pt idx="12">
                    <c:v>3.796854929194112</c:v>
                  </c:pt>
                  <c:pt idx="13">
                    <c:v>3.7888371766121387</c:v>
                  </c:pt>
                </c:numCache>
              </c:numRef>
            </c:minus>
            <c:spPr>
              <a:ln w="12700">
                <a:solidFill>
                  <a:srgbClr val="000000"/>
                </a:solidFill>
                <a:prstDash val="solid"/>
              </a:ln>
            </c:spPr>
          </c:errBars>
          <c:cat>
            <c:numRef>
              <c:f>'Clamp summary'!$C$47:$C$61</c:f>
              <c:numCache>
                <c:formatCode>General</c:formatCode>
                <c:ptCount val="15"/>
                <c:pt idx="0">
                  <c:v>-10</c:v>
                </c:pt>
                <c:pt idx="1">
                  <c:v>10</c:v>
                </c:pt>
                <c:pt idx="2">
                  <c:v>20</c:v>
                </c:pt>
                <c:pt idx="3">
                  <c:v>30</c:v>
                </c:pt>
                <c:pt idx="4">
                  <c:v>40</c:v>
                </c:pt>
                <c:pt idx="5">
                  <c:v>50</c:v>
                </c:pt>
                <c:pt idx="6">
                  <c:v>60</c:v>
                </c:pt>
                <c:pt idx="7">
                  <c:v>70</c:v>
                </c:pt>
                <c:pt idx="8">
                  <c:v>80</c:v>
                </c:pt>
                <c:pt idx="9">
                  <c:v>85</c:v>
                </c:pt>
                <c:pt idx="10">
                  <c:v>90</c:v>
                </c:pt>
                <c:pt idx="11">
                  <c:v>100</c:v>
                </c:pt>
                <c:pt idx="12">
                  <c:v>110</c:v>
                </c:pt>
                <c:pt idx="13">
                  <c:v>120</c:v>
                </c:pt>
              </c:numCache>
            </c:numRef>
          </c:cat>
          <c:val>
            <c:numRef>
              <c:f>'Clamp summary'!$F$70:$F$83</c:f>
              <c:numCache>
                <c:formatCode>0.00</c:formatCode>
                <c:ptCount val="14"/>
                <c:pt idx="0">
                  <c:v>0</c:v>
                </c:pt>
                <c:pt idx="1">
                  <c:v>17.615040961588385</c:v>
                </c:pt>
                <c:pt idx="2">
                  <c:v>18.617713022506628</c:v>
                </c:pt>
                <c:pt idx="3">
                  <c:v>19.267831101909604</c:v>
                </c:pt>
                <c:pt idx="4">
                  <c:v>19.629341650585928</c:v>
                </c:pt>
                <c:pt idx="5">
                  <c:v>21.119267754136963</c:v>
                </c:pt>
                <c:pt idx="6">
                  <c:v>22.357440853293895</c:v>
                </c:pt>
                <c:pt idx="7">
                  <c:v>24.137682427866519</c:v>
                </c:pt>
                <c:pt idx="8">
                  <c:v>25.441606412293048</c:v>
                </c:pt>
                <c:pt idx="9">
                  <c:v>26.20324536188917</c:v>
                </c:pt>
                <c:pt idx="10">
                  <c:v>26.517372135032339</c:v>
                </c:pt>
                <c:pt idx="11">
                  <c:v>26.905583406826281</c:v>
                </c:pt>
                <c:pt idx="12">
                  <c:v>27.150785965461676</c:v>
                </c:pt>
                <c:pt idx="13">
                  <c:v>27.640369535151326</c:v>
                </c:pt>
              </c:numCache>
            </c:numRef>
          </c:val>
        </c:ser>
        <c:marker val="1"/>
        <c:axId val="65137664"/>
        <c:axId val="66050688"/>
      </c:lineChart>
      <c:catAx>
        <c:axId val="65137664"/>
        <c:scaling>
          <c:orientation val="minMax"/>
        </c:scaling>
        <c:axPos val="b"/>
        <c:title>
          <c:tx>
            <c:rich>
              <a:bodyPr/>
              <a:lstStyle/>
              <a:p>
                <a:pPr>
                  <a:defRPr sz="800" b="0" i="0" u="none" strike="noStrike" baseline="0">
                    <a:solidFill>
                      <a:srgbClr val="000000"/>
                    </a:solidFill>
                    <a:latin typeface="Arial"/>
                    <a:ea typeface="Arial"/>
                    <a:cs typeface="Arial"/>
                  </a:defRPr>
                </a:pPr>
                <a:r>
                  <a:rPr lang="en-US"/>
                  <a:t>Minute</a:t>
                </a:r>
              </a:p>
            </c:rich>
          </c:tx>
          <c:layout>
            <c:manualLayout>
              <c:xMode val="edge"/>
              <c:yMode val="edge"/>
              <c:x val="0.48148342568290475"/>
              <c:y val="0.89385777014839973"/>
            </c:manualLayout>
          </c:layout>
          <c:spPr>
            <a:noFill/>
            <a:ln w="25400">
              <a:noFill/>
            </a:ln>
          </c:spPr>
        </c:title>
        <c:numFmt formatCode="General" sourceLinked="0"/>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6050688"/>
        <c:crosses val="autoZero"/>
        <c:auto val="1"/>
        <c:lblAlgn val="ctr"/>
        <c:lblOffset val="100"/>
        <c:tickLblSkip val="2"/>
        <c:tickMarkSkip val="1"/>
      </c:catAx>
      <c:valAx>
        <c:axId val="66050688"/>
        <c:scaling>
          <c:orientation val="minMax"/>
          <c:max val="40"/>
          <c:min val="0"/>
        </c:scaling>
        <c:axPos val="l"/>
        <c:numFmt formatCode="0" sourceLinked="0"/>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137664"/>
        <c:crosses val="autoZero"/>
        <c:crossBetween val="between"/>
        <c:majorUnit val="10"/>
      </c:valAx>
      <c:spPr>
        <a:noFill/>
        <a:ln w="25400">
          <a:noFill/>
        </a:ln>
      </c:spPr>
    </c:plotArea>
    <c:legend>
      <c:legendPos val="r"/>
      <c:layout>
        <c:manualLayout>
          <c:xMode val="edge"/>
          <c:yMode val="edge"/>
          <c:x val="0.11839406005808228"/>
          <c:y val="0.18626512918112798"/>
          <c:w val="0.30146562478169331"/>
          <c:h val="0.1352181214315038"/>
        </c:manualLayout>
      </c:layout>
      <c:spPr>
        <a:noFill/>
        <a:ln w="25400">
          <a:noFill/>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0000FF"/>
                </a:solidFill>
                <a:latin typeface="Arial"/>
                <a:ea typeface="Arial"/>
                <a:cs typeface="Arial"/>
              </a:defRPr>
            </a:pPr>
            <a:r>
              <a:rPr lang="en-US"/>
              <a:t>Plasma Insulin
(µU/ml)</a:t>
            </a:r>
          </a:p>
        </c:rich>
      </c:tx>
      <c:layout>
        <c:manualLayout>
          <c:xMode val="edge"/>
          <c:yMode val="edge"/>
          <c:x val="0.23602484472049848"/>
          <c:y val="2.3696682464454992E-2"/>
        </c:manualLayout>
      </c:layout>
      <c:spPr>
        <a:noFill/>
        <a:ln w="25400">
          <a:noFill/>
        </a:ln>
      </c:spPr>
    </c:title>
    <c:plotArea>
      <c:layout>
        <c:manualLayout>
          <c:layoutTarget val="inner"/>
          <c:xMode val="edge"/>
          <c:yMode val="edge"/>
          <c:x val="0.22992386821212571"/>
          <c:y val="0.27962150016083237"/>
          <c:w val="0.70382354379615597"/>
          <c:h val="0.57346104270272358"/>
        </c:manualLayout>
      </c:layout>
      <c:barChart>
        <c:barDir val="col"/>
        <c:grouping val="clustered"/>
        <c:ser>
          <c:idx val="0"/>
          <c:order val="0"/>
          <c:tx>
            <c:v>Basal</c:v>
          </c:tx>
          <c:spPr>
            <a:pattFill prst="pct25">
              <a:fgClr>
                <a:srgbClr val="000000"/>
              </a:fgClr>
              <a:bgClr>
                <a:srgbClr val="FFFFFF"/>
              </a:bgClr>
            </a:pattFill>
            <a:ln w="3175">
              <a:solidFill>
                <a:srgbClr val="000000"/>
              </a:solidFill>
              <a:prstDash val="solid"/>
            </a:ln>
          </c:spPr>
          <c:dPt>
            <c:idx val="0"/>
            <c:spPr>
              <a:pattFill prst="pct25">
                <a:fgClr>
                  <a:srgbClr val="000000"/>
                </a:fgClr>
                <a:bgClr>
                  <a:srgbClr val="FFFF00"/>
                </a:bgClr>
              </a:pattFill>
              <a:ln w="3175">
                <a:solidFill>
                  <a:srgbClr val="000000"/>
                </a:solidFill>
                <a:prstDash val="solid"/>
              </a:ln>
            </c:spPr>
          </c:dPt>
          <c:dPt>
            <c:idx val="1"/>
            <c:spPr>
              <a:pattFill prst="pct25">
                <a:fgClr>
                  <a:srgbClr val="000000"/>
                </a:fgClr>
                <a:bgClr>
                  <a:srgbClr val="00CCFF"/>
                </a:bgClr>
              </a:pattFill>
              <a:ln w="3175">
                <a:solidFill>
                  <a:srgbClr val="000000"/>
                </a:solidFill>
                <a:prstDash val="solid"/>
              </a:ln>
            </c:spPr>
          </c:dPt>
          <c:dPt>
            <c:idx val="2"/>
            <c:spPr>
              <a:pattFill prst="pct25">
                <a:fgClr>
                  <a:srgbClr val="CC99FF"/>
                </a:fgClr>
                <a:bgClr>
                  <a:srgbClr val="FFFFFF"/>
                </a:bgClr>
              </a:pattFill>
              <a:ln w="3175">
                <a:solidFill>
                  <a:srgbClr val="000000"/>
                </a:solidFill>
                <a:prstDash val="solid"/>
              </a:ln>
            </c:spPr>
          </c:dPt>
          <c:errBars>
            <c:errBarType val="plus"/>
            <c:errValType val="cust"/>
            <c:plus>
              <c:numRef>
                <c:f>('Clamp summary'!$L$58,'Clamp summary'!$L$81,'Clamp summary'!$L$104)</c:f>
                <c:numCache>
                  <c:formatCode>General</c:formatCode>
                  <c:ptCount val="3"/>
                  <c:pt idx="0">
                    <c:v>2.3180547250565362</c:v>
                  </c:pt>
                  <c:pt idx="1">
                    <c:v>0.46782557104260264</c:v>
                  </c:pt>
                  <c:pt idx="2">
                    <c:v>0</c:v>
                  </c:pt>
                </c:numCache>
              </c:numRef>
            </c:plus>
            <c:spPr>
              <a:ln w="3175">
                <a:solidFill>
                  <a:srgbClr val="000000"/>
                </a:solidFill>
                <a:prstDash val="solid"/>
              </a:ln>
            </c:spPr>
          </c:errBars>
          <c:cat>
            <c:strRef>
              <c:f>('Clamp summary'!$B$48,'Clamp summary'!$B$71)</c:f>
              <c:strCache>
                <c:ptCount val="2"/>
                <c:pt idx="0">
                  <c:v>wt</c:v>
                </c:pt>
                <c:pt idx="1">
                  <c:v>ko</c:v>
                </c:pt>
              </c:strCache>
            </c:strRef>
          </c:cat>
          <c:val>
            <c:numRef>
              <c:f>('Clamp summary'!$K$58,'Clamp summary'!$K$81)</c:f>
              <c:numCache>
                <c:formatCode>0.00</c:formatCode>
                <c:ptCount val="2"/>
                <c:pt idx="0">
                  <c:v>10.25738817</c:v>
                </c:pt>
                <c:pt idx="1">
                  <c:v>4.2805035499999997</c:v>
                </c:pt>
              </c:numCache>
            </c:numRef>
          </c:val>
        </c:ser>
        <c:ser>
          <c:idx val="1"/>
          <c:order val="1"/>
          <c:tx>
            <c:v>Clamp</c:v>
          </c:tx>
          <c:spPr>
            <a:solidFill>
              <a:schemeClr val="bg1"/>
            </a:solidFill>
            <a:ln>
              <a:solidFill>
                <a:srgbClr val="000000"/>
              </a:solidFill>
            </a:ln>
          </c:spPr>
          <c:dPt>
            <c:idx val="0"/>
            <c:spPr>
              <a:solidFill>
                <a:srgbClr val="FFFF00"/>
              </a:solidFill>
              <a:ln>
                <a:solidFill>
                  <a:srgbClr val="000000"/>
                </a:solidFill>
              </a:ln>
            </c:spPr>
          </c:dPt>
          <c:dPt>
            <c:idx val="1"/>
            <c:spPr>
              <a:solidFill>
                <a:srgbClr val="66CCFF"/>
              </a:solidFill>
              <a:ln>
                <a:solidFill>
                  <a:srgbClr val="000000"/>
                </a:solidFill>
              </a:ln>
            </c:spPr>
          </c:dPt>
          <c:dPt>
            <c:idx val="2"/>
            <c:spPr>
              <a:solidFill>
                <a:srgbClr val="CC99FF"/>
              </a:solidFill>
              <a:ln>
                <a:solidFill>
                  <a:srgbClr val="000000"/>
                </a:solidFill>
              </a:ln>
            </c:spPr>
          </c:dPt>
          <c:errBars>
            <c:errBarType val="plus"/>
            <c:errValType val="cust"/>
            <c:plus>
              <c:numRef>
                <c:f>('Clamp summary'!$L$59,'Clamp summary'!$L$82,'Clamp summary'!$L$105)</c:f>
                <c:numCache>
                  <c:formatCode>General</c:formatCode>
                  <c:ptCount val="3"/>
                  <c:pt idx="0">
                    <c:v>1.9134789262050382</c:v>
                  </c:pt>
                  <c:pt idx="1">
                    <c:v>1.9354916453023494</c:v>
                  </c:pt>
                  <c:pt idx="2">
                    <c:v>0</c:v>
                  </c:pt>
                </c:numCache>
              </c:numRef>
            </c:plus>
            <c:spPr>
              <a:solidFill>
                <a:schemeClr val="bg1"/>
              </a:solidFill>
              <a:ln>
                <a:solidFill>
                  <a:srgbClr val="000000"/>
                </a:solidFill>
              </a:ln>
            </c:spPr>
          </c:errBars>
          <c:cat>
            <c:strRef>
              <c:f>('Clamp summary'!$B$48,'Clamp summary'!$B$71)</c:f>
              <c:strCache>
                <c:ptCount val="2"/>
                <c:pt idx="0">
                  <c:v>wt</c:v>
                </c:pt>
                <c:pt idx="1">
                  <c:v>ko</c:v>
                </c:pt>
              </c:strCache>
            </c:strRef>
          </c:cat>
          <c:val>
            <c:numRef>
              <c:f>('Clamp summary'!$K$59,'Clamp summary'!$K$82)</c:f>
              <c:numCache>
                <c:formatCode>0.00</c:formatCode>
                <c:ptCount val="2"/>
                <c:pt idx="0">
                  <c:v>21.268133799999998</c:v>
                </c:pt>
                <c:pt idx="1">
                  <c:v>19.424776600000001</c:v>
                </c:pt>
              </c:numCache>
            </c:numRef>
          </c:val>
        </c:ser>
        <c:axId val="61074048"/>
        <c:axId val="61079936"/>
      </c:barChart>
      <c:catAx>
        <c:axId val="61074048"/>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079936"/>
        <c:crosses val="autoZero"/>
        <c:auto val="1"/>
        <c:lblAlgn val="ctr"/>
        <c:lblOffset val="100"/>
        <c:tickLblSkip val="1"/>
        <c:tickMarkSkip val="1"/>
      </c:catAx>
      <c:valAx>
        <c:axId val="61079936"/>
        <c:scaling>
          <c:orientation val="minMax"/>
          <c:max val="40"/>
          <c:min val="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074048"/>
        <c:crosses val="autoZero"/>
        <c:crossBetween val="between"/>
        <c:majorUnit val="10"/>
      </c:valAx>
      <c:spPr>
        <a:noFill/>
        <a:ln w="25400">
          <a:noFill/>
        </a:ln>
      </c:spPr>
    </c:plotArea>
    <c:legend>
      <c:legendPos val="r"/>
      <c:layout>
        <c:manualLayout>
          <c:xMode val="edge"/>
          <c:yMode val="edge"/>
          <c:x val="0.28209647707080227"/>
          <c:y val="0.21172469555049769"/>
          <c:w val="0.29545328573058832"/>
          <c:h val="0.13225361047878487"/>
        </c:manualLayout>
      </c:layout>
      <c:overlay val="1"/>
      <c:spPr>
        <a:noFill/>
        <a:ln w="25400">
          <a:noFill/>
        </a:ln>
      </c:spPr>
      <c:txPr>
        <a:bodyPr/>
        <a:lstStyle/>
        <a:p>
          <a:pPr rtl="0">
            <a:defRPr sz="67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0000FF"/>
                </a:solidFill>
                <a:latin typeface="Arial"/>
                <a:ea typeface="Arial"/>
                <a:cs typeface="Arial"/>
              </a:defRPr>
            </a:pPr>
            <a:r>
              <a:rPr lang="en-US" baseline="0"/>
              <a:t>BAT Glucose</a:t>
            </a:r>
            <a:r>
              <a:rPr lang="en-US"/>
              <a:t> Uptake (µg/g/min)</a:t>
            </a:r>
          </a:p>
        </c:rich>
      </c:tx>
      <c:layout>
        <c:manualLayout>
          <c:xMode val="edge"/>
          <c:yMode val="edge"/>
          <c:x val="0.12422360248447359"/>
          <c:y val="2.3696682464454992E-2"/>
        </c:manualLayout>
      </c:layout>
      <c:spPr>
        <a:noFill/>
        <a:ln w="25400">
          <a:noFill/>
        </a:ln>
      </c:spPr>
    </c:title>
    <c:plotArea>
      <c:layout>
        <c:manualLayout>
          <c:layoutTarget val="inner"/>
          <c:xMode val="edge"/>
          <c:yMode val="edge"/>
          <c:x val="0.20703933747412306"/>
          <c:y val="0.26540345777977331"/>
          <c:w val="0.7308488612836499"/>
          <c:h val="0.58767908508378364"/>
        </c:manualLayout>
      </c:layout>
      <c:barChart>
        <c:barDir val="col"/>
        <c:grouping val="clustered"/>
        <c:ser>
          <c:idx val="0"/>
          <c:order val="0"/>
          <c:spPr>
            <a:solidFill>
              <a:srgbClr val="9999FF"/>
            </a:solidFill>
            <a:ln w="12700">
              <a:solidFill>
                <a:srgbClr val="000000"/>
              </a:solidFill>
              <a:prstDash val="solid"/>
            </a:ln>
          </c:spPr>
          <c:dPt>
            <c:idx val="0"/>
            <c:spPr>
              <a:solidFill>
                <a:srgbClr val="FFFF00"/>
              </a:solidFill>
              <a:ln w="12700">
                <a:solidFill>
                  <a:srgbClr val="000000"/>
                </a:solidFill>
                <a:prstDash val="solid"/>
              </a:ln>
            </c:spPr>
          </c:dPt>
          <c:dPt>
            <c:idx val="1"/>
            <c:spPr>
              <a:solidFill>
                <a:srgbClr val="00CCFF"/>
              </a:solidFill>
              <a:ln w="12700">
                <a:solidFill>
                  <a:srgbClr val="000000"/>
                </a:solidFill>
                <a:prstDash val="solid"/>
              </a:ln>
            </c:spPr>
          </c:dPt>
          <c:dPt>
            <c:idx val="2"/>
            <c:spPr>
              <a:solidFill>
                <a:srgbClr val="CC99FF"/>
              </a:solidFill>
              <a:ln w="12700">
                <a:solidFill>
                  <a:srgbClr val="000000"/>
                </a:solidFill>
                <a:prstDash val="solid"/>
              </a:ln>
            </c:spPr>
          </c:dPt>
          <c:errBars>
            <c:errBarType val="plus"/>
            <c:errValType val="cust"/>
            <c:plus>
              <c:numRef>
                <c:f>('Clamp summary'!$T$65,'Clamp summary'!$T$88)</c:f>
                <c:numCache>
                  <c:formatCode>General</c:formatCode>
                  <c:ptCount val="2"/>
                  <c:pt idx="0">
                    <c:v>35.799265989432733</c:v>
                  </c:pt>
                  <c:pt idx="1">
                    <c:v>42.749702163644628</c:v>
                  </c:pt>
                </c:numCache>
              </c:numRef>
            </c:plus>
            <c:minus>
              <c:numLit>
                <c:formatCode>General</c:formatCode>
                <c:ptCount val="1"/>
                <c:pt idx="0">
                  <c:v>1</c:v>
                </c:pt>
              </c:numLit>
            </c:minus>
            <c:spPr>
              <a:ln w="3175">
                <a:solidFill>
                  <a:srgbClr val="000000"/>
                </a:solidFill>
                <a:prstDash val="solid"/>
              </a:ln>
            </c:spPr>
          </c:errBars>
          <c:cat>
            <c:strRef>
              <c:f>('Clamp summary'!$B$48,'Clamp summary'!$B$71)</c:f>
              <c:strCache>
                <c:ptCount val="2"/>
                <c:pt idx="0">
                  <c:v>wt</c:v>
                </c:pt>
                <c:pt idx="1">
                  <c:v>ko</c:v>
                </c:pt>
              </c:strCache>
            </c:strRef>
          </c:cat>
          <c:val>
            <c:numRef>
              <c:f>('Clamp summary'!$S$65,'Clamp summary'!$S$88)</c:f>
              <c:numCache>
                <c:formatCode>0.00</c:formatCode>
                <c:ptCount val="2"/>
                <c:pt idx="0">
                  <c:v>265.61186654296739</c:v>
                </c:pt>
                <c:pt idx="1">
                  <c:v>165.05836315592313</c:v>
                </c:pt>
              </c:numCache>
            </c:numRef>
          </c:val>
        </c:ser>
        <c:axId val="61098240"/>
        <c:axId val="61104128"/>
      </c:barChart>
      <c:catAx>
        <c:axId val="61098240"/>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104128"/>
        <c:crosses val="autoZero"/>
        <c:auto val="1"/>
        <c:lblAlgn val="ctr"/>
        <c:lblOffset val="100"/>
        <c:tickLblSkip val="1"/>
        <c:tickMarkSkip val="1"/>
      </c:catAx>
      <c:valAx>
        <c:axId val="61104128"/>
        <c:scaling>
          <c:orientation val="minMax"/>
          <c:max val="500"/>
          <c:min val="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098240"/>
        <c:crosses val="autoZero"/>
        <c:crossBetween val="between"/>
        <c:majorUnit val="100"/>
      </c:valAx>
      <c:spPr>
        <a:noFill/>
        <a:ln w="25400">
          <a:noFill/>
        </a:ln>
      </c:spPr>
    </c:plotArea>
    <c:plotVisOnly val="1"/>
    <c:dispBlanksAs val="gap"/>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0000FF"/>
                </a:solidFill>
                <a:latin typeface="Arial"/>
                <a:ea typeface="Arial"/>
                <a:cs typeface="Arial"/>
              </a:defRPr>
            </a:pPr>
            <a:r>
              <a:rPr lang="en-US"/>
              <a:t>Blood Glucose
(mg/dL)</a:t>
            </a:r>
          </a:p>
        </c:rich>
      </c:tx>
      <c:layout>
        <c:manualLayout>
          <c:xMode val="edge"/>
          <c:yMode val="edge"/>
          <c:x val="0.23602484472049848"/>
          <c:y val="2.3696682464454992E-2"/>
        </c:manualLayout>
      </c:layout>
      <c:spPr>
        <a:noFill/>
        <a:ln w="25400">
          <a:noFill/>
        </a:ln>
      </c:spPr>
    </c:title>
    <c:plotArea>
      <c:layout>
        <c:manualLayout>
          <c:layoutTarget val="inner"/>
          <c:xMode val="edge"/>
          <c:yMode val="edge"/>
          <c:x val="0.22992386821212571"/>
          <c:y val="0.27962150016083237"/>
          <c:w val="0.72866826429305065"/>
          <c:h val="0.57346104270272358"/>
        </c:manualLayout>
      </c:layout>
      <c:barChart>
        <c:barDir val="col"/>
        <c:grouping val="clustered"/>
        <c:ser>
          <c:idx val="0"/>
          <c:order val="0"/>
          <c:tx>
            <c:v>Basal</c:v>
          </c:tx>
          <c:spPr>
            <a:pattFill prst="pct25">
              <a:fgClr>
                <a:srgbClr val="000000"/>
              </a:fgClr>
              <a:bgClr>
                <a:srgbClr val="FFFFFF"/>
              </a:bgClr>
            </a:pattFill>
            <a:ln w="9525">
              <a:solidFill>
                <a:srgbClr val="000000"/>
              </a:solidFill>
              <a:prstDash val="solid"/>
            </a:ln>
          </c:spPr>
          <c:dPt>
            <c:idx val="0"/>
            <c:spPr>
              <a:pattFill prst="pct25">
                <a:fgClr>
                  <a:srgbClr val="000000"/>
                </a:fgClr>
                <a:bgClr>
                  <a:srgbClr val="FFFF00"/>
                </a:bgClr>
              </a:pattFill>
              <a:ln w="9525">
                <a:solidFill>
                  <a:srgbClr val="000000"/>
                </a:solidFill>
                <a:prstDash val="solid"/>
              </a:ln>
            </c:spPr>
          </c:dPt>
          <c:dPt>
            <c:idx val="1"/>
            <c:spPr>
              <a:pattFill prst="pct25">
                <a:fgClr>
                  <a:srgbClr val="000000"/>
                </a:fgClr>
                <a:bgClr>
                  <a:srgbClr val="00CCFF"/>
                </a:bgClr>
              </a:pattFill>
              <a:ln w="9525">
                <a:solidFill>
                  <a:srgbClr val="000000"/>
                </a:solidFill>
                <a:prstDash val="solid"/>
              </a:ln>
            </c:spPr>
          </c:dPt>
          <c:dPt>
            <c:idx val="2"/>
            <c:spPr>
              <a:pattFill prst="pct25">
                <a:fgClr>
                  <a:srgbClr val="CC99FF"/>
                </a:fgClr>
                <a:bgClr>
                  <a:srgbClr val="FFFFFF"/>
                </a:bgClr>
              </a:pattFill>
              <a:ln w="9525">
                <a:solidFill>
                  <a:srgbClr val="000000"/>
                </a:solidFill>
                <a:prstDash val="solid"/>
              </a:ln>
            </c:spPr>
          </c:dPt>
          <c:errBars>
            <c:errBarType val="plus"/>
            <c:errValType val="cust"/>
            <c:plus>
              <c:numRef>
                <c:f>('Clamp summary'!$L$47,'Clamp summary'!$L$70,'Clamp summary'!$L$93)</c:f>
                <c:numCache>
                  <c:formatCode>General</c:formatCode>
                  <c:ptCount val="3"/>
                  <c:pt idx="0">
                    <c:v>15.730928809581496</c:v>
                  </c:pt>
                  <c:pt idx="1">
                    <c:v>16.662848202035615</c:v>
                  </c:pt>
                  <c:pt idx="2">
                    <c:v>0</c:v>
                  </c:pt>
                </c:numCache>
              </c:numRef>
            </c:plus>
            <c:minus>
              <c:numRef>
                <c:f>'Clamp summary'!$T$67</c:f>
                <c:numCache>
                  <c:formatCode>General</c:formatCode>
                  <c:ptCount val="1"/>
                </c:numCache>
              </c:numRef>
            </c:minus>
            <c:spPr>
              <a:pattFill prst="pct25">
                <a:fgClr>
                  <a:srgbClr val="000000"/>
                </a:fgClr>
                <a:bgClr>
                  <a:srgbClr val="FFFFFF"/>
                </a:bgClr>
              </a:pattFill>
              <a:ln w="9525">
                <a:solidFill>
                  <a:srgbClr val="000000"/>
                </a:solidFill>
                <a:prstDash val="solid"/>
              </a:ln>
            </c:spPr>
          </c:errBars>
          <c:cat>
            <c:strRef>
              <c:f>('Clamp summary'!$B$48,'Clamp summary'!$B$71)</c:f>
              <c:strCache>
                <c:ptCount val="2"/>
                <c:pt idx="0">
                  <c:v>wt</c:v>
                </c:pt>
                <c:pt idx="1">
                  <c:v>ko</c:v>
                </c:pt>
              </c:strCache>
            </c:strRef>
          </c:cat>
          <c:val>
            <c:numRef>
              <c:f>('Clamp summary'!$K$47,'Clamp summary'!$K$70)</c:f>
              <c:numCache>
                <c:formatCode>0.00</c:formatCode>
                <c:ptCount val="2"/>
                <c:pt idx="0">
                  <c:v>104.91666666666667</c:v>
                </c:pt>
                <c:pt idx="1">
                  <c:v>99.875</c:v>
                </c:pt>
              </c:numCache>
            </c:numRef>
          </c:val>
        </c:ser>
        <c:ser>
          <c:idx val="1"/>
          <c:order val="1"/>
          <c:tx>
            <c:v>Clamp</c:v>
          </c:tx>
          <c:spPr>
            <a:noFill/>
            <a:ln>
              <a:solidFill>
                <a:srgbClr val="000000"/>
              </a:solidFill>
            </a:ln>
          </c:spPr>
          <c:dPt>
            <c:idx val="0"/>
            <c:spPr>
              <a:solidFill>
                <a:srgbClr val="FFFF00"/>
              </a:solidFill>
              <a:ln>
                <a:solidFill>
                  <a:srgbClr val="000000"/>
                </a:solidFill>
              </a:ln>
            </c:spPr>
          </c:dPt>
          <c:dPt>
            <c:idx val="1"/>
            <c:spPr>
              <a:solidFill>
                <a:srgbClr val="00B0F0"/>
              </a:solidFill>
              <a:ln>
                <a:solidFill>
                  <a:srgbClr val="000000"/>
                </a:solidFill>
              </a:ln>
            </c:spPr>
          </c:dPt>
          <c:dPt>
            <c:idx val="2"/>
            <c:spPr>
              <a:solidFill>
                <a:srgbClr val="CC99FF"/>
              </a:solidFill>
              <a:ln>
                <a:solidFill>
                  <a:srgbClr val="000000"/>
                </a:solidFill>
              </a:ln>
            </c:spPr>
          </c:dPt>
          <c:errBars>
            <c:errBarType val="plus"/>
            <c:errValType val="cust"/>
            <c:plus>
              <c:numRef>
                <c:f>('Clamp summary'!$L$54,'Clamp summary'!$L$77,'Clamp summary'!$L$100)</c:f>
                <c:numCache>
                  <c:formatCode>General</c:formatCode>
                  <c:ptCount val="3"/>
                  <c:pt idx="0">
                    <c:v>14.680371758503272</c:v>
                  </c:pt>
                  <c:pt idx="1">
                    <c:v>16.428759056899562</c:v>
                  </c:pt>
                  <c:pt idx="2">
                    <c:v>0</c:v>
                  </c:pt>
                </c:numCache>
              </c:numRef>
            </c:plus>
            <c:minus>
              <c:numRef>
                <c:f>'Clamp summary'!$I$44</c:f>
                <c:numCache>
                  <c:formatCode>General</c:formatCode>
                  <c:ptCount val="1"/>
                </c:numCache>
              </c:numRef>
            </c:minus>
            <c:spPr>
              <a:noFill/>
              <a:ln>
                <a:solidFill>
                  <a:srgbClr val="000000"/>
                </a:solidFill>
              </a:ln>
            </c:spPr>
          </c:errBars>
          <c:cat>
            <c:strRef>
              <c:f>('Clamp summary'!$B$48,'Clamp summary'!$B$71)</c:f>
              <c:strCache>
                <c:ptCount val="2"/>
                <c:pt idx="0">
                  <c:v>wt</c:v>
                </c:pt>
                <c:pt idx="1">
                  <c:v>ko</c:v>
                </c:pt>
              </c:strCache>
            </c:strRef>
          </c:cat>
          <c:val>
            <c:numRef>
              <c:f>('Clamp summary'!$K$54,'Clamp summary'!$K$77)</c:f>
              <c:numCache>
                <c:formatCode>0.00</c:formatCode>
                <c:ptCount val="2"/>
                <c:pt idx="0">
                  <c:v>102.16666666666667</c:v>
                </c:pt>
                <c:pt idx="1">
                  <c:v>105.35416666666667</c:v>
                </c:pt>
              </c:numCache>
            </c:numRef>
          </c:val>
        </c:ser>
        <c:axId val="61119488"/>
        <c:axId val="61125376"/>
      </c:barChart>
      <c:catAx>
        <c:axId val="61119488"/>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125376"/>
        <c:crosses val="autoZero"/>
        <c:auto val="1"/>
        <c:lblAlgn val="ctr"/>
        <c:lblOffset val="100"/>
        <c:tickLblSkip val="1"/>
        <c:tickMarkSkip val="1"/>
      </c:catAx>
      <c:valAx>
        <c:axId val="61125376"/>
        <c:scaling>
          <c:orientation val="minMax"/>
          <c:max val="200"/>
          <c:min val="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119488"/>
        <c:crosses val="autoZero"/>
        <c:crossBetween val="between"/>
        <c:majorUnit val="50"/>
      </c:valAx>
      <c:spPr>
        <a:noFill/>
        <a:ln w="25400">
          <a:noFill/>
        </a:ln>
      </c:spPr>
    </c:plotArea>
    <c:legend>
      <c:legendPos val="r"/>
      <c:layout>
        <c:manualLayout>
          <c:xMode val="edge"/>
          <c:yMode val="edge"/>
          <c:x val="0.28533346375181662"/>
          <c:y val="0.21172469555049947"/>
          <c:w val="0.26746156730409187"/>
          <c:h val="0.13225361047878487"/>
        </c:manualLayout>
      </c:layout>
      <c:spPr>
        <a:noFill/>
        <a:ln w="25400">
          <a:noFill/>
        </a:ln>
      </c:spPr>
      <c:txPr>
        <a:bodyPr/>
        <a:lstStyle/>
        <a:p>
          <a:pPr rtl="0">
            <a:defRPr sz="67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0000FF"/>
                </a:solidFill>
                <a:latin typeface="Arial"/>
                <a:ea typeface="Arial"/>
                <a:cs typeface="Arial"/>
              </a:defRPr>
            </a:pPr>
            <a:r>
              <a:rPr lang="en-US"/>
              <a:t>AUC</a:t>
            </a:r>
            <a:r>
              <a:rPr lang="en-US" baseline="0"/>
              <a:t>-GIR</a:t>
            </a:r>
            <a:r>
              <a:rPr lang="en-US" baseline="-25000"/>
              <a:t>0~120min</a:t>
            </a:r>
            <a:r>
              <a:rPr lang="en-US"/>
              <a:t>
(mg/kg)</a:t>
            </a:r>
          </a:p>
        </c:rich>
      </c:tx>
      <c:layout>
        <c:manualLayout>
          <c:xMode val="edge"/>
          <c:yMode val="edge"/>
          <c:x val="0.22149035718361293"/>
          <c:y val="3.0015797788309914E-2"/>
        </c:manualLayout>
      </c:layout>
      <c:spPr>
        <a:noFill/>
        <a:ln w="25400">
          <a:noFill/>
        </a:ln>
      </c:spPr>
    </c:title>
    <c:plotArea>
      <c:layout>
        <c:manualLayout>
          <c:layoutTarget val="inner"/>
          <c:xMode val="edge"/>
          <c:yMode val="edge"/>
          <c:x val="0.26677687028252139"/>
          <c:y val="0.27962150016083237"/>
          <c:w val="0.66830928742603302"/>
          <c:h val="0.57346104270272358"/>
        </c:manualLayout>
      </c:layout>
      <c:barChart>
        <c:barDir val="col"/>
        <c:grouping val="clustered"/>
        <c:ser>
          <c:idx val="1"/>
          <c:order val="0"/>
          <c:tx>
            <c:v>Clamp</c:v>
          </c:tx>
          <c:spPr>
            <a:solidFill>
              <a:srgbClr val="FFFFFF"/>
            </a:solidFill>
            <a:ln w="12700">
              <a:solidFill>
                <a:srgbClr val="000000"/>
              </a:solidFill>
              <a:prstDash val="solid"/>
            </a:ln>
          </c:spPr>
          <c:dPt>
            <c:idx val="0"/>
            <c:spPr>
              <a:solidFill>
                <a:srgbClr val="FFFF00"/>
              </a:solidFill>
              <a:ln w="12700">
                <a:solidFill>
                  <a:srgbClr val="000000"/>
                </a:solidFill>
                <a:prstDash val="solid"/>
              </a:ln>
            </c:spPr>
          </c:dPt>
          <c:dPt>
            <c:idx val="1"/>
            <c:spPr>
              <a:solidFill>
                <a:srgbClr val="00CCFF"/>
              </a:solidFill>
              <a:ln w="12700">
                <a:solidFill>
                  <a:srgbClr val="000000"/>
                </a:solidFill>
                <a:prstDash val="solid"/>
              </a:ln>
            </c:spPr>
          </c:dPt>
          <c:dPt>
            <c:idx val="2"/>
            <c:spPr>
              <a:solidFill>
                <a:srgbClr val="CC99FF"/>
              </a:solidFill>
              <a:ln w="12700">
                <a:solidFill>
                  <a:srgbClr val="000000"/>
                </a:solidFill>
                <a:prstDash val="solid"/>
              </a:ln>
            </c:spPr>
          </c:dPt>
          <c:errBars>
            <c:errBarType val="plus"/>
            <c:errValType val="cust"/>
            <c:plus>
              <c:numRef>
                <c:f>('Clamp summary'!$H$62,'Clamp summary'!$H$85,'Clamp summary'!$H$108)</c:f>
                <c:numCache>
                  <c:formatCode>General</c:formatCode>
                  <c:ptCount val="3"/>
                  <c:pt idx="0">
                    <c:v>232.78279819180057</c:v>
                  </c:pt>
                  <c:pt idx="1">
                    <c:v>354.30445502107568</c:v>
                  </c:pt>
                  <c:pt idx="2">
                    <c:v>0</c:v>
                  </c:pt>
                </c:numCache>
              </c:numRef>
            </c:plus>
            <c:minus>
              <c:numLit>
                <c:formatCode>General</c:formatCode>
                <c:ptCount val="1"/>
                <c:pt idx="0">
                  <c:v>1</c:v>
                </c:pt>
              </c:numLit>
            </c:minus>
            <c:spPr>
              <a:ln w="12700">
                <a:solidFill>
                  <a:srgbClr val="000000"/>
                </a:solidFill>
                <a:prstDash val="solid"/>
              </a:ln>
            </c:spPr>
          </c:errBars>
          <c:cat>
            <c:strRef>
              <c:f>('Clamp summary'!$B$48,'Clamp summary'!$B$71)</c:f>
              <c:strCache>
                <c:ptCount val="2"/>
                <c:pt idx="0">
                  <c:v>wt</c:v>
                </c:pt>
                <c:pt idx="1">
                  <c:v>ko</c:v>
                </c:pt>
              </c:strCache>
            </c:strRef>
          </c:cat>
          <c:val>
            <c:numRef>
              <c:f>('Clamp summary'!$H$61,'Clamp summary'!$H$84)</c:f>
              <c:numCache>
                <c:formatCode>0.00</c:formatCode>
                <c:ptCount val="2"/>
                <c:pt idx="0">
                  <c:v>2851.8144175643056</c:v>
                </c:pt>
                <c:pt idx="1">
                  <c:v>2668.2063658451548</c:v>
                </c:pt>
              </c:numCache>
            </c:numRef>
          </c:val>
        </c:ser>
        <c:axId val="61143296"/>
        <c:axId val="61145088"/>
      </c:barChart>
      <c:catAx>
        <c:axId val="61143296"/>
        <c:scaling>
          <c:orientation val="minMax"/>
        </c:scaling>
        <c:axPos val="b"/>
        <c:numFmt formatCode="General" sourceLinked="1"/>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145088"/>
        <c:crosses val="autoZero"/>
        <c:auto val="1"/>
        <c:lblAlgn val="ctr"/>
        <c:lblOffset val="100"/>
        <c:tickLblSkip val="1"/>
        <c:tickMarkSkip val="1"/>
      </c:catAx>
      <c:valAx>
        <c:axId val="61145088"/>
        <c:scaling>
          <c:orientation val="minMax"/>
          <c:max val="4000"/>
          <c:min val="0"/>
        </c:scaling>
        <c:axPos val="l"/>
        <c:numFmt formatCode="0" sourceLinked="0"/>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143296"/>
        <c:crosses val="autoZero"/>
        <c:crossBetween val="between"/>
        <c:majorUnit val="1000"/>
      </c:valAx>
      <c:spPr>
        <a:noFill/>
        <a:ln w="25400">
          <a:noFill/>
        </a:ln>
      </c:spPr>
    </c:plotArea>
    <c:plotVisOnly val="1"/>
    <c:dispBlanksAs val="gap"/>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orientation="landscape"/>
  </c:printSettings>
</c:chartSpace>
</file>

<file path=xl/charts/chart1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0000FF"/>
                </a:solidFill>
                <a:latin typeface="Arial"/>
                <a:ea typeface="Arial"/>
                <a:cs typeface="Arial"/>
              </a:defRPr>
            </a:pPr>
            <a:r>
              <a:rPr lang="en-US" baseline="0"/>
              <a:t>S.fat Glucose</a:t>
            </a:r>
            <a:r>
              <a:rPr lang="en-US"/>
              <a:t> Uptake (µg/g/min)</a:t>
            </a:r>
          </a:p>
        </c:rich>
      </c:tx>
      <c:layout>
        <c:manualLayout>
          <c:xMode val="edge"/>
          <c:yMode val="edge"/>
          <c:x val="0.12422360248447364"/>
          <c:y val="2.3696682464454992E-2"/>
        </c:manualLayout>
      </c:layout>
      <c:spPr>
        <a:noFill/>
        <a:ln w="25400">
          <a:noFill/>
        </a:ln>
      </c:spPr>
    </c:title>
    <c:plotArea>
      <c:layout>
        <c:manualLayout>
          <c:layoutTarget val="inner"/>
          <c:xMode val="edge"/>
          <c:yMode val="edge"/>
          <c:x val="0.2070393374741232"/>
          <c:y val="0.26540345777977331"/>
          <c:w val="0.73084886128365012"/>
          <c:h val="0.58767908508378364"/>
        </c:manualLayout>
      </c:layout>
      <c:barChart>
        <c:barDir val="col"/>
        <c:grouping val="clustered"/>
        <c:ser>
          <c:idx val="0"/>
          <c:order val="0"/>
          <c:spPr>
            <a:solidFill>
              <a:srgbClr val="9999FF"/>
            </a:solidFill>
            <a:ln w="12700">
              <a:solidFill>
                <a:srgbClr val="000000"/>
              </a:solidFill>
              <a:prstDash val="solid"/>
            </a:ln>
          </c:spPr>
          <c:dPt>
            <c:idx val="0"/>
            <c:spPr>
              <a:solidFill>
                <a:srgbClr val="FFFF00"/>
              </a:solidFill>
              <a:ln w="12700">
                <a:solidFill>
                  <a:srgbClr val="000000"/>
                </a:solidFill>
                <a:prstDash val="solid"/>
              </a:ln>
            </c:spPr>
          </c:dPt>
          <c:dPt>
            <c:idx val="1"/>
            <c:spPr>
              <a:solidFill>
                <a:srgbClr val="00CCFF"/>
              </a:solidFill>
              <a:ln w="12700">
                <a:solidFill>
                  <a:srgbClr val="000000"/>
                </a:solidFill>
                <a:prstDash val="solid"/>
              </a:ln>
            </c:spPr>
          </c:dPt>
          <c:dPt>
            <c:idx val="2"/>
            <c:spPr>
              <a:solidFill>
                <a:srgbClr val="CC99FF"/>
              </a:solidFill>
              <a:ln w="12700">
                <a:solidFill>
                  <a:srgbClr val="000000"/>
                </a:solidFill>
                <a:prstDash val="solid"/>
              </a:ln>
            </c:spPr>
          </c:dPt>
          <c:errBars>
            <c:errBarType val="plus"/>
            <c:errValType val="cust"/>
            <c:plus>
              <c:numRef>
                <c:f>('Clamp summary'!$T$63,'Clamp summary'!$T$86)</c:f>
                <c:numCache>
                  <c:formatCode>General</c:formatCode>
                  <c:ptCount val="2"/>
                  <c:pt idx="0">
                    <c:v>1.6416692939449133</c:v>
                  </c:pt>
                  <c:pt idx="1">
                    <c:v>4.9133802431206854</c:v>
                  </c:pt>
                </c:numCache>
              </c:numRef>
            </c:plus>
            <c:minus>
              <c:numLit>
                <c:formatCode>General</c:formatCode>
                <c:ptCount val="1"/>
                <c:pt idx="0">
                  <c:v>1</c:v>
                </c:pt>
              </c:numLit>
            </c:minus>
            <c:spPr>
              <a:ln w="3175">
                <a:solidFill>
                  <a:srgbClr val="000000"/>
                </a:solidFill>
                <a:prstDash val="solid"/>
              </a:ln>
            </c:spPr>
          </c:errBars>
          <c:cat>
            <c:strRef>
              <c:f>('Clamp summary'!$B$48,'Clamp summary'!$B$71)</c:f>
              <c:strCache>
                <c:ptCount val="2"/>
                <c:pt idx="0">
                  <c:v>wt</c:v>
                </c:pt>
                <c:pt idx="1">
                  <c:v>ko</c:v>
                </c:pt>
              </c:strCache>
            </c:strRef>
          </c:cat>
          <c:val>
            <c:numRef>
              <c:f>('Clamp summary'!$S$63,'Clamp summary'!$S$86)</c:f>
              <c:numCache>
                <c:formatCode>0.00</c:formatCode>
                <c:ptCount val="2"/>
                <c:pt idx="0">
                  <c:v>7.7768204825306686</c:v>
                </c:pt>
                <c:pt idx="1">
                  <c:v>22.137800531904901</c:v>
                </c:pt>
              </c:numCache>
            </c:numRef>
          </c:val>
        </c:ser>
        <c:axId val="61170432"/>
        <c:axId val="61171968"/>
      </c:barChart>
      <c:catAx>
        <c:axId val="61170432"/>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171968"/>
        <c:crosses val="autoZero"/>
        <c:auto val="1"/>
        <c:lblAlgn val="ctr"/>
        <c:lblOffset val="100"/>
        <c:tickLblSkip val="1"/>
        <c:tickMarkSkip val="1"/>
      </c:catAx>
      <c:valAx>
        <c:axId val="61171968"/>
        <c:scaling>
          <c:orientation val="minMax"/>
          <c:max val="30"/>
          <c:min val="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170432"/>
        <c:crosses val="autoZero"/>
        <c:crossBetween val="between"/>
        <c:majorUnit val="5"/>
      </c:valAx>
      <c:spPr>
        <a:noFill/>
        <a:ln w="25400">
          <a:noFill/>
        </a:ln>
      </c:spPr>
    </c:plotArea>
    <c:plotVisOnly val="1"/>
    <c:dispBlanksAs val="gap"/>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0000FF"/>
                </a:solidFill>
                <a:latin typeface="Arial"/>
                <a:ea typeface="Arial"/>
                <a:cs typeface="Arial"/>
              </a:defRPr>
            </a:pPr>
            <a:r>
              <a:rPr lang="en-US"/>
              <a:t>Body Weight 
(g)</a:t>
            </a:r>
          </a:p>
        </c:rich>
      </c:tx>
      <c:layout>
        <c:manualLayout>
          <c:xMode val="edge"/>
          <c:yMode val="edge"/>
          <c:x val="0.26915113871635599"/>
          <c:y val="3.0015797788309657E-2"/>
        </c:manualLayout>
      </c:layout>
      <c:spPr>
        <a:noFill/>
        <a:ln w="25400">
          <a:noFill/>
        </a:ln>
      </c:spPr>
    </c:title>
    <c:plotArea>
      <c:layout>
        <c:manualLayout>
          <c:layoutTarget val="inner"/>
          <c:xMode val="edge"/>
          <c:yMode val="edge"/>
          <c:x val="0.20496894409938113"/>
          <c:y val="0.26066411031942038"/>
          <c:w val="0.72049689440993792"/>
          <c:h val="0.59241843254413662"/>
        </c:manualLayout>
      </c:layout>
      <c:barChart>
        <c:barDir val="col"/>
        <c:grouping val="clustered"/>
        <c:ser>
          <c:idx val="0"/>
          <c:order val="0"/>
          <c:tx>
            <c:v>Surgery</c:v>
          </c:tx>
          <c:spPr>
            <a:pattFill prst="pct25">
              <a:fgClr>
                <a:srgbClr val="000000"/>
              </a:fgClr>
              <a:bgClr>
                <a:srgbClr val="FFFFFF"/>
              </a:bgClr>
            </a:pattFill>
            <a:ln w="3175">
              <a:solidFill>
                <a:srgbClr val="000000"/>
              </a:solidFill>
              <a:prstDash val="solid"/>
            </a:ln>
          </c:spPr>
          <c:dPt>
            <c:idx val="0"/>
            <c:spPr>
              <a:pattFill prst="pct25">
                <a:fgClr>
                  <a:srgbClr val="000000"/>
                </a:fgClr>
                <a:bgClr>
                  <a:srgbClr val="FFFF00"/>
                </a:bgClr>
              </a:pattFill>
              <a:ln w="3175">
                <a:solidFill>
                  <a:srgbClr val="000000"/>
                </a:solidFill>
                <a:prstDash val="solid"/>
              </a:ln>
            </c:spPr>
          </c:dPt>
          <c:dPt>
            <c:idx val="1"/>
            <c:spPr>
              <a:pattFill prst="pct25">
                <a:fgClr>
                  <a:srgbClr val="000000"/>
                </a:fgClr>
                <a:bgClr>
                  <a:srgbClr val="00CCFF"/>
                </a:bgClr>
              </a:pattFill>
              <a:ln w="3175">
                <a:solidFill>
                  <a:srgbClr val="000000"/>
                </a:solidFill>
                <a:prstDash val="solid"/>
              </a:ln>
            </c:spPr>
          </c:dPt>
          <c:errBars>
            <c:errBarType val="plus"/>
            <c:errValType val="cust"/>
            <c:plus>
              <c:numRef>
                <c:f>('Clamp summary'!$B$60,'Clamp summary'!$B$83)</c:f>
                <c:numCache>
                  <c:formatCode>General</c:formatCode>
                  <c:ptCount val="2"/>
                  <c:pt idx="0">
                    <c:v>1.5189177433656731</c:v>
                  </c:pt>
                  <c:pt idx="1">
                    <c:v>1.3529802495068139</c:v>
                  </c:pt>
                </c:numCache>
              </c:numRef>
            </c:plus>
            <c:minus>
              <c:numRef>
                <c:f>'Clamp summary'!$Z$28</c:f>
                <c:numCache>
                  <c:formatCode>General</c:formatCode>
                  <c:ptCount val="1"/>
                </c:numCache>
              </c:numRef>
            </c:minus>
            <c:spPr>
              <a:ln w="3175">
                <a:solidFill>
                  <a:srgbClr val="000000"/>
                </a:solidFill>
                <a:prstDash val="solid"/>
              </a:ln>
            </c:spPr>
          </c:errBars>
          <c:cat>
            <c:strRef>
              <c:f>('Clamp summary'!$B$48,'Clamp summary'!$B$71)</c:f>
              <c:strCache>
                <c:ptCount val="2"/>
                <c:pt idx="0">
                  <c:v>wt</c:v>
                </c:pt>
                <c:pt idx="1">
                  <c:v>ko</c:v>
                </c:pt>
              </c:strCache>
            </c:strRef>
          </c:cat>
          <c:val>
            <c:numRef>
              <c:f>('Clamp summary'!$A$60,'Clamp summary'!$A$83)</c:f>
              <c:numCache>
                <c:formatCode>0.00</c:formatCode>
                <c:ptCount val="2"/>
                <c:pt idx="0" formatCode="General">
                  <c:v>34.42</c:v>
                </c:pt>
                <c:pt idx="1">
                  <c:v>30.8</c:v>
                </c:pt>
              </c:numCache>
            </c:numRef>
          </c:val>
        </c:ser>
        <c:ser>
          <c:idx val="1"/>
          <c:order val="1"/>
          <c:tx>
            <c:v>Clamp</c:v>
          </c:tx>
          <c:spPr>
            <a:noFill/>
            <a:ln>
              <a:solidFill>
                <a:srgbClr val="000000"/>
              </a:solidFill>
            </a:ln>
          </c:spPr>
          <c:dPt>
            <c:idx val="0"/>
            <c:spPr>
              <a:solidFill>
                <a:srgbClr val="FFFF00"/>
              </a:solidFill>
              <a:ln>
                <a:solidFill>
                  <a:srgbClr val="000000"/>
                </a:solidFill>
              </a:ln>
            </c:spPr>
          </c:dPt>
          <c:dPt>
            <c:idx val="1"/>
            <c:spPr>
              <a:solidFill>
                <a:srgbClr val="00B0F0"/>
              </a:solidFill>
              <a:ln>
                <a:solidFill>
                  <a:srgbClr val="000000"/>
                </a:solidFill>
              </a:ln>
            </c:spPr>
          </c:dPt>
          <c:dPt>
            <c:idx val="2"/>
            <c:spPr>
              <a:solidFill>
                <a:srgbClr val="CC99FF"/>
              </a:solidFill>
              <a:ln>
                <a:solidFill>
                  <a:srgbClr val="000000"/>
                </a:solidFill>
              </a:ln>
            </c:spPr>
          </c:dPt>
          <c:errBars>
            <c:errBarType val="plus"/>
            <c:errValType val="cust"/>
            <c:plus>
              <c:numRef>
                <c:f>('Clamp summary'!$B$62,'Clamp summary'!$B$85)</c:f>
                <c:numCache>
                  <c:formatCode>General</c:formatCode>
                  <c:ptCount val="2"/>
                  <c:pt idx="0">
                    <c:v>1.7044640010467209</c:v>
                  </c:pt>
                  <c:pt idx="1">
                    <c:v>1.4074067112223398</c:v>
                  </c:pt>
                </c:numCache>
              </c:numRef>
            </c:plus>
            <c:minus>
              <c:numRef>
                <c:f>'Clamp summary'!$Z$26</c:f>
                <c:numCache>
                  <c:formatCode>General</c:formatCode>
                  <c:ptCount val="1"/>
                </c:numCache>
              </c:numRef>
            </c:minus>
            <c:spPr>
              <a:noFill/>
              <a:ln>
                <a:solidFill>
                  <a:srgbClr val="000000"/>
                </a:solidFill>
              </a:ln>
            </c:spPr>
          </c:errBars>
          <c:cat>
            <c:strRef>
              <c:f>('Clamp summary'!$B$48,'Clamp summary'!$B$71)</c:f>
              <c:strCache>
                <c:ptCount val="2"/>
                <c:pt idx="0">
                  <c:v>wt</c:v>
                </c:pt>
                <c:pt idx="1">
                  <c:v>ko</c:v>
                </c:pt>
              </c:strCache>
            </c:strRef>
          </c:cat>
          <c:val>
            <c:numRef>
              <c:f>('Clamp summary'!$A$62,'Clamp summary'!$A$85)</c:f>
              <c:numCache>
                <c:formatCode>0.00</c:formatCode>
                <c:ptCount val="2"/>
                <c:pt idx="0" formatCode="General">
                  <c:v>33.630000000000003</c:v>
                </c:pt>
                <c:pt idx="1">
                  <c:v>29.214285714285715</c:v>
                </c:pt>
              </c:numCache>
            </c:numRef>
          </c:val>
        </c:ser>
        <c:axId val="61224064"/>
        <c:axId val="61225600"/>
      </c:barChart>
      <c:catAx>
        <c:axId val="61224064"/>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225600"/>
        <c:crosses val="autoZero"/>
        <c:auto val="1"/>
        <c:lblAlgn val="ctr"/>
        <c:lblOffset val="100"/>
        <c:tickLblSkip val="1"/>
        <c:tickMarkSkip val="1"/>
      </c:catAx>
      <c:valAx>
        <c:axId val="61225600"/>
        <c:scaling>
          <c:orientation val="minMax"/>
          <c:max val="50"/>
          <c:min val="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224064"/>
        <c:crosses val="autoZero"/>
        <c:crossBetween val="between"/>
        <c:majorUnit val="10"/>
      </c:valAx>
      <c:spPr>
        <a:noFill/>
        <a:ln w="25400">
          <a:noFill/>
        </a:ln>
      </c:spPr>
    </c:plotArea>
    <c:legend>
      <c:legendPos val="r"/>
      <c:layout>
        <c:manualLayout>
          <c:xMode val="edge"/>
          <c:yMode val="edge"/>
          <c:x val="0.24879411812654034"/>
          <c:y val="0.19999950243186618"/>
          <c:w val="0.26573939127174317"/>
          <c:h val="0.12914032665348113"/>
        </c:manualLayout>
      </c:layout>
      <c:spPr>
        <a:noFill/>
        <a:ln w="25400">
          <a:noFill/>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orientation="landscape"/>
  </c:printSettings>
</c:chartSpace>
</file>

<file path=xl/charts/chart1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2139729956435891"/>
          <c:y val="8.5125904961207768E-2"/>
          <c:w val="0.71875365577014061"/>
          <c:h val="0.65035457363821703"/>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1543689851268782"/>
                  <c:y val="-0.60971033166309518"/>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wt'!$C$52:$C$56</c:f>
              <c:numCache>
                <c:formatCode>General</c:formatCode>
                <c:ptCount val="5"/>
                <c:pt idx="0">
                  <c:v>80</c:v>
                </c:pt>
                <c:pt idx="1">
                  <c:v>85</c:v>
                </c:pt>
                <c:pt idx="2">
                  <c:v>90</c:v>
                </c:pt>
                <c:pt idx="3">
                  <c:v>100</c:v>
                </c:pt>
                <c:pt idx="4">
                  <c:v>110</c:v>
                </c:pt>
              </c:numCache>
            </c:numRef>
          </c:xVal>
          <c:yVal>
            <c:numRef>
              <c:f>'Mch-Tsc wt'!$I$52:$I$56</c:f>
              <c:numCache>
                <c:formatCode>0.00</c:formatCode>
                <c:ptCount val="5"/>
              </c:numCache>
            </c:numRef>
          </c:yVal>
        </c:ser>
        <c:axId val="61700736"/>
        <c:axId val="61706624"/>
      </c:scatterChart>
      <c:valAx>
        <c:axId val="61700736"/>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706624"/>
        <c:crosses val="autoZero"/>
        <c:crossBetween val="midCat"/>
        <c:majorUnit val="20"/>
      </c:valAx>
      <c:valAx>
        <c:axId val="61706624"/>
        <c:scaling>
          <c:orientation val="minMax"/>
          <c:max val="3500"/>
          <c:min val="15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700736"/>
        <c:crosses val="autoZero"/>
        <c:crossBetween val="midCat"/>
        <c:majorUnit val="500"/>
      </c:valAx>
      <c:spPr>
        <a:no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8.5125829859503246E-2"/>
          <c:w val="0.71875365577014061"/>
          <c:h val="0.65035488211032744"/>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1543689851268769"/>
                  <c:y val="-0.53706832100532387"/>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wt'!$C$74:$C$78</c:f>
              <c:numCache>
                <c:formatCode>General</c:formatCode>
                <c:ptCount val="5"/>
                <c:pt idx="0">
                  <c:v>80</c:v>
                </c:pt>
                <c:pt idx="1">
                  <c:v>85</c:v>
                </c:pt>
                <c:pt idx="2">
                  <c:v>90</c:v>
                </c:pt>
                <c:pt idx="3">
                  <c:v>100</c:v>
                </c:pt>
                <c:pt idx="4">
                  <c:v>110</c:v>
                </c:pt>
              </c:numCache>
            </c:numRef>
          </c:xVal>
          <c:yVal>
            <c:numRef>
              <c:f>'Mch-Tsc wt'!$I$74:$I$78</c:f>
              <c:numCache>
                <c:formatCode>0.00</c:formatCode>
                <c:ptCount val="5"/>
              </c:numCache>
            </c:numRef>
          </c:yVal>
        </c:ser>
        <c:axId val="61931520"/>
        <c:axId val="61933056"/>
      </c:scatterChart>
      <c:valAx>
        <c:axId val="61931520"/>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933056"/>
        <c:crosses val="autoZero"/>
        <c:crossBetween val="midCat"/>
        <c:majorUnit val="20"/>
      </c:valAx>
      <c:valAx>
        <c:axId val="61933056"/>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931520"/>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orientation="landscape"/>
  </c:printSettings>
</c:chartSpace>
</file>

<file path=xl/charts/chart1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8.5125829859503246E-2"/>
          <c:w val="0.71875365577014061"/>
          <c:h val="0.65035488211032744"/>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18067968066491688"/>
                  <c:y val="-0.33825753598982389"/>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wt'!$C$96:$C$100</c:f>
              <c:numCache>
                <c:formatCode>General</c:formatCode>
                <c:ptCount val="5"/>
                <c:pt idx="0">
                  <c:v>80</c:v>
                </c:pt>
                <c:pt idx="1">
                  <c:v>85</c:v>
                </c:pt>
                <c:pt idx="2">
                  <c:v>90</c:v>
                </c:pt>
                <c:pt idx="3">
                  <c:v>100</c:v>
                </c:pt>
                <c:pt idx="4">
                  <c:v>110</c:v>
                </c:pt>
              </c:numCache>
            </c:numRef>
          </c:xVal>
          <c:yVal>
            <c:numRef>
              <c:f>'Mch-Tsc wt'!$I$96:$I$100</c:f>
              <c:numCache>
                <c:formatCode>0.00</c:formatCode>
                <c:ptCount val="5"/>
              </c:numCache>
            </c:numRef>
          </c:yVal>
        </c:ser>
        <c:axId val="61965440"/>
        <c:axId val="61966976"/>
      </c:scatterChart>
      <c:valAx>
        <c:axId val="61965440"/>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966976"/>
        <c:crosses val="autoZero"/>
        <c:crossBetween val="midCat"/>
        <c:majorUnit val="20"/>
      </c:valAx>
      <c:valAx>
        <c:axId val="61966976"/>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965440"/>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8.5125829859503246E-2"/>
          <c:w val="0.71875365577014061"/>
          <c:h val="0.65035488211032744"/>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1543689851268769"/>
                  <c:y val="-0.47152660462896934"/>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wt'!$C$118:$C$122</c:f>
              <c:numCache>
                <c:formatCode>General</c:formatCode>
                <c:ptCount val="5"/>
                <c:pt idx="0">
                  <c:v>80</c:v>
                </c:pt>
                <c:pt idx="1">
                  <c:v>85</c:v>
                </c:pt>
                <c:pt idx="2">
                  <c:v>90</c:v>
                </c:pt>
                <c:pt idx="3">
                  <c:v>100</c:v>
                </c:pt>
                <c:pt idx="4">
                  <c:v>110</c:v>
                </c:pt>
              </c:numCache>
            </c:numRef>
          </c:xVal>
          <c:yVal>
            <c:numRef>
              <c:f>'Mch-Tsc wt'!$I$118:$I$122</c:f>
              <c:numCache>
                <c:formatCode>0.00</c:formatCode>
                <c:ptCount val="5"/>
              </c:numCache>
            </c:numRef>
          </c:yVal>
        </c:ser>
        <c:axId val="61974784"/>
        <c:axId val="61984768"/>
      </c:scatterChart>
      <c:valAx>
        <c:axId val="61974784"/>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984768"/>
        <c:crosses val="autoZero"/>
        <c:crossBetween val="midCat"/>
        <c:majorUnit val="20"/>
      </c:valAx>
      <c:valAx>
        <c:axId val="61984768"/>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974784"/>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0000FF"/>
                </a:solidFill>
                <a:latin typeface="Arial"/>
                <a:ea typeface="Arial"/>
                <a:cs typeface="Arial"/>
              </a:defRPr>
            </a:pPr>
            <a:r>
              <a:rPr lang="en-US"/>
              <a:t>Blood Glucose
(mg/dL)</a:t>
            </a:r>
          </a:p>
        </c:rich>
      </c:tx>
      <c:layout>
        <c:manualLayout>
          <c:xMode val="edge"/>
          <c:yMode val="edge"/>
          <c:x val="0.30555701370661997"/>
          <c:y val="2.3696682464454992E-2"/>
        </c:manualLayout>
      </c:layout>
      <c:spPr>
        <a:noFill/>
        <a:ln w="25400">
          <a:noFill/>
        </a:ln>
      </c:spPr>
    </c:title>
    <c:plotArea>
      <c:layout>
        <c:manualLayout>
          <c:layoutTarget val="inner"/>
          <c:xMode val="edge"/>
          <c:yMode val="edge"/>
          <c:x val="0.17129707075137096"/>
          <c:y val="0.22373156803308267"/>
          <c:w val="0.77778129422243814"/>
          <c:h val="0.5487821270901394"/>
        </c:manualLayout>
      </c:layout>
      <c:lineChart>
        <c:grouping val="standard"/>
        <c:ser>
          <c:idx val="0"/>
          <c:order val="0"/>
          <c:tx>
            <c:strRef>
              <c:f>'Clamp summary'!$B$48</c:f>
              <c:strCache>
                <c:ptCount val="1"/>
                <c:pt idx="0">
                  <c:v>wt</c:v>
                </c:pt>
              </c:strCache>
            </c:strRef>
          </c:tx>
          <c:spPr>
            <a:ln w="12700">
              <a:solidFill>
                <a:srgbClr val="000000"/>
              </a:solidFill>
              <a:prstDash val="solid"/>
            </a:ln>
          </c:spPr>
          <c:marker>
            <c:symbol val="circle"/>
            <c:size val="5"/>
            <c:spPr>
              <a:solidFill>
                <a:srgbClr val="FFFF00"/>
              </a:solidFill>
              <a:ln>
                <a:solidFill>
                  <a:srgbClr val="000000"/>
                </a:solidFill>
                <a:prstDash val="solid"/>
              </a:ln>
            </c:spPr>
          </c:marker>
          <c:errBars>
            <c:errDir val="y"/>
            <c:errBarType val="both"/>
            <c:errValType val="cust"/>
            <c:plus>
              <c:numRef>
                <c:f>'Clamp summary'!$E$47:$E$59</c:f>
                <c:numCache>
                  <c:formatCode>General</c:formatCode>
                  <c:ptCount val="13"/>
                  <c:pt idx="0">
                    <c:v>6.5967631419217412</c:v>
                  </c:pt>
                  <c:pt idx="1">
                    <c:v>5.7623726251957201</c:v>
                  </c:pt>
                  <c:pt idx="2">
                    <c:v>2.6293687924887181</c:v>
                  </c:pt>
                  <c:pt idx="3">
                    <c:v>4.3210652550350979</c:v>
                  </c:pt>
                  <c:pt idx="4">
                    <c:v>3.4058772731852911</c:v>
                  </c:pt>
                  <c:pt idx="5">
                    <c:v>2.0487876571761974</c:v>
                  </c:pt>
                  <c:pt idx="6">
                    <c:v>4.2311309523344391</c:v>
                  </c:pt>
                  <c:pt idx="7">
                    <c:v>3.8568521675033431</c:v>
                  </c:pt>
                  <c:pt idx="8">
                    <c:v>5.2235222968017716</c:v>
                  </c:pt>
                  <c:pt idx="9">
                    <c:v>5.6301656664878728</c:v>
                  </c:pt>
                  <c:pt idx="10">
                    <c:v>4.5732717844902773</c:v>
                  </c:pt>
                  <c:pt idx="11">
                    <c:v>2.4605529841184581</c:v>
                  </c:pt>
                  <c:pt idx="12">
                    <c:v>3.3414715469034539</c:v>
                  </c:pt>
                </c:numCache>
              </c:numRef>
            </c:plus>
            <c:minus>
              <c:numRef>
                <c:f>'Clamp summary'!$E$47:$E$59</c:f>
                <c:numCache>
                  <c:formatCode>General</c:formatCode>
                  <c:ptCount val="13"/>
                  <c:pt idx="0">
                    <c:v>6.5967631419217412</c:v>
                  </c:pt>
                  <c:pt idx="1">
                    <c:v>5.7623726251957201</c:v>
                  </c:pt>
                  <c:pt idx="2">
                    <c:v>2.6293687924887181</c:v>
                  </c:pt>
                  <c:pt idx="3">
                    <c:v>4.3210652550350979</c:v>
                  </c:pt>
                  <c:pt idx="4">
                    <c:v>3.4058772731852911</c:v>
                  </c:pt>
                  <c:pt idx="5">
                    <c:v>2.0487876571761974</c:v>
                  </c:pt>
                  <c:pt idx="6">
                    <c:v>4.2311309523344391</c:v>
                  </c:pt>
                  <c:pt idx="7">
                    <c:v>3.8568521675033431</c:v>
                  </c:pt>
                  <c:pt idx="8">
                    <c:v>5.2235222968017716</c:v>
                  </c:pt>
                  <c:pt idx="9">
                    <c:v>5.6301656664878728</c:v>
                  </c:pt>
                  <c:pt idx="10">
                    <c:v>4.5732717844902773</c:v>
                  </c:pt>
                  <c:pt idx="11">
                    <c:v>2.4605529841184581</c:v>
                  </c:pt>
                  <c:pt idx="12">
                    <c:v>3.3414715469034539</c:v>
                  </c:pt>
                </c:numCache>
              </c:numRef>
            </c:minus>
            <c:spPr>
              <a:ln w="12700">
                <a:solidFill>
                  <a:srgbClr val="000000"/>
                </a:solidFill>
                <a:prstDash val="solid"/>
              </a:ln>
            </c:spPr>
          </c:errBars>
          <c:cat>
            <c:numRef>
              <c:f>'Clamp summary'!$C$70:$C$82</c:f>
              <c:numCache>
                <c:formatCode>General</c:formatCode>
                <c:ptCount val="13"/>
                <c:pt idx="0">
                  <c:v>-10</c:v>
                </c:pt>
                <c:pt idx="1">
                  <c:v>10</c:v>
                </c:pt>
                <c:pt idx="2">
                  <c:v>20</c:v>
                </c:pt>
                <c:pt idx="3">
                  <c:v>30</c:v>
                </c:pt>
                <c:pt idx="4">
                  <c:v>40</c:v>
                </c:pt>
                <c:pt idx="5">
                  <c:v>50</c:v>
                </c:pt>
                <c:pt idx="6">
                  <c:v>60</c:v>
                </c:pt>
                <c:pt idx="7">
                  <c:v>70</c:v>
                </c:pt>
                <c:pt idx="8">
                  <c:v>80</c:v>
                </c:pt>
                <c:pt idx="9">
                  <c:v>85</c:v>
                </c:pt>
                <c:pt idx="10">
                  <c:v>90</c:v>
                </c:pt>
                <c:pt idx="11">
                  <c:v>100</c:v>
                </c:pt>
                <c:pt idx="12">
                  <c:v>110</c:v>
                </c:pt>
              </c:numCache>
            </c:numRef>
          </c:cat>
          <c:val>
            <c:numRef>
              <c:f>'Clamp summary'!$D$47:$D$59</c:f>
              <c:numCache>
                <c:formatCode>0.00</c:formatCode>
                <c:ptCount val="13"/>
                <c:pt idx="0">
                  <c:v>125.9</c:v>
                </c:pt>
                <c:pt idx="1">
                  <c:v>115.2</c:v>
                </c:pt>
                <c:pt idx="2">
                  <c:v>112</c:v>
                </c:pt>
                <c:pt idx="3">
                  <c:v>111.4</c:v>
                </c:pt>
                <c:pt idx="4">
                  <c:v>111.8</c:v>
                </c:pt>
                <c:pt idx="5">
                  <c:v>118</c:v>
                </c:pt>
                <c:pt idx="6">
                  <c:v>116.7</c:v>
                </c:pt>
                <c:pt idx="7">
                  <c:v>121.9</c:v>
                </c:pt>
                <c:pt idx="8">
                  <c:v>113.3</c:v>
                </c:pt>
                <c:pt idx="9">
                  <c:v>120.2</c:v>
                </c:pt>
                <c:pt idx="10">
                  <c:v>120.7</c:v>
                </c:pt>
                <c:pt idx="11">
                  <c:v>125.4</c:v>
                </c:pt>
                <c:pt idx="12">
                  <c:v>130.4</c:v>
                </c:pt>
              </c:numCache>
            </c:numRef>
          </c:val>
        </c:ser>
        <c:ser>
          <c:idx val="1"/>
          <c:order val="1"/>
          <c:tx>
            <c:strRef>
              <c:f>'Clamp summary'!$B$71</c:f>
              <c:strCache>
                <c:ptCount val="1"/>
                <c:pt idx="0">
                  <c:v>ko</c:v>
                </c:pt>
              </c:strCache>
            </c:strRef>
          </c:tx>
          <c:spPr>
            <a:ln w="12700">
              <a:solidFill>
                <a:srgbClr val="000000"/>
              </a:solidFill>
              <a:prstDash val="solid"/>
            </a:ln>
          </c:spPr>
          <c:marker>
            <c:symbol val="circle"/>
            <c:size val="5"/>
            <c:spPr>
              <a:solidFill>
                <a:srgbClr val="00CCFF"/>
              </a:solidFill>
              <a:ln>
                <a:solidFill>
                  <a:srgbClr val="000000"/>
                </a:solidFill>
                <a:prstDash val="solid"/>
              </a:ln>
            </c:spPr>
          </c:marker>
          <c:errBars>
            <c:errDir val="y"/>
            <c:errBarType val="both"/>
            <c:errValType val="cust"/>
            <c:plus>
              <c:numRef>
                <c:f>'Clamp summary'!$E$70:$E$82</c:f>
                <c:numCache>
                  <c:formatCode>General</c:formatCode>
                  <c:ptCount val="13"/>
                  <c:pt idx="0">
                    <c:v>7.8259843946964143</c:v>
                  </c:pt>
                  <c:pt idx="1">
                    <c:v>10.032882445176476</c:v>
                  </c:pt>
                  <c:pt idx="2">
                    <c:v>9.3414080716937207</c:v>
                  </c:pt>
                  <c:pt idx="3">
                    <c:v>5.9973539138735203</c:v>
                  </c:pt>
                  <c:pt idx="4">
                    <c:v>3.54114141763392</c:v>
                  </c:pt>
                  <c:pt idx="5">
                    <c:v>5.9615167985741992</c:v>
                  </c:pt>
                  <c:pt idx="6">
                    <c:v>5.5010821446243279</c:v>
                  </c:pt>
                  <c:pt idx="7">
                    <c:v>3.1244047052045913</c:v>
                  </c:pt>
                  <c:pt idx="8">
                    <c:v>5.4145600299064141</c:v>
                  </c:pt>
                  <c:pt idx="9">
                    <c:v>4.3131397616092526</c:v>
                  </c:pt>
                  <c:pt idx="10">
                    <c:v>3.6318695172701689</c:v>
                  </c:pt>
                  <c:pt idx="11">
                    <c:v>4.5215533220835127</c:v>
                  </c:pt>
                  <c:pt idx="12">
                    <c:v>7.0979540982562366</c:v>
                  </c:pt>
                </c:numCache>
              </c:numRef>
            </c:plus>
            <c:minus>
              <c:numRef>
                <c:f>'Clamp summary'!$E$70:$E$82</c:f>
                <c:numCache>
                  <c:formatCode>General</c:formatCode>
                  <c:ptCount val="13"/>
                  <c:pt idx="0">
                    <c:v>7.8259843946964143</c:v>
                  </c:pt>
                  <c:pt idx="1">
                    <c:v>10.032882445176476</c:v>
                  </c:pt>
                  <c:pt idx="2">
                    <c:v>9.3414080716937207</c:v>
                  </c:pt>
                  <c:pt idx="3">
                    <c:v>5.9973539138735203</c:v>
                  </c:pt>
                  <c:pt idx="4">
                    <c:v>3.54114141763392</c:v>
                  </c:pt>
                  <c:pt idx="5">
                    <c:v>5.9615167985741992</c:v>
                  </c:pt>
                  <c:pt idx="6">
                    <c:v>5.5010821446243279</c:v>
                  </c:pt>
                  <c:pt idx="7">
                    <c:v>3.1244047052045913</c:v>
                  </c:pt>
                  <c:pt idx="8">
                    <c:v>5.4145600299064141</c:v>
                  </c:pt>
                  <c:pt idx="9">
                    <c:v>4.3131397616092526</c:v>
                  </c:pt>
                  <c:pt idx="10">
                    <c:v>3.6318695172701689</c:v>
                  </c:pt>
                  <c:pt idx="11">
                    <c:v>4.5215533220835127</c:v>
                  </c:pt>
                  <c:pt idx="12">
                    <c:v>7.0979540982562366</c:v>
                  </c:pt>
                </c:numCache>
              </c:numRef>
            </c:minus>
            <c:spPr>
              <a:ln w="12700">
                <a:solidFill>
                  <a:srgbClr val="000000"/>
                </a:solidFill>
                <a:prstDash val="solid"/>
              </a:ln>
            </c:spPr>
          </c:errBars>
          <c:cat>
            <c:numRef>
              <c:f>'Clamp summary'!$C$70:$C$82</c:f>
              <c:numCache>
                <c:formatCode>General</c:formatCode>
                <c:ptCount val="13"/>
                <c:pt idx="0">
                  <c:v>-10</c:v>
                </c:pt>
                <c:pt idx="1">
                  <c:v>10</c:v>
                </c:pt>
                <c:pt idx="2">
                  <c:v>20</c:v>
                </c:pt>
                <c:pt idx="3">
                  <c:v>30</c:v>
                </c:pt>
                <c:pt idx="4">
                  <c:v>40</c:v>
                </c:pt>
                <c:pt idx="5">
                  <c:v>50</c:v>
                </c:pt>
                <c:pt idx="6">
                  <c:v>60</c:v>
                </c:pt>
                <c:pt idx="7">
                  <c:v>70</c:v>
                </c:pt>
                <c:pt idx="8">
                  <c:v>80</c:v>
                </c:pt>
                <c:pt idx="9">
                  <c:v>85</c:v>
                </c:pt>
                <c:pt idx="10">
                  <c:v>90</c:v>
                </c:pt>
                <c:pt idx="11">
                  <c:v>100</c:v>
                </c:pt>
                <c:pt idx="12">
                  <c:v>110</c:v>
                </c:pt>
              </c:numCache>
            </c:numRef>
          </c:cat>
          <c:val>
            <c:numRef>
              <c:f>'Clamp summary'!$D$70:$D$82</c:f>
              <c:numCache>
                <c:formatCode>0.00</c:formatCode>
                <c:ptCount val="13"/>
                <c:pt idx="0">
                  <c:v>114.14285714285714</c:v>
                </c:pt>
                <c:pt idx="1">
                  <c:v>120.57142857142857</c:v>
                </c:pt>
                <c:pt idx="2">
                  <c:v>128.28571428571428</c:v>
                </c:pt>
                <c:pt idx="3">
                  <c:v>124.14285714285714</c:v>
                </c:pt>
                <c:pt idx="4">
                  <c:v>112.28571428571429</c:v>
                </c:pt>
                <c:pt idx="5">
                  <c:v>114.28571428571429</c:v>
                </c:pt>
                <c:pt idx="6">
                  <c:v>108.28571428571429</c:v>
                </c:pt>
                <c:pt idx="7">
                  <c:v>114.28571428571429</c:v>
                </c:pt>
                <c:pt idx="8">
                  <c:v>117.71428571428571</c:v>
                </c:pt>
                <c:pt idx="9">
                  <c:v>122.42857142857143</c:v>
                </c:pt>
                <c:pt idx="10">
                  <c:v>117.14285714285714</c:v>
                </c:pt>
                <c:pt idx="11">
                  <c:v>121</c:v>
                </c:pt>
                <c:pt idx="12">
                  <c:v>123.57142857142857</c:v>
                </c:pt>
              </c:numCache>
            </c:numRef>
          </c:val>
        </c:ser>
        <c:ser>
          <c:idx val="2"/>
          <c:order val="2"/>
          <c:tx>
            <c:strRef>
              <c:f>'Clamp summary'!$B$94</c:f>
              <c:strCache>
                <c:ptCount val="1"/>
                <c:pt idx="0">
                  <c:v>-/-,-/-</c:v>
                </c:pt>
              </c:strCache>
            </c:strRef>
          </c:tx>
          <c:spPr>
            <a:ln w="12700">
              <a:solidFill>
                <a:srgbClr val="000000"/>
              </a:solidFill>
            </a:ln>
          </c:spPr>
          <c:marker>
            <c:symbol val="circle"/>
            <c:size val="5"/>
            <c:spPr>
              <a:solidFill>
                <a:srgbClr val="CC99FF"/>
              </a:solidFill>
              <a:ln w="9525">
                <a:solidFill>
                  <a:srgbClr val="000000"/>
                </a:solidFill>
              </a:ln>
            </c:spPr>
          </c:marker>
          <c:cat>
            <c:numRef>
              <c:f>'Clamp summary'!$C$70:$C$82</c:f>
              <c:numCache>
                <c:formatCode>General</c:formatCode>
                <c:ptCount val="13"/>
                <c:pt idx="0">
                  <c:v>-10</c:v>
                </c:pt>
                <c:pt idx="1">
                  <c:v>10</c:v>
                </c:pt>
                <c:pt idx="2">
                  <c:v>20</c:v>
                </c:pt>
                <c:pt idx="3">
                  <c:v>30</c:v>
                </c:pt>
                <c:pt idx="4">
                  <c:v>40</c:v>
                </c:pt>
                <c:pt idx="5">
                  <c:v>50</c:v>
                </c:pt>
                <c:pt idx="6">
                  <c:v>60</c:v>
                </c:pt>
                <c:pt idx="7">
                  <c:v>70</c:v>
                </c:pt>
                <c:pt idx="8">
                  <c:v>80</c:v>
                </c:pt>
                <c:pt idx="9">
                  <c:v>85</c:v>
                </c:pt>
                <c:pt idx="10">
                  <c:v>90</c:v>
                </c:pt>
                <c:pt idx="11">
                  <c:v>100</c:v>
                </c:pt>
                <c:pt idx="12">
                  <c:v>110</c:v>
                </c:pt>
              </c:numCache>
            </c:numRef>
          </c:cat>
          <c:val>
            <c:numRef>
              <c:f>'Clamp summary'!$D$93:$D$105</c:f>
              <c:numCache>
                <c:formatCode>0.00</c:formatCode>
                <c:ptCount val="13"/>
                <c:pt idx="0">
                  <c:v>0</c:v>
                </c:pt>
                <c:pt idx="1">
                  <c:v>0</c:v>
                </c:pt>
                <c:pt idx="2">
                  <c:v>0</c:v>
                </c:pt>
                <c:pt idx="3">
                  <c:v>0</c:v>
                </c:pt>
                <c:pt idx="4">
                  <c:v>0</c:v>
                </c:pt>
                <c:pt idx="5">
                  <c:v>0</c:v>
                </c:pt>
                <c:pt idx="6">
                  <c:v>0</c:v>
                </c:pt>
                <c:pt idx="7">
                  <c:v>0</c:v>
                </c:pt>
                <c:pt idx="8">
                  <c:v>0</c:v>
                </c:pt>
                <c:pt idx="9">
                  <c:v>0</c:v>
                </c:pt>
                <c:pt idx="10">
                  <c:v>0</c:v>
                </c:pt>
                <c:pt idx="11">
                  <c:v>0</c:v>
                </c:pt>
                <c:pt idx="12">
                  <c:v>0</c:v>
                </c:pt>
              </c:numCache>
            </c:numRef>
          </c:val>
        </c:ser>
        <c:marker val="1"/>
        <c:axId val="77777536"/>
        <c:axId val="81520896"/>
      </c:lineChart>
      <c:catAx>
        <c:axId val="77777536"/>
        <c:scaling>
          <c:orientation val="minMax"/>
        </c:scaling>
        <c:axPos val="b"/>
        <c:title>
          <c:tx>
            <c:rich>
              <a:bodyPr/>
              <a:lstStyle/>
              <a:p>
                <a:pPr>
                  <a:defRPr sz="800" b="0" i="0" u="none" strike="noStrike" baseline="0">
                    <a:solidFill>
                      <a:srgbClr val="000000"/>
                    </a:solidFill>
                    <a:latin typeface="Arial"/>
                    <a:ea typeface="Arial"/>
                    <a:cs typeface="Arial"/>
                  </a:defRPr>
                </a:pPr>
                <a:r>
                  <a:rPr lang="en-US"/>
                  <a:t>Minute</a:t>
                </a:r>
              </a:p>
            </c:rich>
          </c:tx>
          <c:layout>
            <c:manualLayout>
              <c:xMode val="edge"/>
              <c:yMode val="edge"/>
              <c:x val="0.48148342568290475"/>
              <c:y val="0.88151857795025845"/>
            </c:manualLayout>
          </c:layout>
          <c:spPr>
            <a:noFill/>
            <a:ln w="25400">
              <a:noFill/>
            </a:ln>
          </c:spPr>
        </c:title>
        <c:numFmt formatCode="General" sourceLinked="1"/>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81520896"/>
        <c:crosses val="autoZero"/>
        <c:auto val="1"/>
        <c:lblAlgn val="ctr"/>
        <c:lblOffset val="100"/>
        <c:tickLblSkip val="2"/>
        <c:tickMarkSkip val="2"/>
      </c:catAx>
      <c:valAx>
        <c:axId val="81520896"/>
        <c:scaling>
          <c:orientation val="minMax"/>
          <c:max val="250"/>
          <c:min val="0"/>
        </c:scaling>
        <c:axPos val="l"/>
        <c:numFmt formatCode="0" sourceLinked="0"/>
        <c:tickLblPos val="nextTo"/>
        <c:spPr>
          <a:ln w="12700">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77777536"/>
        <c:crosses val="autoZero"/>
        <c:crossBetween val="between"/>
        <c:majorUnit val="50"/>
      </c:valAx>
      <c:spPr>
        <a:noFill/>
        <a:ln w="25400">
          <a:noFill/>
        </a:ln>
      </c:spPr>
    </c:plotArea>
    <c:legend>
      <c:legendPos val="r"/>
      <c:layout>
        <c:manualLayout>
          <c:xMode val="edge"/>
          <c:yMode val="edge"/>
          <c:x val="0.18385680956547282"/>
          <c:y val="0.20048313865980041"/>
          <c:w val="0.33732866724993743"/>
          <c:h val="0.16878605814083691"/>
        </c:manualLayout>
      </c:layout>
      <c:spPr>
        <a:noFill/>
        <a:ln w="25400">
          <a:noFill/>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350"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8.5125754757930466E-2"/>
          <c:w val="0.71875365577014061"/>
          <c:h val="0.65035519058189595"/>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849245406824343"/>
                  <c:y val="-0.60971033166309518"/>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wt'!$C$140:$C$144</c:f>
              <c:numCache>
                <c:formatCode>General</c:formatCode>
                <c:ptCount val="5"/>
                <c:pt idx="0">
                  <c:v>80</c:v>
                </c:pt>
                <c:pt idx="1">
                  <c:v>85</c:v>
                </c:pt>
                <c:pt idx="2">
                  <c:v>90</c:v>
                </c:pt>
                <c:pt idx="3">
                  <c:v>100</c:v>
                </c:pt>
                <c:pt idx="4">
                  <c:v>110</c:v>
                </c:pt>
              </c:numCache>
            </c:numRef>
          </c:xVal>
          <c:yVal>
            <c:numRef>
              <c:f>'Mch-Tsc wt'!$I$140:$I$144</c:f>
              <c:numCache>
                <c:formatCode>0.00</c:formatCode>
                <c:ptCount val="5"/>
              </c:numCache>
            </c:numRef>
          </c:yVal>
        </c:ser>
        <c:axId val="62008704"/>
        <c:axId val="62014592"/>
      </c:scatterChart>
      <c:valAx>
        <c:axId val="62008704"/>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014592"/>
        <c:crosses val="autoZero"/>
        <c:crossBetween val="midCat"/>
        <c:majorUnit val="20"/>
      </c:valAx>
      <c:valAx>
        <c:axId val="62014592"/>
        <c:scaling>
          <c:orientation val="minMax"/>
          <c:max val="3000"/>
          <c:min val="1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008704"/>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9.0909628963240674E-2"/>
          <c:w val="0.71875365577014061"/>
          <c:h val="0.721216389775024"/>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849245406824343"/>
                  <c:y val="-0.60971033166309518"/>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wt'!$C$162:$C$166</c:f>
              <c:numCache>
                <c:formatCode>General</c:formatCode>
                <c:ptCount val="5"/>
                <c:pt idx="0">
                  <c:v>80</c:v>
                </c:pt>
                <c:pt idx="1">
                  <c:v>85</c:v>
                </c:pt>
                <c:pt idx="2">
                  <c:v>90</c:v>
                </c:pt>
                <c:pt idx="3">
                  <c:v>100</c:v>
                </c:pt>
                <c:pt idx="4">
                  <c:v>110</c:v>
                </c:pt>
              </c:numCache>
            </c:numRef>
          </c:xVal>
          <c:yVal>
            <c:numRef>
              <c:f>'Mch-Tsc wt'!$I$162:$I$166</c:f>
              <c:numCache>
                <c:formatCode>0.00</c:formatCode>
                <c:ptCount val="5"/>
              </c:numCache>
            </c:numRef>
          </c:yVal>
        </c:ser>
        <c:axId val="62030592"/>
        <c:axId val="62032128"/>
      </c:scatterChart>
      <c:valAx>
        <c:axId val="62030592"/>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032128"/>
        <c:crosses val="autoZero"/>
        <c:crossBetween val="midCat"/>
        <c:majorUnit val="20"/>
      </c:valAx>
      <c:valAx>
        <c:axId val="62032128"/>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030592"/>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orientation="landscape"/>
  </c:printSettings>
</c:chartSpace>
</file>

<file path=xl/charts/chart2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7.3921282850276493E-2"/>
          <c:w val="0.71875365577014061"/>
          <c:h val="0.66155966248955211"/>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1543689851268774"/>
                  <c:y val="-0.60971033166309485"/>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wt'!$C$184:$C$188</c:f>
              <c:numCache>
                <c:formatCode>General</c:formatCode>
                <c:ptCount val="5"/>
                <c:pt idx="0">
                  <c:v>80</c:v>
                </c:pt>
                <c:pt idx="1">
                  <c:v>85</c:v>
                </c:pt>
                <c:pt idx="2">
                  <c:v>90</c:v>
                </c:pt>
                <c:pt idx="3">
                  <c:v>100</c:v>
                </c:pt>
                <c:pt idx="4">
                  <c:v>110</c:v>
                </c:pt>
              </c:numCache>
            </c:numRef>
          </c:xVal>
          <c:yVal>
            <c:numRef>
              <c:f>'Mch-Tsc wt'!$I$184:$I$188</c:f>
              <c:numCache>
                <c:formatCode>0.00</c:formatCode>
                <c:ptCount val="5"/>
              </c:numCache>
            </c:numRef>
          </c:yVal>
        </c:ser>
        <c:axId val="62048128"/>
        <c:axId val="62049664"/>
      </c:scatterChart>
      <c:valAx>
        <c:axId val="62048128"/>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049664"/>
        <c:crosses val="autoZero"/>
        <c:crossBetween val="midCat"/>
        <c:majorUnit val="20"/>
      </c:valAx>
      <c:valAx>
        <c:axId val="62049664"/>
        <c:scaling>
          <c:orientation val="minMax"/>
          <c:max val="3500"/>
          <c:min val="15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048128"/>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7.3921282850276493E-2"/>
          <c:w val="0.71875365577014061"/>
          <c:h val="0.66155966248955211"/>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849245406824343"/>
                  <c:y val="-0.46656613377873218"/>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wt'!$C$206:$C$210</c:f>
              <c:numCache>
                <c:formatCode>General</c:formatCode>
                <c:ptCount val="5"/>
                <c:pt idx="0">
                  <c:v>80</c:v>
                </c:pt>
                <c:pt idx="1">
                  <c:v>85</c:v>
                </c:pt>
                <c:pt idx="2">
                  <c:v>90</c:v>
                </c:pt>
                <c:pt idx="3">
                  <c:v>100</c:v>
                </c:pt>
                <c:pt idx="4">
                  <c:v>110</c:v>
                </c:pt>
              </c:numCache>
            </c:numRef>
          </c:xVal>
          <c:yVal>
            <c:numRef>
              <c:f>'Mch-Tsc wt'!$I$206:$I$210</c:f>
              <c:numCache>
                <c:formatCode>0.00</c:formatCode>
                <c:ptCount val="5"/>
              </c:numCache>
            </c:numRef>
          </c:yVal>
        </c:ser>
        <c:axId val="62204928"/>
        <c:axId val="62214912"/>
      </c:scatterChart>
      <c:valAx>
        <c:axId val="62204928"/>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214912"/>
        <c:crosses val="autoZero"/>
        <c:crossBetween val="midCat"/>
        <c:majorUnit val="20"/>
      </c:valAx>
      <c:valAx>
        <c:axId val="62214912"/>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204928"/>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orientation="landscape"/>
  </c:printSettings>
</c:chartSpace>
</file>

<file path=xl/charts/chart2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52"/>
          <c:y val="8.5125754757930466E-2"/>
          <c:w val="0.71875365577014061"/>
          <c:h val="0.65035519058189595"/>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849245406824343"/>
                  <c:y val="-0.49153455818022745"/>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wt'!$C$228:$C$232</c:f>
              <c:numCache>
                <c:formatCode>General</c:formatCode>
                <c:ptCount val="5"/>
                <c:pt idx="0">
                  <c:v>80</c:v>
                </c:pt>
                <c:pt idx="1">
                  <c:v>85</c:v>
                </c:pt>
                <c:pt idx="2">
                  <c:v>90</c:v>
                </c:pt>
                <c:pt idx="3">
                  <c:v>100</c:v>
                </c:pt>
                <c:pt idx="4">
                  <c:v>110</c:v>
                </c:pt>
              </c:numCache>
            </c:numRef>
          </c:xVal>
          <c:yVal>
            <c:numRef>
              <c:f>'Mch-Tsc wt'!$I$228:$I$232</c:f>
              <c:numCache>
                <c:formatCode>0.00</c:formatCode>
                <c:ptCount val="5"/>
              </c:numCache>
            </c:numRef>
          </c:yVal>
        </c:ser>
        <c:axId val="62243200"/>
        <c:axId val="62244736"/>
      </c:scatterChart>
      <c:valAx>
        <c:axId val="62243200"/>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244736"/>
        <c:crosses val="autoZero"/>
        <c:crossBetween val="midCat"/>
        <c:majorUnit val="20"/>
      </c:valAx>
      <c:valAx>
        <c:axId val="62244736"/>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243200"/>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orientation="landscape"/>
  </c:printSettings>
</c:chartSpace>
</file>

<file path=xl/charts/chart2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63"/>
          <c:y val="7.3921282850276493E-2"/>
          <c:w val="0.71875365577014061"/>
          <c:h val="0.66155966248955211"/>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849245406824332"/>
                  <c:y val="-0.56054911317903899"/>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wt'!$C$250:$C$254</c:f>
              <c:numCache>
                <c:formatCode>General</c:formatCode>
                <c:ptCount val="5"/>
                <c:pt idx="0">
                  <c:v>80</c:v>
                </c:pt>
                <c:pt idx="1">
                  <c:v>85</c:v>
                </c:pt>
                <c:pt idx="2">
                  <c:v>90</c:v>
                </c:pt>
                <c:pt idx="3">
                  <c:v>100</c:v>
                </c:pt>
                <c:pt idx="4">
                  <c:v>110</c:v>
                </c:pt>
              </c:numCache>
            </c:numRef>
          </c:xVal>
          <c:yVal>
            <c:numRef>
              <c:f>'Mch-Tsc wt'!$I$250:$I$254</c:f>
              <c:numCache>
                <c:formatCode>0.00</c:formatCode>
                <c:ptCount val="5"/>
              </c:numCache>
            </c:numRef>
          </c:yVal>
        </c:ser>
        <c:axId val="62260736"/>
        <c:axId val="62262272"/>
      </c:scatterChart>
      <c:valAx>
        <c:axId val="62260736"/>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262272"/>
        <c:crosses val="autoZero"/>
        <c:crossBetween val="midCat"/>
        <c:majorUnit val="20"/>
      </c:valAx>
      <c:valAx>
        <c:axId val="62262272"/>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260736"/>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88" r="0.75000000000000588" t="1" header="0.5" footer="0.5"/>
    <c:pageSetup orientation="landscape"/>
  </c:printSettings>
</c:chartSpace>
</file>

<file path=xl/charts/chart2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74"/>
          <c:y val="8.5125754757930466E-2"/>
          <c:w val="0.71875365577014061"/>
          <c:h val="0.65035519058189595"/>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849245406824327"/>
                  <c:y val="-0.49062212677961065"/>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wt'!$C$272:$C$276</c:f>
              <c:numCache>
                <c:formatCode>General</c:formatCode>
                <c:ptCount val="5"/>
                <c:pt idx="0">
                  <c:v>80</c:v>
                </c:pt>
                <c:pt idx="1">
                  <c:v>85</c:v>
                </c:pt>
                <c:pt idx="2">
                  <c:v>90</c:v>
                </c:pt>
                <c:pt idx="3">
                  <c:v>100</c:v>
                </c:pt>
                <c:pt idx="4">
                  <c:v>110</c:v>
                </c:pt>
              </c:numCache>
            </c:numRef>
          </c:xVal>
          <c:yVal>
            <c:numRef>
              <c:f>'Mch-Tsc wt'!$I$272:$I$276</c:f>
              <c:numCache>
                <c:formatCode>0.00</c:formatCode>
                <c:ptCount val="5"/>
              </c:numCache>
            </c:numRef>
          </c:yVal>
        </c:ser>
        <c:axId val="62274176"/>
        <c:axId val="62292352"/>
      </c:scatterChart>
      <c:valAx>
        <c:axId val="62274176"/>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292352"/>
        <c:crosses val="autoZero"/>
        <c:crossBetween val="midCat"/>
        <c:majorUnit val="20"/>
      </c:valAx>
      <c:valAx>
        <c:axId val="62292352"/>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274176"/>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611" r="0.75000000000000611" t="1" header="0.5" footer="0.5"/>
    <c:pageSetup orientation="landscape"/>
  </c:printSettings>
</c:chartSpace>
</file>

<file path=xl/charts/chart2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74"/>
          <c:y val="8.5125754757930466E-2"/>
          <c:w val="0.71875365577014061"/>
          <c:h val="0.65035519058189595"/>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849245406824332"/>
                  <c:y val="-0.60162952358228583"/>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wt'!$C$294:$C$298</c:f>
              <c:numCache>
                <c:formatCode>General</c:formatCode>
                <c:ptCount val="5"/>
                <c:pt idx="0">
                  <c:v>80</c:v>
                </c:pt>
                <c:pt idx="1">
                  <c:v>85</c:v>
                </c:pt>
                <c:pt idx="2">
                  <c:v>90</c:v>
                </c:pt>
                <c:pt idx="3">
                  <c:v>100</c:v>
                </c:pt>
                <c:pt idx="4">
                  <c:v>110</c:v>
                </c:pt>
              </c:numCache>
            </c:numRef>
          </c:xVal>
          <c:yVal>
            <c:numRef>
              <c:f>'Mch-Tsc wt'!$I$294:$I$298</c:f>
              <c:numCache>
                <c:formatCode>0.00</c:formatCode>
                <c:ptCount val="5"/>
              </c:numCache>
            </c:numRef>
          </c:yVal>
        </c:ser>
        <c:axId val="62390272"/>
        <c:axId val="62391808"/>
      </c:scatterChart>
      <c:valAx>
        <c:axId val="62390272"/>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391808"/>
        <c:crosses val="autoZero"/>
        <c:crossBetween val="midCat"/>
        <c:majorUnit val="20"/>
      </c:valAx>
      <c:valAx>
        <c:axId val="62391808"/>
        <c:scaling>
          <c:orientation val="minMax"/>
          <c:max val="3500"/>
          <c:min val="15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390272"/>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611" r="0.75000000000000611" t="1" header="0.5" footer="0.5"/>
    <c:pageSetup orientation="landscape"/>
  </c:printSettings>
</c:chartSpace>
</file>

<file path=xl/charts/chart2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83"/>
          <c:y val="8.5125754757930466E-2"/>
          <c:w val="0.71875365577014061"/>
          <c:h val="0.65035519058189628"/>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849245406824343"/>
                  <c:y val="-0.60162952358228605"/>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wt'!$C$294:$C$298</c:f>
              <c:numCache>
                <c:formatCode>General</c:formatCode>
                <c:ptCount val="5"/>
                <c:pt idx="0">
                  <c:v>80</c:v>
                </c:pt>
                <c:pt idx="1">
                  <c:v>85</c:v>
                </c:pt>
                <c:pt idx="2">
                  <c:v>90</c:v>
                </c:pt>
                <c:pt idx="3">
                  <c:v>100</c:v>
                </c:pt>
                <c:pt idx="4">
                  <c:v>110</c:v>
                </c:pt>
              </c:numCache>
            </c:numRef>
          </c:xVal>
          <c:yVal>
            <c:numRef>
              <c:f>'Mch-Tsc wt'!$I$294:$I$298</c:f>
              <c:numCache>
                <c:formatCode>0.00</c:formatCode>
                <c:ptCount val="5"/>
              </c:numCache>
            </c:numRef>
          </c:yVal>
        </c:ser>
        <c:axId val="62440576"/>
        <c:axId val="62442112"/>
      </c:scatterChart>
      <c:valAx>
        <c:axId val="62440576"/>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442112"/>
        <c:crosses val="autoZero"/>
        <c:crossBetween val="midCat"/>
        <c:majorUnit val="20"/>
      </c:valAx>
      <c:valAx>
        <c:axId val="62442112"/>
        <c:scaling>
          <c:orientation val="minMax"/>
          <c:max val="3500"/>
          <c:min val="15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440576"/>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633" r="0.75000000000000633" t="1" header="0.5" footer="0.5"/>
    <c:pageSetup orientation="landscape"/>
  </c:printSettings>
</c:chartSpace>
</file>

<file path=xl/charts/chart2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83"/>
          <c:y val="8.5125754757930466E-2"/>
          <c:w val="0.71875365577014061"/>
          <c:h val="0.65035519058189628"/>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849245406824343"/>
                  <c:y val="-0.60162952358228605"/>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wt'!$C$294:$C$298</c:f>
              <c:numCache>
                <c:formatCode>General</c:formatCode>
                <c:ptCount val="5"/>
                <c:pt idx="0">
                  <c:v>80</c:v>
                </c:pt>
                <c:pt idx="1">
                  <c:v>85</c:v>
                </c:pt>
                <c:pt idx="2">
                  <c:v>90</c:v>
                </c:pt>
                <c:pt idx="3">
                  <c:v>100</c:v>
                </c:pt>
                <c:pt idx="4">
                  <c:v>110</c:v>
                </c:pt>
              </c:numCache>
            </c:numRef>
          </c:xVal>
          <c:yVal>
            <c:numRef>
              <c:f>'Mch-Tsc wt'!$I$294:$I$298</c:f>
              <c:numCache>
                <c:formatCode>0.00</c:formatCode>
                <c:ptCount val="5"/>
              </c:numCache>
            </c:numRef>
          </c:yVal>
        </c:ser>
        <c:axId val="62462208"/>
        <c:axId val="62472192"/>
      </c:scatterChart>
      <c:valAx>
        <c:axId val="62462208"/>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472192"/>
        <c:crosses val="autoZero"/>
        <c:crossBetween val="midCat"/>
        <c:majorUnit val="20"/>
      </c:valAx>
      <c:valAx>
        <c:axId val="62472192"/>
        <c:scaling>
          <c:orientation val="minMax"/>
          <c:max val="3500"/>
          <c:min val="15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462208"/>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633" r="0.75000000000000633" t="1" header="0.5" footer="0.5"/>
    <c:pageSetup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0000FF"/>
                </a:solidFill>
                <a:latin typeface="Arial"/>
                <a:ea typeface="Arial"/>
                <a:cs typeface="Arial"/>
              </a:defRPr>
            </a:pPr>
            <a:r>
              <a:rPr lang="en-US"/>
              <a:t>Gastroc Glucose Uptake (µg/g/min)</a:t>
            </a:r>
          </a:p>
        </c:rich>
      </c:tx>
      <c:layout>
        <c:manualLayout>
          <c:xMode val="edge"/>
          <c:yMode val="edge"/>
          <c:x val="0.18633540372670976"/>
          <c:y val="2.3696682464454992E-2"/>
        </c:manualLayout>
      </c:layout>
      <c:spPr>
        <a:noFill/>
        <a:ln w="25400">
          <a:noFill/>
        </a:ln>
      </c:spPr>
    </c:title>
    <c:plotArea>
      <c:layout>
        <c:manualLayout>
          <c:layoutTarget val="inner"/>
          <c:xMode val="edge"/>
          <c:yMode val="edge"/>
          <c:x val="0.23602484472049848"/>
          <c:y val="0.27014280524012618"/>
          <c:w val="0.70186335403726041"/>
          <c:h val="0.58293973762343065"/>
        </c:manualLayout>
      </c:layout>
      <c:barChart>
        <c:barDir val="col"/>
        <c:grouping val="clustered"/>
        <c:ser>
          <c:idx val="0"/>
          <c:order val="0"/>
          <c:spPr>
            <a:solidFill>
              <a:srgbClr val="9999FF"/>
            </a:solidFill>
            <a:ln w="12700">
              <a:solidFill>
                <a:srgbClr val="000000"/>
              </a:solidFill>
              <a:prstDash val="solid"/>
            </a:ln>
          </c:spPr>
          <c:dPt>
            <c:idx val="0"/>
            <c:spPr>
              <a:solidFill>
                <a:srgbClr val="FFFF00"/>
              </a:solidFill>
              <a:ln w="12700">
                <a:solidFill>
                  <a:srgbClr val="000000"/>
                </a:solidFill>
                <a:prstDash val="solid"/>
              </a:ln>
            </c:spPr>
          </c:dPt>
          <c:dPt>
            <c:idx val="1"/>
            <c:spPr>
              <a:solidFill>
                <a:srgbClr val="00CCFF"/>
              </a:solidFill>
              <a:ln w="12700">
                <a:solidFill>
                  <a:srgbClr val="000000"/>
                </a:solidFill>
                <a:prstDash val="solid"/>
              </a:ln>
            </c:spPr>
          </c:dPt>
          <c:dPt>
            <c:idx val="2"/>
            <c:spPr>
              <a:solidFill>
                <a:srgbClr val="CC99FF"/>
              </a:solidFill>
              <a:ln w="12700">
                <a:solidFill>
                  <a:srgbClr val="000000"/>
                </a:solidFill>
                <a:prstDash val="solid"/>
              </a:ln>
            </c:spPr>
          </c:dPt>
          <c:errBars>
            <c:errBarType val="plus"/>
            <c:errValType val="cust"/>
            <c:plus>
              <c:numRef>
                <c:f>('Clamp summary'!$T$60,'Clamp summary'!$T$83,'Clamp summary'!$T$106)</c:f>
                <c:numCache>
                  <c:formatCode>General</c:formatCode>
                  <c:ptCount val="3"/>
                  <c:pt idx="0">
                    <c:v>1.5449008372555362</c:v>
                  </c:pt>
                  <c:pt idx="1">
                    <c:v>2.408606206004678</c:v>
                  </c:pt>
                  <c:pt idx="2">
                    <c:v>0</c:v>
                  </c:pt>
                </c:numCache>
              </c:numRef>
            </c:plus>
            <c:spPr>
              <a:ln w="3175">
                <a:solidFill>
                  <a:srgbClr val="000000"/>
                </a:solidFill>
                <a:prstDash val="solid"/>
              </a:ln>
            </c:spPr>
          </c:errBars>
          <c:cat>
            <c:strRef>
              <c:f>('Clamp summary'!$B$48,'Clamp summary'!$B$71)</c:f>
              <c:strCache>
                <c:ptCount val="2"/>
                <c:pt idx="0">
                  <c:v>wt</c:v>
                </c:pt>
                <c:pt idx="1">
                  <c:v>ko</c:v>
                </c:pt>
              </c:strCache>
            </c:strRef>
          </c:cat>
          <c:val>
            <c:numRef>
              <c:f>('Clamp summary'!$S$60,'Clamp summary'!$S$83)</c:f>
              <c:numCache>
                <c:formatCode>0.00</c:formatCode>
                <c:ptCount val="2"/>
                <c:pt idx="0">
                  <c:v>12.558342146288078</c:v>
                </c:pt>
                <c:pt idx="1">
                  <c:v>13.758944172147826</c:v>
                </c:pt>
              </c:numCache>
            </c:numRef>
          </c:val>
        </c:ser>
        <c:axId val="115509504"/>
        <c:axId val="115712384"/>
      </c:barChart>
      <c:catAx>
        <c:axId val="115509504"/>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5712384"/>
        <c:crosses val="autoZero"/>
        <c:auto val="1"/>
        <c:lblAlgn val="ctr"/>
        <c:lblOffset val="100"/>
        <c:tickLblSkip val="1"/>
        <c:tickMarkSkip val="1"/>
      </c:catAx>
      <c:valAx>
        <c:axId val="115712384"/>
        <c:scaling>
          <c:orientation val="minMax"/>
          <c:max val="25"/>
          <c:min val="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15509504"/>
        <c:crosses val="autoZero"/>
        <c:crossBetween val="between"/>
        <c:majorUnit val="5"/>
      </c:valAx>
      <c:spPr>
        <a:noFill/>
        <a:ln w="25400">
          <a:noFill/>
        </a:ln>
      </c:spPr>
    </c:plotArea>
    <c:plotVisOnly val="1"/>
    <c:dispBlanksAs val="gap"/>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orientation="landscape"/>
  </c:printSettings>
</c:chartSpace>
</file>

<file path=xl/charts/chart3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7.3921282850276493E-2"/>
          <c:w val="0.71875365577014061"/>
          <c:h val="0.66155966248955211"/>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1543689851268769"/>
                  <c:y val="-0.47153551260637627"/>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ko'!$C$52:$C$56</c:f>
              <c:numCache>
                <c:formatCode>General</c:formatCode>
                <c:ptCount val="5"/>
                <c:pt idx="0">
                  <c:v>80</c:v>
                </c:pt>
                <c:pt idx="1">
                  <c:v>85</c:v>
                </c:pt>
                <c:pt idx="2">
                  <c:v>90</c:v>
                </c:pt>
                <c:pt idx="3">
                  <c:v>100</c:v>
                </c:pt>
                <c:pt idx="4">
                  <c:v>110</c:v>
                </c:pt>
              </c:numCache>
            </c:numRef>
          </c:xVal>
          <c:yVal>
            <c:numRef>
              <c:f>'Mch-Tsc ko'!$I$52:$I$56</c:f>
              <c:numCache>
                <c:formatCode>0.00</c:formatCode>
                <c:ptCount val="5"/>
              </c:numCache>
            </c:numRef>
          </c:yVal>
        </c:ser>
        <c:axId val="62660608"/>
        <c:axId val="62662144"/>
      </c:scatterChart>
      <c:valAx>
        <c:axId val="62660608"/>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662144"/>
        <c:crosses val="autoZero"/>
        <c:crossBetween val="midCat"/>
        <c:majorUnit val="20"/>
      </c:valAx>
      <c:valAx>
        <c:axId val="62662144"/>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660608"/>
        <c:crosses val="autoZero"/>
        <c:crossBetween val="midCat"/>
        <c:majorUnit val="500"/>
      </c:valAx>
      <c:spPr>
        <a:no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8.5125754757930466E-2"/>
          <c:w val="0.71875365577014061"/>
          <c:h val="0.65035519058189595"/>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17720745844269697"/>
                  <c:y val="-0.48657154219358945"/>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ko'!$C$74:$C$78</c:f>
              <c:numCache>
                <c:formatCode>General</c:formatCode>
                <c:ptCount val="5"/>
                <c:pt idx="0">
                  <c:v>80</c:v>
                </c:pt>
                <c:pt idx="1">
                  <c:v>85</c:v>
                </c:pt>
                <c:pt idx="2">
                  <c:v>90</c:v>
                </c:pt>
                <c:pt idx="3">
                  <c:v>100</c:v>
                </c:pt>
                <c:pt idx="4">
                  <c:v>110</c:v>
                </c:pt>
              </c:numCache>
            </c:numRef>
          </c:xVal>
          <c:yVal>
            <c:numRef>
              <c:f>'Mch-Tsc ko'!$I$74:$I$78</c:f>
              <c:numCache>
                <c:formatCode>0.00</c:formatCode>
                <c:ptCount val="5"/>
              </c:numCache>
            </c:numRef>
          </c:yVal>
        </c:ser>
        <c:axId val="62698624"/>
        <c:axId val="62700160"/>
      </c:scatterChart>
      <c:valAx>
        <c:axId val="62698624"/>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700160"/>
        <c:crosses val="autoZero"/>
        <c:crossBetween val="midCat"/>
        <c:majorUnit val="20"/>
      </c:valAx>
      <c:valAx>
        <c:axId val="62700160"/>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698624"/>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orientation="landscape"/>
  </c:printSettings>
</c:chartSpace>
</file>

<file path=xl/charts/chart3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7.7328043918174383E-2"/>
          <c:w val="0.71875365577014061"/>
          <c:h val="0.68238344252769922"/>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154800962379701"/>
                  <c:y val="-0.60971033166309474"/>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ko'!$C$96:$C$100</c:f>
              <c:numCache>
                <c:formatCode>General</c:formatCode>
                <c:ptCount val="5"/>
                <c:pt idx="0">
                  <c:v>80</c:v>
                </c:pt>
                <c:pt idx="1">
                  <c:v>85</c:v>
                </c:pt>
                <c:pt idx="2">
                  <c:v>90</c:v>
                </c:pt>
                <c:pt idx="3">
                  <c:v>100</c:v>
                </c:pt>
                <c:pt idx="4">
                  <c:v>110</c:v>
                </c:pt>
              </c:numCache>
            </c:numRef>
          </c:xVal>
          <c:yVal>
            <c:numRef>
              <c:f>'Mch-Tsc ko'!$I$96:$I$100</c:f>
              <c:numCache>
                <c:formatCode>0.00</c:formatCode>
                <c:ptCount val="5"/>
              </c:numCache>
            </c:numRef>
          </c:yVal>
        </c:ser>
        <c:axId val="62945536"/>
        <c:axId val="62947328"/>
      </c:scatterChart>
      <c:valAx>
        <c:axId val="62945536"/>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947328"/>
        <c:crosses val="autoZero"/>
        <c:crossBetween val="midCat"/>
        <c:majorUnit val="20"/>
      </c:valAx>
      <c:valAx>
        <c:axId val="62947328"/>
        <c:scaling>
          <c:orientation val="minMax"/>
          <c:max val="3500"/>
          <c:min val="15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945536"/>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8.5125754757930466E-2"/>
          <c:w val="0.71875365577014061"/>
          <c:h val="0.65035519058189595"/>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849245406824327"/>
                  <c:y val="-0.60971033166309474"/>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ko'!$C$118:$C$122</c:f>
              <c:numCache>
                <c:formatCode>General</c:formatCode>
                <c:ptCount val="5"/>
                <c:pt idx="0">
                  <c:v>80</c:v>
                </c:pt>
                <c:pt idx="1">
                  <c:v>85</c:v>
                </c:pt>
                <c:pt idx="2">
                  <c:v>90</c:v>
                </c:pt>
                <c:pt idx="3">
                  <c:v>100</c:v>
                </c:pt>
                <c:pt idx="4">
                  <c:v>110</c:v>
                </c:pt>
              </c:numCache>
            </c:numRef>
          </c:xVal>
          <c:yVal>
            <c:numRef>
              <c:f>'Mch-Tsc ko'!$I$118:$I$122</c:f>
              <c:numCache>
                <c:formatCode>0.00</c:formatCode>
                <c:ptCount val="5"/>
              </c:numCache>
            </c:numRef>
          </c:yVal>
        </c:ser>
        <c:axId val="62954880"/>
        <c:axId val="62977152"/>
      </c:scatterChart>
      <c:valAx>
        <c:axId val="62954880"/>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977152"/>
        <c:crosses val="autoZero"/>
        <c:crossBetween val="midCat"/>
        <c:majorUnit val="20"/>
      </c:valAx>
      <c:valAx>
        <c:axId val="62977152"/>
        <c:scaling>
          <c:orientation val="minMax"/>
          <c:max val="3500"/>
          <c:min val="15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954880"/>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8.3718791349428501E-2"/>
          <c:w val="0.71875365577014061"/>
          <c:h val="0.65613414025726058"/>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1543689851268769"/>
                  <c:y val="-0.53295156287282253"/>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ko'!$C$140:$C$144</c:f>
              <c:numCache>
                <c:formatCode>General</c:formatCode>
                <c:ptCount val="5"/>
                <c:pt idx="0">
                  <c:v>80</c:v>
                </c:pt>
                <c:pt idx="1">
                  <c:v>85</c:v>
                </c:pt>
                <c:pt idx="2">
                  <c:v>90</c:v>
                </c:pt>
                <c:pt idx="3">
                  <c:v>100</c:v>
                </c:pt>
                <c:pt idx="4">
                  <c:v>110</c:v>
                </c:pt>
              </c:numCache>
            </c:numRef>
          </c:xVal>
          <c:yVal>
            <c:numRef>
              <c:f>'Mch-Tsc ko'!$I$140:$I$144</c:f>
              <c:numCache>
                <c:formatCode>0.00</c:formatCode>
                <c:ptCount val="5"/>
              </c:numCache>
            </c:numRef>
          </c:yVal>
        </c:ser>
        <c:axId val="62989056"/>
        <c:axId val="62990592"/>
      </c:scatterChart>
      <c:valAx>
        <c:axId val="62989056"/>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990592"/>
        <c:crosses val="autoZero"/>
        <c:crossBetween val="midCat"/>
        <c:majorUnit val="20"/>
      </c:valAx>
      <c:valAx>
        <c:axId val="62990592"/>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2989056"/>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8.5125754757930466E-2"/>
          <c:w val="0.71875365577014061"/>
          <c:h val="0.65035519058189595"/>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1543689851268769"/>
                  <c:y val="-0.5935487155014717"/>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ko'!$C$162:$C$166</c:f>
              <c:numCache>
                <c:formatCode>General</c:formatCode>
                <c:ptCount val="5"/>
                <c:pt idx="0">
                  <c:v>80</c:v>
                </c:pt>
                <c:pt idx="1">
                  <c:v>85</c:v>
                </c:pt>
                <c:pt idx="2">
                  <c:v>90</c:v>
                </c:pt>
                <c:pt idx="3">
                  <c:v>100</c:v>
                </c:pt>
                <c:pt idx="4">
                  <c:v>110</c:v>
                </c:pt>
              </c:numCache>
            </c:numRef>
          </c:xVal>
          <c:yVal>
            <c:numRef>
              <c:f>'Mch-Tsc ko'!$I$162:$I$166</c:f>
              <c:numCache>
                <c:formatCode>0.00</c:formatCode>
                <c:ptCount val="5"/>
              </c:numCache>
            </c:numRef>
          </c:yVal>
        </c:ser>
        <c:axId val="63022976"/>
        <c:axId val="63024512"/>
      </c:scatterChart>
      <c:valAx>
        <c:axId val="63022976"/>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3024512"/>
        <c:crosses val="autoZero"/>
        <c:crossBetween val="midCat"/>
        <c:majorUnit val="20"/>
      </c:valAx>
      <c:valAx>
        <c:axId val="63024512"/>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3022976"/>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8.4416374088911533E-2"/>
          <c:w val="0.71875365577014061"/>
          <c:h val="0.65326889477786987"/>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1543689851268769"/>
                  <c:y val="-0.43167104111986404"/>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ko'!$C$184:$C$188</c:f>
              <c:numCache>
                <c:formatCode>General</c:formatCode>
                <c:ptCount val="5"/>
                <c:pt idx="0">
                  <c:v>80</c:v>
                </c:pt>
                <c:pt idx="1">
                  <c:v>85</c:v>
                </c:pt>
                <c:pt idx="2">
                  <c:v>90</c:v>
                </c:pt>
                <c:pt idx="3">
                  <c:v>100</c:v>
                </c:pt>
                <c:pt idx="4">
                  <c:v>110</c:v>
                </c:pt>
              </c:numCache>
            </c:numRef>
          </c:xVal>
          <c:yVal>
            <c:numRef>
              <c:f>'Mch-Tsc ko'!$I$184:$I$188</c:f>
              <c:numCache>
                <c:formatCode>0.00</c:formatCode>
                <c:ptCount val="5"/>
              </c:numCache>
            </c:numRef>
          </c:yVal>
        </c:ser>
        <c:axId val="63118336"/>
        <c:axId val="63136512"/>
      </c:scatterChart>
      <c:valAx>
        <c:axId val="63118336"/>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3136512"/>
        <c:crosses val="autoZero"/>
        <c:crossBetween val="midCat"/>
        <c:majorUnit val="20"/>
      </c:valAx>
      <c:valAx>
        <c:axId val="63136512"/>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3118336"/>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8.5125754757930466E-2"/>
          <c:w val="0.71875365577014061"/>
          <c:h val="0.65035519058189595"/>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2238134295713041"/>
                  <c:y val="-0.37941175534876648"/>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ko'!$C$206:$C$210</c:f>
              <c:numCache>
                <c:formatCode>General</c:formatCode>
                <c:ptCount val="5"/>
                <c:pt idx="0">
                  <c:v>80</c:v>
                </c:pt>
                <c:pt idx="1">
                  <c:v>85</c:v>
                </c:pt>
                <c:pt idx="2">
                  <c:v>90</c:v>
                </c:pt>
                <c:pt idx="3">
                  <c:v>100</c:v>
                </c:pt>
                <c:pt idx="4">
                  <c:v>110</c:v>
                </c:pt>
              </c:numCache>
            </c:numRef>
          </c:xVal>
          <c:yVal>
            <c:numRef>
              <c:f>'Mch-Tsc ko'!$I$206:$I$210</c:f>
              <c:numCache>
                <c:formatCode>0.00</c:formatCode>
                <c:ptCount val="5"/>
              </c:numCache>
            </c:numRef>
          </c:yVal>
        </c:ser>
        <c:axId val="63160704"/>
        <c:axId val="63162240"/>
      </c:scatterChart>
      <c:valAx>
        <c:axId val="63160704"/>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3162240"/>
        <c:crosses val="autoZero"/>
        <c:crossBetween val="midCat"/>
        <c:majorUnit val="20"/>
      </c:valAx>
      <c:valAx>
        <c:axId val="63162240"/>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3160704"/>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7.3921282850276493E-2"/>
          <c:w val="0.71875365577014061"/>
          <c:h val="0.66155966248955211"/>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154800962379701"/>
                  <c:y val="-0.28044539887059572"/>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ko'!$C$228:$C$232</c:f>
              <c:numCache>
                <c:formatCode>General</c:formatCode>
                <c:ptCount val="5"/>
                <c:pt idx="0">
                  <c:v>80</c:v>
                </c:pt>
                <c:pt idx="1">
                  <c:v>85</c:v>
                </c:pt>
                <c:pt idx="2">
                  <c:v>90</c:v>
                </c:pt>
                <c:pt idx="3">
                  <c:v>100</c:v>
                </c:pt>
                <c:pt idx="4">
                  <c:v>110</c:v>
                </c:pt>
              </c:numCache>
            </c:numRef>
          </c:xVal>
          <c:yVal>
            <c:numRef>
              <c:f>'Mch-Tsc ko'!$I$228:$I$232</c:f>
              <c:numCache>
                <c:formatCode>0.00</c:formatCode>
                <c:ptCount val="5"/>
              </c:numCache>
            </c:numRef>
          </c:yVal>
        </c:ser>
        <c:axId val="63186432"/>
        <c:axId val="63187968"/>
      </c:scatterChart>
      <c:valAx>
        <c:axId val="63186432"/>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3187968"/>
        <c:crosses val="autoZero"/>
        <c:crossBetween val="midCat"/>
        <c:majorUnit val="20"/>
      </c:valAx>
      <c:valAx>
        <c:axId val="63187968"/>
        <c:scaling>
          <c:orientation val="minMax"/>
          <c:max val="4500"/>
          <c:min val="25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3186432"/>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8.5125754757930466E-2"/>
          <c:w val="0.71875365577014061"/>
          <c:h val="0.65035519058189595"/>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1543689851268769"/>
                  <c:y val="-0.48460733317426508"/>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ko'!$C$250:$C$254</c:f>
              <c:numCache>
                <c:formatCode>General</c:formatCode>
                <c:ptCount val="5"/>
                <c:pt idx="0">
                  <c:v>80</c:v>
                </c:pt>
                <c:pt idx="1">
                  <c:v>85</c:v>
                </c:pt>
                <c:pt idx="2">
                  <c:v>90</c:v>
                </c:pt>
                <c:pt idx="3">
                  <c:v>100</c:v>
                </c:pt>
                <c:pt idx="4">
                  <c:v>110</c:v>
                </c:pt>
              </c:numCache>
            </c:numRef>
          </c:xVal>
          <c:yVal>
            <c:numRef>
              <c:f>'Mch-Tsc ko'!$I$250:$I$254</c:f>
              <c:numCache>
                <c:formatCode>0.00</c:formatCode>
                <c:ptCount val="5"/>
              </c:numCache>
            </c:numRef>
          </c:yVal>
        </c:ser>
        <c:axId val="63228544"/>
        <c:axId val="63234432"/>
      </c:scatterChart>
      <c:valAx>
        <c:axId val="63228544"/>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3234432"/>
        <c:crosses val="autoZero"/>
        <c:crossBetween val="midCat"/>
        <c:majorUnit val="20"/>
      </c:valAx>
      <c:valAx>
        <c:axId val="63234432"/>
        <c:scaling>
          <c:orientation val="minMax"/>
          <c:max val="4500"/>
          <c:min val="25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3228544"/>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0000FF"/>
                </a:solidFill>
                <a:latin typeface="Arial"/>
                <a:ea typeface="Arial"/>
                <a:cs typeface="Arial"/>
              </a:defRPr>
            </a:pPr>
            <a:r>
              <a:rPr lang="en-US"/>
              <a:t>V.fat Glucose Uptake (µg/g/min)</a:t>
            </a:r>
          </a:p>
        </c:rich>
      </c:tx>
      <c:layout>
        <c:manualLayout>
          <c:xMode val="edge"/>
          <c:yMode val="edge"/>
          <c:x val="0.12422360248447359"/>
          <c:y val="2.3696682464454992E-2"/>
        </c:manualLayout>
      </c:layout>
      <c:spPr>
        <a:noFill/>
        <a:ln w="25400">
          <a:noFill/>
        </a:ln>
      </c:spPr>
    </c:title>
    <c:plotArea>
      <c:layout>
        <c:manualLayout>
          <c:layoutTarget val="inner"/>
          <c:xMode val="edge"/>
          <c:yMode val="edge"/>
          <c:x val="0.18219461697722591"/>
          <c:y val="0.2590842258461768"/>
          <c:w val="0.68944099378881984"/>
          <c:h val="0.58767908508378364"/>
        </c:manualLayout>
      </c:layout>
      <c:barChart>
        <c:barDir val="col"/>
        <c:grouping val="clustered"/>
        <c:ser>
          <c:idx val="0"/>
          <c:order val="0"/>
          <c:spPr>
            <a:solidFill>
              <a:srgbClr val="9999FF"/>
            </a:solidFill>
            <a:ln w="12700">
              <a:solidFill>
                <a:srgbClr val="000000"/>
              </a:solidFill>
              <a:prstDash val="solid"/>
            </a:ln>
          </c:spPr>
          <c:dPt>
            <c:idx val="0"/>
            <c:spPr>
              <a:solidFill>
                <a:srgbClr val="FFFF00"/>
              </a:solidFill>
              <a:ln w="12700">
                <a:solidFill>
                  <a:srgbClr val="000000"/>
                </a:solidFill>
                <a:prstDash val="solid"/>
              </a:ln>
            </c:spPr>
          </c:dPt>
          <c:dPt>
            <c:idx val="1"/>
            <c:spPr>
              <a:solidFill>
                <a:srgbClr val="00CCFF"/>
              </a:solidFill>
              <a:ln w="12700">
                <a:solidFill>
                  <a:srgbClr val="000000"/>
                </a:solidFill>
                <a:prstDash val="solid"/>
              </a:ln>
            </c:spPr>
          </c:dPt>
          <c:dPt>
            <c:idx val="2"/>
            <c:spPr>
              <a:solidFill>
                <a:srgbClr val="CC99FF"/>
              </a:solidFill>
              <a:ln w="12700">
                <a:solidFill>
                  <a:srgbClr val="000000"/>
                </a:solidFill>
                <a:prstDash val="solid"/>
              </a:ln>
            </c:spPr>
          </c:dPt>
          <c:errBars>
            <c:errBarType val="plus"/>
            <c:errValType val="cust"/>
            <c:plus>
              <c:numRef>
                <c:f>('Clamp summary'!$T$62,'Clamp summary'!$T$85,'Clamp summary'!$T$108)</c:f>
                <c:numCache>
                  <c:formatCode>General</c:formatCode>
                  <c:ptCount val="3"/>
                  <c:pt idx="0">
                    <c:v>0.40051617484653473</c:v>
                  </c:pt>
                  <c:pt idx="1">
                    <c:v>1.719485276168822</c:v>
                  </c:pt>
                  <c:pt idx="2">
                    <c:v>0</c:v>
                  </c:pt>
                </c:numCache>
              </c:numRef>
            </c:plus>
            <c:spPr>
              <a:ln w="3175">
                <a:solidFill>
                  <a:srgbClr val="000000"/>
                </a:solidFill>
                <a:prstDash val="solid"/>
              </a:ln>
            </c:spPr>
          </c:errBars>
          <c:cat>
            <c:strRef>
              <c:f>('Clamp summary'!$B$48,'Clamp summary'!$B$71)</c:f>
              <c:strCache>
                <c:ptCount val="2"/>
                <c:pt idx="0">
                  <c:v>wt</c:v>
                </c:pt>
                <c:pt idx="1">
                  <c:v>ko</c:v>
                </c:pt>
              </c:strCache>
            </c:strRef>
          </c:cat>
          <c:val>
            <c:numRef>
              <c:f>('Clamp summary'!$S$62,'Clamp summary'!$S$85)</c:f>
              <c:numCache>
                <c:formatCode>0.00</c:formatCode>
                <c:ptCount val="2"/>
                <c:pt idx="0">
                  <c:v>2.9048841540328025</c:v>
                </c:pt>
                <c:pt idx="1">
                  <c:v>6.8431014539538113</c:v>
                </c:pt>
              </c:numCache>
            </c:numRef>
          </c:val>
        </c:ser>
        <c:axId val="120671232"/>
        <c:axId val="60838656"/>
      </c:barChart>
      <c:catAx>
        <c:axId val="120671232"/>
        <c:scaling>
          <c:orientation val="minMax"/>
        </c:scaling>
        <c:axPos val="b"/>
        <c:numFmt formatCode="General" sourceLinked="1"/>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60838656"/>
        <c:crosses val="autoZero"/>
        <c:auto val="1"/>
        <c:lblAlgn val="ctr"/>
        <c:lblOffset val="100"/>
        <c:tickLblSkip val="1"/>
        <c:tickMarkSkip val="1"/>
      </c:catAx>
      <c:valAx>
        <c:axId val="60838656"/>
        <c:scaling>
          <c:orientation val="minMax"/>
          <c:max val="10"/>
          <c:min val="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20671232"/>
        <c:crosses val="autoZero"/>
        <c:crossBetween val="between"/>
        <c:majorUnit val="2"/>
      </c:valAx>
      <c:spPr>
        <a:noFill/>
        <a:ln w="25400">
          <a:noFill/>
        </a:ln>
      </c:spPr>
    </c:plotArea>
    <c:plotVisOnly val="1"/>
    <c:dispBlanksAs val="gap"/>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orientation="landscape"/>
  </c:printSettings>
</c:chartSpace>
</file>

<file path=xl/charts/chart40.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44"/>
          <c:y val="7.3921282850276493E-2"/>
          <c:w val="0.71875365577014061"/>
          <c:h val="0.66155966248955211"/>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849245406824332"/>
                  <c:y val="-0.48452461624115423"/>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'Mch-Tsc ko'!$C$272:$C$276</c:f>
              <c:numCache>
                <c:formatCode>General</c:formatCode>
                <c:ptCount val="5"/>
                <c:pt idx="0">
                  <c:v>80</c:v>
                </c:pt>
                <c:pt idx="1">
                  <c:v>85</c:v>
                </c:pt>
                <c:pt idx="2">
                  <c:v>90</c:v>
                </c:pt>
                <c:pt idx="3">
                  <c:v>100</c:v>
                </c:pt>
                <c:pt idx="4">
                  <c:v>110</c:v>
                </c:pt>
              </c:numCache>
            </c:numRef>
          </c:xVal>
          <c:yVal>
            <c:numRef>
              <c:f>'Mch-Tsc ko'!$I$272:$I$276</c:f>
              <c:numCache>
                <c:formatCode>0.00</c:formatCode>
                <c:ptCount val="5"/>
              </c:numCache>
            </c:numRef>
          </c:yVal>
        </c:ser>
        <c:axId val="63328256"/>
        <c:axId val="63329792"/>
      </c:scatterChart>
      <c:valAx>
        <c:axId val="63328256"/>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3329792"/>
        <c:crosses val="autoZero"/>
        <c:crossBetween val="midCat"/>
        <c:majorUnit val="20"/>
      </c:valAx>
      <c:valAx>
        <c:axId val="63329792"/>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3328256"/>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52"/>
          <c:y val="8.5125754757930466E-2"/>
          <c:w val="0.71875365577014061"/>
          <c:h val="0.65035519058189595"/>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154800962379701"/>
                  <c:y val="-0.38962856915613187"/>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'--,--'!$C$52:$C$56</c:f>
              <c:numCache>
                <c:formatCode>General</c:formatCode>
                <c:ptCount val="5"/>
                <c:pt idx="0">
                  <c:v>80</c:v>
                </c:pt>
                <c:pt idx="1">
                  <c:v>85</c:v>
                </c:pt>
                <c:pt idx="2">
                  <c:v>90</c:v>
                </c:pt>
                <c:pt idx="3">
                  <c:v>100</c:v>
                </c:pt>
                <c:pt idx="4">
                  <c:v>110</c:v>
                </c:pt>
              </c:numCache>
            </c:numRef>
          </c:xVal>
          <c:yVal>
            <c:numRef>
              <c:f>'--,--'!$I$52:$I$56</c:f>
              <c:numCache>
                <c:formatCode>0.00</c:formatCode>
                <c:ptCount val="5"/>
              </c:numCache>
            </c:numRef>
          </c:yVal>
        </c:ser>
        <c:axId val="64640512"/>
        <c:axId val="64642048"/>
      </c:scatterChart>
      <c:valAx>
        <c:axId val="64640512"/>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642048"/>
        <c:crosses val="autoZero"/>
        <c:crossBetween val="midCat"/>
        <c:majorUnit val="20"/>
      </c:valAx>
      <c:valAx>
        <c:axId val="64642048"/>
        <c:scaling>
          <c:orientation val="minMax"/>
          <c:max val="3500"/>
          <c:min val="15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640512"/>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52"/>
          <c:y val="8.4416447944007003E-2"/>
          <c:w val="0.71875365577014061"/>
          <c:h val="0.65326859142607174"/>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849245406824343"/>
                  <c:y val="-0.36356891752167697"/>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'--,--'!$C$74:$C$78</c:f>
              <c:numCache>
                <c:formatCode>General</c:formatCode>
                <c:ptCount val="5"/>
                <c:pt idx="0">
                  <c:v>80</c:v>
                </c:pt>
                <c:pt idx="1">
                  <c:v>85</c:v>
                </c:pt>
                <c:pt idx="2">
                  <c:v>90</c:v>
                </c:pt>
                <c:pt idx="3">
                  <c:v>100</c:v>
                </c:pt>
                <c:pt idx="4">
                  <c:v>110</c:v>
                </c:pt>
              </c:numCache>
            </c:numRef>
          </c:xVal>
          <c:yVal>
            <c:numRef>
              <c:f>'--,--'!$I$74:$I$78</c:f>
              <c:numCache>
                <c:formatCode>0.00</c:formatCode>
                <c:ptCount val="5"/>
              </c:numCache>
            </c:numRef>
          </c:yVal>
        </c:ser>
        <c:axId val="64666240"/>
        <c:axId val="64680320"/>
      </c:scatterChart>
      <c:valAx>
        <c:axId val="64666240"/>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680320"/>
        <c:crosses val="autoZero"/>
        <c:crossBetween val="midCat"/>
        <c:majorUnit val="20"/>
      </c:valAx>
      <c:valAx>
        <c:axId val="64680320"/>
        <c:scaling>
          <c:orientation val="minMax"/>
          <c:max val="3500"/>
          <c:min val="15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666240"/>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orientation="landscape"/>
  </c:printSettings>
</c:chartSpace>
</file>

<file path=xl/charts/chart43.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52"/>
          <c:y val="8.5125754757930466E-2"/>
          <c:w val="0.71875365577014061"/>
          <c:h val="0.65035519058189595"/>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849245406824343"/>
                  <c:y val="-0.60971033166309518"/>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'--,--'!$C$96:$C$100</c:f>
              <c:numCache>
                <c:formatCode>General</c:formatCode>
                <c:ptCount val="5"/>
                <c:pt idx="0">
                  <c:v>80</c:v>
                </c:pt>
                <c:pt idx="1">
                  <c:v>85</c:v>
                </c:pt>
                <c:pt idx="2">
                  <c:v>90</c:v>
                </c:pt>
                <c:pt idx="3">
                  <c:v>100</c:v>
                </c:pt>
                <c:pt idx="4">
                  <c:v>110</c:v>
                </c:pt>
              </c:numCache>
            </c:numRef>
          </c:xVal>
          <c:yVal>
            <c:numRef>
              <c:f>'--,--'!$I$96:$I$100</c:f>
              <c:numCache>
                <c:formatCode>0.00</c:formatCode>
                <c:ptCount val="5"/>
              </c:numCache>
            </c:numRef>
          </c:yVal>
        </c:ser>
        <c:axId val="64700416"/>
        <c:axId val="64701952"/>
      </c:scatterChart>
      <c:valAx>
        <c:axId val="64700416"/>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701952"/>
        <c:crosses val="autoZero"/>
        <c:crossBetween val="midCat"/>
        <c:majorUnit val="20"/>
      </c:valAx>
      <c:valAx>
        <c:axId val="64701952"/>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700416"/>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52"/>
          <c:y val="7.3921282850276493E-2"/>
          <c:w val="0.71875365577014061"/>
          <c:h val="0.66155966248955211"/>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18067968066491688"/>
                  <c:y val="-0.60162952358228583"/>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'--,--'!$C$118:$C$122</c:f>
              <c:numCache>
                <c:formatCode>General</c:formatCode>
                <c:ptCount val="5"/>
                <c:pt idx="0">
                  <c:v>80</c:v>
                </c:pt>
                <c:pt idx="1">
                  <c:v>85</c:v>
                </c:pt>
                <c:pt idx="2">
                  <c:v>90</c:v>
                </c:pt>
                <c:pt idx="3">
                  <c:v>100</c:v>
                </c:pt>
                <c:pt idx="4">
                  <c:v>110</c:v>
                </c:pt>
              </c:numCache>
            </c:numRef>
          </c:xVal>
          <c:yVal>
            <c:numRef>
              <c:f>'--,--'!$I$118:$I$122</c:f>
              <c:numCache>
                <c:formatCode>0.00</c:formatCode>
                <c:ptCount val="5"/>
              </c:numCache>
            </c:numRef>
          </c:yVal>
        </c:ser>
        <c:axId val="64742528"/>
        <c:axId val="64744064"/>
      </c:scatterChart>
      <c:valAx>
        <c:axId val="64742528"/>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744064"/>
        <c:crosses val="autoZero"/>
        <c:crossBetween val="midCat"/>
        <c:majorUnit val="20"/>
      </c:valAx>
      <c:valAx>
        <c:axId val="64744064"/>
        <c:scaling>
          <c:orientation val="minMax"/>
          <c:max val="3500"/>
          <c:min val="15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742528"/>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52"/>
          <c:y val="8.5125754757930466E-2"/>
          <c:w val="0.71875365577014061"/>
          <c:h val="0.65035519058189595"/>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849245406824332"/>
                  <c:y val="-0.61779113974390065"/>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'--,--'!$C$140:$C$144</c:f>
              <c:numCache>
                <c:formatCode>General</c:formatCode>
                <c:ptCount val="5"/>
                <c:pt idx="0">
                  <c:v>80</c:v>
                </c:pt>
                <c:pt idx="1">
                  <c:v>85</c:v>
                </c:pt>
                <c:pt idx="2">
                  <c:v>90</c:v>
                </c:pt>
                <c:pt idx="3">
                  <c:v>100</c:v>
                </c:pt>
                <c:pt idx="4">
                  <c:v>110</c:v>
                </c:pt>
              </c:numCache>
            </c:numRef>
          </c:xVal>
          <c:yVal>
            <c:numRef>
              <c:f>'--,--'!$I$140:$I$144</c:f>
              <c:numCache>
                <c:formatCode>0.00</c:formatCode>
                <c:ptCount val="5"/>
              </c:numCache>
            </c:numRef>
          </c:yVal>
        </c:ser>
        <c:axId val="64760064"/>
        <c:axId val="64782336"/>
      </c:scatterChart>
      <c:valAx>
        <c:axId val="64760064"/>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782336"/>
        <c:crosses val="autoZero"/>
        <c:crossBetween val="midCat"/>
        <c:majorUnit val="20"/>
      </c:valAx>
      <c:valAx>
        <c:axId val="64782336"/>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760064"/>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52"/>
          <c:y val="7.3921348066785755E-2"/>
          <c:w val="0.71875365577014061"/>
          <c:h val="0.6615593639030416"/>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1543689851268769"/>
                  <c:y val="-0.60971033166309474"/>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'--,--'!$C$162:$C$166</c:f>
              <c:numCache>
                <c:formatCode>General</c:formatCode>
                <c:ptCount val="5"/>
                <c:pt idx="0">
                  <c:v>80</c:v>
                </c:pt>
                <c:pt idx="1">
                  <c:v>85</c:v>
                </c:pt>
                <c:pt idx="2">
                  <c:v>90</c:v>
                </c:pt>
                <c:pt idx="3">
                  <c:v>100</c:v>
                </c:pt>
                <c:pt idx="4">
                  <c:v>110</c:v>
                </c:pt>
              </c:numCache>
            </c:numRef>
          </c:xVal>
          <c:yVal>
            <c:numRef>
              <c:f>'--,--'!$I$162:$I$166</c:f>
              <c:numCache>
                <c:formatCode>0.00</c:formatCode>
                <c:ptCount val="5"/>
              </c:numCache>
            </c:numRef>
          </c:yVal>
        </c:ser>
        <c:axId val="64802176"/>
        <c:axId val="64803968"/>
      </c:scatterChart>
      <c:valAx>
        <c:axId val="64802176"/>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3968"/>
        <c:crosses val="autoZero"/>
        <c:crossBetween val="midCat"/>
        <c:majorUnit val="20"/>
      </c:valAx>
      <c:valAx>
        <c:axId val="64803968"/>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802176"/>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orientation="landscape"/>
  </c:printSettings>
</c:chartSpace>
</file>

<file path=xl/charts/chart47.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52"/>
          <c:y val="8.5125754757930466E-2"/>
          <c:w val="0.71875365577014061"/>
          <c:h val="0.65035519058189506"/>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0154800962379701"/>
                  <c:y val="-0.59040801717967073"/>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'--,--'!$C$184:$C$188</c:f>
              <c:numCache>
                <c:formatCode>General</c:formatCode>
                <c:ptCount val="5"/>
                <c:pt idx="0">
                  <c:v>80</c:v>
                </c:pt>
                <c:pt idx="1">
                  <c:v>85</c:v>
                </c:pt>
                <c:pt idx="2">
                  <c:v>90</c:v>
                </c:pt>
                <c:pt idx="3">
                  <c:v>100</c:v>
                </c:pt>
                <c:pt idx="4">
                  <c:v>110</c:v>
                </c:pt>
              </c:numCache>
            </c:numRef>
          </c:xVal>
          <c:yVal>
            <c:numRef>
              <c:f>'--,--'!$I$184:$I$188</c:f>
              <c:numCache>
                <c:formatCode>0.00</c:formatCode>
                <c:ptCount val="5"/>
              </c:numCache>
            </c:numRef>
          </c:yVal>
        </c:ser>
        <c:axId val="64992000"/>
        <c:axId val="64993536"/>
      </c:scatterChart>
      <c:valAx>
        <c:axId val="64992000"/>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993536"/>
        <c:crosses val="autoZero"/>
        <c:crossBetween val="midCat"/>
        <c:majorUnit val="20"/>
      </c:valAx>
      <c:valAx>
        <c:axId val="64993536"/>
        <c:scaling>
          <c:orientation val="minMax"/>
          <c:max val="45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4992000"/>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52"/>
          <c:y val="8.5125754757930466E-2"/>
          <c:w val="0.71875365577014061"/>
          <c:h val="0.65035519058189506"/>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2238134295713041"/>
                  <c:y val="-0.31356589517219746"/>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'--,--'!$C$206:$C$210</c:f>
              <c:numCache>
                <c:formatCode>General</c:formatCode>
                <c:ptCount val="5"/>
                <c:pt idx="0">
                  <c:v>80</c:v>
                </c:pt>
                <c:pt idx="1">
                  <c:v>85</c:v>
                </c:pt>
                <c:pt idx="2">
                  <c:v>90</c:v>
                </c:pt>
                <c:pt idx="3">
                  <c:v>100</c:v>
                </c:pt>
                <c:pt idx="4">
                  <c:v>110</c:v>
                </c:pt>
              </c:numCache>
            </c:numRef>
          </c:xVal>
          <c:yVal>
            <c:numRef>
              <c:f>'--,--'!$I$206:$I$210</c:f>
              <c:numCache>
                <c:formatCode>0.00</c:formatCode>
                <c:ptCount val="5"/>
              </c:numCache>
            </c:numRef>
          </c:yVal>
        </c:ser>
        <c:axId val="65021824"/>
        <c:axId val="65023360"/>
      </c:scatterChart>
      <c:valAx>
        <c:axId val="65021824"/>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023360"/>
        <c:crosses val="autoZero"/>
        <c:crossBetween val="midCat"/>
        <c:majorUnit val="20"/>
      </c:valAx>
      <c:valAx>
        <c:axId val="65023360"/>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021824"/>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66" r="0.75000000000000566" t="1" header="0.5" footer="0.5"/>
    <c:pageSetup orientation="landscape"/>
  </c:printSettings>
</c:chartSpace>
</file>

<file path=xl/charts/chart49.xml><?xml version="1.0" encoding="utf-8"?>
<c:chartSpace xmlns:c="http://schemas.openxmlformats.org/drawingml/2006/chart" xmlns:a="http://schemas.openxmlformats.org/drawingml/2006/main" xmlns:r="http://schemas.openxmlformats.org/officeDocument/2006/relationships">
  <c:lang val="en-US"/>
  <c:chart>
    <c:plotArea>
      <c:layout>
        <c:manualLayout>
          <c:layoutTarget val="inner"/>
          <c:xMode val="edge"/>
          <c:yMode val="edge"/>
          <c:x val="0.20312603315243363"/>
          <c:y val="8.5125754757930466E-2"/>
          <c:w val="0.71875365577014061"/>
          <c:h val="0.65035519058189506"/>
        </c:manualLayout>
      </c:layout>
      <c:scatterChart>
        <c:scatterStyle val="lineMarker"/>
        <c:ser>
          <c:idx val="0"/>
          <c:order val="0"/>
          <c:spPr>
            <a:ln w="28575">
              <a:noFill/>
            </a:ln>
          </c:spPr>
          <c:marker>
            <c:symbol val="diamond"/>
            <c:size val="5"/>
            <c:spPr>
              <a:solidFill>
                <a:srgbClr val="000080"/>
              </a:solidFill>
              <a:ln>
                <a:solidFill>
                  <a:srgbClr val="000080"/>
                </a:solidFill>
                <a:prstDash val="solid"/>
              </a:ln>
            </c:spPr>
          </c:marker>
          <c:trendline>
            <c:spPr>
              <a:ln w="25400">
                <a:solidFill>
                  <a:srgbClr val="000000"/>
                </a:solidFill>
                <a:prstDash val="solid"/>
              </a:ln>
            </c:spPr>
            <c:trendlineType val="linear"/>
            <c:dispRSqr val="1"/>
            <c:dispEq val="1"/>
            <c:trendlineLbl>
              <c:layout>
                <c:manualLayout>
                  <c:x val="0.2293257874015748"/>
                  <c:y val="-0.59310904318778335"/>
                </c:manualLayout>
              </c:layout>
              <c:numFmt formatCode="General" sourceLinked="0"/>
              <c:spPr>
                <a:noFill/>
                <a:ln w="25400">
                  <a:noFill/>
                </a:ln>
              </c:spPr>
              <c:txPr>
                <a:bodyPr/>
                <a:lstStyle/>
                <a:p>
                  <a:pPr>
                    <a:defRPr sz="900" b="1" i="0" u="none" strike="noStrike" baseline="0">
                      <a:solidFill>
                        <a:srgbClr val="0000FF"/>
                      </a:solidFill>
                      <a:latin typeface="Arial"/>
                      <a:ea typeface="Arial"/>
                      <a:cs typeface="Arial"/>
                    </a:defRPr>
                  </a:pPr>
                  <a:endParaRPr lang="en-US"/>
                </a:p>
              </c:txPr>
            </c:trendlineLbl>
          </c:trendline>
          <c:xVal>
            <c:numRef>
              <c:f>'--,--'!$C$228:$C$232</c:f>
              <c:numCache>
                <c:formatCode>General</c:formatCode>
                <c:ptCount val="5"/>
                <c:pt idx="0">
                  <c:v>80</c:v>
                </c:pt>
                <c:pt idx="1">
                  <c:v>85</c:v>
                </c:pt>
                <c:pt idx="2">
                  <c:v>90</c:v>
                </c:pt>
                <c:pt idx="3">
                  <c:v>100</c:v>
                </c:pt>
                <c:pt idx="4">
                  <c:v>110</c:v>
                </c:pt>
              </c:numCache>
            </c:numRef>
          </c:xVal>
          <c:yVal>
            <c:numRef>
              <c:f>'--,--'!$I$228:$I$232</c:f>
              <c:numCache>
                <c:formatCode>0.00</c:formatCode>
                <c:ptCount val="5"/>
              </c:numCache>
            </c:numRef>
          </c:yVal>
        </c:ser>
        <c:axId val="65047552"/>
        <c:axId val="65061632"/>
      </c:scatterChart>
      <c:valAx>
        <c:axId val="65047552"/>
        <c:scaling>
          <c:orientation val="minMax"/>
          <c:max val="140"/>
          <c:min val="60"/>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061632"/>
        <c:crosses val="autoZero"/>
        <c:crossBetween val="midCat"/>
        <c:majorUnit val="20"/>
      </c:valAx>
      <c:valAx>
        <c:axId val="65061632"/>
        <c:scaling>
          <c:orientation val="minMax"/>
          <c:max val="4000"/>
          <c:min val="200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5047552"/>
        <c:crosses val="autoZero"/>
        <c:crossBetween val="midCat"/>
        <c:majorUnit val="500"/>
      </c:valAx>
      <c:spPr>
        <a:solidFill>
          <a:srgbClr val="FFFFFF"/>
        </a:solidFill>
        <a:ln w="25400">
          <a:noFill/>
        </a:ln>
      </c:spPr>
    </c:plotArea>
    <c:plotVisOnly val="1"/>
    <c:dispBlanksAs val="gap"/>
  </c:chart>
  <c:spPr>
    <a:solidFill>
      <a:srgbClr val="FFFFFF"/>
    </a:solidFill>
    <a:ln w="3175">
      <a:solidFill>
        <a:srgbClr val="000000"/>
      </a:solidFill>
      <a:prstDash val="solid"/>
    </a:ln>
  </c:spPr>
  <c:txPr>
    <a:bodyPr/>
    <a:lstStyle/>
    <a:p>
      <a:pPr>
        <a:defRPr sz="225" b="0" i="0" u="none" strike="noStrike" baseline="0">
          <a:solidFill>
            <a:srgbClr val="000000"/>
          </a:solidFill>
          <a:latin typeface="Arial"/>
          <a:ea typeface="Arial"/>
          <a:cs typeface="Arial"/>
        </a:defRPr>
      </a:pPr>
      <a:endParaRPr lang="en-US"/>
    </a:p>
  </c:txPr>
  <c:printSettings>
    <c:headerFooter alignWithMargins="0"/>
    <c:pageMargins b="1" l="0.75000000000000588" r="0.75000000000000588" t="1" header="0.5" footer="0.5"/>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0000FF"/>
                </a:solidFill>
                <a:latin typeface="Arial"/>
                <a:ea typeface="Arial"/>
                <a:cs typeface="Arial"/>
              </a:defRPr>
            </a:pPr>
            <a:r>
              <a:rPr lang="en-US"/>
              <a:t>HGP (mg/kg/min)</a:t>
            </a:r>
          </a:p>
        </c:rich>
      </c:tx>
      <c:layout>
        <c:manualLayout>
          <c:xMode val="edge"/>
          <c:yMode val="edge"/>
          <c:x val="0.19875776397515527"/>
          <c:y val="2.3696682464454992E-2"/>
        </c:manualLayout>
      </c:layout>
      <c:spPr>
        <a:noFill/>
        <a:ln w="25400">
          <a:noFill/>
        </a:ln>
      </c:spPr>
    </c:title>
    <c:plotArea>
      <c:layout>
        <c:manualLayout>
          <c:layoutTarget val="inner"/>
          <c:xMode val="edge"/>
          <c:yMode val="edge"/>
          <c:x val="0.18633540372670976"/>
          <c:y val="0.27962150016083237"/>
          <c:w val="0.72670807453417163"/>
          <c:h val="0.57346104270272358"/>
        </c:manualLayout>
      </c:layout>
      <c:barChart>
        <c:barDir val="col"/>
        <c:grouping val="clustered"/>
        <c:ser>
          <c:idx val="0"/>
          <c:order val="0"/>
          <c:tx>
            <c:v>Basal</c:v>
          </c:tx>
          <c:spPr>
            <a:pattFill prst="pct25">
              <a:fgClr>
                <a:srgbClr val="000000"/>
              </a:fgClr>
              <a:bgClr>
                <a:srgbClr val="FFFFFF"/>
              </a:bgClr>
            </a:pattFill>
            <a:ln w="3175">
              <a:solidFill>
                <a:srgbClr val="000000"/>
              </a:solidFill>
              <a:prstDash val="solid"/>
            </a:ln>
          </c:spPr>
          <c:dPt>
            <c:idx val="0"/>
            <c:spPr>
              <a:pattFill prst="pct25">
                <a:fgClr>
                  <a:srgbClr val="000000"/>
                </a:fgClr>
                <a:bgClr>
                  <a:srgbClr val="FFFF00"/>
                </a:bgClr>
              </a:pattFill>
              <a:ln w="3175">
                <a:solidFill>
                  <a:srgbClr val="000000"/>
                </a:solidFill>
                <a:prstDash val="solid"/>
              </a:ln>
            </c:spPr>
          </c:dPt>
          <c:dPt>
            <c:idx val="1"/>
            <c:spPr>
              <a:pattFill prst="pct25">
                <a:fgClr>
                  <a:srgbClr val="000000"/>
                </a:fgClr>
                <a:bgClr>
                  <a:srgbClr val="00CCFF"/>
                </a:bgClr>
              </a:pattFill>
              <a:ln w="3175">
                <a:solidFill>
                  <a:srgbClr val="000000"/>
                </a:solidFill>
                <a:prstDash val="solid"/>
              </a:ln>
            </c:spPr>
          </c:dPt>
          <c:errBars>
            <c:errBarType val="plus"/>
            <c:errValType val="cust"/>
            <c:plus>
              <c:numRef>
                <c:f>('Clamp summary'!$V$47,'Clamp summary'!$V$70,'Clamp summary'!$V$93)</c:f>
                <c:numCache>
                  <c:formatCode>General</c:formatCode>
                  <c:ptCount val="3"/>
                  <c:pt idx="0">
                    <c:v>2.6383244278772162</c:v>
                  </c:pt>
                  <c:pt idx="1">
                    <c:v>4.9711538333882146</c:v>
                  </c:pt>
                  <c:pt idx="2">
                    <c:v>0</c:v>
                  </c:pt>
                </c:numCache>
              </c:numRef>
            </c:plus>
            <c:minus>
              <c:numRef>
                <c:f>'Clamp summary'!$Z$33</c:f>
                <c:numCache>
                  <c:formatCode>General</c:formatCode>
                  <c:ptCount val="1"/>
                </c:numCache>
              </c:numRef>
            </c:minus>
            <c:spPr>
              <a:ln w="3175">
                <a:solidFill>
                  <a:srgbClr val="000000"/>
                </a:solidFill>
                <a:prstDash val="solid"/>
              </a:ln>
            </c:spPr>
          </c:errBars>
          <c:cat>
            <c:strRef>
              <c:f>('Clamp summary'!$B$48,'Clamp summary'!$B$71)</c:f>
              <c:strCache>
                <c:ptCount val="2"/>
                <c:pt idx="0">
                  <c:v>wt</c:v>
                </c:pt>
                <c:pt idx="1">
                  <c:v>ko</c:v>
                </c:pt>
              </c:strCache>
            </c:strRef>
          </c:cat>
          <c:val>
            <c:numRef>
              <c:f>('Clamp summary'!$U$47,'Clamp summary'!$U$70)</c:f>
              <c:numCache>
                <c:formatCode>0.00</c:formatCode>
                <c:ptCount val="2"/>
                <c:pt idx="0">
                  <c:v>29.003599851253419</c:v>
                </c:pt>
                <c:pt idx="1">
                  <c:v>29.253301455899557</c:v>
                </c:pt>
              </c:numCache>
            </c:numRef>
          </c:val>
        </c:ser>
        <c:ser>
          <c:idx val="1"/>
          <c:order val="1"/>
          <c:tx>
            <c:v>Clamp</c:v>
          </c:tx>
          <c:spPr>
            <a:noFill/>
            <a:ln>
              <a:solidFill>
                <a:srgbClr val="000000"/>
              </a:solidFill>
            </a:ln>
          </c:spPr>
          <c:dPt>
            <c:idx val="0"/>
            <c:spPr>
              <a:solidFill>
                <a:srgbClr val="FFFF00"/>
              </a:solidFill>
              <a:ln>
                <a:solidFill>
                  <a:srgbClr val="000000"/>
                </a:solidFill>
              </a:ln>
            </c:spPr>
          </c:dPt>
          <c:dPt>
            <c:idx val="1"/>
            <c:spPr>
              <a:solidFill>
                <a:srgbClr val="00B0F0"/>
              </a:solidFill>
              <a:ln>
                <a:solidFill>
                  <a:srgbClr val="000000"/>
                </a:solidFill>
              </a:ln>
            </c:spPr>
          </c:dPt>
          <c:dPt>
            <c:idx val="2"/>
            <c:spPr>
              <a:solidFill>
                <a:srgbClr val="CC99FF"/>
              </a:solidFill>
              <a:ln>
                <a:solidFill>
                  <a:srgbClr val="000000"/>
                </a:solidFill>
              </a:ln>
            </c:spPr>
          </c:dPt>
          <c:errBars>
            <c:errBarType val="plus"/>
            <c:errValType val="cust"/>
            <c:plus>
              <c:numRef>
                <c:f>('Clamp summary'!$V$54,'Clamp summary'!$V$77,'Clamp summary'!$V$100)</c:f>
                <c:numCache>
                  <c:formatCode>General</c:formatCode>
                  <c:ptCount val="3"/>
                  <c:pt idx="0">
                    <c:v>3.4367371779152944</c:v>
                  </c:pt>
                  <c:pt idx="1">
                    <c:v>8.1220922012414487</c:v>
                  </c:pt>
                  <c:pt idx="2">
                    <c:v>0</c:v>
                  </c:pt>
                </c:numCache>
              </c:numRef>
            </c:plus>
            <c:minus>
              <c:numLit>
                <c:formatCode>General</c:formatCode>
                <c:ptCount val="1"/>
                <c:pt idx="0">
                  <c:v>1</c:v>
                </c:pt>
              </c:numLit>
            </c:minus>
            <c:spPr>
              <a:noFill/>
              <a:ln>
                <a:solidFill>
                  <a:srgbClr val="000000"/>
                </a:solidFill>
              </a:ln>
            </c:spPr>
          </c:errBars>
          <c:cat>
            <c:strRef>
              <c:f>('Clamp summary'!$B$48,'Clamp summary'!$B$71)</c:f>
              <c:strCache>
                <c:ptCount val="2"/>
                <c:pt idx="0">
                  <c:v>wt</c:v>
                </c:pt>
                <c:pt idx="1">
                  <c:v>ko</c:v>
                </c:pt>
              </c:strCache>
            </c:strRef>
          </c:cat>
          <c:val>
            <c:numRef>
              <c:f>('Clamp summary'!$U$54,'Clamp summary'!$U$77)</c:f>
              <c:numCache>
                <c:formatCode>0.00</c:formatCode>
                <c:ptCount val="2"/>
                <c:pt idx="0">
                  <c:v>25.824783831785233</c:v>
                </c:pt>
                <c:pt idx="1">
                  <c:v>27.066291263019902</c:v>
                </c:pt>
              </c:numCache>
            </c:numRef>
          </c:val>
        </c:ser>
        <c:axId val="60861824"/>
        <c:axId val="60953728"/>
      </c:barChart>
      <c:catAx>
        <c:axId val="60861824"/>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953728"/>
        <c:crosses val="autoZero"/>
        <c:auto val="1"/>
        <c:lblAlgn val="ctr"/>
        <c:lblOffset val="100"/>
        <c:tickLblSkip val="1"/>
        <c:tickMarkSkip val="1"/>
      </c:catAx>
      <c:valAx>
        <c:axId val="60953728"/>
        <c:scaling>
          <c:orientation val="minMax"/>
          <c:max val="50"/>
          <c:min val="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861824"/>
        <c:crosses val="autoZero"/>
        <c:crossBetween val="between"/>
        <c:majorUnit val="10"/>
      </c:valAx>
      <c:spPr>
        <a:noFill/>
        <a:ln w="25400">
          <a:noFill/>
        </a:ln>
      </c:spPr>
    </c:plotArea>
    <c:legend>
      <c:legendPos val="r"/>
      <c:layout>
        <c:manualLayout>
          <c:xMode val="edge"/>
          <c:yMode val="edge"/>
          <c:x val="0.23875450351314781"/>
          <c:y val="0.17336169471707041"/>
          <c:w val="0.26631062421545604"/>
          <c:h val="0.13531066910475037"/>
        </c:manualLayout>
      </c:layout>
      <c:spPr>
        <a:noFill/>
        <a:ln w="25400">
          <a:noFill/>
        </a:ln>
      </c:spPr>
      <c:txPr>
        <a:bodyPr/>
        <a:lstStyle/>
        <a:p>
          <a:pPr rtl="0">
            <a:defRPr sz="67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0000FF"/>
                </a:solidFill>
                <a:latin typeface="Arial"/>
                <a:ea typeface="Arial"/>
                <a:cs typeface="Arial"/>
              </a:defRPr>
            </a:pPr>
            <a:r>
              <a:rPr lang="en-US"/>
              <a:t>Glucose Turnover
(mg/kg/min)</a:t>
            </a:r>
          </a:p>
        </c:rich>
      </c:tx>
      <c:layout>
        <c:manualLayout>
          <c:xMode val="edge"/>
          <c:yMode val="edge"/>
          <c:x val="0.18012422360248448"/>
          <c:y val="2.3696682464454992E-2"/>
        </c:manualLayout>
      </c:layout>
      <c:spPr>
        <a:noFill/>
        <a:ln w="25400">
          <a:noFill/>
        </a:ln>
      </c:spPr>
    </c:title>
    <c:plotArea>
      <c:layout>
        <c:manualLayout>
          <c:layoutTarget val="inner"/>
          <c:xMode val="edge"/>
          <c:yMode val="edge"/>
          <c:x val="0.18012422360248448"/>
          <c:y val="0.27962150016083237"/>
          <c:w val="0.75155279503105032"/>
          <c:h val="0.57346104270272358"/>
        </c:manualLayout>
      </c:layout>
      <c:barChart>
        <c:barDir val="col"/>
        <c:grouping val="clustered"/>
        <c:ser>
          <c:idx val="0"/>
          <c:order val="0"/>
          <c:tx>
            <c:v>Basal</c:v>
          </c:tx>
          <c:spPr>
            <a:pattFill prst="pct25">
              <a:fgClr>
                <a:srgbClr val="000000"/>
              </a:fgClr>
              <a:bgClr>
                <a:srgbClr val="FFFFFF"/>
              </a:bgClr>
            </a:pattFill>
            <a:ln w="3175">
              <a:solidFill>
                <a:srgbClr val="000000"/>
              </a:solidFill>
              <a:prstDash val="solid"/>
            </a:ln>
          </c:spPr>
          <c:dPt>
            <c:idx val="0"/>
            <c:spPr>
              <a:pattFill prst="pct25">
                <a:fgClr>
                  <a:srgbClr val="000000"/>
                </a:fgClr>
                <a:bgClr>
                  <a:srgbClr val="FFFF00"/>
                </a:bgClr>
              </a:pattFill>
              <a:ln w="3175">
                <a:solidFill>
                  <a:srgbClr val="000000"/>
                </a:solidFill>
                <a:prstDash val="solid"/>
              </a:ln>
            </c:spPr>
          </c:dPt>
          <c:dPt>
            <c:idx val="1"/>
            <c:spPr>
              <a:pattFill prst="pct25">
                <a:fgClr>
                  <a:srgbClr val="000000"/>
                </a:fgClr>
                <a:bgClr>
                  <a:srgbClr val="00CCFF"/>
                </a:bgClr>
              </a:pattFill>
              <a:ln w="3175">
                <a:solidFill>
                  <a:srgbClr val="000000"/>
                </a:solidFill>
                <a:prstDash val="solid"/>
              </a:ln>
            </c:spPr>
          </c:dPt>
          <c:errBars>
            <c:errBarType val="plus"/>
            <c:errValType val="cust"/>
            <c:plus>
              <c:numRef>
                <c:f>('Clamp summary'!$T$47,'Clamp summary'!$T$70,'Clamp summary'!$T$93)</c:f>
                <c:numCache>
                  <c:formatCode>General</c:formatCode>
                  <c:ptCount val="3"/>
                  <c:pt idx="0">
                    <c:v>2.6383244278772162</c:v>
                  </c:pt>
                  <c:pt idx="1">
                    <c:v>4.9711538333882146</c:v>
                  </c:pt>
                  <c:pt idx="2">
                    <c:v>0</c:v>
                  </c:pt>
                </c:numCache>
              </c:numRef>
            </c:plus>
            <c:minus>
              <c:numRef>
                <c:f>'Clamp summary'!$L$77</c:f>
                <c:numCache>
                  <c:formatCode>General</c:formatCode>
                  <c:ptCount val="1"/>
                  <c:pt idx="0">
                    <c:v>16.428759056899562</c:v>
                  </c:pt>
                </c:numCache>
              </c:numRef>
            </c:minus>
            <c:spPr>
              <a:ln w="3175">
                <a:solidFill>
                  <a:srgbClr val="000000"/>
                </a:solidFill>
                <a:prstDash val="solid"/>
              </a:ln>
            </c:spPr>
          </c:errBars>
          <c:cat>
            <c:strRef>
              <c:f>('Clamp summary'!$B$48,'Clamp summary'!$B$71)</c:f>
              <c:strCache>
                <c:ptCount val="2"/>
                <c:pt idx="0">
                  <c:v>wt</c:v>
                </c:pt>
                <c:pt idx="1">
                  <c:v>ko</c:v>
                </c:pt>
              </c:strCache>
            </c:strRef>
          </c:cat>
          <c:val>
            <c:numRef>
              <c:f>('Clamp summary'!$S$47,'Clamp summary'!$S$70)</c:f>
              <c:numCache>
                <c:formatCode>0.00</c:formatCode>
                <c:ptCount val="2"/>
                <c:pt idx="0">
                  <c:v>29.003599851253419</c:v>
                </c:pt>
                <c:pt idx="1">
                  <c:v>29.253301455899557</c:v>
                </c:pt>
              </c:numCache>
            </c:numRef>
          </c:val>
        </c:ser>
        <c:ser>
          <c:idx val="1"/>
          <c:order val="1"/>
          <c:tx>
            <c:v>Clamp</c:v>
          </c:tx>
          <c:spPr>
            <a:noFill/>
            <a:ln>
              <a:solidFill>
                <a:srgbClr val="000000"/>
              </a:solidFill>
            </a:ln>
          </c:spPr>
          <c:dPt>
            <c:idx val="0"/>
            <c:spPr>
              <a:solidFill>
                <a:srgbClr val="FFFF00"/>
              </a:solidFill>
              <a:ln w="9525" cmpd="sng">
                <a:solidFill>
                  <a:srgbClr val="000000"/>
                </a:solidFill>
              </a:ln>
            </c:spPr>
          </c:dPt>
          <c:dPt>
            <c:idx val="1"/>
            <c:spPr>
              <a:solidFill>
                <a:srgbClr val="00B0F0"/>
              </a:solidFill>
              <a:ln>
                <a:solidFill>
                  <a:srgbClr val="000000"/>
                </a:solidFill>
              </a:ln>
            </c:spPr>
          </c:dPt>
          <c:dPt>
            <c:idx val="2"/>
            <c:spPr>
              <a:solidFill>
                <a:srgbClr val="CC99FF"/>
              </a:solidFill>
              <a:ln>
                <a:solidFill>
                  <a:srgbClr val="000000"/>
                </a:solidFill>
              </a:ln>
            </c:spPr>
          </c:dPt>
          <c:errBars>
            <c:errBarType val="plus"/>
            <c:errValType val="cust"/>
            <c:plus>
              <c:numRef>
                <c:f>('Clamp summary'!$T$54,'Clamp summary'!$T$77,'Clamp summary'!$T$100)</c:f>
                <c:numCache>
                  <c:formatCode>General</c:formatCode>
                  <c:ptCount val="3"/>
                  <c:pt idx="0">
                    <c:v>3.1578236073442678</c:v>
                  </c:pt>
                  <c:pt idx="1">
                    <c:v>6.7816353014336936</c:v>
                  </c:pt>
                  <c:pt idx="2">
                    <c:v>0</c:v>
                  </c:pt>
                </c:numCache>
              </c:numRef>
            </c:plus>
            <c:minus>
              <c:numRef>
                <c:f>'Clamp summary'!$L$77</c:f>
                <c:numCache>
                  <c:formatCode>General</c:formatCode>
                  <c:ptCount val="1"/>
                  <c:pt idx="0">
                    <c:v>16.428759056899562</c:v>
                  </c:pt>
                </c:numCache>
              </c:numRef>
            </c:minus>
            <c:spPr>
              <a:noFill/>
              <a:ln>
                <a:solidFill>
                  <a:srgbClr val="000000"/>
                </a:solidFill>
              </a:ln>
            </c:spPr>
          </c:errBars>
          <c:cat>
            <c:strRef>
              <c:f>('Clamp summary'!$B$48,'Clamp summary'!$B$71)</c:f>
              <c:strCache>
                <c:ptCount val="2"/>
                <c:pt idx="0">
                  <c:v>wt</c:v>
                </c:pt>
                <c:pt idx="1">
                  <c:v>ko</c:v>
                </c:pt>
              </c:strCache>
            </c:strRef>
          </c:cat>
          <c:val>
            <c:numRef>
              <c:f>('Clamp summary'!$S$54,'Clamp summary'!$S$77)</c:f>
              <c:numCache>
                <c:formatCode>0.00</c:formatCode>
                <c:ptCount val="2"/>
                <c:pt idx="0">
                  <c:v>51.489792039613363</c:v>
                </c:pt>
                <c:pt idx="1">
                  <c:v>53.70945173246222</c:v>
                </c:pt>
              </c:numCache>
            </c:numRef>
          </c:val>
        </c:ser>
        <c:axId val="60985728"/>
        <c:axId val="60987264"/>
      </c:barChart>
      <c:catAx>
        <c:axId val="60985728"/>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987264"/>
        <c:crosses val="autoZero"/>
        <c:auto val="1"/>
        <c:lblAlgn val="ctr"/>
        <c:lblOffset val="100"/>
        <c:tickLblSkip val="1"/>
        <c:tickMarkSkip val="1"/>
      </c:catAx>
      <c:valAx>
        <c:axId val="60987264"/>
        <c:scaling>
          <c:orientation val="minMax"/>
          <c:max val="8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0985728"/>
        <c:crosses val="autoZero"/>
        <c:crossBetween val="between"/>
        <c:majorUnit val="10"/>
      </c:valAx>
      <c:spPr>
        <a:noFill/>
        <a:ln w="25400">
          <a:noFill/>
        </a:ln>
      </c:spPr>
    </c:plotArea>
    <c:legend>
      <c:legendPos val="r"/>
      <c:layout>
        <c:manualLayout>
          <c:xMode val="edge"/>
          <c:yMode val="edge"/>
          <c:x val="0.24392559625698959"/>
          <c:y val="0.21767362018136371"/>
          <c:w val="0.26746156730409176"/>
          <c:h val="0.13225361047878487"/>
        </c:manualLayout>
      </c:layout>
      <c:spPr>
        <a:noFill/>
        <a:ln w="25400">
          <a:noFill/>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0000FF"/>
                </a:solidFill>
                <a:latin typeface="Arial"/>
                <a:ea typeface="Arial"/>
                <a:cs typeface="Arial"/>
              </a:defRPr>
            </a:pPr>
            <a:r>
              <a:rPr lang="en-US"/>
              <a:t>Heart Glucose Uptake (µg/g/min)</a:t>
            </a:r>
          </a:p>
        </c:rich>
      </c:tx>
      <c:layout>
        <c:manualLayout>
          <c:xMode val="edge"/>
          <c:yMode val="edge"/>
          <c:x val="0.18840579710145081"/>
          <c:y val="2.3696682464454992E-2"/>
        </c:manualLayout>
      </c:layout>
      <c:spPr>
        <a:noFill/>
        <a:ln w="25400">
          <a:noFill/>
        </a:ln>
      </c:spPr>
    </c:title>
    <c:plotArea>
      <c:layout>
        <c:manualLayout>
          <c:layoutTarget val="inner"/>
          <c:xMode val="edge"/>
          <c:yMode val="edge"/>
          <c:x val="0.24223602484472223"/>
          <c:y val="0.26066411031942038"/>
          <c:w val="0.69565217391304368"/>
          <c:h val="0.59241843254413662"/>
        </c:manualLayout>
      </c:layout>
      <c:barChart>
        <c:barDir val="col"/>
        <c:grouping val="clustered"/>
        <c:ser>
          <c:idx val="0"/>
          <c:order val="0"/>
          <c:spPr>
            <a:solidFill>
              <a:srgbClr val="9999FF"/>
            </a:solidFill>
            <a:ln w="12700">
              <a:solidFill>
                <a:srgbClr val="000000"/>
              </a:solidFill>
              <a:prstDash val="solid"/>
            </a:ln>
          </c:spPr>
          <c:dPt>
            <c:idx val="0"/>
            <c:spPr>
              <a:solidFill>
                <a:srgbClr val="FFFF00"/>
              </a:solidFill>
              <a:ln w="12700">
                <a:solidFill>
                  <a:srgbClr val="000000"/>
                </a:solidFill>
                <a:prstDash val="solid"/>
              </a:ln>
            </c:spPr>
          </c:dPt>
          <c:dPt>
            <c:idx val="1"/>
            <c:spPr>
              <a:solidFill>
                <a:srgbClr val="00CCFF"/>
              </a:solidFill>
              <a:ln w="12700">
                <a:solidFill>
                  <a:srgbClr val="000000"/>
                </a:solidFill>
                <a:prstDash val="solid"/>
              </a:ln>
            </c:spPr>
          </c:dPt>
          <c:dPt>
            <c:idx val="2"/>
            <c:spPr>
              <a:solidFill>
                <a:srgbClr val="CC99FF"/>
              </a:solidFill>
              <a:ln w="12700">
                <a:solidFill>
                  <a:srgbClr val="000000"/>
                </a:solidFill>
                <a:prstDash val="solid"/>
              </a:ln>
            </c:spPr>
          </c:dPt>
          <c:errBars>
            <c:errBarType val="plus"/>
            <c:errValType val="cust"/>
            <c:plus>
              <c:numRef>
                <c:f>('Clamp summary'!$T$61,'Clamp summary'!$T$84)</c:f>
                <c:numCache>
                  <c:formatCode>General</c:formatCode>
                  <c:ptCount val="2"/>
                  <c:pt idx="0">
                    <c:v>54.582564432142846</c:v>
                  </c:pt>
                  <c:pt idx="1">
                    <c:v>34.426091631110836</c:v>
                  </c:pt>
                </c:numCache>
              </c:numRef>
            </c:plus>
            <c:minus>
              <c:numRef>
                <c:f>'Clamp summary'!$Z$41</c:f>
                <c:numCache>
                  <c:formatCode>General</c:formatCode>
                  <c:ptCount val="1"/>
                </c:numCache>
              </c:numRef>
            </c:minus>
            <c:spPr>
              <a:ln w="3175">
                <a:solidFill>
                  <a:srgbClr val="000000"/>
                </a:solidFill>
                <a:prstDash val="solid"/>
              </a:ln>
            </c:spPr>
          </c:errBars>
          <c:cat>
            <c:strRef>
              <c:f>('Clamp summary'!$B$48,'Clamp summary'!$B$71)</c:f>
              <c:strCache>
                <c:ptCount val="2"/>
                <c:pt idx="0">
                  <c:v>wt</c:v>
                </c:pt>
                <c:pt idx="1">
                  <c:v>ko</c:v>
                </c:pt>
              </c:strCache>
            </c:strRef>
          </c:cat>
          <c:val>
            <c:numRef>
              <c:f>('Clamp summary'!$S$61,'Clamp summary'!$S$84)</c:f>
              <c:numCache>
                <c:formatCode>0.00</c:formatCode>
                <c:ptCount val="2"/>
                <c:pt idx="0">
                  <c:v>437.35032215355284</c:v>
                </c:pt>
                <c:pt idx="1">
                  <c:v>338.10226133409162</c:v>
                </c:pt>
              </c:numCache>
            </c:numRef>
          </c:val>
        </c:ser>
        <c:axId val="61000704"/>
        <c:axId val="61010688"/>
      </c:barChart>
      <c:catAx>
        <c:axId val="61000704"/>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010688"/>
        <c:crosses val="autoZero"/>
        <c:auto val="1"/>
        <c:lblAlgn val="ctr"/>
        <c:lblOffset val="100"/>
        <c:tickLblSkip val="1"/>
        <c:tickMarkSkip val="1"/>
      </c:catAx>
      <c:valAx>
        <c:axId val="61010688"/>
        <c:scaling>
          <c:orientation val="minMax"/>
          <c:max val="500"/>
          <c:min val="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000704"/>
        <c:crosses val="autoZero"/>
        <c:crossBetween val="between"/>
        <c:majorUnit val="100"/>
      </c:valAx>
      <c:spPr>
        <a:noFill/>
        <a:ln w="25400">
          <a:noFill/>
        </a:ln>
      </c:spPr>
    </c:plotArea>
    <c:plotVisOnly val="1"/>
    <c:dispBlanksAs val="gap"/>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orientation="landscape"/>
  </c:printSettings>
</c:chartSpace>
</file>

<file path=xl/charts/chart8.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0000FF"/>
                </a:solidFill>
                <a:latin typeface="Arial"/>
                <a:ea typeface="Arial"/>
                <a:cs typeface="Arial"/>
              </a:defRPr>
            </a:pPr>
            <a:r>
              <a:rPr lang="en-US"/>
              <a:t>Supression of HGP
(%)</a:t>
            </a:r>
          </a:p>
        </c:rich>
      </c:tx>
      <c:layout>
        <c:manualLayout>
          <c:xMode val="edge"/>
          <c:yMode val="edge"/>
          <c:x val="0.15527950310559024"/>
          <c:y val="2.3696682464454992E-2"/>
        </c:manualLayout>
      </c:layout>
      <c:spPr>
        <a:noFill/>
        <a:ln w="25400">
          <a:noFill/>
        </a:ln>
      </c:spPr>
    </c:title>
    <c:plotArea>
      <c:layout>
        <c:manualLayout>
          <c:layoutTarget val="inner"/>
          <c:xMode val="edge"/>
          <c:yMode val="edge"/>
          <c:x val="0.24223602484472223"/>
          <c:y val="0.27488215270048194"/>
          <c:w val="0.6708074534161601"/>
          <c:h val="0.578200390163083"/>
        </c:manualLayout>
      </c:layout>
      <c:barChart>
        <c:barDir val="col"/>
        <c:grouping val="clustered"/>
        <c:ser>
          <c:idx val="0"/>
          <c:order val="0"/>
          <c:spPr>
            <a:solidFill>
              <a:srgbClr val="9999FF"/>
            </a:solidFill>
            <a:ln w="12700">
              <a:solidFill>
                <a:srgbClr val="000000"/>
              </a:solidFill>
              <a:prstDash val="solid"/>
            </a:ln>
          </c:spPr>
          <c:dPt>
            <c:idx val="0"/>
            <c:spPr>
              <a:solidFill>
                <a:srgbClr val="FFFF00"/>
              </a:solidFill>
              <a:ln w="12700">
                <a:solidFill>
                  <a:srgbClr val="000000"/>
                </a:solidFill>
                <a:prstDash val="solid"/>
              </a:ln>
            </c:spPr>
          </c:dPt>
          <c:dPt>
            <c:idx val="1"/>
            <c:spPr>
              <a:solidFill>
                <a:srgbClr val="00CCFF"/>
              </a:solidFill>
              <a:ln w="12700">
                <a:solidFill>
                  <a:srgbClr val="000000"/>
                </a:solidFill>
                <a:prstDash val="solid"/>
              </a:ln>
            </c:spPr>
          </c:dPt>
          <c:errBars>
            <c:errBarType val="plus"/>
            <c:errValType val="cust"/>
            <c:plus>
              <c:numRef>
                <c:f>('Clamp summary'!$X$54,'Clamp summary'!$X$77,'Clamp summary'!$X$100)</c:f>
                <c:numCache>
                  <c:formatCode>General</c:formatCode>
                  <c:ptCount val="3"/>
                  <c:pt idx="0">
                    <c:v>6.4298799598513163</c:v>
                  </c:pt>
                  <c:pt idx="1">
                    <c:v>13.899648578224598</c:v>
                  </c:pt>
                  <c:pt idx="2">
                    <c:v>0</c:v>
                  </c:pt>
                </c:numCache>
              </c:numRef>
            </c:plus>
            <c:minus>
              <c:numRef>
                <c:f>'Clamp summary'!$X$25</c:f>
                <c:numCache>
                  <c:formatCode>General</c:formatCode>
                  <c:ptCount val="1"/>
                </c:numCache>
              </c:numRef>
            </c:minus>
            <c:spPr>
              <a:ln w="3175">
                <a:solidFill>
                  <a:srgbClr val="000000"/>
                </a:solidFill>
                <a:prstDash val="solid"/>
              </a:ln>
            </c:spPr>
          </c:errBars>
          <c:cat>
            <c:strRef>
              <c:f>('Clamp summary'!$B$48,'Clamp summary'!$B$71)</c:f>
              <c:strCache>
                <c:ptCount val="2"/>
                <c:pt idx="0">
                  <c:v>wt</c:v>
                </c:pt>
                <c:pt idx="1">
                  <c:v>ko</c:v>
                </c:pt>
              </c:strCache>
            </c:strRef>
          </c:cat>
          <c:val>
            <c:numRef>
              <c:f>('Clamp summary'!$W$54,'Clamp summary'!$W$77)</c:f>
              <c:numCache>
                <c:formatCode>0.00</c:formatCode>
                <c:ptCount val="2"/>
                <c:pt idx="0">
                  <c:v>12.035108031307159</c:v>
                </c:pt>
                <c:pt idx="1">
                  <c:v>12.524379571261674</c:v>
                </c:pt>
              </c:numCache>
            </c:numRef>
          </c:val>
        </c:ser>
        <c:axId val="61019264"/>
        <c:axId val="61020800"/>
      </c:barChart>
      <c:catAx>
        <c:axId val="61019264"/>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020800"/>
        <c:crosses val="autoZero"/>
        <c:auto val="1"/>
        <c:lblAlgn val="ctr"/>
        <c:lblOffset val="100"/>
        <c:tickLblSkip val="1"/>
        <c:tickMarkSkip val="1"/>
      </c:catAx>
      <c:valAx>
        <c:axId val="61020800"/>
        <c:scaling>
          <c:orientation val="minMax"/>
          <c:max val="100"/>
          <c:min val="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019264"/>
        <c:crosses val="autoZero"/>
        <c:crossBetween val="between"/>
        <c:majorUnit val="20"/>
      </c:valAx>
      <c:spPr>
        <a:noFill/>
        <a:ln w="25400">
          <a:noFill/>
        </a:ln>
      </c:spPr>
    </c:plotArea>
    <c:plotVisOnly val="1"/>
    <c:dispBlanksAs val="gap"/>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900" b="1" i="0" u="none" strike="noStrike" baseline="0">
                <a:solidFill>
                  <a:srgbClr val="0000FF"/>
                </a:solidFill>
                <a:latin typeface="Arial"/>
                <a:ea typeface="Arial"/>
                <a:cs typeface="Arial"/>
              </a:defRPr>
            </a:pPr>
            <a:r>
              <a:rPr lang="en-US"/>
              <a:t>Glucose Clearance
(ml/kg/min)</a:t>
            </a:r>
          </a:p>
        </c:rich>
      </c:tx>
      <c:layout>
        <c:manualLayout>
          <c:xMode val="edge"/>
          <c:yMode val="edge"/>
          <c:x val="0.16149068322981366"/>
          <c:y val="2.3696682464454992E-2"/>
        </c:manualLayout>
      </c:layout>
      <c:spPr>
        <a:noFill/>
        <a:ln w="25400">
          <a:noFill/>
        </a:ln>
      </c:spPr>
    </c:title>
    <c:plotArea>
      <c:layout>
        <c:manualLayout>
          <c:layoutTarget val="inner"/>
          <c:xMode val="edge"/>
          <c:yMode val="edge"/>
          <c:x val="0.20496894409938102"/>
          <c:y val="0.26066411031942038"/>
          <c:w val="0.72049689440993792"/>
          <c:h val="0.59241843254413662"/>
        </c:manualLayout>
      </c:layout>
      <c:barChart>
        <c:barDir val="col"/>
        <c:grouping val="clustered"/>
        <c:ser>
          <c:idx val="0"/>
          <c:order val="0"/>
          <c:tx>
            <c:v>Basal</c:v>
          </c:tx>
          <c:spPr>
            <a:pattFill prst="pct25">
              <a:fgClr>
                <a:srgbClr val="000000"/>
              </a:fgClr>
              <a:bgClr>
                <a:srgbClr val="FFFFFF"/>
              </a:bgClr>
            </a:pattFill>
            <a:ln w="3175">
              <a:solidFill>
                <a:srgbClr val="000000"/>
              </a:solidFill>
              <a:prstDash val="solid"/>
            </a:ln>
          </c:spPr>
          <c:dPt>
            <c:idx val="0"/>
            <c:spPr>
              <a:pattFill prst="pct25">
                <a:fgClr>
                  <a:srgbClr val="000000"/>
                </a:fgClr>
                <a:bgClr>
                  <a:srgbClr val="FFFF00"/>
                </a:bgClr>
              </a:pattFill>
              <a:ln w="3175">
                <a:solidFill>
                  <a:srgbClr val="000000"/>
                </a:solidFill>
                <a:prstDash val="solid"/>
              </a:ln>
            </c:spPr>
          </c:dPt>
          <c:dPt>
            <c:idx val="1"/>
            <c:spPr>
              <a:pattFill prst="pct25">
                <a:fgClr>
                  <a:srgbClr val="000000"/>
                </a:fgClr>
                <a:bgClr>
                  <a:srgbClr val="00CCFF"/>
                </a:bgClr>
              </a:pattFill>
              <a:ln w="3175">
                <a:solidFill>
                  <a:srgbClr val="000000"/>
                </a:solidFill>
                <a:prstDash val="solid"/>
              </a:ln>
            </c:spPr>
          </c:dPt>
          <c:errBars>
            <c:errBarType val="plus"/>
            <c:errValType val="cust"/>
            <c:plus>
              <c:numRef>
                <c:f>('Clamp summary'!$Z$47,'Clamp summary'!$Z$70,'Clamp summary'!$Z$93)</c:f>
                <c:numCache>
                  <c:formatCode>General</c:formatCode>
                  <c:ptCount val="3"/>
                  <c:pt idx="0">
                    <c:v>1.3456430753587225</c:v>
                  </c:pt>
                  <c:pt idx="1">
                    <c:v>2.0824508556594599</c:v>
                  </c:pt>
                  <c:pt idx="2">
                    <c:v>0</c:v>
                  </c:pt>
                </c:numCache>
              </c:numRef>
            </c:plus>
            <c:minus>
              <c:numRef>
                <c:f>'Clamp summary'!$Z$28</c:f>
                <c:numCache>
                  <c:formatCode>General</c:formatCode>
                  <c:ptCount val="1"/>
                </c:numCache>
              </c:numRef>
            </c:minus>
            <c:spPr>
              <a:ln w="3175">
                <a:solidFill>
                  <a:srgbClr val="000000"/>
                </a:solidFill>
                <a:prstDash val="solid"/>
              </a:ln>
            </c:spPr>
          </c:errBars>
          <c:cat>
            <c:strRef>
              <c:f>('Clamp summary'!$B$48,'Clamp summary'!$B$71)</c:f>
              <c:strCache>
                <c:ptCount val="2"/>
                <c:pt idx="0">
                  <c:v>wt</c:v>
                </c:pt>
                <c:pt idx="1">
                  <c:v>ko</c:v>
                </c:pt>
              </c:strCache>
            </c:strRef>
          </c:cat>
          <c:val>
            <c:numRef>
              <c:f>('Clamp summary'!$Y$47,'Clamp summary'!$Y$70)</c:f>
              <c:numCache>
                <c:formatCode>0.00</c:formatCode>
                <c:ptCount val="2"/>
                <c:pt idx="0">
                  <c:v>16.035610442840266</c:v>
                </c:pt>
                <c:pt idx="1">
                  <c:v>16.962445392293738</c:v>
                </c:pt>
              </c:numCache>
            </c:numRef>
          </c:val>
        </c:ser>
        <c:ser>
          <c:idx val="1"/>
          <c:order val="1"/>
          <c:tx>
            <c:v>Clamp</c:v>
          </c:tx>
          <c:spPr>
            <a:noFill/>
            <a:ln>
              <a:solidFill>
                <a:srgbClr val="000000"/>
              </a:solidFill>
            </a:ln>
          </c:spPr>
          <c:dPt>
            <c:idx val="0"/>
            <c:spPr>
              <a:solidFill>
                <a:srgbClr val="FFFF00"/>
              </a:solidFill>
              <a:ln>
                <a:solidFill>
                  <a:srgbClr val="000000"/>
                </a:solidFill>
              </a:ln>
            </c:spPr>
          </c:dPt>
          <c:dPt>
            <c:idx val="1"/>
            <c:spPr>
              <a:solidFill>
                <a:srgbClr val="00B0F0"/>
              </a:solidFill>
              <a:ln>
                <a:solidFill>
                  <a:srgbClr val="000000"/>
                </a:solidFill>
              </a:ln>
            </c:spPr>
          </c:dPt>
          <c:dPt>
            <c:idx val="2"/>
            <c:spPr>
              <a:solidFill>
                <a:srgbClr val="CC99FF"/>
              </a:solidFill>
              <a:ln>
                <a:solidFill>
                  <a:srgbClr val="000000"/>
                </a:solidFill>
              </a:ln>
            </c:spPr>
          </c:dPt>
          <c:errBars>
            <c:errBarType val="plus"/>
            <c:errValType val="cust"/>
            <c:plus>
              <c:numRef>
                <c:f>('Clamp summary'!$Z$54,'Clamp summary'!$Z$77,'Clamp summary'!$Z$100)</c:f>
                <c:numCache>
                  <c:formatCode>General</c:formatCode>
                  <c:ptCount val="3"/>
                  <c:pt idx="0">
                    <c:v>1.5181797599138749</c:v>
                  </c:pt>
                  <c:pt idx="1">
                    <c:v>5.9324212683107529</c:v>
                  </c:pt>
                  <c:pt idx="2">
                    <c:v>0</c:v>
                  </c:pt>
                </c:numCache>
              </c:numRef>
            </c:plus>
            <c:minus>
              <c:numRef>
                <c:f>'Clamp summary'!$Z$26</c:f>
                <c:numCache>
                  <c:formatCode>General</c:formatCode>
                  <c:ptCount val="1"/>
                </c:numCache>
              </c:numRef>
            </c:minus>
            <c:spPr>
              <a:noFill/>
              <a:ln>
                <a:solidFill>
                  <a:srgbClr val="000000"/>
                </a:solidFill>
              </a:ln>
            </c:spPr>
          </c:errBars>
          <c:cat>
            <c:strRef>
              <c:f>('Clamp summary'!$B$48,'Clamp summary'!$B$71)</c:f>
              <c:strCache>
                <c:ptCount val="2"/>
                <c:pt idx="0">
                  <c:v>wt</c:v>
                </c:pt>
                <c:pt idx="1">
                  <c:v>ko</c:v>
                </c:pt>
              </c:strCache>
            </c:strRef>
          </c:cat>
          <c:val>
            <c:numRef>
              <c:f>('Clamp summary'!$Y$54,'Clamp summary'!$Y$77)</c:f>
              <c:numCache>
                <c:formatCode>0.00</c:formatCode>
                <c:ptCount val="2"/>
                <c:pt idx="0">
                  <c:v>27.500646937356159</c:v>
                </c:pt>
                <c:pt idx="1">
                  <c:v>34.371120067062762</c:v>
                </c:pt>
              </c:numCache>
            </c:numRef>
          </c:val>
        </c:ser>
        <c:axId val="61048320"/>
        <c:axId val="61049856"/>
      </c:barChart>
      <c:catAx>
        <c:axId val="61048320"/>
        <c:scaling>
          <c:orientation val="minMax"/>
        </c:scaling>
        <c:axPos val="b"/>
        <c:numFmt formatCode="General" sourceLinked="1"/>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049856"/>
        <c:crosses val="autoZero"/>
        <c:auto val="1"/>
        <c:lblAlgn val="ctr"/>
        <c:lblOffset val="100"/>
        <c:tickLblSkip val="1"/>
        <c:tickMarkSkip val="1"/>
      </c:catAx>
      <c:valAx>
        <c:axId val="61049856"/>
        <c:scaling>
          <c:orientation val="minMax"/>
          <c:max val="50"/>
          <c:min val="0"/>
        </c:scaling>
        <c:axPos val="l"/>
        <c:numFmt formatCode="0" sourceLinked="0"/>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61048320"/>
        <c:crosses val="autoZero"/>
        <c:crossBetween val="between"/>
        <c:majorUnit val="10"/>
      </c:valAx>
      <c:spPr>
        <a:noFill/>
        <a:ln w="25400">
          <a:noFill/>
        </a:ln>
      </c:spPr>
    </c:plotArea>
    <c:legend>
      <c:legendPos val="r"/>
      <c:layout>
        <c:manualLayout>
          <c:xMode val="edge"/>
          <c:yMode val="edge"/>
          <c:x val="0.24879411812654029"/>
          <c:y val="0.19999950243186607"/>
          <c:w val="0.26573939127174317"/>
          <c:h val="0.12914032665348113"/>
        </c:manualLayout>
      </c:layout>
      <c:spPr>
        <a:noFill/>
        <a:ln w="25400">
          <a:noFill/>
        </a:ln>
      </c:spPr>
      <c:txPr>
        <a:bodyPr/>
        <a:lstStyle/>
        <a:p>
          <a:pPr>
            <a:defRPr sz="675" b="0" i="0" u="none" strike="noStrike" baseline="0">
              <a:solidFill>
                <a:srgbClr val="000000"/>
              </a:solidFill>
              <a:latin typeface="Arial"/>
              <a:ea typeface="Arial"/>
              <a:cs typeface="Arial"/>
            </a:defRPr>
          </a:pPr>
          <a:endParaRPr lang="en-US"/>
        </a:p>
      </c:txPr>
    </c:legend>
    <c:plotVisOnly val="1"/>
    <c:dispBlanksAs val="gap"/>
  </c:chart>
  <c:spPr>
    <a:solidFill>
      <a:srgbClr val="FFFFFF"/>
    </a:solidFill>
    <a:ln w="3175">
      <a:solidFill>
        <a:srgbClr val="000000"/>
      </a:solidFill>
      <a:prstDash val="solid"/>
    </a:ln>
  </c:spPr>
  <c:txPr>
    <a:bodyPr/>
    <a:lstStyle/>
    <a:p>
      <a:pPr>
        <a:defRPr sz="250" b="0" i="0" u="none" strike="noStrike" baseline="0">
          <a:solidFill>
            <a:srgbClr val="000000"/>
          </a:solidFill>
          <a:latin typeface="Arial"/>
          <a:ea typeface="Arial"/>
          <a:cs typeface="Arial"/>
        </a:defRPr>
      </a:pPr>
      <a:endParaRPr lang="en-US"/>
    </a:p>
  </c:txPr>
  <c:printSettings>
    <c:headerFooter alignWithMargins="0"/>
    <c:pageMargins b="1" l="0.75000000000000544" r="0.75000000000000544" t="1" header="0.5" footer="0.5"/>
    <c:pageSetup orientation="landscape"/>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23.xml"/><Relationship Id="rId13" Type="http://schemas.openxmlformats.org/officeDocument/2006/relationships/chart" Target="../charts/chart28.xml"/><Relationship Id="rId3" Type="http://schemas.openxmlformats.org/officeDocument/2006/relationships/chart" Target="../charts/chart18.xml"/><Relationship Id="rId7" Type="http://schemas.openxmlformats.org/officeDocument/2006/relationships/chart" Target="../charts/chart22.xml"/><Relationship Id="rId12" Type="http://schemas.openxmlformats.org/officeDocument/2006/relationships/chart" Target="../charts/chart27.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11" Type="http://schemas.openxmlformats.org/officeDocument/2006/relationships/chart" Target="../charts/chart26.xml"/><Relationship Id="rId5" Type="http://schemas.openxmlformats.org/officeDocument/2006/relationships/chart" Target="../charts/chart20.xml"/><Relationship Id="rId10" Type="http://schemas.openxmlformats.org/officeDocument/2006/relationships/chart" Target="../charts/chart25.xml"/><Relationship Id="rId4" Type="http://schemas.openxmlformats.org/officeDocument/2006/relationships/chart" Target="../charts/chart19.xml"/><Relationship Id="rId9" Type="http://schemas.openxmlformats.org/officeDocument/2006/relationships/chart" Target="../charts/chart24.xml"/><Relationship Id="rId14" Type="http://schemas.openxmlformats.org/officeDocument/2006/relationships/chart" Target="../charts/chart2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37.xml"/><Relationship Id="rId3" Type="http://schemas.openxmlformats.org/officeDocument/2006/relationships/chart" Target="../charts/chart32.xml"/><Relationship Id="rId7" Type="http://schemas.openxmlformats.org/officeDocument/2006/relationships/chart" Target="../charts/chart36.xml"/><Relationship Id="rId2" Type="http://schemas.openxmlformats.org/officeDocument/2006/relationships/chart" Target="../charts/chart31.xml"/><Relationship Id="rId1" Type="http://schemas.openxmlformats.org/officeDocument/2006/relationships/chart" Target="../charts/chart30.xml"/><Relationship Id="rId6" Type="http://schemas.openxmlformats.org/officeDocument/2006/relationships/chart" Target="../charts/chart35.xml"/><Relationship Id="rId11" Type="http://schemas.openxmlformats.org/officeDocument/2006/relationships/chart" Target="../charts/chart40.xml"/><Relationship Id="rId5" Type="http://schemas.openxmlformats.org/officeDocument/2006/relationships/chart" Target="../charts/chart34.xml"/><Relationship Id="rId10" Type="http://schemas.openxmlformats.org/officeDocument/2006/relationships/chart" Target="../charts/chart39.xml"/><Relationship Id="rId4" Type="http://schemas.openxmlformats.org/officeDocument/2006/relationships/chart" Target="../charts/chart33.xml"/><Relationship Id="rId9" Type="http://schemas.openxmlformats.org/officeDocument/2006/relationships/chart" Target="../charts/chart3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8.xml"/><Relationship Id="rId3" Type="http://schemas.openxmlformats.org/officeDocument/2006/relationships/chart" Target="../charts/chart43.xml"/><Relationship Id="rId7" Type="http://schemas.openxmlformats.org/officeDocument/2006/relationships/chart" Target="../charts/chart47.xml"/><Relationship Id="rId2" Type="http://schemas.openxmlformats.org/officeDocument/2006/relationships/chart" Target="../charts/chart42.xml"/><Relationship Id="rId1" Type="http://schemas.openxmlformats.org/officeDocument/2006/relationships/chart" Target="../charts/chart41.xml"/><Relationship Id="rId6" Type="http://schemas.openxmlformats.org/officeDocument/2006/relationships/chart" Target="../charts/chart46.xml"/><Relationship Id="rId5" Type="http://schemas.openxmlformats.org/officeDocument/2006/relationships/chart" Target="../charts/chart45.xml"/><Relationship Id="rId4" Type="http://schemas.openxmlformats.org/officeDocument/2006/relationships/chart" Target="../charts/chart44.xml"/><Relationship Id="rId9" Type="http://schemas.openxmlformats.org/officeDocument/2006/relationships/chart" Target="../charts/chart49.xml"/></Relationships>
</file>

<file path=xl/drawings/drawing1.xml><?xml version="1.0" encoding="utf-8"?>
<xdr:wsDr xmlns:xdr="http://schemas.openxmlformats.org/drawingml/2006/spreadsheetDrawing" xmlns:a="http://schemas.openxmlformats.org/drawingml/2006/main">
  <xdr:twoCellAnchor>
    <xdr:from>
      <xdr:col>0</xdr:col>
      <xdr:colOff>142875</xdr:colOff>
      <xdr:row>17</xdr:row>
      <xdr:rowOff>142875</xdr:rowOff>
    </xdr:from>
    <xdr:to>
      <xdr:col>4</xdr:col>
      <xdr:colOff>209550</xdr:colOff>
      <xdr:row>30</xdr:row>
      <xdr:rowOff>47625</xdr:rowOff>
    </xdr:to>
    <xdr:graphicFrame macro="">
      <xdr:nvGraphicFramePr>
        <xdr:cNvPr id="722259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152399</xdr:colOff>
      <xdr:row>30</xdr:row>
      <xdr:rowOff>152400</xdr:rowOff>
    </xdr:from>
    <xdr:to>
      <xdr:col>4</xdr:col>
      <xdr:colOff>219074</xdr:colOff>
      <xdr:row>43</xdr:row>
      <xdr:rowOff>57150</xdr:rowOff>
    </xdr:to>
    <xdr:graphicFrame macro="">
      <xdr:nvGraphicFramePr>
        <xdr:cNvPr id="7222600"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19050</xdr:colOff>
      <xdr:row>30</xdr:row>
      <xdr:rowOff>142875</xdr:rowOff>
    </xdr:from>
    <xdr:to>
      <xdr:col>20</xdr:col>
      <xdr:colOff>333375</xdr:colOff>
      <xdr:row>43</xdr:row>
      <xdr:rowOff>47625</xdr:rowOff>
    </xdr:to>
    <xdr:graphicFrame macro="">
      <xdr:nvGraphicFramePr>
        <xdr:cNvPr id="7222601"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552450</xdr:colOff>
      <xdr:row>30</xdr:row>
      <xdr:rowOff>142875</xdr:rowOff>
    </xdr:from>
    <xdr:to>
      <xdr:col>12</xdr:col>
      <xdr:colOff>257175</xdr:colOff>
      <xdr:row>43</xdr:row>
      <xdr:rowOff>47625</xdr:rowOff>
    </xdr:to>
    <xdr:graphicFrame macro="">
      <xdr:nvGraphicFramePr>
        <xdr:cNvPr id="7222602"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561975</xdr:colOff>
      <xdr:row>17</xdr:row>
      <xdr:rowOff>142875</xdr:rowOff>
    </xdr:from>
    <xdr:to>
      <xdr:col>12</xdr:col>
      <xdr:colOff>266700</xdr:colOff>
      <xdr:row>30</xdr:row>
      <xdr:rowOff>47625</xdr:rowOff>
    </xdr:to>
    <xdr:graphicFrame macro="">
      <xdr:nvGraphicFramePr>
        <xdr:cNvPr id="7222603"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133350</xdr:colOff>
      <xdr:row>17</xdr:row>
      <xdr:rowOff>142875</xdr:rowOff>
    </xdr:from>
    <xdr:to>
      <xdr:col>9</xdr:col>
      <xdr:colOff>447675</xdr:colOff>
      <xdr:row>30</xdr:row>
      <xdr:rowOff>47625</xdr:rowOff>
    </xdr:to>
    <xdr:graphicFrame macro="">
      <xdr:nvGraphicFramePr>
        <xdr:cNvPr id="7222606"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20</xdr:col>
      <xdr:colOff>466725</xdr:colOff>
      <xdr:row>30</xdr:row>
      <xdr:rowOff>142875</xdr:rowOff>
    </xdr:from>
    <xdr:to>
      <xdr:col>23</xdr:col>
      <xdr:colOff>171450</xdr:colOff>
      <xdr:row>43</xdr:row>
      <xdr:rowOff>47625</xdr:rowOff>
    </xdr:to>
    <xdr:graphicFrame macro="">
      <xdr:nvGraphicFramePr>
        <xdr:cNvPr id="7222607"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12</xdr:col>
      <xdr:colOff>381000</xdr:colOff>
      <xdr:row>17</xdr:row>
      <xdr:rowOff>142875</xdr:rowOff>
    </xdr:from>
    <xdr:to>
      <xdr:col>15</xdr:col>
      <xdr:colOff>85725</xdr:colOff>
      <xdr:row>30</xdr:row>
      <xdr:rowOff>47625</xdr:rowOff>
    </xdr:to>
    <xdr:graphicFrame macro="">
      <xdr:nvGraphicFramePr>
        <xdr:cNvPr id="7222608"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200025</xdr:colOff>
      <xdr:row>17</xdr:row>
      <xdr:rowOff>133350</xdr:rowOff>
    </xdr:from>
    <xdr:to>
      <xdr:col>17</xdr:col>
      <xdr:colOff>514350</xdr:colOff>
      <xdr:row>30</xdr:row>
      <xdr:rowOff>38100</xdr:rowOff>
    </xdr:to>
    <xdr:graphicFrame macro="">
      <xdr:nvGraphicFramePr>
        <xdr:cNvPr id="7222609"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133350</xdr:colOff>
      <xdr:row>30</xdr:row>
      <xdr:rowOff>142875</xdr:rowOff>
    </xdr:from>
    <xdr:to>
      <xdr:col>9</xdr:col>
      <xdr:colOff>447675</xdr:colOff>
      <xdr:row>43</xdr:row>
      <xdr:rowOff>47625</xdr:rowOff>
    </xdr:to>
    <xdr:graphicFrame macro="">
      <xdr:nvGraphicFramePr>
        <xdr:cNvPr id="7222610"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200025</xdr:colOff>
      <xdr:row>30</xdr:row>
      <xdr:rowOff>142875</xdr:rowOff>
    </xdr:from>
    <xdr:to>
      <xdr:col>17</xdr:col>
      <xdr:colOff>514350</xdr:colOff>
      <xdr:row>43</xdr:row>
      <xdr:rowOff>47625</xdr:rowOff>
    </xdr:to>
    <xdr:graphicFrame macro="">
      <xdr:nvGraphicFramePr>
        <xdr:cNvPr id="7222611"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314325</xdr:colOff>
      <xdr:row>30</xdr:row>
      <xdr:rowOff>152400</xdr:rowOff>
    </xdr:from>
    <xdr:to>
      <xdr:col>7</xdr:col>
      <xdr:colOff>19050</xdr:colOff>
      <xdr:row>43</xdr:row>
      <xdr:rowOff>57150</xdr:rowOff>
    </xdr:to>
    <xdr:graphicFrame macro="">
      <xdr:nvGraphicFramePr>
        <xdr:cNvPr id="7222614"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323850</xdr:colOff>
      <xdr:row>17</xdr:row>
      <xdr:rowOff>142875</xdr:rowOff>
    </xdr:from>
    <xdr:to>
      <xdr:col>7</xdr:col>
      <xdr:colOff>28575</xdr:colOff>
      <xdr:row>30</xdr:row>
      <xdr:rowOff>47625</xdr:rowOff>
    </xdr:to>
    <xdr:graphicFrame macro="">
      <xdr:nvGraphicFramePr>
        <xdr:cNvPr id="18"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381000</xdr:colOff>
      <xdr:row>30</xdr:row>
      <xdr:rowOff>142875</xdr:rowOff>
    </xdr:from>
    <xdr:to>
      <xdr:col>15</xdr:col>
      <xdr:colOff>85725</xdr:colOff>
      <xdr:row>43</xdr:row>
      <xdr:rowOff>47625</xdr:rowOff>
    </xdr:to>
    <xdr:graphicFrame macro="">
      <xdr:nvGraphicFramePr>
        <xdr:cNvPr id="16"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18</xdr:col>
      <xdr:colOff>28575</xdr:colOff>
      <xdr:row>17</xdr:row>
      <xdr:rowOff>133350</xdr:rowOff>
    </xdr:from>
    <xdr:to>
      <xdr:col>20</xdr:col>
      <xdr:colOff>342900</xdr:colOff>
      <xdr:row>30</xdr:row>
      <xdr:rowOff>28575</xdr:rowOff>
    </xdr:to>
    <xdr:graphicFrame macro="">
      <xdr:nvGraphicFramePr>
        <xdr:cNvPr id="17"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18</xdr:col>
      <xdr:colOff>0</xdr:colOff>
      <xdr:row>54</xdr:row>
      <xdr:rowOff>1</xdr:rowOff>
    </xdr:from>
    <xdr:to>
      <xdr:col>21</xdr:col>
      <xdr:colOff>0</xdr:colOff>
      <xdr:row>61</xdr:row>
      <xdr:rowOff>0</xdr:rowOff>
    </xdr:to>
    <xdr:graphicFrame macro="">
      <xdr:nvGraphicFramePr>
        <xdr:cNvPr id="6147509"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76</xdr:row>
      <xdr:rowOff>0</xdr:rowOff>
    </xdr:from>
    <xdr:to>
      <xdr:col>21</xdr:col>
      <xdr:colOff>0</xdr:colOff>
      <xdr:row>83</xdr:row>
      <xdr:rowOff>0</xdr:rowOff>
    </xdr:to>
    <xdr:graphicFrame macro="">
      <xdr:nvGraphicFramePr>
        <xdr:cNvPr id="6147510"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97</xdr:row>
      <xdr:rowOff>161924</xdr:rowOff>
    </xdr:from>
    <xdr:to>
      <xdr:col>21</xdr:col>
      <xdr:colOff>0</xdr:colOff>
      <xdr:row>104</xdr:row>
      <xdr:rowOff>161924</xdr:rowOff>
    </xdr:to>
    <xdr:graphicFrame macro="">
      <xdr:nvGraphicFramePr>
        <xdr:cNvPr id="6147511"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119</xdr:row>
      <xdr:rowOff>161924</xdr:rowOff>
    </xdr:from>
    <xdr:to>
      <xdr:col>21</xdr:col>
      <xdr:colOff>0</xdr:colOff>
      <xdr:row>126</xdr:row>
      <xdr:rowOff>161924</xdr:rowOff>
    </xdr:to>
    <xdr:graphicFrame macro="">
      <xdr:nvGraphicFramePr>
        <xdr:cNvPr id="6147512"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142</xdr:row>
      <xdr:rowOff>0</xdr:rowOff>
    </xdr:from>
    <xdr:to>
      <xdr:col>21</xdr:col>
      <xdr:colOff>0</xdr:colOff>
      <xdr:row>149</xdr:row>
      <xdr:rowOff>1</xdr:rowOff>
    </xdr:to>
    <xdr:graphicFrame macro="">
      <xdr:nvGraphicFramePr>
        <xdr:cNvPr id="6147513"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164</xdr:row>
      <xdr:rowOff>0</xdr:rowOff>
    </xdr:from>
    <xdr:to>
      <xdr:col>21</xdr:col>
      <xdr:colOff>0</xdr:colOff>
      <xdr:row>171</xdr:row>
      <xdr:rowOff>1</xdr:rowOff>
    </xdr:to>
    <xdr:graphicFrame macro="">
      <xdr:nvGraphicFramePr>
        <xdr:cNvPr id="6147514"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186</xdr:row>
      <xdr:rowOff>0</xdr:rowOff>
    </xdr:from>
    <xdr:to>
      <xdr:col>21</xdr:col>
      <xdr:colOff>0</xdr:colOff>
      <xdr:row>193</xdr:row>
      <xdr:rowOff>1</xdr:rowOff>
    </xdr:to>
    <xdr:graphicFrame macro="">
      <xdr:nvGraphicFramePr>
        <xdr:cNvPr id="6147515"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208</xdr:row>
      <xdr:rowOff>0</xdr:rowOff>
    </xdr:from>
    <xdr:to>
      <xdr:col>21</xdr:col>
      <xdr:colOff>0</xdr:colOff>
      <xdr:row>215</xdr:row>
      <xdr:rowOff>1</xdr:rowOff>
    </xdr:to>
    <xdr:graphicFrame macro="">
      <xdr:nvGraphicFramePr>
        <xdr:cNvPr id="6147516"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0</xdr:colOff>
      <xdr:row>230</xdr:row>
      <xdr:rowOff>0</xdr:rowOff>
    </xdr:from>
    <xdr:to>
      <xdr:col>21</xdr:col>
      <xdr:colOff>0</xdr:colOff>
      <xdr:row>237</xdr:row>
      <xdr:rowOff>1</xdr:rowOff>
    </xdr:to>
    <xdr:graphicFrame macro="">
      <xdr:nvGraphicFramePr>
        <xdr:cNvPr id="6147517"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0</xdr:colOff>
      <xdr:row>252</xdr:row>
      <xdr:rowOff>0</xdr:rowOff>
    </xdr:from>
    <xdr:to>
      <xdr:col>21</xdr:col>
      <xdr:colOff>0</xdr:colOff>
      <xdr:row>259</xdr:row>
      <xdr:rowOff>1</xdr:rowOff>
    </xdr:to>
    <xdr:graphicFrame macro="">
      <xdr:nvGraphicFramePr>
        <xdr:cNvPr id="6147518"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0</xdr:colOff>
      <xdr:row>274</xdr:row>
      <xdr:rowOff>0</xdr:rowOff>
    </xdr:from>
    <xdr:to>
      <xdr:col>21</xdr:col>
      <xdr:colOff>0</xdr:colOff>
      <xdr:row>281</xdr:row>
      <xdr:rowOff>1</xdr:rowOff>
    </xdr:to>
    <xdr:graphicFrame macro="">
      <xdr:nvGraphicFramePr>
        <xdr:cNvPr id="12"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18</xdr:col>
      <xdr:colOff>0</xdr:colOff>
      <xdr:row>296</xdr:row>
      <xdr:rowOff>0</xdr:rowOff>
    </xdr:from>
    <xdr:to>
      <xdr:col>21</xdr:col>
      <xdr:colOff>0</xdr:colOff>
      <xdr:row>303</xdr:row>
      <xdr:rowOff>1</xdr:rowOff>
    </xdr:to>
    <xdr:graphicFrame macro="">
      <xdr:nvGraphicFramePr>
        <xdr:cNvPr id="13"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18</xdr:col>
      <xdr:colOff>0</xdr:colOff>
      <xdr:row>318</xdr:row>
      <xdr:rowOff>0</xdr:rowOff>
    </xdr:from>
    <xdr:to>
      <xdr:col>21</xdr:col>
      <xdr:colOff>0</xdr:colOff>
      <xdr:row>325</xdr:row>
      <xdr:rowOff>1</xdr:rowOff>
    </xdr:to>
    <xdr:graphicFrame macro="">
      <xdr:nvGraphicFramePr>
        <xdr:cNvPr id="14"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18</xdr:col>
      <xdr:colOff>0</xdr:colOff>
      <xdr:row>340</xdr:row>
      <xdr:rowOff>0</xdr:rowOff>
    </xdr:from>
    <xdr:to>
      <xdr:col>21</xdr:col>
      <xdr:colOff>0</xdr:colOff>
      <xdr:row>347</xdr:row>
      <xdr:rowOff>1</xdr:rowOff>
    </xdr:to>
    <xdr:graphicFrame macro="">
      <xdr:nvGraphicFramePr>
        <xdr:cNvPr id="15"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0</xdr:colOff>
      <xdr:row>54</xdr:row>
      <xdr:rowOff>0</xdr:rowOff>
    </xdr:from>
    <xdr:to>
      <xdr:col>21</xdr:col>
      <xdr:colOff>0</xdr:colOff>
      <xdr:row>61</xdr:row>
      <xdr:rowOff>1</xdr:rowOff>
    </xdr:to>
    <xdr:graphicFrame macro="">
      <xdr:nvGraphicFramePr>
        <xdr:cNvPr id="5540467"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76</xdr:row>
      <xdr:rowOff>0</xdr:rowOff>
    </xdr:from>
    <xdr:to>
      <xdr:col>21</xdr:col>
      <xdr:colOff>0</xdr:colOff>
      <xdr:row>83</xdr:row>
      <xdr:rowOff>1</xdr:rowOff>
    </xdr:to>
    <xdr:graphicFrame macro="">
      <xdr:nvGraphicFramePr>
        <xdr:cNvPr id="5540468"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97</xdr:row>
      <xdr:rowOff>161924</xdr:rowOff>
    </xdr:from>
    <xdr:to>
      <xdr:col>21</xdr:col>
      <xdr:colOff>0</xdr:colOff>
      <xdr:row>105</xdr:row>
      <xdr:rowOff>114299</xdr:rowOff>
    </xdr:to>
    <xdr:graphicFrame macro="">
      <xdr:nvGraphicFramePr>
        <xdr:cNvPr id="5540469"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120</xdr:row>
      <xdr:rowOff>0</xdr:rowOff>
    </xdr:from>
    <xdr:to>
      <xdr:col>21</xdr:col>
      <xdr:colOff>0</xdr:colOff>
      <xdr:row>127</xdr:row>
      <xdr:rowOff>1</xdr:rowOff>
    </xdr:to>
    <xdr:graphicFrame macro="">
      <xdr:nvGraphicFramePr>
        <xdr:cNvPr id="5540470"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141</xdr:row>
      <xdr:rowOff>152400</xdr:rowOff>
    </xdr:from>
    <xdr:to>
      <xdr:col>21</xdr:col>
      <xdr:colOff>0</xdr:colOff>
      <xdr:row>149</xdr:row>
      <xdr:rowOff>9525</xdr:rowOff>
    </xdr:to>
    <xdr:graphicFrame macro="">
      <xdr:nvGraphicFramePr>
        <xdr:cNvPr id="5540471"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164</xdr:row>
      <xdr:rowOff>0</xdr:rowOff>
    </xdr:from>
    <xdr:to>
      <xdr:col>21</xdr:col>
      <xdr:colOff>0</xdr:colOff>
      <xdr:row>171</xdr:row>
      <xdr:rowOff>1</xdr:rowOff>
    </xdr:to>
    <xdr:graphicFrame macro="">
      <xdr:nvGraphicFramePr>
        <xdr:cNvPr id="5540472" name="Chart 2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185</xdr:row>
      <xdr:rowOff>161924</xdr:rowOff>
    </xdr:from>
    <xdr:to>
      <xdr:col>21</xdr:col>
      <xdr:colOff>0</xdr:colOff>
      <xdr:row>193</xdr:row>
      <xdr:rowOff>9525</xdr:rowOff>
    </xdr:to>
    <xdr:graphicFrame macro="">
      <xdr:nvGraphicFramePr>
        <xdr:cNvPr id="5540473" name="Chart 2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208</xdr:row>
      <xdr:rowOff>0</xdr:rowOff>
    </xdr:from>
    <xdr:to>
      <xdr:col>21</xdr:col>
      <xdr:colOff>0</xdr:colOff>
      <xdr:row>215</xdr:row>
      <xdr:rowOff>1</xdr:rowOff>
    </xdr:to>
    <xdr:graphicFrame macro="">
      <xdr:nvGraphicFramePr>
        <xdr:cNvPr id="5540474" name="Chart 2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0</xdr:colOff>
      <xdr:row>230</xdr:row>
      <xdr:rowOff>0</xdr:rowOff>
    </xdr:from>
    <xdr:to>
      <xdr:col>21</xdr:col>
      <xdr:colOff>0</xdr:colOff>
      <xdr:row>237</xdr:row>
      <xdr:rowOff>1</xdr:rowOff>
    </xdr:to>
    <xdr:graphicFrame macro="">
      <xdr:nvGraphicFramePr>
        <xdr:cNvPr id="5540475" name="Chart 3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18</xdr:col>
      <xdr:colOff>0</xdr:colOff>
      <xdr:row>252</xdr:row>
      <xdr:rowOff>0</xdr:rowOff>
    </xdr:from>
    <xdr:to>
      <xdr:col>21</xdr:col>
      <xdr:colOff>0</xdr:colOff>
      <xdr:row>259</xdr:row>
      <xdr:rowOff>1</xdr:rowOff>
    </xdr:to>
    <xdr:graphicFrame macro="">
      <xdr:nvGraphicFramePr>
        <xdr:cNvPr id="5540476"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18</xdr:col>
      <xdr:colOff>0</xdr:colOff>
      <xdr:row>274</xdr:row>
      <xdr:rowOff>0</xdr:rowOff>
    </xdr:from>
    <xdr:to>
      <xdr:col>21</xdr:col>
      <xdr:colOff>0</xdr:colOff>
      <xdr:row>281</xdr:row>
      <xdr:rowOff>1</xdr:rowOff>
    </xdr:to>
    <xdr:graphicFrame macro="">
      <xdr:nvGraphicFramePr>
        <xdr:cNvPr id="5540477"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0</xdr:colOff>
      <xdr:row>54</xdr:row>
      <xdr:rowOff>0</xdr:rowOff>
    </xdr:from>
    <xdr:to>
      <xdr:col>21</xdr:col>
      <xdr:colOff>0</xdr:colOff>
      <xdr:row>61</xdr:row>
      <xdr:rowOff>1</xdr:rowOff>
    </xdr:to>
    <xdr:graphicFrame macro="">
      <xdr:nvGraphicFramePr>
        <xdr:cNvPr id="6782228" name="Chart 3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0</xdr:colOff>
      <xdr:row>75</xdr:row>
      <xdr:rowOff>152400</xdr:rowOff>
    </xdr:from>
    <xdr:to>
      <xdr:col>21</xdr:col>
      <xdr:colOff>0</xdr:colOff>
      <xdr:row>83</xdr:row>
      <xdr:rowOff>0</xdr:rowOff>
    </xdr:to>
    <xdr:graphicFrame macro="">
      <xdr:nvGraphicFramePr>
        <xdr:cNvPr id="6782229" name="Chart 3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0</xdr:colOff>
      <xdr:row>98</xdr:row>
      <xdr:rowOff>0</xdr:rowOff>
    </xdr:from>
    <xdr:to>
      <xdr:col>21</xdr:col>
      <xdr:colOff>0</xdr:colOff>
      <xdr:row>105</xdr:row>
      <xdr:rowOff>1</xdr:rowOff>
    </xdr:to>
    <xdr:graphicFrame macro="">
      <xdr:nvGraphicFramePr>
        <xdr:cNvPr id="6782230" name="Chart 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0</xdr:colOff>
      <xdr:row>120</xdr:row>
      <xdr:rowOff>0</xdr:rowOff>
    </xdr:from>
    <xdr:to>
      <xdr:col>21</xdr:col>
      <xdr:colOff>0</xdr:colOff>
      <xdr:row>127</xdr:row>
      <xdr:rowOff>1</xdr:rowOff>
    </xdr:to>
    <xdr:graphicFrame macro="">
      <xdr:nvGraphicFramePr>
        <xdr:cNvPr id="6782231" name="Chart 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142</xdr:row>
      <xdr:rowOff>0</xdr:rowOff>
    </xdr:from>
    <xdr:to>
      <xdr:col>21</xdr:col>
      <xdr:colOff>0</xdr:colOff>
      <xdr:row>149</xdr:row>
      <xdr:rowOff>1</xdr:rowOff>
    </xdr:to>
    <xdr:graphicFrame macro="">
      <xdr:nvGraphicFramePr>
        <xdr:cNvPr id="6782232" name="Chart 3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0</xdr:colOff>
      <xdr:row>163</xdr:row>
      <xdr:rowOff>161924</xdr:rowOff>
    </xdr:from>
    <xdr:to>
      <xdr:col>21</xdr:col>
      <xdr:colOff>0</xdr:colOff>
      <xdr:row>170</xdr:row>
      <xdr:rowOff>161924</xdr:rowOff>
    </xdr:to>
    <xdr:graphicFrame macro="">
      <xdr:nvGraphicFramePr>
        <xdr:cNvPr id="6782233" name="Chart 3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18</xdr:col>
      <xdr:colOff>0</xdr:colOff>
      <xdr:row>186</xdr:row>
      <xdr:rowOff>0</xdr:rowOff>
    </xdr:from>
    <xdr:to>
      <xdr:col>21</xdr:col>
      <xdr:colOff>0</xdr:colOff>
      <xdr:row>193</xdr:row>
      <xdr:rowOff>1</xdr:rowOff>
    </xdr:to>
    <xdr:graphicFrame macro="">
      <xdr:nvGraphicFramePr>
        <xdr:cNvPr id="6782234" name="Chart 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208</xdr:row>
      <xdr:rowOff>0</xdr:rowOff>
    </xdr:from>
    <xdr:to>
      <xdr:col>21</xdr:col>
      <xdr:colOff>0</xdr:colOff>
      <xdr:row>215</xdr:row>
      <xdr:rowOff>1</xdr:rowOff>
    </xdr:to>
    <xdr:graphicFrame macro="">
      <xdr:nvGraphicFramePr>
        <xdr:cNvPr id="6782235"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0</xdr:colOff>
      <xdr:row>230</xdr:row>
      <xdr:rowOff>0</xdr:rowOff>
    </xdr:from>
    <xdr:to>
      <xdr:col>21</xdr:col>
      <xdr:colOff>0</xdr:colOff>
      <xdr:row>237</xdr:row>
      <xdr:rowOff>1</xdr:rowOff>
    </xdr:to>
    <xdr:graphicFrame macro="">
      <xdr:nvGraphicFramePr>
        <xdr:cNvPr id="6782236" name="Chart 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dimension ref="A1:BA477"/>
  <sheetViews>
    <sheetView topLeftCell="A40" zoomScaleNormal="100" workbookViewId="0">
      <selection activeCell="W25" sqref="W25"/>
    </sheetView>
  </sheetViews>
  <sheetFormatPr defaultRowHeight="12.75"/>
  <cols>
    <col min="22" max="37" width="9.140625" style="89"/>
    <col min="38" max="53" width="9.140625" style="446"/>
  </cols>
  <sheetData>
    <row r="1" spans="1:27" ht="20.25" customHeight="1">
      <c r="A1" s="798" t="s">
        <v>129</v>
      </c>
      <c r="B1" s="799"/>
      <c r="C1" s="799"/>
      <c r="D1" s="799"/>
      <c r="E1" s="799"/>
      <c r="F1" s="799"/>
      <c r="G1" s="799"/>
      <c r="H1" s="799"/>
      <c r="I1" s="799"/>
      <c r="J1" s="799"/>
      <c r="K1" s="799"/>
      <c r="L1" s="799"/>
      <c r="M1" s="799"/>
      <c r="N1" s="799"/>
      <c r="O1" s="799"/>
      <c r="P1" s="799"/>
      <c r="Q1" s="799"/>
      <c r="R1" s="799"/>
      <c r="S1" s="218"/>
      <c r="T1" s="218"/>
      <c r="U1" s="218"/>
      <c r="V1" s="218"/>
      <c r="W1" s="218"/>
      <c r="X1" s="218"/>
      <c r="Y1" s="297"/>
      <c r="Z1" s="297"/>
      <c r="AA1" s="220"/>
    </row>
    <row r="2" spans="1:27" ht="20.25" customHeight="1">
      <c r="A2" s="800" t="s">
        <v>149</v>
      </c>
      <c r="B2" s="801"/>
      <c r="C2" s="801"/>
      <c r="D2" s="801"/>
      <c r="E2" s="801"/>
      <c r="F2" s="801"/>
      <c r="G2" s="801"/>
      <c r="H2" s="801"/>
      <c r="I2" s="801"/>
      <c r="J2" s="801"/>
      <c r="K2" s="801"/>
      <c r="L2" s="801"/>
      <c r="M2" s="801"/>
      <c r="N2" s="801"/>
      <c r="O2" s="801"/>
      <c r="P2" s="801"/>
      <c r="Q2" s="801"/>
      <c r="R2" s="801"/>
      <c r="S2" s="219"/>
      <c r="T2" s="219"/>
      <c r="U2" s="219"/>
      <c r="V2" s="219"/>
      <c r="W2" s="219"/>
      <c r="X2" s="219"/>
      <c r="Y2" s="296"/>
      <c r="Z2" s="296"/>
      <c r="AA2" s="221"/>
    </row>
    <row r="3" spans="1:27" ht="9" customHeight="1">
      <c r="A3" s="268"/>
      <c r="B3" s="269"/>
      <c r="C3" s="269"/>
      <c r="D3" s="269"/>
      <c r="E3" s="269"/>
      <c r="F3" s="269"/>
      <c r="G3" s="269"/>
      <c r="H3" s="269"/>
      <c r="I3" s="269"/>
      <c r="J3" s="269"/>
      <c r="K3" s="269"/>
      <c r="L3" s="269"/>
      <c r="M3" s="269"/>
      <c r="N3" s="269"/>
      <c r="O3" s="269"/>
      <c r="P3" s="269"/>
      <c r="Q3" s="269"/>
      <c r="R3" s="269"/>
      <c r="S3" s="219"/>
      <c r="T3" s="219"/>
      <c r="U3" s="219"/>
      <c r="V3" s="219"/>
      <c r="W3" s="219"/>
      <c r="X3" s="219"/>
      <c r="Y3" s="296"/>
      <c r="Z3" s="296"/>
      <c r="AA3" s="221"/>
    </row>
    <row r="4" spans="1:27" ht="26.25" customHeight="1">
      <c r="A4" s="804" t="s">
        <v>245</v>
      </c>
      <c r="B4" s="805"/>
      <c r="C4" s="805"/>
      <c r="D4" s="805"/>
      <c r="E4" s="805"/>
      <c r="F4" s="805"/>
      <c r="G4" s="805"/>
      <c r="H4" s="805"/>
      <c r="I4" s="805"/>
      <c r="J4" s="805"/>
      <c r="K4" s="805"/>
      <c r="L4" s="805"/>
      <c r="M4" s="805"/>
      <c r="N4" s="805"/>
      <c r="O4" s="805"/>
      <c r="P4" s="805"/>
      <c r="Q4" s="805"/>
      <c r="R4" s="805"/>
      <c r="S4" s="219"/>
      <c r="T4" s="219"/>
      <c r="U4" s="219"/>
      <c r="V4" s="219"/>
      <c r="W4" s="219"/>
      <c r="X4" s="219"/>
      <c r="Y4" s="296"/>
      <c r="Z4" s="296"/>
      <c r="AA4" s="221"/>
    </row>
    <row r="5" spans="1:27" ht="12.75" customHeight="1">
      <c r="A5" s="217"/>
      <c r="B5" s="186"/>
      <c r="C5" s="117"/>
      <c r="D5" s="117"/>
      <c r="E5" s="117"/>
      <c r="F5" s="117"/>
      <c r="G5" s="117"/>
      <c r="H5" s="186"/>
      <c r="I5" s="186"/>
      <c r="J5" s="119"/>
      <c r="K5" s="119"/>
      <c r="L5" s="119"/>
      <c r="M5" s="186"/>
      <c r="N5" s="271"/>
      <c r="O5" s="186"/>
      <c r="P5" s="118" t="s">
        <v>130</v>
      </c>
      <c r="Q5" s="118"/>
      <c r="R5" s="120"/>
      <c r="S5" s="120"/>
      <c r="T5" s="117"/>
      <c r="U5" s="117"/>
      <c r="V5" s="117"/>
      <c r="W5" s="117"/>
      <c r="X5" s="117"/>
      <c r="Y5" s="186"/>
      <c r="Z5" s="186"/>
      <c r="AA5" s="222"/>
    </row>
    <row r="6" spans="1:27" ht="12.75" customHeight="1">
      <c r="A6" s="802" t="s">
        <v>21</v>
      </c>
      <c r="B6" s="803"/>
      <c r="C6" s="803"/>
      <c r="D6" s="803"/>
      <c r="E6" s="803"/>
      <c r="F6" s="803"/>
      <c r="G6" s="796" t="s">
        <v>51</v>
      </c>
      <c r="H6" s="797"/>
      <c r="I6" s="797"/>
      <c r="J6" s="797"/>
      <c r="K6" s="797"/>
      <c r="L6" s="797"/>
      <c r="M6" s="797"/>
      <c r="N6" s="797"/>
      <c r="O6" s="797"/>
      <c r="P6" s="797"/>
      <c r="Q6" s="797"/>
      <c r="R6" s="806" t="s">
        <v>88</v>
      </c>
      <c r="S6" s="807"/>
      <c r="T6" s="807"/>
      <c r="U6" s="807"/>
      <c r="V6" s="807"/>
      <c r="W6" s="807"/>
      <c r="X6" s="807"/>
      <c r="Y6" s="807"/>
      <c r="Z6" s="807"/>
      <c r="AA6" s="808"/>
    </row>
    <row r="7" spans="1:27" ht="12.75" customHeight="1">
      <c r="A7" s="56" t="s">
        <v>119</v>
      </c>
      <c r="B7" s="57"/>
      <c r="C7" s="57"/>
      <c r="D7" s="212" t="s">
        <v>271</v>
      </c>
      <c r="E7" s="106"/>
      <c r="F7" s="32"/>
      <c r="G7" s="260" t="s">
        <v>121</v>
      </c>
      <c r="H7" s="258"/>
      <c r="I7" s="261" t="s">
        <v>152</v>
      </c>
      <c r="J7" s="262"/>
      <c r="K7" s="263"/>
      <c r="L7" s="258"/>
      <c r="M7" s="261" t="s">
        <v>187</v>
      </c>
      <c r="N7" s="258"/>
      <c r="O7" s="261" t="s">
        <v>30</v>
      </c>
      <c r="P7" s="262"/>
      <c r="Q7" s="263"/>
      <c r="R7" s="260" t="s">
        <v>92</v>
      </c>
      <c r="S7" s="261"/>
      <c r="T7" s="261"/>
      <c r="U7" s="261"/>
      <c r="V7" s="261"/>
      <c r="W7" s="258"/>
      <c r="X7" s="258"/>
      <c r="Y7" s="258"/>
      <c r="Z7" s="258"/>
      <c r="AA7" s="259"/>
    </row>
    <row r="8" spans="1:27" ht="12.75" customHeight="1">
      <c r="A8" s="56" t="s">
        <v>206</v>
      </c>
      <c r="B8" s="57"/>
      <c r="C8" s="57"/>
      <c r="D8" s="109" t="s">
        <v>105</v>
      </c>
      <c r="E8" s="106"/>
      <c r="F8" s="32"/>
      <c r="G8" s="56" t="s">
        <v>120</v>
      </c>
      <c r="H8" s="32"/>
      <c r="I8" s="106" t="s">
        <v>153</v>
      </c>
      <c r="J8" s="108"/>
      <c r="K8" s="57"/>
      <c r="L8" s="32"/>
      <c r="M8" s="106" t="s">
        <v>188</v>
      </c>
      <c r="N8" s="32"/>
      <c r="O8" s="106" t="s">
        <v>32</v>
      </c>
      <c r="P8" s="106"/>
      <c r="Q8" s="32"/>
      <c r="R8" s="56" t="s">
        <v>93</v>
      </c>
      <c r="S8" s="106"/>
      <c r="T8" s="106"/>
      <c r="U8" s="106"/>
      <c r="V8" s="106"/>
      <c r="W8" s="32"/>
      <c r="X8" s="32"/>
      <c r="Y8" s="32"/>
      <c r="Z8" s="32"/>
      <c r="AA8" s="107"/>
    </row>
    <row r="9" spans="1:27">
      <c r="A9" s="56" t="s">
        <v>122</v>
      </c>
      <c r="B9" s="57"/>
      <c r="C9" s="57"/>
      <c r="D9" s="213" t="s">
        <v>104</v>
      </c>
      <c r="E9" s="106"/>
      <c r="F9" s="32"/>
      <c r="G9" s="56" t="s">
        <v>127</v>
      </c>
      <c r="H9" s="32"/>
      <c r="I9" s="106" t="s">
        <v>159</v>
      </c>
      <c r="J9" s="108"/>
      <c r="K9" s="57"/>
      <c r="L9" s="32"/>
      <c r="M9" s="106" t="s">
        <v>189</v>
      </c>
      <c r="N9" s="32"/>
      <c r="O9" s="106" t="s">
        <v>114</v>
      </c>
      <c r="P9" s="106"/>
      <c r="Q9" s="32"/>
      <c r="R9" s="56" t="s">
        <v>244</v>
      </c>
      <c r="S9" s="106"/>
      <c r="T9" s="106"/>
      <c r="U9" s="106"/>
      <c r="V9" s="106"/>
      <c r="W9" s="32"/>
      <c r="X9" s="32"/>
      <c r="Y9" s="32"/>
      <c r="Z9" s="32"/>
      <c r="AA9" s="107"/>
    </row>
    <row r="10" spans="1:27">
      <c r="A10" s="56" t="s">
        <v>123</v>
      </c>
      <c r="B10" s="57"/>
      <c r="C10" s="57"/>
      <c r="D10" s="490" t="s">
        <v>300</v>
      </c>
      <c r="E10" s="106"/>
      <c r="F10" s="32"/>
      <c r="G10" s="264"/>
      <c r="H10" s="32"/>
      <c r="I10" s="106" t="s">
        <v>160</v>
      </c>
      <c r="J10" s="32"/>
      <c r="K10" s="32"/>
      <c r="L10" s="32"/>
      <c r="M10" s="106" t="s">
        <v>190</v>
      </c>
      <c r="N10" s="32"/>
      <c r="O10" s="216" t="s">
        <v>113</v>
      </c>
      <c r="P10" s="106"/>
      <c r="Q10" s="32"/>
      <c r="R10" s="298" t="s">
        <v>89</v>
      </c>
      <c r="S10" s="106"/>
      <c r="T10" s="108"/>
      <c r="U10" s="106"/>
      <c r="V10" s="106"/>
      <c r="W10" s="32"/>
      <c r="X10" s="32"/>
      <c r="Y10" s="32"/>
      <c r="Z10" s="32"/>
      <c r="AA10" s="107"/>
    </row>
    <row r="11" spans="1:27">
      <c r="A11" s="56" t="s">
        <v>124</v>
      </c>
      <c r="B11" s="57"/>
      <c r="C11" s="57"/>
      <c r="D11" s="109" t="s">
        <v>117</v>
      </c>
      <c r="E11" s="106"/>
      <c r="F11" s="32"/>
      <c r="G11" s="56" t="s">
        <v>128</v>
      </c>
      <c r="H11" s="32"/>
      <c r="I11" s="106" t="s">
        <v>35</v>
      </c>
      <c r="J11" s="108"/>
      <c r="K11" s="57"/>
      <c r="L11" s="32"/>
      <c r="M11" s="106" t="s">
        <v>191</v>
      </c>
      <c r="N11" s="32"/>
      <c r="O11" s="106" t="s">
        <v>111</v>
      </c>
      <c r="P11" s="106"/>
      <c r="Q11" s="32"/>
      <c r="R11" s="56" t="s">
        <v>107</v>
      </c>
      <c r="S11" s="106"/>
      <c r="T11" s="106"/>
      <c r="U11" s="106"/>
      <c r="V11" s="106"/>
      <c r="W11" s="32"/>
      <c r="X11" s="32"/>
      <c r="Y11" s="32"/>
      <c r="Z11" s="32"/>
      <c r="AA11" s="107"/>
    </row>
    <row r="12" spans="1:27">
      <c r="B12" s="57"/>
      <c r="C12" s="57"/>
      <c r="D12" s="109" t="s">
        <v>118</v>
      </c>
      <c r="E12" s="106"/>
      <c r="F12" s="32"/>
      <c r="G12" s="56" t="s">
        <v>176</v>
      </c>
      <c r="H12" s="32"/>
      <c r="I12" s="106" t="s">
        <v>177</v>
      </c>
      <c r="J12" s="108"/>
      <c r="K12" s="57"/>
      <c r="L12" s="32"/>
      <c r="M12" s="106" t="s">
        <v>217</v>
      </c>
      <c r="N12" s="32"/>
      <c r="O12" s="106" t="s">
        <v>218</v>
      </c>
      <c r="P12" s="106"/>
      <c r="Q12" s="32"/>
      <c r="R12" s="56" t="s">
        <v>148</v>
      </c>
      <c r="S12" s="106"/>
      <c r="T12" s="106"/>
      <c r="U12" s="106"/>
      <c r="V12" s="106"/>
      <c r="W12" s="32"/>
      <c r="X12" s="32"/>
      <c r="Y12" s="32"/>
      <c r="Z12" s="32"/>
      <c r="AA12" s="107"/>
    </row>
    <row r="13" spans="1:27">
      <c r="A13" s="56" t="s">
        <v>125</v>
      </c>
      <c r="B13" s="57"/>
      <c r="C13" s="57"/>
      <c r="D13" s="265" t="s">
        <v>174</v>
      </c>
      <c r="E13" s="106"/>
      <c r="F13" s="32"/>
      <c r="G13" s="264"/>
      <c r="H13" s="32"/>
      <c r="I13" s="106" t="s">
        <v>178</v>
      </c>
      <c r="J13" s="32"/>
      <c r="K13" s="57"/>
      <c r="L13" s="32"/>
      <c r="M13" s="106" t="s">
        <v>192</v>
      </c>
      <c r="N13" s="32"/>
      <c r="O13" s="106" t="s">
        <v>115</v>
      </c>
      <c r="P13" s="106"/>
      <c r="Q13" s="32"/>
      <c r="R13" s="56" t="s">
        <v>91</v>
      </c>
      <c r="S13" s="106"/>
      <c r="T13" s="106"/>
      <c r="U13" s="106"/>
      <c r="V13" s="106"/>
      <c r="W13" s="32"/>
      <c r="X13" s="32"/>
      <c r="Y13" s="32"/>
      <c r="Z13" s="32"/>
      <c r="AA13" s="107"/>
    </row>
    <row r="14" spans="1:27">
      <c r="A14" s="56" t="s">
        <v>126</v>
      </c>
      <c r="B14" s="57"/>
      <c r="C14" s="57"/>
      <c r="D14" s="214" t="s">
        <v>175</v>
      </c>
      <c r="E14" s="106"/>
      <c r="F14" s="32"/>
      <c r="G14" s="56" t="s">
        <v>183</v>
      </c>
      <c r="H14" s="1"/>
      <c r="I14" s="106" t="s">
        <v>182</v>
      </c>
      <c r="J14" s="1"/>
      <c r="K14" s="57"/>
      <c r="L14" s="32"/>
      <c r="M14" s="106" t="s">
        <v>193</v>
      </c>
      <c r="N14" s="32"/>
      <c r="O14" s="106" t="s">
        <v>116</v>
      </c>
      <c r="P14" s="106"/>
      <c r="Q14" s="32"/>
      <c r="R14" s="298" t="s">
        <v>161</v>
      </c>
      <c r="S14" s="109"/>
      <c r="T14" s="110"/>
      <c r="U14" s="110"/>
      <c r="V14" s="110"/>
      <c r="W14" s="32"/>
      <c r="X14" s="32"/>
      <c r="Y14" s="32"/>
      <c r="Z14" s="32"/>
      <c r="AA14" s="107"/>
    </row>
    <row r="15" spans="1:27">
      <c r="A15" s="106" t="s">
        <v>203</v>
      </c>
      <c r="B15" s="57"/>
      <c r="C15" s="57"/>
      <c r="D15" s="109" t="s">
        <v>205</v>
      </c>
      <c r="E15" s="106"/>
      <c r="F15" s="32"/>
      <c r="G15" s="56" t="s">
        <v>184</v>
      </c>
      <c r="H15" s="32"/>
      <c r="I15" s="106" t="s">
        <v>52</v>
      </c>
      <c r="J15" s="108"/>
      <c r="K15" s="57"/>
      <c r="L15" s="32"/>
      <c r="M15" s="106" t="s">
        <v>194</v>
      </c>
      <c r="N15" s="32"/>
      <c r="O15" s="106" t="s">
        <v>110</v>
      </c>
      <c r="P15" s="32"/>
      <c r="Q15" s="32"/>
      <c r="R15" s="298" t="s">
        <v>90</v>
      </c>
      <c r="S15" s="109"/>
      <c r="T15" s="110"/>
      <c r="U15" s="110"/>
      <c r="V15" s="110"/>
      <c r="W15" s="32"/>
      <c r="X15" s="32"/>
      <c r="Y15" s="32"/>
      <c r="Z15" s="32"/>
      <c r="AA15" s="107"/>
    </row>
    <row r="16" spans="1:27">
      <c r="A16" s="56" t="s">
        <v>204</v>
      </c>
      <c r="B16" s="57"/>
      <c r="C16" s="57"/>
      <c r="D16" s="109"/>
      <c r="E16" s="106"/>
      <c r="F16" s="32"/>
      <c r="G16" s="56" t="s">
        <v>185</v>
      </c>
      <c r="H16" s="32"/>
      <c r="I16" s="106" t="s">
        <v>53</v>
      </c>
      <c r="J16" s="108"/>
      <c r="K16" s="57"/>
      <c r="L16" s="32"/>
      <c r="M16" s="106" t="s">
        <v>195</v>
      </c>
      <c r="N16" s="106"/>
      <c r="O16" s="106" t="s">
        <v>158</v>
      </c>
      <c r="P16" s="106"/>
      <c r="Q16" s="32"/>
      <c r="R16" s="298"/>
      <c r="S16" s="109"/>
      <c r="T16" s="110"/>
      <c r="U16" s="110"/>
      <c r="V16" s="110"/>
      <c r="W16" s="32"/>
      <c r="X16" s="32"/>
      <c r="Y16" s="32"/>
      <c r="Z16" s="32"/>
      <c r="AA16" s="107"/>
    </row>
    <row r="17" spans="1:27">
      <c r="A17" s="60"/>
      <c r="B17" s="59"/>
      <c r="C17" s="59"/>
      <c r="D17" s="111"/>
      <c r="E17" s="211"/>
      <c r="F17" s="33"/>
      <c r="G17" s="58" t="s">
        <v>186</v>
      </c>
      <c r="H17" s="33"/>
      <c r="I17" s="211" t="s">
        <v>54</v>
      </c>
      <c r="J17" s="215"/>
      <c r="K17" s="59"/>
      <c r="L17" s="33"/>
      <c r="M17" s="211" t="s">
        <v>277</v>
      </c>
      <c r="N17" s="33"/>
      <c r="O17" s="211" t="s">
        <v>278</v>
      </c>
      <c r="P17" s="211"/>
      <c r="Q17" s="33"/>
      <c r="R17" s="227"/>
      <c r="S17" s="111"/>
      <c r="T17" s="112"/>
      <c r="U17" s="112"/>
      <c r="V17" s="112"/>
      <c r="W17" s="33"/>
      <c r="X17" s="33"/>
      <c r="Y17" s="33"/>
      <c r="Z17" s="33"/>
      <c r="AA17" s="113"/>
    </row>
    <row r="18" spans="1:27">
      <c r="A18" s="94"/>
      <c r="B18" s="92"/>
      <c r="C18" s="92"/>
      <c r="D18" s="92"/>
      <c r="E18" s="92"/>
      <c r="F18" s="92"/>
      <c r="G18" s="92"/>
      <c r="H18" s="92"/>
      <c r="I18" s="92"/>
      <c r="J18" s="92"/>
      <c r="K18" s="92"/>
      <c r="L18" s="92"/>
      <c r="M18" s="92"/>
      <c r="N18" s="92"/>
      <c r="O18" s="92"/>
      <c r="P18" s="92"/>
      <c r="Q18" s="92"/>
      <c r="R18" s="92"/>
      <c r="S18" s="92"/>
      <c r="T18" s="92"/>
      <c r="U18" s="92"/>
      <c r="V18" s="92"/>
    </row>
    <row r="19" spans="1:27">
      <c r="A19" s="94"/>
      <c r="B19" s="92"/>
      <c r="C19" s="92"/>
      <c r="D19" s="92"/>
      <c r="E19" s="92"/>
      <c r="F19" s="92"/>
      <c r="G19" s="92"/>
      <c r="H19" s="92"/>
      <c r="I19" s="92"/>
      <c r="J19" s="92"/>
      <c r="K19" s="93"/>
      <c r="L19" s="93"/>
      <c r="M19" s="92"/>
      <c r="N19" s="92"/>
      <c r="O19" s="92"/>
      <c r="P19" s="92"/>
      <c r="Q19" s="92"/>
      <c r="R19" s="92"/>
      <c r="S19" s="92"/>
      <c r="T19" s="92"/>
      <c r="U19" s="92"/>
      <c r="V19" s="92"/>
    </row>
    <row r="20" spans="1:27">
      <c r="A20" s="94"/>
      <c r="B20" s="92"/>
      <c r="C20" s="92"/>
      <c r="D20" s="92"/>
      <c r="E20" s="92"/>
      <c r="F20" s="92"/>
      <c r="G20" s="92"/>
      <c r="H20" s="92"/>
      <c r="I20" s="92"/>
      <c r="J20" s="92"/>
      <c r="K20" s="93"/>
      <c r="L20" s="93"/>
      <c r="M20" s="92"/>
      <c r="N20" s="92"/>
      <c r="O20" s="92"/>
      <c r="P20" s="92"/>
      <c r="Q20" s="92"/>
      <c r="R20" s="92"/>
      <c r="S20" s="92"/>
      <c r="T20" s="92"/>
      <c r="U20" s="92"/>
      <c r="V20" s="92"/>
    </row>
    <row r="21" spans="1:27">
      <c r="A21" s="94"/>
      <c r="B21" s="92"/>
      <c r="C21" s="92"/>
      <c r="D21" s="92"/>
      <c r="E21" s="92"/>
      <c r="F21" s="92"/>
      <c r="G21" s="92"/>
      <c r="H21" s="92"/>
      <c r="I21" s="92"/>
      <c r="J21" s="92"/>
      <c r="K21" s="93"/>
      <c r="L21" s="93"/>
      <c r="M21" s="92"/>
      <c r="N21" s="92"/>
      <c r="O21" s="92"/>
      <c r="P21" s="92"/>
      <c r="Q21" s="92"/>
      <c r="R21" s="92"/>
      <c r="S21" s="92"/>
      <c r="T21" s="92"/>
      <c r="U21" s="92"/>
      <c r="V21" s="92"/>
    </row>
    <row r="22" spans="1:27">
      <c r="A22" s="94"/>
      <c r="B22" s="92"/>
      <c r="C22" s="92"/>
      <c r="D22" s="92"/>
      <c r="E22" s="92"/>
      <c r="F22" s="92"/>
      <c r="G22" s="92"/>
      <c r="H22" s="92"/>
      <c r="I22" s="92"/>
      <c r="J22" s="92"/>
      <c r="K22" s="93"/>
      <c r="L22" s="93"/>
      <c r="M22" s="92"/>
      <c r="N22" s="92"/>
      <c r="O22" s="92"/>
      <c r="P22" s="92"/>
      <c r="Q22" s="92"/>
      <c r="R22" s="92"/>
      <c r="S22" s="92"/>
      <c r="T22" s="92"/>
      <c r="U22" s="92"/>
      <c r="V22" s="92"/>
    </row>
    <row r="23" spans="1:27">
      <c r="A23" s="94"/>
      <c r="B23" s="92"/>
      <c r="C23" s="92"/>
      <c r="D23" s="92"/>
      <c r="E23" s="92"/>
      <c r="F23" s="92"/>
      <c r="G23" s="92"/>
      <c r="H23" s="92"/>
      <c r="I23" s="92"/>
      <c r="J23" s="92"/>
      <c r="K23" s="93"/>
      <c r="L23" s="93"/>
      <c r="M23" s="92"/>
      <c r="N23" s="92"/>
      <c r="O23" s="92"/>
      <c r="P23" s="92"/>
      <c r="Q23" s="92"/>
      <c r="R23" s="92"/>
      <c r="S23" s="92"/>
      <c r="T23" s="92"/>
      <c r="U23" s="92"/>
      <c r="V23" s="92"/>
    </row>
    <row r="24" spans="1:27">
      <c r="A24" s="94"/>
      <c r="B24" s="92"/>
      <c r="C24" s="92"/>
      <c r="D24" s="92"/>
      <c r="E24" s="92"/>
      <c r="F24" s="92"/>
      <c r="G24" s="92"/>
      <c r="H24" s="92"/>
      <c r="I24" s="92"/>
      <c r="J24" s="92"/>
      <c r="K24" s="93"/>
      <c r="L24" s="93"/>
      <c r="M24" s="92"/>
      <c r="N24" s="92"/>
      <c r="O24" s="92"/>
      <c r="P24" s="92"/>
      <c r="Q24" s="92"/>
      <c r="R24" s="92"/>
      <c r="S24" s="92"/>
      <c r="T24" s="92"/>
      <c r="U24" s="92"/>
      <c r="V24" s="92"/>
    </row>
    <row r="25" spans="1:27">
      <c r="A25" s="94"/>
      <c r="B25" s="92"/>
      <c r="C25" s="92"/>
      <c r="D25" s="92"/>
      <c r="E25" s="92"/>
      <c r="F25" s="92"/>
      <c r="G25" s="92"/>
      <c r="H25" s="92"/>
      <c r="I25" s="92"/>
      <c r="J25" s="92"/>
      <c r="K25" s="93"/>
      <c r="L25" s="93"/>
      <c r="M25" s="92"/>
      <c r="N25" s="92"/>
      <c r="O25" s="92"/>
      <c r="P25" s="92"/>
      <c r="Q25" s="92"/>
      <c r="R25" s="92"/>
      <c r="S25" s="92"/>
      <c r="T25" s="92"/>
      <c r="U25" s="92"/>
      <c r="V25" s="92"/>
    </row>
    <row r="26" spans="1:27">
      <c r="A26" s="94"/>
      <c r="B26" s="92"/>
      <c r="C26" s="92"/>
      <c r="D26" s="92"/>
      <c r="E26" s="92"/>
      <c r="F26" s="92"/>
      <c r="G26" s="92"/>
      <c r="H26" s="92"/>
      <c r="I26" s="92"/>
      <c r="J26" s="92"/>
      <c r="K26" s="93"/>
      <c r="L26" s="93"/>
      <c r="M26" s="92"/>
      <c r="N26" s="92"/>
      <c r="O26" s="92"/>
      <c r="P26" s="92"/>
      <c r="Q26" s="92"/>
      <c r="R26" s="92"/>
      <c r="S26" s="92"/>
      <c r="T26" s="92"/>
      <c r="U26" s="92"/>
      <c r="V26" s="92"/>
    </row>
    <row r="27" spans="1:27">
      <c r="A27" s="94"/>
      <c r="B27" s="92"/>
      <c r="C27" s="92"/>
      <c r="D27" s="92"/>
      <c r="E27" s="92"/>
      <c r="F27" s="92"/>
      <c r="G27" s="92"/>
      <c r="H27" s="92"/>
      <c r="I27" s="92"/>
      <c r="J27" s="92"/>
      <c r="K27" s="93"/>
      <c r="L27" s="93"/>
      <c r="M27" s="92"/>
      <c r="N27" s="92"/>
      <c r="O27" s="92"/>
      <c r="P27" s="92"/>
      <c r="Q27" s="92"/>
      <c r="R27" s="92"/>
      <c r="S27" s="92"/>
      <c r="T27" s="92"/>
      <c r="U27" s="92"/>
      <c r="V27" s="92"/>
    </row>
    <row r="28" spans="1:27">
      <c r="A28" s="94"/>
      <c r="B28" s="92"/>
      <c r="C28" s="92"/>
      <c r="D28" s="92"/>
      <c r="E28" s="92"/>
      <c r="F28" s="92"/>
      <c r="G28" s="92"/>
      <c r="H28" s="92"/>
      <c r="I28" s="92"/>
      <c r="J28" s="92"/>
      <c r="K28" s="93"/>
      <c r="L28" s="93"/>
      <c r="M28" s="92"/>
      <c r="N28" s="92"/>
      <c r="O28" s="92"/>
      <c r="P28" s="92"/>
      <c r="Q28" s="92"/>
      <c r="R28" s="92"/>
      <c r="S28" s="92"/>
      <c r="T28" s="92"/>
      <c r="U28" s="92"/>
      <c r="V28" s="92"/>
    </row>
    <row r="29" spans="1:27">
      <c r="A29" s="94"/>
      <c r="B29" s="92"/>
      <c r="C29" s="92"/>
      <c r="D29" s="92"/>
      <c r="E29" s="92"/>
      <c r="F29" s="92"/>
      <c r="G29" s="92"/>
      <c r="H29" s="92"/>
      <c r="I29" s="92"/>
      <c r="J29" s="92"/>
      <c r="K29" s="93"/>
      <c r="L29" s="93"/>
      <c r="M29" s="92"/>
      <c r="N29" s="92"/>
      <c r="O29" s="92"/>
      <c r="P29" s="92"/>
      <c r="Q29" s="92"/>
      <c r="R29" s="92"/>
      <c r="S29" s="92"/>
      <c r="T29" s="92"/>
      <c r="U29" s="92"/>
      <c r="V29" s="92"/>
    </row>
    <row r="30" spans="1:27">
      <c r="A30" s="94"/>
      <c r="B30" s="92"/>
      <c r="C30" s="92"/>
      <c r="D30" s="92"/>
      <c r="E30" s="92"/>
      <c r="F30" s="92"/>
      <c r="G30" s="92"/>
      <c r="H30" s="92"/>
      <c r="I30" s="92"/>
      <c r="J30" s="92"/>
      <c r="K30" s="93"/>
      <c r="L30" s="93"/>
      <c r="M30" s="92"/>
      <c r="N30" s="92"/>
      <c r="O30" s="92"/>
      <c r="P30" s="92"/>
      <c r="Q30" s="92"/>
      <c r="R30" s="92"/>
      <c r="S30" s="92"/>
      <c r="T30" s="92"/>
      <c r="U30" s="92"/>
      <c r="V30" s="92"/>
    </row>
    <row r="31" spans="1:27">
      <c r="A31" s="94"/>
      <c r="B31" s="92"/>
      <c r="C31" s="92"/>
      <c r="D31" s="92"/>
      <c r="E31" s="92"/>
      <c r="F31" s="92"/>
      <c r="G31" s="92"/>
      <c r="H31" s="92"/>
      <c r="I31" s="92"/>
      <c r="J31" s="92"/>
      <c r="K31" s="93"/>
      <c r="L31" s="93"/>
      <c r="M31" s="92"/>
      <c r="N31" s="92"/>
      <c r="O31" s="92"/>
      <c r="P31" s="92"/>
      <c r="Q31" s="92"/>
      <c r="R31" s="92"/>
      <c r="S31" s="92"/>
      <c r="T31" s="92"/>
      <c r="U31" s="92"/>
      <c r="V31" s="92"/>
    </row>
    <row r="32" spans="1:27">
      <c r="A32" s="94"/>
      <c r="B32" s="92"/>
      <c r="C32" s="92"/>
      <c r="D32" s="92"/>
      <c r="E32" s="92"/>
      <c r="F32" s="92"/>
      <c r="G32" s="92"/>
      <c r="H32" s="92"/>
      <c r="I32" s="92"/>
      <c r="J32" s="92"/>
      <c r="K32" s="93"/>
      <c r="L32" s="93"/>
      <c r="M32" s="92"/>
      <c r="N32" s="92"/>
      <c r="O32" s="92"/>
      <c r="P32" s="92"/>
      <c r="Q32" s="92"/>
      <c r="R32" s="92"/>
      <c r="S32" s="92"/>
      <c r="T32" s="92"/>
      <c r="U32" s="92"/>
      <c r="V32" s="92"/>
    </row>
    <row r="33" spans="1:28">
      <c r="A33" s="94"/>
      <c r="B33" s="92"/>
      <c r="C33" s="92"/>
      <c r="D33" s="92"/>
      <c r="E33" s="92"/>
      <c r="F33" s="92"/>
      <c r="G33" s="92"/>
      <c r="H33" s="92"/>
      <c r="I33" s="92"/>
      <c r="J33" s="92"/>
      <c r="K33" s="93"/>
      <c r="L33" s="93"/>
      <c r="M33" s="92"/>
      <c r="N33" s="92"/>
      <c r="O33" s="92"/>
      <c r="P33" s="92"/>
      <c r="Q33" s="92"/>
      <c r="R33" s="92"/>
      <c r="S33" s="92"/>
      <c r="T33" s="92"/>
      <c r="U33" s="92"/>
      <c r="V33" s="92"/>
    </row>
    <row r="34" spans="1:28">
      <c r="A34" s="94"/>
      <c r="B34" s="92"/>
      <c r="C34" s="92"/>
      <c r="D34" s="92"/>
      <c r="E34" s="92"/>
      <c r="F34" s="92"/>
      <c r="G34" s="92"/>
      <c r="H34" s="92"/>
      <c r="I34" s="92"/>
      <c r="J34" s="92"/>
      <c r="K34" s="93"/>
      <c r="L34" s="93"/>
      <c r="M34" s="92"/>
      <c r="N34" s="92"/>
      <c r="O34" s="92"/>
      <c r="P34" s="92"/>
      <c r="Q34" s="92"/>
      <c r="R34" s="92"/>
      <c r="S34" s="92"/>
      <c r="T34" s="92"/>
      <c r="U34" s="92"/>
      <c r="V34" s="92"/>
    </row>
    <row r="35" spans="1:28">
      <c r="A35" s="94"/>
      <c r="B35" s="92"/>
      <c r="C35" s="92"/>
      <c r="D35" s="92"/>
      <c r="E35" s="92"/>
      <c r="F35" s="92"/>
      <c r="G35" s="92"/>
      <c r="H35" s="92"/>
      <c r="I35" s="92"/>
      <c r="J35" s="92"/>
      <c r="K35" s="93"/>
      <c r="L35" s="93"/>
      <c r="M35" s="92"/>
      <c r="N35" s="92"/>
      <c r="O35" s="92"/>
      <c r="P35" s="92"/>
      <c r="Q35" s="92"/>
      <c r="R35" s="92"/>
      <c r="S35" s="92"/>
      <c r="T35" s="92"/>
      <c r="U35" s="92"/>
      <c r="V35" s="92"/>
    </row>
    <row r="36" spans="1:28">
      <c r="A36" s="94"/>
      <c r="B36" s="92"/>
      <c r="C36" s="92"/>
      <c r="D36" s="92"/>
      <c r="E36" s="92"/>
      <c r="F36" s="92"/>
      <c r="G36" s="92"/>
      <c r="H36" s="92"/>
      <c r="I36" s="92"/>
      <c r="J36" s="92"/>
      <c r="K36" s="93"/>
      <c r="L36" s="93"/>
      <c r="M36" s="92"/>
      <c r="N36" s="92"/>
      <c r="O36" s="92"/>
      <c r="P36" s="92"/>
      <c r="Q36" s="92"/>
      <c r="R36" s="92"/>
      <c r="S36" s="92"/>
      <c r="T36" s="92"/>
      <c r="U36" s="92"/>
      <c r="V36" s="92"/>
    </row>
    <row r="37" spans="1:28">
      <c r="A37" s="94"/>
      <c r="B37" s="92"/>
      <c r="C37" s="92"/>
      <c r="D37" s="92"/>
      <c r="E37" s="92"/>
      <c r="F37" s="92"/>
      <c r="G37" s="92"/>
      <c r="H37" s="92"/>
      <c r="I37" s="92"/>
      <c r="J37" s="92"/>
      <c r="K37" s="93"/>
      <c r="L37" s="93"/>
      <c r="M37" s="92"/>
      <c r="N37" s="92"/>
      <c r="O37" s="92"/>
      <c r="P37" s="92"/>
      <c r="Q37" s="92"/>
      <c r="R37" s="92"/>
      <c r="S37" s="92"/>
      <c r="T37" s="92"/>
      <c r="U37" s="92"/>
      <c r="V37" s="92"/>
    </row>
    <row r="38" spans="1:28">
      <c r="A38" s="94"/>
      <c r="B38" s="92"/>
      <c r="C38" s="92"/>
      <c r="D38" s="92"/>
      <c r="E38" s="92"/>
      <c r="F38" s="92"/>
      <c r="G38" s="92"/>
      <c r="H38" s="92"/>
      <c r="I38" s="92"/>
      <c r="J38" s="92"/>
      <c r="K38" s="93"/>
      <c r="L38" s="93"/>
      <c r="M38" s="92"/>
      <c r="N38" s="92"/>
      <c r="O38" s="92"/>
      <c r="P38" s="92"/>
      <c r="Q38" s="92"/>
      <c r="R38" s="92"/>
      <c r="S38" s="92"/>
      <c r="T38" s="92"/>
      <c r="U38" s="92"/>
      <c r="V38" s="92"/>
    </row>
    <row r="39" spans="1:28">
      <c r="A39" s="94"/>
      <c r="B39" s="92"/>
      <c r="C39" s="92"/>
      <c r="D39" s="92"/>
      <c r="E39" s="92"/>
      <c r="F39" s="92"/>
      <c r="G39" s="92"/>
      <c r="H39" s="92"/>
      <c r="I39" s="92"/>
      <c r="J39" s="92"/>
      <c r="K39" s="93"/>
      <c r="L39" s="93"/>
      <c r="M39" s="92"/>
      <c r="N39" s="92"/>
      <c r="O39" s="92"/>
      <c r="P39" s="92"/>
      <c r="Q39" s="92"/>
      <c r="R39" s="92"/>
      <c r="S39" s="92"/>
      <c r="T39" s="92"/>
      <c r="U39" s="92"/>
      <c r="V39" s="92"/>
    </row>
    <row r="40" spans="1:28">
      <c r="A40" s="94"/>
      <c r="B40" s="92"/>
      <c r="C40" s="92"/>
      <c r="D40" s="92"/>
      <c r="E40" s="92"/>
      <c r="F40" s="92"/>
      <c r="G40" s="92"/>
      <c r="H40" s="92"/>
      <c r="I40" s="92"/>
      <c r="J40" s="92"/>
      <c r="K40" s="93"/>
      <c r="L40" s="93"/>
      <c r="M40" s="92"/>
      <c r="N40" s="92"/>
      <c r="O40" s="92"/>
      <c r="P40" s="92"/>
      <c r="Q40" s="92"/>
      <c r="R40" s="92"/>
      <c r="S40" s="92"/>
      <c r="T40" s="92"/>
      <c r="U40" s="92"/>
      <c r="V40" s="92"/>
    </row>
    <row r="41" spans="1:28">
      <c r="A41" s="94"/>
      <c r="B41" s="92"/>
      <c r="C41" s="92"/>
      <c r="D41" s="92"/>
      <c r="E41" s="92"/>
      <c r="F41" s="92"/>
      <c r="G41" s="92"/>
      <c r="H41" s="92"/>
      <c r="I41" s="92"/>
      <c r="J41" s="92"/>
      <c r="K41" s="93"/>
      <c r="L41" s="93"/>
      <c r="M41" s="92"/>
      <c r="N41" s="92"/>
      <c r="O41" s="92"/>
      <c r="P41" s="92"/>
      <c r="Q41" s="92"/>
      <c r="R41" s="92"/>
      <c r="S41" s="92"/>
      <c r="T41" s="92"/>
      <c r="U41" s="92"/>
      <c r="V41" s="92"/>
    </row>
    <row r="42" spans="1:28">
      <c r="A42" s="94"/>
      <c r="B42" s="92"/>
      <c r="C42" s="92"/>
      <c r="D42" s="92"/>
      <c r="E42" s="92"/>
      <c r="F42" s="92"/>
      <c r="G42" s="92"/>
      <c r="H42" s="92"/>
      <c r="I42" s="92"/>
      <c r="J42" s="92"/>
      <c r="K42" s="93"/>
      <c r="L42" s="93"/>
      <c r="M42" s="92"/>
      <c r="N42" s="92"/>
      <c r="O42" s="92"/>
      <c r="P42" s="92"/>
      <c r="Q42" s="92"/>
      <c r="R42" s="92"/>
      <c r="S42" s="92"/>
      <c r="T42" s="92"/>
      <c r="U42" s="92"/>
      <c r="V42" s="92"/>
    </row>
    <row r="43" spans="1:28">
      <c r="A43" s="94"/>
      <c r="B43" s="92"/>
      <c r="C43" s="92"/>
      <c r="D43" s="92"/>
      <c r="E43" s="92"/>
      <c r="F43" s="92"/>
      <c r="G43" s="92"/>
      <c r="H43" s="92"/>
      <c r="I43" s="92"/>
      <c r="J43" s="92"/>
      <c r="K43" s="93"/>
      <c r="L43" s="93"/>
      <c r="M43" s="92"/>
      <c r="N43" s="92"/>
      <c r="O43" s="92"/>
      <c r="P43" s="92"/>
      <c r="Q43" s="92"/>
      <c r="R43" s="92"/>
      <c r="S43" s="92"/>
      <c r="T43" s="92"/>
      <c r="U43" s="92"/>
      <c r="V43" s="92"/>
    </row>
    <row r="44" spans="1:28">
      <c r="A44" s="94"/>
      <c r="B44" s="92"/>
      <c r="C44" s="92"/>
      <c r="D44" s="92"/>
      <c r="E44" s="92"/>
      <c r="F44" s="92"/>
      <c r="G44" s="92"/>
      <c r="H44" s="92"/>
      <c r="I44" s="92"/>
      <c r="J44" s="92"/>
      <c r="K44" s="93"/>
      <c r="L44" s="93"/>
      <c r="M44" s="92"/>
      <c r="N44" s="92"/>
      <c r="O44" s="92"/>
      <c r="P44" s="92"/>
      <c r="Q44" s="92"/>
      <c r="R44" s="92"/>
      <c r="S44" s="92"/>
      <c r="T44" s="92"/>
      <c r="U44" s="92"/>
      <c r="V44" s="92"/>
    </row>
    <row r="45" spans="1:28" ht="14.25">
      <c r="A45" s="791" t="s">
        <v>55</v>
      </c>
      <c r="B45" s="792"/>
      <c r="C45" s="14" t="s">
        <v>22</v>
      </c>
      <c r="D45" s="793" t="s">
        <v>154</v>
      </c>
      <c r="E45" s="794"/>
      <c r="F45" s="793" t="s">
        <v>27</v>
      </c>
      <c r="G45" s="794"/>
      <c r="H45" s="795"/>
      <c r="I45" s="4"/>
      <c r="J45" s="14" t="s">
        <v>22</v>
      </c>
      <c r="K45" s="793" t="s">
        <v>154</v>
      </c>
      <c r="L45" s="795"/>
      <c r="M45" s="793" t="s">
        <v>247</v>
      </c>
      <c r="N45" s="795"/>
      <c r="O45" s="793" t="s">
        <v>27</v>
      </c>
      <c r="P45" s="795"/>
      <c r="Q45" s="793" t="s">
        <v>155</v>
      </c>
      <c r="R45" s="795"/>
      <c r="S45" s="793" t="s">
        <v>33</v>
      </c>
      <c r="T45" s="795"/>
      <c r="U45" s="793" t="s">
        <v>167</v>
      </c>
      <c r="V45" s="795"/>
      <c r="W45" s="793" t="s">
        <v>181</v>
      </c>
      <c r="X45" s="795"/>
      <c r="Y45" s="793" t="s">
        <v>46</v>
      </c>
      <c r="Z45" s="795"/>
      <c r="AA45" s="793"/>
      <c r="AB45" s="795"/>
    </row>
    <row r="46" spans="1:28">
      <c r="A46" s="810" t="s">
        <v>57</v>
      </c>
      <c r="B46" s="811"/>
      <c r="C46" s="13" t="s">
        <v>23</v>
      </c>
      <c r="D46" s="587" t="s">
        <v>40</v>
      </c>
      <c r="E46" s="87" t="s">
        <v>26</v>
      </c>
      <c r="F46" s="587" t="s">
        <v>34</v>
      </c>
      <c r="G46" s="73" t="s">
        <v>26</v>
      </c>
      <c r="H46" s="13" t="s">
        <v>226</v>
      </c>
      <c r="I46" s="1"/>
      <c r="J46" s="22" t="s">
        <v>23</v>
      </c>
      <c r="K46" s="586" t="s">
        <v>40</v>
      </c>
      <c r="L46" s="87" t="s">
        <v>26</v>
      </c>
      <c r="M46" s="586" t="s">
        <v>40</v>
      </c>
      <c r="N46" s="87" t="s">
        <v>26</v>
      </c>
      <c r="O46" s="586" t="s">
        <v>34</v>
      </c>
      <c r="P46" s="87" t="s">
        <v>26</v>
      </c>
      <c r="Q46" s="586" t="s">
        <v>31</v>
      </c>
      <c r="R46" s="87" t="s">
        <v>26</v>
      </c>
      <c r="S46" s="586" t="s">
        <v>34</v>
      </c>
      <c r="T46" s="87" t="s">
        <v>26</v>
      </c>
      <c r="U46" s="586" t="s">
        <v>34</v>
      </c>
      <c r="V46" s="87" t="s">
        <v>26</v>
      </c>
      <c r="W46" s="586" t="s">
        <v>84</v>
      </c>
      <c r="X46" s="87" t="s">
        <v>26</v>
      </c>
      <c r="Y46" s="586" t="s">
        <v>41</v>
      </c>
      <c r="Z46" s="122" t="s">
        <v>26</v>
      </c>
      <c r="AA46" s="586"/>
      <c r="AB46" s="87"/>
    </row>
    <row r="47" spans="1:28">
      <c r="A47" s="17"/>
      <c r="B47" s="123"/>
      <c r="C47" s="18">
        <v>-10</v>
      </c>
      <c r="D47" s="179">
        <f>'Mch-Tsc wt'!D21</f>
        <v>125.9</v>
      </c>
      <c r="E47" s="182">
        <f>'Mch-Tsc wt'!E21</f>
        <v>6.5967631419217412</v>
      </c>
      <c r="F47" s="179">
        <f>'Mch-Tsc wt'!F21</f>
        <v>0</v>
      </c>
      <c r="G47" s="182">
        <f>'Mch-Tsc wt'!G21</f>
        <v>0</v>
      </c>
      <c r="H47" s="153"/>
      <c r="I47" s="1"/>
      <c r="J47" s="18" t="s">
        <v>280</v>
      </c>
      <c r="K47" s="638">
        <f>'Mch-Tsc wt'!K21</f>
        <v>104.91666666666667</v>
      </c>
      <c r="L47" s="641">
        <f>'Mch-Tsc wt'!L21</f>
        <v>15.730928809581496</v>
      </c>
      <c r="M47" s="639">
        <f>'Mch-Tsc wt'!M21</f>
        <v>181.462029</v>
      </c>
      <c r="N47" s="639">
        <f>'Mch-Tsc wt'!N21</f>
        <v>7.6413099905630375</v>
      </c>
      <c r="O47" s="638">
        <f>'Mch-Tsc wt'!O21</f>
        <v>0</v>
      </c>
      <c r="P47" s="641">
        <f>'Mch-Tsc wt'!P21</f>
        <v>0</v>
      </c>
      <c r="Q47" s="639">
        <f>'Mch-Tsc wt'!Q21</f>
        <v>130105.52104915332</v>
      </c>
      <c r="R47" s="639">
        <f>'Mch-Tsc wt'!R21</f>
        <v>10630.259785520075</v>
      </c>
      <c r="S47" s="638">
        <f>'Mch-Tsc wt'!S21</f>
        <v>29.003599851253419</v>
      </c>
      <c r="T47" s="641">
        <f>'Mch-Tsc wt'!T21</f>
        <v>2.6383244278772162</v>
      </c>
      <c r="U47" s="639">
        <f>'Mch-Tsc wt'!U21</f>
        <v>29.003599851253419</v>
      </c>
      <c r="V47" s="639">
        <f>'Mch-Tsc wt'!V21</f>
        <v>2.6383244278772162</v>
      </c>
      <c r="W47" s="638">
        <f>'Mch-Tsc wt'!W21</f>
        <v>0</v>
      </c>
      <c r="X47" s="641">
        <f>'Mch-Tsc wt'!X21</f>
        <v>0</v>
      </c>
      <c r="Y47" s="639">
        <f>'Mch-Tsc wt'!Y21</f>
        <v>16.035610442840266</v>
      </c>
      <c r="Z47" s="639">
        <f>'Mch-Tsc wt'!Z21</f>
        <v>1.3456430753587225</v>
      </c>
      <c r="AA47" s="597"/>
      <c r="AB47" s="598"/>
    </row>
    <row r="48" spans="1:28">
      <c r="A48" s="63" t="s">
        <v>42</v>
      </c>
      <c r="B48" s="10" t="str">
        <f>'Mch-Tsc wt'!B23</f>
        <v>wt</v>
      </c>
      <c r="C48" s="19">
        <v>10</v>
      </c>
      <c r="D48" s="593">
        <f>'Mch-Tsc wt'!D22</f>
        <v>115.2</v>
      </c>
      <c r="E48" s="594">
        <f>'Mch-Tsc wt'!E22</f>
        <v>5.7623726251957201</v>
      </c>
      <c r="F48" s="593">
        <f>'Mch-Tsc wt'!F22</f>
        <v>15.554924762948772</v>
      </c>
      <c r="G48" s="594">
        <f>'Mch-Tsc wt'!G22</f>
        <v>1.363954404637518</v>
      </c>
      <c r="H48" s="343">
        <f>'Mch-Tsc wt'!H22</f>
        <v>77.774623814743862</v>
      </c>
      <c r="I48" s="1"/>
      <c r="J48" s="18">
        <v>80</v>
      </c>
      <c r="K48" s="156">
        <f>'Mch-Tsc wt'!K22</f>
        <v>94.416666666666671</v>
      </c>
      <c r="L48" s="171">
        <f>'Mch-Tsc wt'!L22</f>
        <v>13.967174228270549</v>
      </c>
      <c r="M48" s="283">
        <f>'Mch-Tsc wt'!M22</f>
        <v>182.10963750000002</v>
      </c>
      <c r="N48" s="283">
        <f>'Mch-Tsc wt'!N22</f>
        <v>9.8145603282379934</v>
      </c>
      <c r="O48" s="156">
        <f>'Mch-Tsc wt'!O22</f>
        <v>24.86013162356797</v>
      </c>
      <c r="P48" s="171">
        <f>'Mch-Tsc wt'!P22</f>
        <v>2.02465270858429</v>
      </c>
      <c r="Q48" s="283">
        <f>'Mch-Tsc wt'!Q22</f>
        <v>146411.08839567861</v>
      </c>
      <c r="R48" s="283">
        <f>'Mch-Tsc wt'!R22</f>
        <v>8607.8546795058792</v>
      </c>
      <c r="S48" s="156">
        <f>'Mch-Tsc wt'!S22</f>
        <v>50.118552230147216</v>
      </c>
      <c r="T48" s="171">
        <f>'Mch-Tsc wt'!T22</f>
        <v>3.4851834778491919</v>
      </c>
      <c r="U48" s="283">
        <f>'Mch-Tsc wt'!U22</f>
        <v>25.258420606579257</v>
      </c>
      <c r="V48" s="283">
        <f>'Mch-Tsc wt'!V22</f>
        <v>3.3746923997778873</v>
      </c>
      <c r="W48" s="156">
        <f>'Mch-Tsc wt'!W22</f>
        <v>13.868078326134542</v>
      </c>
      <c r="X48" s="171">
        <f>'Mch-Tsc wt'!X22</f>
        <v>6.9378688528339163</v>
      </c>
      <c r="Y48" s="283">
        <f>'Mch-Tsc wt'!Y22</f>
        <v>27.677237615448878</v>
      </c>
      <c r="Z48" s="283">
        <f>'Mch-Tsc wt'!Z22</f>
        <v>1.6517454552464947</v>
      </c>
      <c r="AA48" s="189"/>
      <c r="AB48" s="188"/>
    </row>
    <row r="49" spans="1:28">
      <c r="A49" s="6"/>
      <c r="B49" s="7"/>
      <c r="C49" s="19">
        <v>20</v>
      </c>
      <c r="D49" s="593">
        <f>'Mch-Tsc wt'!D23</f>
        <v>112</v>
      </c>
      <c r="E49" s="594">
        <f>'Mch-Tsc wt'!E23</f>
        <v>2.6293687924887181</v>
      </c>
      <c r="F49" s="593">
        <f>'Mch-Tsc wt'!F23</f>
        <v>16.85506888841828</v>
      </c>
      <c r="G49" s="594">
        <f>'Mch-Tsc wt'!G23</f>
        <v>1.4736294153122378</v>
      </c>
      <c r="H49" s="343">
        <f>'Mch-Tsc wt'!H23</f>
        <v>162.04996825683526</v>
      </c>
      <c r="I49" s="1"/>
      <c r="J49" s="19">
        <v>85</v>
      </c>
      <c r="K49" s="156">
        <f>'Mch-Tsc wt'!K23</f>
        <v>100.16666666666667</v>
      </c>
      <c r="L49" s="171">
        <f>'Mch-Tsc wt'!L23</f>
        <v>14.840102767088275</v>
      </c>
      <c r="M49" s="283">
        <f>'Mch-Tsc wt'!M23</f>
        <v>182.150283</v>
      </c>
      <c r="N49" s="283">
        <f>'Mch-Tsc wt'!N23</f>
        <v>8.8090774466098889</v>
      </c>
      <c r="O49" s="156">
        <f>'Mch-Tsc wt'!O23</f>
        <v>25.419728814116514</v>
      </c>
      <c r="P49" s="171">
        <f>'Mch-Tsc wt'!P23</f>
        <v>2.0819206991397117</v>
      </c>
      <c r="Q49" s="283">
        <f>'Mch-Tsc wt'!Q23</f>
        <v>145302.52100460968</v>
      </c>
      <c r="R49" s="283">
        <f>'Mch-Tsc wt'!R23</f>
        <v>12002.522934143883</v>
      </c>
      <c r="S49" s="156">
        <f>'Mch-Tsc wt'!S23</f>
        <v>51.320949267222623</v>
      </c>
      <c r="T49" s="171">
        <f>'Mch-Tsc wt'!T23</f>
        <v>3.5261980792349115</v>
      </c>
      <c r="U49" s="283">
        <f>'Mch-Tsc wt'!U23</f>
        <v>25.901220453106106</v>
      </c>
      <c r="V49" s="283">
        <f>'Mch-Tsc wt'!V23</f>
        <v>3.9048912454206586</v>
      </c>
      <c r="W49" s="156">
        <f>'Mch-Tsc wt'!W23</f>
        <v>12.513418038143161</v>
      </c>
      <c r="X49" s="171">
        <f>'Mch-Tsc wt'!X23</f>
        <v>10.74281269358657</v>
      </c>
      <c r="Y49" s="283">
        <f>'Mch-Tsc wt'!Y23</f>
        <v>28.428831904390449</v>
      </c>
      <c r="Z49" s="283">
        <f>'Mch-Tsc wt'!Z23</f>
        <v>1.996923767788936</v>
      </c>
      <c r="AA49" s="601"/>
      <c r="AB49" s="602"/>
    </row>
    <row r="50" spans="1:28">
      <c r="A50" s="404" t="s">
        <v>231</v>
      </c>
      <c r="B50" s="10"/>
      <c r="C50" s="19">
        <v>30</v>
      </c>
      <c r="D50" s="593">
        <f>'Mch-Tsc wt'!D24</f>
        <v>111.4</v>
      </c>
      <c r="E50" s="594">
        <f>'Mch-Tsc wt'!E24</f>
        <v>4.3210652550350979</v>
      </c>
      <c r="F50" s="593">
        <f>'Mch-Tsc wt'!F24</f>
        <v>18.176585683545412</v>
      </c>
      <c r="G50" s="594">
        <f>'Mch-Tsc wt'!G24</f>
        <v>1.5205050355737033</v>
      </c>
      <c r="H50" s="343">
        <f>'Mch-Tsc wt'!H24</f>
        <v>175.15827285981848</v>
      </c>
      <c r="I50" s="1"/>
      <c r="J50" s="19">
        <v>90</v>
      </c>
      <c r="K50" s="156">
        <f>'Mch-Tsc wt'!K24</f>
        <v>100.58333333333333</v>
      </c>
      <c r="L50" s="171">
        <f>'Mch-Tsc wt'!L24</f>
        <v>14.651577825694035</v>
      </c>
      <c r="M50" s="283">
        <f>'Mch-Tsc wt'!M24</f>
        <v>179.62757400000001</v>
      </c>
      <c r="N50" s="283">
        <f>'Mch-Tsc wt'!N24</f>
        <v>7.3603792688666836</v>
      </c>
      <c r="O50" s="156">
        <f>'Mch-Tsc wt'!O24</f>
        <v>25.734563614715768</v>
      </c>
      <c r="P50" s="171">
        <f>'Mch-Tsc wt'!P24</f>
        <v>2.1959533220534606</v>
      </c>
      <c r="Q50" s="283">
        <f>'Mch-Tsc wt'!Q24</f>
        <v>142305.32278508914</v>
      </c>
      <c r="R50" s="283">
        <f>'Mch-Tsc wt'!R24</f>
        <v>9337.0020978357752</v>
      </c>
      <c r="S50" s="156">
        <f>'Mch-Tsc wt'!S24</f>
        <v>51.478518644433983</v>
      </c>
      <c r="T50" s="171">
        <f>'Mch-Tsc wt'!T24</f>
        <v>3.1012850053960794</v>
      </c>
      <c r="U50" s="283">
        <f>'Mch-Tsc wt'!U24</f>
        <v>25.743955029718212</v>
      </c>
      <c r="V50" s="283">
        <f>'Mch-Tsc wt'!V24</f>
        <v>3.5908947123344834</v>
      </c>
      <c r="W50" s="156">
        <f>'Mch-Tsc wt'!W24</f>
        <v>11.025320373315047</v>
      </c>
      <c r="X50" s="171">
        <f>'Mch-Tsc wt'!X24</f>
        <v>10.304636355659282</v>
      </c>
      <c r="Y50" s="283">
        <f>'Mch-Tsc wt'!Y24</f>
        <v>28.899424165562756</v>
      </c>
      <c r="Z50" s="283">
        <f>'Mch-Tsc wt'!Z24</f>
        <v>1.7976739046940142</v>
      </c>
      <c r="AA50" s="601"/>
      <c r="AB50" s="602"/>
    </row>
    <row r="51" spans="1:28">
      <c r="A51" s="6"/>
      <c r="B51" s="7"/>
      <c r="C51" s="19">
        <v>40</v>
      </c>
      <c r="D51" s="593">
        <f>'Mch-Tsc wt'!D25</f>
        <v>111.8</v>
      </c>
      <c r="E51" s="594">
        <f>'Mch-Tsc wt'!E25</f>
        <v>3.4058772731852911</v>
      </c>
      <c r="F51" s="593">
        <f>'Mch-Tsc wt'!F25</f>
        <v>19.796535714600545</v>
      </c>
      <c r="G51" s="594">
        <f>'Mch-Tsc wt'!G25</f>
        <v>1.7012462345035582</v>
      </c>
      <c r="H51" s="343">
        <f>'Mch-Tsc wt'!H25</f>
        <v>189.86560699072976</v>
      </c>
      <c r="I51" s="1"/>
      <c r="J51" s="19">
        <v>100</v>
      </c>
      <c r="K51" s="156">
        <f>'Mch-Tsc wt'!K25</f>
        <v>104.5</v>
      </c>
      <c r="L51" s="171">
        <f>'Mch-Tsc wt'!L25</f>
        <v>14.854389673156668</v>
      </c>
      <c r="M51" s="283">
        <f>'Mch-Tsc wt'!M25</f>
        <v>191.26561650000002</v>
      </c>
      <c r="N51" s="283">
        <f>'Mch-Tsc wt'!N25</f>
        <v>7.9151255090422552</v>
      </c>
      <c r="O51" s="156">
        <f>'Mch-Tsc wt'!O25</f>
        <v>25.987075184284556</v>
      </c>
      <c r="P51" s="171">
        <f>'Mch-Tsc wt'!P25</f>
        <v>2.2384908127708374</v>
      </c>
      <c r="Q51" s="283">
        <f>'Mch-Tsc wt'!Q25</f>
        <v>137801.06031114576</v>
      </c>
      <c r="R51" s="283">
        <f>'Mch-Tsc wt'!R25</f>
        <v>10241.995227067853</v>
      </c>
      <c r="S51" s="156">
        <f>'Mch-Tsc wt'!S25</f>
        <v>53.461048880807127</v>
      </c>
      <c r="T51" s="171">
        <f>'Mch-Tsc wt'!T25</f>
        <v>3.4140563100647179</v>
      </c>
      <c r="U51" s="283">
        <f>'Mch-Tsc wt'!U25</f>
        <v>27.473973696522581</v>
      </c>
      <c r="V51" s="283">
        <f>'Mch-Tsc wt'!V25</f>
        <v>3.9548761070927796</v>
      </c>
      <c r="W51" s="156">
        <f>'Mch-Tsc wt'!W25</f>
        <v>5.061511356059361</v>
      </c>
      <c r="X51" s="171">
        <f>'Mch-Tsc wt'!X25</f>
        <v>9.0534047018976533</v>
      </c>
      <c r="Y51" s="283">
        <f>'Mch-Tsc wt'!Y25</f>
        <v>28.019507243729116</v>
      </c>
      <c r="Z51" s="283">
        <f>'Mch-Tsc wt'!Z25</f>
        <v>1.3852579265580731</v>
      </c>
      <c r="AA51" s="601"/>
      <c r="AB51" s="602"/>
    </row>
    <row r="52" spans="1:28">
      <c r="A52" s="63" t="s">
        <v>43</v>
      </c>
      <c r="B52" s="10" t="str">
        <f>'Mch-Tsc wt'!B25</f>
        <v>male</v>
      </c>
      <c r="C52" s="19">
        <v>50</v>
      </c>
      <c r="D52" s="593">
        <f>'Mch-Tsc wt'!D26</f>
        <v>118</v>
      </c>
      <c r="E52" s="594">
        <f>'Mch-Tsc wt'!E26</f>
        <v>2.0487876571761974</v>
      </c>
      <c r="F52" s="593">
        <f>'Mch-Tsc wt'!F26</f>
        <v>21.409025084566878</v>
      </c>
      <c r="G52" s="594">
        <f>'Mch-Tsc wt'!G26</f>
        <v>1.8708500532008454</v>
      </c>
      <c r="H52" s="343">
        <f>'Mch-Tsc wt'!H26</f>
        <v>206.02780399583708</v>
      </c>
      <c r="I52" s="1"/>
      <c r="J52" s="19">
        <v>110</v>
      </c>
      <c r="K52" s="156">
        <f>'Mch-Tsc wt'!K26</f>
        <v>108.66666666666667</v>
      </c>
      <c r="L52" s="171">
        <f>'Mch-Tsc wt'!L26</f>
        <v>15.546429173771587</v>
      </c>
      <c r="M52" s="283">
        <f>'Mch-Tsc wt'!M26</f>
        <v>199.71979650000003</v>
      </c>
      <c r="N52" s="283">
        <f>'Mch-Tsc wt'!N26</f>
        <v>10.146552958480294</v>
      </c>
      <c r="O52" s="156">
        <f>'Mch-Tsc wt'!O26</f>
        <v>26.053935649400835</v>
      </c>
      <c r="P52" s="171">
        <f>'Mch-Tsc wt'!P26</f>
        <v>2.2374609357479662</v>
      </c>
      <c r="Q52" s="283">
        <f>'Mch-Tsc wt'!Q26</f>
        <v>143061.60214751548</v>
      </c>
      <c r="R52" s="283">
        <f>'Mch-Tsc wt'!R26</f>
        <v>9805.3542276976204</v>
      </c>
      <c r="S52" s="156">
        <f>'Mch-Tsc wt'!S26</f>
        <v>51.598642650125797</v>
      </c>
      <c r="T52" s="171">
        <f>'Mch-Tsc wt'!T26</f>
        <v>3.804859009322298</v>
      </c>
      <c r="U52" s="283">
        <f>'Mch-Tsc wt'!U26</f>
        <v>25.544707000724962</v>
      </c>
      <c r="V52" s="283">
        <f>'Mch-Tsc wt'!V26</f>
        <v>3.8831274976266315</v>
      </c>
      <c r="W52" s="156">
        <f>'Mch-Tsc wt'!W26</f>
        <v>14.534758395677102</v>
      </c>
      <c r="X52" s="171">
        <f>'Mch-Tsc wt'!X26</f>
        <v>6.1374129719369863</v>
      </c>
      <c r="Y52" s="283">
        <f>'Mch-Tsc wt'!Y26</f>
        <v>25.86478071143706</v>
      </c>
      <c r="Z52" s="283">
        <f>'Mch-Tsc wt'!Z26</f>
        <v>1.2652146082297475</v>
      </c>
      <c r="AA52" s="601"/>
      <c r="AB52" s="602"/>
    </row>
    <row r="53" spans="1:28">
      <c r="A53" s="62"/>
      <c r="B53" s="10"/>
      <c r="C53" s="19">
        <v>60</v>
      </c>
      <c r="D53" s="593">
        <f>'Mch-Tsc wt'!D27</f>
        <v>116.7</v>
      </c>
      <c r="E53" s="594">
        <f>'Mch-Tsc wt'!E27</f>
        <v>4.2311309523344391</v>
      </c>
      <c r="F53" s="593">
        <f>'Mch-Tsc wt'!F27</f>
        <v>23.036637777739731</v>
      </c>
      <c r="G53" s="594">
        <f>'Mch-Tsc wt'!G27</f>
        <v>2.1239890632909333</v>
      </c>
      <c r="H53" s="343">
        <f>'Mch-Tsc wt'!H27</f>
        <v>222.22831431153304</v>
      </c>
      <c r="I53" s="1"/>
      <c r="J53" s="590">
        <v>120</v>
      </c>
      <c r="K53" s="156">
        <f>'Mch-Tsc wt'!K27</f>
        <v>104.66666666666667</v>
      </c>
      <c r="L53" s="171">
        <f>'Mch-Tsc wt'!L27</f>
        <v>15.153939200031022</v>
      </c>
      <c r="M53" s="283">
        <f>'Mch-Tsc wt'!M27</f>
        <v>196.71057084</v>
      </c>
      <c r="N53" s="283">
        <f>'Mch-Tsc wt'!N27</f>
        <v>9.6465070166693128</v>
      </c>
      <c r="O53" s="156">
        <f>'Mch-Tsc wt'!O27</f>
        <v>25.934614360883181</v>
      </c>
      <c r="P53" s="171">
        <f>'Mch-Tsc wt'!P27</f>
        <v>2.3162872449618654</v>
      </c>
      <c r="Q53" s="283">
        <f>'Mch-Tsc wt'!Q27</f>
        <v>143754.58575267886</v>
      </c>
      <c r="R53" s="283">
        <f>'Mch-Tsc wt'!R27</f>
        <v>8937.6069252323159</v>
      </c>
      <c r="S53" s="156">
        <f>'Mch-Tsc wt'!S27</f>
        <v>50.961040564943438</v>
      </c>
      <c r="T53" s="171">
        <f>'Mch-Tsc wt'!T27</f>
        <v>3.3768091085038292</v>
      </c>
      <c r="U53" s="283">
        <f>'Mch-Tsc wt'!U27</f>
        <v>25.026426204060254</v>
      </c>
      <c r="V53" s="283">
        <f>'Mch-Tsc wt'!V27</f>
        <v>3.541114673996816</v>
      </c>
      <c r="W53" s="156">
        <f>'Mch-Tsc wt'!W27</f>
        <v>15.207561698513738</v>
      </c>
      <c r="X53" s="171">
        <f>'Mch-Tsc wt'!X27</f>
        <v>7.1220474258885575</v>
      </c>
      <c r="Y53" s="283">
        <f>'Mch-Tsc wt'!Y27</f>
        <v>26.114099983568678</v>
      </c>
      <c r="Z53" s="283">
        <f>'Mch-Tsc wt'!Z27</f>
        <v>1.5583264775995105</v>
      </c>
      <c r="AA53" s="601"/>
      <c r="AB53" s="602"/>
    </row>
    <row r="54" spans="1:28">
      <c r="A54" s="62" t="s">
        <v>45</v>
      </c>
      <c r="B54" s="10" t="str">
        <f>'Mch-Tsc wt'!B27</f>
        <v>&gt;7-8 mos</v>
      </c>
      <c r="C54" s="19">
        <v>70</v>
      </c>
      <c r="D54" s="593">
        <f>'Mch-Tsc wt'!D28</f>
        <v>121.9</v>
      </c>
      <c r="E54" s="594">
        <f>'Mch-Tsc wt'!E28</f>
        <v>3.8568521675033431</v>
      </c>
      <c r="F54" s="593">
        <f>'Mch-Tsc wt'!F28</f>
        <v>24.174935497177529</v>
      </c>
      <c r="G54" s="594">
        <f>'Mch-Tsc wt'!G28</f>
        <v>2.0916320615336379</v>
      </c>
      <c r="H54" s="343">
        <f>'Mch-Tsc wt'!H28</f>
        <v>236.05786637458633</v>
      </c>
      <c r="I54" s="1"/>
      <c r="J54" s="636" t="s">
        <v>94</v>
      </c>
      <c r="K54" s="638">
        <f>'Mch-Tsc wt'!K28</f>
        <v>102.16666666666667</v>
      </c>
      <c r="L54" s="641">
        <f>'Mch-Tsc wt'!L28</f>
        <v>14.680371758503272</v>
      </c>
      <c r="M54" s="639">
        <f>'Mch-Tsc wt'!M28</f>
        <v>188.59724639000001</v>
      </c>
      <c r="N54" s="639">
        <f>'Mch-Tsc wt'!N28</f>
        <v>7.6185838016400744</v>
      </c>
      <c r="O54" s="638">
        <f>'Mch-Tsc wt'!O28</f>
        <v>25.665008207828141</v>
      </c>
      <c r="P54" s="641">
        <f>'Mch-Tsc wt'!P28</f>
        <v>2.1759175190985243</v>
      </c>
      <c r="Q54" s="639">
        <f>'Mch-Tsc wt'!Q28</f>
        <v>143106.03006611962</v>
      </c>
      <c r="R54" s="639">
        <f>'Mch-Tsc wt'!R28</f>
        <v>8994.5499961592377</v>
      </c>
      <c r="S54" s="638">
        <f>'Mch-Tsc wt'!S28</f>
        <v>51.489792039613363</v>
      </c>
      <c r="T54" s="641">
        <f>'Mch-Tsc wt'!T28</f>
        <v>3.1578236073442678</v>
      </c>
      <c r="U54" s="639">
        <f>'Mch-Tsc wt'!U28</f>
        <v>25.824783831785233</v>
      </c>
      <c r="V54" s="639">
        <f>'Mch-Tsc wt'!V28</f>
        <v>3.4367371779152944</v>
      </c>
      <c r="W54" s="638">
        <f>'Mch-Tsc wt'!W28</f>
        <v>12.035108031307159</v>
      </c>
      <c r="X54" s="641">
        <f>'Mch-Tsc wt'!X28</f>
        <v>6.4298799598513163</v>
      </c>
      <c r="Y54" s="639">
        <f>'Mch-Tsc wt'!Y28</f>
        <v>27.500646937356159</v>
      </c>
      <c r="Z54" s="639">
        <f>'Mch-Tsc wt'!Z28</f>
        <v>1.5181797599138749</v>
      </c>
      <c r="AA54" s="642"/>
      <c r="AB54" s="640"/>
    </row>
    <row r="55" spans="1:28">
      <c r="A55" s="62"/>
      <c r="B55" s="44"/>
      <c r="C55" s="19">
        <v>80</v>
      </c>
      <c r="D55" s="593">
        <f>'Mch-Tsc wt'!D29</f>
        <v>113.3</v>
      </c>
      <c r="E55" s="594">
        <f>'Mch-Tsc wt'!E29</f>
        <v>5.2235222968017716</v>
      </c>
      <c r="F55" s="593">
        <f>'Mch-Tsc wt'!F29</f>
        <v>24.86013162356797</v>
      </c>
      <c r="G55" s="594">
        <f>'Mch-Tsc wt'!G29</f>
        <v>2.02465270858429</v>
      </c>
      <c r="H55" s="343">
        <f>'Mch-Tsc wt'!H29</f>
        <v>245.17533560372743</v>
      </c>
      <c r="I55" s="1"/>
      <c r="V55" s="95"/>
      <c r="W55" s="3"/>
      <c r="X55" s="3"/>
      <c r="Y55" s="3"/>
      <c r="Z55" s="3"/>
      <c r="AA55" s="3"/>
      <c r="AB55" s="124"/>
    </row>
    <row r="56" spans="1:28" ht="14.25">
      <c r="A56" s="63" t="s">
        <v>44</v>
      </c>
      <c r="B56" s="10">
        <f>'Mch-Tsc wt'!B29</f>
        <v>10</v>
      </c>
      <c r="C56" s="19">
        <v>85</v>
      </c>
      <c r="D56" s="593">
        <f>'Mch-Tsc wt'!D30</f>
        <v>120.2</v>
      </c>
      <c r="E56" s="594">
        <f>'Mch-Tsc wt'!E30</f>
        <v>5.6301656664878728</v>
      </c>
      <c r="F56" s="593">
        <f>'Mch-Tsc wt'!F30</f>
        <v>25.419728814116514</v>
      </c>
      <c r="G56" s="594">
        <f>'Mch-Tsc wt'!G30</f>
        <v>2.0819206991397117</v>
      </c>
      <c r="H56" s="343">
        <f>'Mch-Tsc wt'!H30</f>
        <v>251.39930218842238</v>
      </c>
      <c r="I56" s="1"/>
      <c r="J56" s="14" t="s">
        <v>22</v>
      </c>
      <c r="K56" s="793" t="s">
        <v>243</v>
      </c>
      <c r="L56" s="795"/>
      <c r="M56" s="793" t="s">
        <v>85</v>
      </c>
      <c r="N56" s="795"/>
      <c r="O56" s="793" t="s">
        <v>166</v>
      </c>
      <c r="P56" s="795"/>
      <c r="Q56" s="1"/>
      <c r="R56" s="793" t="s">
        <v>82</v>
      </c>
      <c r="S56" s="794"/>
      <c r="T56" s="794"/>
      <c r="U56" s="794"/>
      <c r="V56" s="795"/>
      <c r="W56" s="3"/>
      <c r="X56" s="143"/>
      <c r="Y56" s="143"/>
      <c r="Z56" s="143"/>
      <c r="AA56" s="3"/>
      <c r="AB56" s="124"/>
    </row>
    <row r="57" spans="1:28">
      <c r="A57" s="62"/>
      <c r="B57" s="10"/>
      <c r="C57" s="19">
        <v>90</v>
      </c>
      <c r="D57" s="593">
        <f>'Mch-Tsc wt'!D31</f>
        <v>120.7</v>
      </c>
      <c r="E57" s="594">
        <f>'Mch-Tsc wt'!E31</f>
        <v>4.5732717844902773</v>
      </c>
      <c r="F57" s="593">
        <f>'Mch-Tsc wt'!F31</f>
        <v>25.734563614715768</v>
      </c>
      <c r="G57" s="594">
        <f>'Mch-Tsc wt'!G31</f>
        <v>2.1959533220534606</v>
      </c>
      <c r="H57" s="343">
        <f>'Mch-Tsc wt'!H31</f>
        <v>255.77146214416138</v>
      </c>
      <c r="I57" s="1"/>
      <c r="J57" s="22" t="s">
        <v>23</v>
      </c>
      <c r="K57" s="35" t="s">
        <v>259</v>
      </c>
      <c r="L57" s="122" t="s">
        <v>26</v>
      </c>
      <c r="M57" s="87" t="s">
        <v>84</v>
      </c>
      <c r="N57" s="87" t="s">
        <v>26</v>
      </c>
      <c r="O57" s="87" t="s">
        <v>147</v>
      </c>
      <c r="P57" s="87" t="s">
        <v>26</v>
      </c>
      <c r="Q57" s="1"/>
      <c r="R57" s="86" t="s">
        <v>83</v>
      </c>
      <c r="S57" s="122" t="s">
        <v>260</v>
      </c>
      <c r="T57" s="87" t="s">
        <v>26</v>
      </c>
      <c r="U57" s="100" t="s">
        <v>100</v>
      </c>
      <c r="V57" s="100" t="s">
        <v>26</v>
      </c>
      <c r="W57" s="3"/>
      <c r="X57" s="3"/>
      <c r="Y57" s="3"/>
      <c r="Z57" s="3"/>
      <c r="AA57" s="3"/>
      <c r="AB57" s="124"/>
    </row>
    <row r="58" spans="1:28">
      <c r="A58" s="63" t="s">
        <v>234</v>
      </c>
      <c r="B58" s="44"/>
      <c r="C58" s="19">
        <v>100</v>
      </c>
      <c r="D58" s="593">
        <f>'Mch-Tsc wt'!D32</f>
        <v>125.4</v>
      </c>
      <c r="E58" s="594">
        <f>'Mch-Tsc wt'!E32</f>
        <v>2.4605529841184581</v>
      </c>
      <c r="F58" s="593">
        <f>'Mch-Tsc wt'!F32</f>
        <v>25.987075184284556</v>
      </c>
      <c r="G58" s="594">
        <f>'Mch-Tsc wt'!G32</f>
        <v>2.2384908127708374</v>
      </c>
      <c r="H58" s="343">
        <f>'Mch-Tsc wt'!H32</f>
        <v>258.60819399500161</v>
      </c>
      <c r="I58" s="1"/>
      <c r="J58" s="18">
        <v>-10</v>
      </c>
      <c r="K58" s="125">
        <f>'Mch-Tsc wt'!K32</f>
        <v>10.25738817</v>
      </c>
      <c r="L58" s="154">
        <f>'Mch-Tsc wt'!L32</f>
        <v>2.3180547250565362</v>
      </c>
      <c r="M58" s="155">
        <f>'Mch-Tsc wt'!M32</f>
        <v>44.750999999999998</v>
      </c>
      <c r="N58" s="170">
        <f>'Mch-Tsc wt'!N32</f>
        <v>1.1624181373008216</v>
      </c>
      <c r="O58" s="125" t="e">
        <f>'Mch-Tsc wt'!O32</f>
        <v>#DIV/0!</v>
      </c>
      <c r="P58" s="154" t="e">
        <f>'Mch-Tsc wt'!P32</f>
        <v>#DIV/0!</v>
      </c>
      <c r="Q58" s="1"/>
      <c r="R58" s="52" t="s">
        <v>112</v>
      </c>
      <c r="S58" s="293" t="e">
        <f>'Mch-Tsc wt, tissue'!D21</f>
        <v>#DIV/0!</v>
      </c>
      <c r="T58" s="294" t="e">
        <f>'Mch-Tsc wt, tissue'!E21</f>
        <v>#DIV/0!</v>
      </c>
      <c r="U58" s="293" t="e">
        <f>'Mch-Tsc wt, tissue'!F21</f>
        <v>#VALUE!</v>
      </c>
      <c r="V58" s="294" t="e">
        <f>'Mch-Tsc wt, tissue'!G21</f>
        <v>#VALUE!</v>
      </c>
      <c r="W58" s="3"/>
      <c r="X58" s="3"/>
      <c r="Y58" s="3"/>
      <c r="Z58" s="3"/>
      <c r="AA58" s="3"/>
      <c r="AB58" s="124"/>
    </row>
    <row r="59" spans="1:28">
      <c r="A59" s="428" t="str">
        <f>'Mch-Tsc wt'!A32</f>
        <v xml:space="preserve">surgery </v>
      </c>
      <c r="B59" s="429" t="str">
        <f>'Mch-Tsc wt'!B32</f>
        <v>se</v>
      </c>
      <c r="C59" s="19">
        <v>110</v>
      </c>
      <c r="D59" s="593">
        <f>'Mch-Tsc wt'!D33</f>
        <v>130.4</v>
      </c>
      <c r="E59" s="594">
        <f>'Mch-Tsc wt'!E33</f>
        <v>3.3414715469034539</v>
      </c>
      <c r="F59" s="593">
        <f>'Mch-Tsc wt'!F33</f>
        <v>26.053935649400835</v>
      </c>
      <c r="G59" s="594">
        <f>'Mch-Tsc wt'!G33</f>
        <v>2.2374609357479662</v>
      </c>
      <c r="H59" s="343">
        <f>'Mch-Tsc wt'!H33</f>
        <v>260.20505416842695</v>
      </c>
      <c r="I59" s="1"/>
      <c r="J59" s="19">
        <v>120</v>
      </c>
      <c r="K59" s="146">
        <f>'Mch-Tsc wt'!K34</f>
        <v>21.268133799999998</v>
      </c>
      <c r="L59" s="147">
        <f>'Mch-Tsc wt'!L34</f>
        <v>1.9134789262050382</v>
      </c>
      <c r="M59" s="156">
        <f>'Mch-Tsc wt'!M33</f>
        <v>42.023999999999994</v>
      </c>
      <c r="N59" s="171">
        <f>'Mch-Tsc wt'!N33</f>
        <v>1.1374513420606533</v>
      </c>
      <c r="O59" s="146" t="e">
        <f>'Mch-Tsc wt'!O33</f>
        <v>#DIV/0!</v>
      </c>
      <c r="P59" s="147" t="e">
        <f>'Mch-Tsc wt'!P33</f>
        <v>#DIV/0!</v>
      </c>
      <c r="Q59" s="1"/>
      <c r="R59" s="52" t="s">
        <v>279</v>
      </c>
      <c r="S59" s="282" t="e">
        <f>'Mch-Tsc wt, tissue'!D22</f>
        <v>#DIV/0!</v>
      </c>
      <c r="T59" s="291" t="e">
        <f>'Mch-Tsc wt, tissue'!E22</f>
        <v>#DIV/0!</v>
      </c>
      <c r="U59" s="282" t="e">
        <f>'Mch-Tsc wt, tissue'!F22</f>
        <v>#VALUE!</v>
      </c>
      <c r="V59" s="291" t="e">
        <f>'Mch-Tsc wt, tissue'!G22</f>
        <v>#VALUE!</v>
      </c>
      <c r="W59" s="3"/>
      <c r="X59" s="3"/>
      <c r="Y59" s="3"/>
      <c r="Z59" s="3"/>
      <c r="AA59" s="3"/>
      <c r="AB59" s="124"/>
    </row>
    <row r="60" spans="1:28">
      <c r="A60" s="425">
        <f>'Mch-Tsc wt'!A33</f>
        <v>34.42</v>
      </c>
      <c r="B60" s="407">
        <f>'Mch-Tsc wt'!B33</f>
        <v>1.5189177433656731</v>
      </c>
      <c r="C60" s="19">
        <v>120</v>
      </c>
      <c r="D60" s="593">
        <f>'Mch-Tsc wt'!D34</f>
        <v>125.6</v>
      </c>
      <c r="E60" s="594">
        <f>'Mch-Tsc wt'!E34</f>
        <v>4.2952744634131719</v>
      </c>
      <c r="F60" s="593">
        <f>'Mch-Tsc wt'!F34</f>
        <v>25.934614360883181</v>
      </c>
      <c r="G60" s="594">
        <f>'Mch-Tsc wt'!G34</f>
        <v>2.3162872449618654</v>
      </c>
      <c r="H60" s="356" t="str">
        <f>'Mch-Tsc wt'!H34</f>
        <v>Avg +/- se:</v>
      </c>
      <c r="I60" s="1"/>
      <c r="J60" s="20">
        <v>25</v>
      </c>
      <c r="K60" s="177"/>
      <c r="L60" s="178"/>
      <c r="M60" s="157"/>
      <c r="N60" s="172"/>
      <c r="O60" s="177"/>
      <c r="P60" s="178"/>
      <c r="Q60" s="1"/>
      <c r="R60" s="52" t="s">
        <v>48</v>
      </c>
      <c r="S60" s="282">
        <f>'Mch-Tsc wt, tissue'!D23</f>
        <v>12.558342146288078</v>
      </c>
      <c r="T60" s="291">
        <f>'Mch-Tsc wt, tissue'!E23</f>
        <v>1.5449008372555362</v>
      </c>
      <c r="U60" s="282" t="e">
        <f>'Mch-Tsc wt, tissue'!F23</f>
        <v>#VALUE!</v>
      </c>
      <c r="V60" s="291" t="e">
        <f>'Mch-Tsc wt, tissue'!G23</f>
        <v>#VALUE!</v>
      </c>
      <c r="W60" s="3"/>
      <c r="X60" s="3"/>
      <c r="Y60" s="3"/>
      <c r="Z60" s="3"/>
      <c r="AA60" s="3"/>
      <c r="AB60" s="124"/>
    </row>
    <row r="61" spans="1:28">
      <c r="A61" s="428" t="str">
        <f>'Mch-Tsc wt'!A34</f>
        <v>clamp</v>
      </c>
      <c r="B61" s="429" t="str">
        <f>'Mch-Tsc wt'!B34</f>
        <v>se</v>
      </c>
      <c r="C61" s="19"/>
      <c r="D61" s="593"/>
      <c r="E61" s="594"/>
      <c r="F61" s="593"/>
      <c r="G61" s="594"/>
      <c r="H61" s="343">
        <f>'Mch-Tsc wt'!H35</f>
        <v>2851.8144175643056</v>
      </c>
      <c r="I61" s="1"/>
      <c r="J61" s="70"/>
      <c r="K61" s="129"/>
      <c r="L61" s="129"/>
      <c r="M61" s="283"/>
      <c r="N61" s="283"/>
      <c r="O61" s="283"/>
      <c r="P61" s="283"/>
      <c r="Q61" s="1"/>
      <c r="R61" s="52" t="s">
        <v>49</v>
      </c>
      <c r="S61" s="282">
        <f>'Mch-Tsc wt, tissue'!D24</f>
        <v>437.35032215355284</v>
      </c>
      <c r="T61" s="291">
        <f>'Mch-Tsc wt, tissue'!E24</f>
        <v>54.582564432142846</v>
      </c>
      <c r="U61" s="282" t="e">
        <f>'Mch-Tsc wt, tissue'!F24</f>
        <v>#VALUE!</v>
      </c>
      <c r="V61" s="291" t="e">
        <f>'Mch-Tsc wt, tissue'!G24</f>
        <v>#VALUE!</v>
      </c>
      <c r="W61" s="3"/>
      <c r="X61" s="3"/>
      <c r="Y61" s="3"/>
      <c r="Z61" s="3"/>
      <c r="AA61" s="3"/>
      <c r="AB61" s="124"/>
    </row>
    <row r="62" spans="1:28">
      <c r="A62" s="425">
        <f>'Mch-Tsc wt'!A35</f>
        <v>33.630000000000003</v>
      </c>
      <c r="B62" s="407">
        <f>'Mch-Tsc wt'!B35</f>
        <v>1.7044640010467209</v>
      </c>
      <c r="C62" s="19"/>
      <c r="D62" s="593"/>
      <c r="E62" s="594"/>
      <c r="F62" s="593"/>
      <c r="G62" s="594"/>
      <c r="H62" s="344">
        <f>'Mch-Tsc wt'!H36</f>
        <v>232.78279819180057</v>
      </c>
      <c r="I62" s="1"/>
      <c r="J62" s="2"/>
      <c r="K62" s="1"/>
      <c r="L62" s="1"/>
      <c r="M62" s="1"/>
      <c r="N62" s="1"/>
      <c r="O62" s="1"/>
      <c r="P62" s="1"/>
      <c r="Q62" s="1"/>
      <c r="R62" s="52" t="s">
        <v>216</v>
      </c>
      <c r="S62" s="282">
        <f>'Mch-Tsc wt, tissue'!D25</f>
        <v>2.9048841540328025</v>
      </c>
      <c r="T62" s="291">
        <f>'Mch-Tsc wt, tissue'!E25</f>
        <v>0.40051617484653473</v>
      </c>
      <c r="U62" s="282" t="e">
        <f>'Mch-Tsc wt, tissue'!F25</f>
        <v>#VALUE!</v>
      </c>
      <c r="V62" s="291" t="e">
        <f>'Mch-Tsc wt, tissue'!G25</f>
        <v>#VALUE!</v>
      </c>
      <c r="W62" s="3"/>
      <c r="X62" s="3"/>
      <c r="Y62" s="3"/>
      <c r="Z62" s="3"/>
      <c r="AA62" s="3"/>
      <c r="AB62" s="124"/>
    </row>
    <row r="63" spans="1:28">
      <c r="A63" s="9"/>
      <c r="B63" s="10"/>
      <c r="C63" s="19"/>
      <c r="D63" s="593"/>
      <c r="E63" s="594"/>
      <c r="F63" s="593"/>
      <c r="G63" s="594"/>
      <c r="H63" s="343"/>
      <c r="I63" s="1"/>
      <c r="J63" s="1"/>
      <c r="K63" s="1"/>
      <c r="L63" s="1"/>
      <c r="M63" s="1"/>
      <c r="N63" s="1"/>
      <c r="O63" s="1"/>
      <c r="P63" s="1"/>
      <c r="Q63" s="1"/>
      <c r="R63" s="208" t="s">
        <v>109</v>
      </c>
      <c r="S63" s="282">
        <f>'Mch-Tsc wt, tissue'!D26</f>
        <v>7.7768204825306686</v>
      </c>
      <c r="T63" s="291">
        <f>'Mch-Tsc wt, tissue'!E26</f>
        <v>1.6416692939449133</v>
      </c>
      <c r="U63" s="282" t="e">
        <f>'Mch-Tsc wt, tissue'!F26</f>
        <v>#VALUE!</v>
      </c>
      <c r="V63" s="291" t="e">
        <f>'Mch-Tsc wt, tissue'!G26</f>
        <v>#VALUE!</v>
      </c>
      <c r="W63" s="3"/>
      <c r="X63" s="3"/>
      <c r="Y63" s="3"/>
      <c r="Z63" s="3"/>
      <c r="AA63" s="3"/>
      <c r="AB63" s="124"/>
    </row>
    <row r="64" spans="1:28">
      <c r="A64" s="11"/>
      <c r="B64" s="61"/>
      <c r="C64" s="590"/>
      <c r="D64" s="595"/>
      <c r="E64" s="596"/>
      <c r="F64" s="595"/>
      <c r="G64" s="596"/>
      <c r="H64" s="344"/>
      <c r="I64" s="1"/>
      <c r="J64" s="1"/>
      <c r="K64" s="1"/>
      <c r="L64" s="1"/>
      <c r="M64" s="1"/>
      <c r="N64" s="1"/>
      <c r="O64" s="1"/>
      <c r="P64" s="1"/>
      <c r="Q64" s="1"/>
      <c r="R64" s="52" t="s">
        <v>232</v>
      </c>
      <c r="S64" s="282">
        <f>'Mch-Tsc wt, tissue'!D27</f>
        <v>0</v>
      </c>
      <c r="T64" s="291">
        <f>'Mch-Tsc wt, tissue'!E27</f>
        <v>0</v>
      </c>
      <c r="U64" s="282">
        <f>'Mch-Tsc wt, tissue'!F27</f>
        <v>0</v>
      </c>
      <c r="V64" s="291">
        <f>'Mch-Tsc wt, tissue'!G27</f>
        <v>0</v>
      </c>
      <c r="W64" s="3"/>
      <c r="X64" s="3"/>
      <c r="Y64" s="3"/>
      <c r="Z64" s="3"/>
      <c r="AA64" s="3"/>
      <c r="AB64" s="124"/>
    </row>
    <row r="65" spans="1:28">
      <c r="A65" s="643"/>
      <c r="B65" s="2"/>
      <c r="C65" s="2"/>
      <c r="D65" s="131"/>
      <c r="E65" s="131"/>
      <c r="F65" s="131"/>
      <c r="G65" s="131"/>
      <c r="H65" s="606"/>
      <c r="I65" s="1"/>
      <c r="J65" s="1"/>
      <c r="K65" s="1"/>
      <c r="L65" s="1"/>
      <c r="M65" s="1"/>
      <c r="N65" s="1"/>
      <c r="O65" s="1"/>
      <c r="P65" s="1"/>
      <c r="Q65" s="1"/>
      <c r="R65" s="301" t="s">
        <v>101</v>
      </c>
      <c r="S65" s="284">
        <f>'Mch-Tsc wt, tissue'!D28</f>
        <v>265.61186654296739</v>
      </c>
      <c r="T65" s="292">
        <f>'Mch-Tsc wt, tissue'!E28</f>
        <v>35.799265989432733</v>
      </c>
      <c r="U65" s="284" t="e">
        <f>'Mch-Tsc wt, tissue'!F28</f>
        <v>#VALUE!</v>
      </c>
      <c r="V65" s="292" t="e">
        <f>'Mch-Tsc wt, tissue'!G28</f>
        <v>#VALUE!</v>
      </c>
      <c r="W65" s="3"/>
      <c r="X65" s="3"/>
      <c r="Y65" s="3"/>
      <c r="Z65" s="3"/>
      <c r="AA65" s="3"/>
      <c r="AB65" s="124"/>
    </row>
    <row r="66" spans="1:28">
      <c r="A66" s="11"/>
      <c r="B66" s="121"/>
      <c r="C66" s="8"/>
      <c r="D66" s="8"/>
      <c r="E66" s="8"/>
      <c r="F66" s="8"/>
      <c r="G66" s="8"/>
      <c r="H66" s="8"/>
      <c r="I66" s="8"/>
      <c r="J66" s="8"/>
      <c r="K66" s="8"/>
      <c r="L66" s="8"/>
      <c r="M66" s="8"/>
      <c r="N66" s="8"/>
      <c r="O66" s="8"/>
      <c r="P66" s="8"/>
      <c r="Q66" s="8"/>
      <c r="R66" s="8"/>
      <c r="S66" s="8"/>
      <c r="T66" s="8"/>
      <c r="U66" s="8"/>
      <c r="V66" s="8"/>
      <c r="W66" s="16"/>
      <c r="X66" s="16"/>
      <c r="Y66" s="16"/>
      <c r="Z66" s="16"/>
      <c r="AA66" s="16"/>
      <c r="AB66" s="144"/>
    </row>
    <row r="67" spans="1:28">
      <c r="A67" s="94"/>
      <c r="B67" s="92"/>
      <c r="C67" s="92"/>
      <c r="D67" s="92"/>
      <c r="E67" s="92"/>
      <c r="F67" s="92"/>
      <c r="G67" s="92"/>
      <c r="H67" s="92"/>
      <c r="I67" s="92"/>
      <c r="J67" s="92"/>
      <c r="K67" s="92"/>
      <c r="L67" s="92"/>
      <c r="M67" s="92"/>
      <c r="N67" s="92"/>
      <c r="O67" s="92"/>
      <c r="P67" s="92"/>
      <c r="Q67" s="92"/>
      <c r="R67" s="92"/>
      <c r="S67" s="92"/>
      <c r="T67" s="92"/>
      <c r="U67" s="92"/>
      <c r="V67" s="92"/>
    </row>
    <row r="68" spans="1:28" ht="14.25">
      <c r="A68" s="817" t="s">
        <v>56</v>
      </c>
      <c r="B68" s="818"/>
      <c r="C68" s="23" t="s">
        <v>22</v>
      </c>
      <c r="D68" s="812" t="s">
        <v>154</v>
      </c>
      <c r="E68" s="814"/>
      <c r="F68" s="812" t="s">
        <v>27</v>
      </c>
      <c r="G68" s="813"/>
      <c r="H68" s="814"/>
      <c r="I68" s="4"/>
      <c r="J68" s="23" t="s">
        <v>22</v>
      </c>
      <c r="K68" s="815" t="s">
        <v>154</v>
      </c>
      <c r="L68" s="816"/>
      <c r="M68" s="815" t="s">
        <v>247</v>
      </c>
      <c r="N68" s="816"/>
      <c r="O68" s="815" t="s">
        <v>27</v>
      </c>
      <c r="P68" s="816"/>
      <c r="Q68" s="815" t="s">
        <v>155</v>
      </c>
      <c r="R68" s="816"/>
      <c r="S68" s="815" t="s">
        <v>33</v>
      </c>
      <c r="T68" s="816"/>
      <c r="U68" s="815" t="s">
        <v>167</v>
      </c>
      <c r="V68" s="816"/>
      <c r="W68" s="815" t="s">
        <v>181</v>
      </c>
      <c r="X68" s="816"/>
      <c r="Y68" s="815" t="s">
        <v>46</v>
      </c>
      <c r="Z68" s="816"/>
      <c r="AA68" s="815"/>
      <c r="AB68" s="816"/>
    </row>
    <row r="69" spans="1:28">
      <c r="A69" s="819" t="s">
        <v>57</v>
      </c>
      <c r="B69" s="820"/>
      <c r="C69" s="24" t="s">
        <v>23</v>
      </c>
      <c r="D69" s="47" t="s">
        <v>40</v>
      </c>
      <c r="E69" s="97" t="s">
        <v>26</v>
      </c>
      <c r="F69" s="47" t="s">
        <v>34</v>
      </c>
      <c r="G69" s="82" t="s">
        <v>26</v>
      </c>
      <c r="H69" s="24" t="s">
        <v>226</v>
      </c>
      <c r="I69" s="1"/>
      <c r="J69" s="27" t="s">
        <v>23</v>
      </c>
      <c r="K69" s="591" t="s">
        <v>40</v>
      </c>
      <c r="L69" s="656" t="s">
        <v>26</v>
      </c>
      <c r="M69" s="591" t="s">
        <v>40</v>
      </c>
      <c r="N69" s="656" t="s">
        <v>26</v>
      </c>
      <c r="O69" s="591" t="s">
        <v>34</v>
      </c>
      <c r="P69" s="656" t="s">
        <v>26</v>
      </c>
      <c r="Q69" s="591" t="s">
        <v>31</v>
      </c>
      <c r="R69" s="656" t="s">
        <v>26</v>
      </c>
      <c r="S69" s="591" t="s">
        <v>34</v>
      </c>
      <c r="T69" s="656" t="s">
        <v>26</v>
      </c>
      <c r="U69" s="591" t="s">
        <v>34</v>
      </c>
      <c r="V69" s="656" t="s">
        <v>26</v>
      </c>
      <c r="W69" s="591" t="s">
        <v>84</v>
      </c>
      <c r="X69" s="656" t="s">
        <v>26</v>
      </c>
      <c r="Y69" s="591" t="s">
        <v>41</v>
      </c>
      <c r="Z69" s="657" t="s">
        <v>26</v>
      </c>
      <c r="AA69" s="591"/>
      <c r="AB69" s="656"/>
    </row>
    <row r="70" spans="1:28">
      <c r="A70" s="17"/>
      <c r="B70" s="123"/>
      <c r="C70" s="18">
        <v>-10</v>
      </c>
      <c r="D70" s="179">
        <f>'Mch-Tsc ko'!D21</f>
        <v>114.14285714285714</v>
      </c>
      <c r="E70" s="130">
        <f>'Mch-Tsc ko'!E21</f>
        <v>7.8259843946964143</v>
      </c>
      <c r="F70" s="179">
        <f>'Mch-Tsc ko'!F21</f>
        <v>0</v>
      </c>
      <c r="G70" s="182">
        <f>'Mch-Tsc ko'!G21</f>
        <v>0</v>
      </c>
      <c r="H70" s="153"/>
      <c r="I70" s="1"/>
      <c r="J70" s="18" t="s">
        <v>280</v>
      </c>
      <c r="K70" s="160">
        <f>'Mch-Tsc ko'!K21</f>
        <v>99.875</v>
      </c>
      <c r="L70" s="658">
        <f>'Mch-Tsc ko'!L21</f>
        <v>16.662848202035615</v>
      </c>
      <c r="M70" s="191">
        <f>'Mch-Tsc ko'!M21</f>
        <v>173.51646000000002</v>
      </c>
      <c r="N70" s="191">
        <f>'Mch-Tsc ko'!N21</f>
        <v>19.238381936568825</v>
      </c>
      <c r="O70" s="160">
        <f>'Mch-Tsc ko'!O21</f>
        <v>0</v>
      </c>
      <c r="P70" s="658">
        <f>'Mch-Tsc ko'!P21</f>
        <v>0</v>
      </c>
      <c r="Q70" s="191">
        <f>'Mch-Tsc ko'!Q21</f>
        <v>196427.24880859093</v>
      </c>
      <c r="R70" s="191">
        <f>'Mch-Tsc ko'!R21</f>
        <v>37359.089894280463</v>
      </c>
      <c r="S70" s="160">
        <f>'Mch-Tsc ko'!S21</f>
        <v>29.253301455899557</v>
      </c>
      <c r="T70" s="658">
        <f>'Mch-Tsc ko'!T21</f>
        <v>4.9711538333882146</v>
      </c>
      <c r="U70" s="191">
        <f>'Mch-Tsc ko'!U21</f>
        <v>29.253301455899557</v>
      </c>
      <c r="V70" s="191">
        <f>'Mch-Tsc ko'!V21</f>
        <v>4.9711538333882146</v>
      </c>
      <c r="W70" s="160">
        <f>'Mch-Tsc ko'!W21</f>
        <v>0</v>
      </c>
      <c r="X70" s="658">
        <f>'Mch-Tsc ko'!X21</f>
        <v>0</v>
      </c>
      <c r="Y70" s="191">
        <f>'Mch-Tsc ko'!Y21</f>
        <v>16.962445392293738</v>
      </c>
      <c r="Z70" s="191">
        <f>'Mch-Tsc ko'!Z21</f>
        <v>2.0824508556594599</v>
      </c>
      <c r="AA70" s="160"/>
      <c r="AB70" s="658"/>
    </row>
    <row r="71" spans="1:28">
      <c r="A71" s="63" t="s">
        <v>42</v>
      </c>
      <c r="B71" s="10" t="str">
        <f>'Mch-Tsc ko'!B23</f>
        <v>ko</v>
      </c>
      <c r="C71" s="19">
        <v>10</v>
      </c>
      <c r="D71" s="593">
        <f>'Mch-Tsc ko'!D22</f>
        <v>120.57142857142857</v>
      </c>
      <c r="E71" s="131">
        <f>'Mch-Tsc ko'!E22</f>
        <v>10.032882445176476</v>
      </c>
      <c r="F71" s="593">
        <f>'Mch-Tsc ko'!F22</f>
        <v>17.615040961588385</v>
      </c>
      <c r="G71" s="594">
        <f>'Mch-Tsc ko'!G22</f>
        <v>1.2234603482810931</v>
      </c>
      <c r="H71" s="343">
        <f>'Mch-Tsc ko'!H22</f>
        <v>88.075204807941915</v>
      </c>
      <c r="I71" s="1"/>
      <c r="J71" s="18">
        <v>80</v>
      </c>
      <c r="K71" s="593">
        <f>'Mch-Tsc ko'!K22</f>
        <v>103</v>
      </c>
      <c r="L71" s="594">
        <f>'Mch-Tsc ko'!L22</f>
        <v>16.400597301218475</v>
      </c>
      <c r="M71" s="131">
        <f>'Mch-Tsc ko'!M22</f>
        <v>161.97358499999999</v>
      </c>
      <c r="N71" s="131">
        <f>'Mch-Tsc ko'!N22</f>
        <v>21.307531594026184</v>
      </c>
      <c r="O71" s="593">
        <f>'Mch-Tsc ko'!O22</f>
        <v>25.441606412293048</v>
      </c>
      <c r="P71" s="594">
        <f>'Mch-Tsc ko'!P22</f>
        <v>3.5226608396334855</v>
      </c>
      <c r="Q71" s="131">
        <f>'Mch-Tsc ko'!Q22</f>
        <v>216232.71055636401</v>
      </c>
      <c r="R71" s="131">
        <f>'Mch-Tsc ko'!R22</f>
        <v>29393.613888194246</v>
      </c>
      <c r="S71" s="593">
        <f>'Mch-Tsc ko'!S22</f>
        <v>48.699439062905391</v>
      </c>
      <c r="T71" s="594">
        <f>'Mch-Tsc ko'!T22</f>
        <v>5.4002952120680785</v>
      </c>
      <c r="U71" s="131">
        <f>'Mch-Tsc ko'!U22</f>
        <v>23.257832650612336</v>
      </c>
      <c r="V71" s="131">
        <f>'Mch-Tsc ko'!V22</f>
        <v>6.2258708152957789</v>
      </c>
      <c r="W71" s="593">
        <f>'Mch-Tsc ko'!W22</f>
        <v>26.491793618392069</v>
      </c>
      <c r="X71" s="594">
        <f>'Mch-Tsc ko'!X22</f>
        <v>18.805062659936645</v>
      </c>
      <c r="Y71" s="131">
        <f>'Mch-Tsc ko'!Y22</f>
        <v>31.699944354282117</v>
      </c>
      <c r="Z71" s="131">
        <f>'Mch-Tsc ko'!Z22</f>
        <v>4.6665277165426238</v>
      </c>
      <c r="AA71" s="593"/>
      <c r="AB71" s="594"/>
    </row>
    <row r="72" spans="1:28">
      <c r="A72" s="6"/>
      <c r="B72" s="7"/>
      <c r="C72" s="19">
        <v>20</v>
      </c>
      <c r="D72" s="593">
        <f>'Mch-Tsc ko'!D23</f>
        <v>128.28571428571428</v>
      </c>
      <c r="E72" s="131">
        <f>'Mch-Tsc ko'!E23</f>
        <v>9.3414080716937207</v>
      </c>
      <c r="F72" s="593">
        <f>'Mch-Tsc ko'!F23</f>
        <v>18.617713022506628</v>
      </c>
      <c r="G72" s="594">
        <f>'Mch-Tsc ko'!G23</f>
        <v>1.6774820145766798</v>
      </c>
      <c r="H72" s="343">
        <f>'Mch-Tsc ko'!H23</f>
        <v>181.16376992047503</v>
      </c>
      <c r="I72" s="1"/>
      <c r="J72" s="19">
        <v>85</v>
      </c>
      <c r="K72" s="593">
        <f>'Mch-Tsc ko'!K23</f>
        <v>107.125</v>
      </c>
      <c r="L72" s="594">
        <f>'Mch-Tsc ko'!L23</f>
        <v>16.772715331508987</v>
      </c>
      <c r="M72" s="131">
        <f>'Mch-Tsc ko'!M23</f>
        <v>170.44710000000001</v>
      </c>
      <c r="N72" s="131">
        <f>'Mch-Tsc ko'!N23</f>
        <v>16.47927159556744</v>
      </c>
      <c r="O72" s="593">
        <f>'Mch-Tsc ko'!O23</f>
        <v>26.20324536188917</v>
      </c>
      <c r="P72" s="594">
        <f>'Mch-Tsc ko'!P23</f>
        <v>3.7889764730053628</v>
      </c>
      <c r="Q72" s="131">
        <f>'Mch-Tsc ko'!Q23</f>
        <v>184449.33756522345</v>
      </c>
      <c r="R72" s="131">
        <f>'Mch-Tsc ko'!R23</f>
        <v>18028.64586127692</v>
      </c>
      <c r="S72" s="593">
        <f>'Mch-Tsc ko'!S23</f>
        <v>55.63957323418726</v>
      </c>
      <c r="T72" s="594">
        <f>'Mch-Tsc ko'!T23</f>
        <v>5.5844257808188242</v>
      </c>
      <c r="U72" s="131">
        <f>'Mch-Tsc ko'!U23</f>
        <v>29.436327872298087</v>
      </c>
      <c r="V72" s="131">
        <f>'Mch-Tsc ko'!V23</f>
        <v>6.5150193708767317</v>
      </c>
      <c r="W72" s="593">
        <f>'Mch-Tsc ko'!W23</f>
        <v>-1.7143411877564891</v>
      </c>
      <c r="X72" s="594">
        <f>'Mch-Tsc ko'!X23</f>
        <v>10.557469136999854</v>
      </c>
      <c r="Y72" s="131">
        <f>'Mch-Tsc ko'!Y23</f>
        <v>34.615571168747671</v>
      </c>
      <c r="Z72" s="131">
        <f>'Mch-Tsc ko'!Z23</f>
        <v>6.2069994228839525</v>
      </c>
      <c r="AA72" s="593"/>
      <c r="AB72" s="594"/>
    </row>
    <row r="73" spans="1:28">
      <c r="A73" s="404" t="s">
        <v>231</v>
      </c>
      <c r="B73" s="10"/>
      <c r="C73" s="19">
        <v>30</v>
      </c>
      <c r="D73" s="593">
        <f>'Mch-Tsc ko'!D24</f>
        <v>124.14285714285714</v>
      </c>
      <c r="E73" s="131">
        <f>'Mch-Tsc ko'!E24</f>
        <v>5.9973539138735203</v>
      </c>
      <c r="F73" s="593">
        <f>'Mch-Tsc ko'!F24</f>
        <v>19.267831101909604</v>
      </c>
      <c r="G73" s="594">
        <f>'Mch-Tsc ko'!G24</f>
        <v>2.1076271276151517</v>
      </c>
      <c r="H73" s="343">
        <f>'Mch-Tsc ko'!H24</f>
        <v>189.42772062208113</v>
      </c>
      <c r="I73" s="1"/>
      <c r="J73" s="19">
        <v>90</v>
      </c>
      <c r="K73" s="593">
        <f>'Mch-Tsc ko'!K24</f>
        <v>102.5</v>
      </c>
      <c r="L73" s="594">
        <f>'Mch-Tsc ko'!L24</f>
        <v>15.96041020392493</v>
      </c>
      <c r="M73" s="131">
        <f>'Mch-Tsc ko'!M24</f>
        <v>172.06388999999999</v>
      </c>
      <c r="N73" s="131">
        <f>'Mch-Tsc ko'!N24</f>
        <v>15.614811094649843</v>
      </c>
      <c r="O73" s="593">
        <f>'Mch-Tsc ko'!O24</f>
        <v>26.517372135032339</v>
      </c>
      <c r="P73" s="594">
        <f>'Mch-Tsc ko'!P24</f>
        <v>3.7966899516470449</v>
      </c>
      <c r="Q73" s="131">
        <f>'Mch-Tsc ko'!Q24</f>
        <v>181547.96169618494</v>
      </c>
      <c r="R73" s="131">
        <f>'Mch-Tsc ko'!R24</f>
        <v>20355.254901321008</v>
      </c>
      <c r="S73" s="593">
        <f>'Mch-Tsc ko'!S24</f>
        <v>57.685599137136968</v>
      </c>
      <c r="T73" s="594">
        <f>'Mch-Tsc ko'!T24</f>
        <v>7.0665322241801327</v>
      </c>
      <c r="U73" s="131">
        <f>'Mch-Tsc ko'!U24</f>
        <v>31.168227002104633</v>
      </c>
      <c r="V73" s="131">
        <f>'Mch-Tsc ko'!V24</f>
        <v>8.1322519731348386</v>
      </c>
      <c r="W73" s="593">
        <f>'Mch-Tsc ko'!W24</f>
        <v>-12.584507122404341</v>
      </c>
      <c r="X73" s="594">
        <f>'Mch-Tsc ko'!X24</f>
        <v>22.382102988502776</v>
      </c>
      <c r="Y73" s="131">
        <f>'Mch-Tsc ko'!Y24</f>
        <v>35.058370439734219</v>
      </c>
      <c r="Z73" s="131">
        <f>'Mch-Tsc ko'!Z24</f>
        <v>6.4023629510753333</v>
      </c>
      <c r="AA73" s="593"/>
      <c r="AB73" s="594"/>
    </row>
    <row r="74" spans="1:28">
      <c r="A74" s="62"/>
      <c r="B74" s="10"/>
      <c r="C74" s="19">
        <v>40</v>
      </c>
      <c r="D74" s="593">
        <f>'Mch-Tsc ko'!D25</f>
        <v>112.28571428571429</v>
      </c>
      <c r="E74" s="131">
        <f>'Mch-Tsc ko'!E25</f>
        <v>3.54114141763392</v>
      </c>
      <c r="F74" s="593">
        <f>'Mch-Tsc ko'!F25</f>
        <v>19.629341650585928</v>
      </c>
      <c r="G74" s="594">
        <f>'Mch-Tsc ko'!G25</f>
        <v>2.2674132475342526</v>
      </c>
      <c r="H74" s="343">
        <f>'Mch-Tsc ko'!H25</f>
        <v>194.48586376247769</v>
      </c>
      <c r="I74" s="1"/>
      <c r="J74" s="19">
        <v>100</v>
      </c>
      <c r="K74" s="593">
        <f>'Mch-Tsc ko'!K25</f>
        <v>105.875</v>
      </c>
      <c r="L74" s="594">
        <f>'Mch-Tsc ko'!L25</f>
        <v>16.627291924263968</v>
      </c>
      <c r="M74" s="131">
        <f>'Mch-Tsc ko'!M25</f>
        <v>162.57745500000001</v>
      </c>
      <c r="N74" s="131">
        <f>'Mch-Tsc ko'!N25</f>
        <v>15.68578367129056</v>
      </c>
      <c r="O74" s="593">
        <f>'Mch-Tsc ko'!O25</f>
        <v>26.905583406826281</v>
      </c>
      <c r="P74" s="594">
        <f>'Mch-Tsc ko'!P25</f>
        <v>3.7479769703349737</v>
      </c>
      <c r="Q74" s="131">
        <f>'Mch-Tsc ko'!Q25</f>
        <v>195642.31327598632</v>
      </c>
      <c r="R74" s="131">
        <f>'Mch-Tsc ko'!R25</f>
        <v>28409.211518735359</v>
      </c>
      <c r="S74" s="593">
        <f>'Mch-Tsc ko'!S25</f>
        <v>55.653503687412709</v>
      </c>
      <c r="T74" s="594">
        <f>'Mch-Tsc ko'!T25</f>
        <v>8.2714985783186421</v>
      </c>
      <c r="U74" s="131">
        <f>'Mch-Tsc ko'!U25</f>
        <v>28.747920280586438</v>
      </c>
      <c r="V74" s="131">
        <f>'Mch-Tsc ko'!V25</f>
        <v>9.5065373329067153</v>
      </c>
      <c r="W74" s="593">
        <f>'Mch-Tsc ko'!W25</f>
        <v>11.624241167485604</v>
      </c>
      <c r="X74" s="594">
        <f>'Mch-Tsc ko'!X25</f>
        <v>18.582767490821112</v>
      </c>
      <c r="Y74" s="131">
        <f>'Mch-Tsc ko'!Y25</f>
        <v>35.21635798001202</v>
      </c>
      <c r="Z74" s="131">
        <f>'Mch-Tsc ko'!Z25</f>
        <v>6.4739274908572106</v>
      </c>
      <c r="AA74" s="593"/>
      <c r="AB74" s="594"/>
    </row>
    <row r="75" spans="1:28">
      <c r="A75" s="63" t="s">
        <v>43</v>
      </c>
      <c r="B75" s="10" t="str">
        <f>'Mch-Tsc ko'!B25</f>
        <v>male</v>
      </c>
      <c r="C75" s="19">
        <v>50</v>
      </c>
      <c r="D75" s="593">
        <f>'Mch-Tsc ko'!D26</f>
        <v>114.28571428571429</v>
      </c>
      <c r="E75" s="131">
        <f>'Mch-Tsc ko'!E26</f>
        <v>5.9615167985741992</v>
      </c>
      <c r="F75" s="593">
        <f>'Mch-Tsc ko'!F26</f>
        <v>21.119267754136963</v>
      </c>
      <c r="G75" s="594">
        <f>'Mch-Tsc ko'!G26</f>
        <v>2.6465113054200424</v>
      </c>
      <c r="H75" s="343">
        <f>'Mch-Tsc ko'!H26</f>
        <v>203.74304702361445</v>
      </c>
      <c r="I75" s="1"/>
      <c r="J75" s="19">
        <v>110</v>
      </c>
      <c r="K75" s="593">
        <f>'Mch-Tsc ko'!K26</f>
        <v>108.125</v>
      </c>
      <c r="L75" s="594">
        <f>'Mch-Tsc ko'!L26</f>
        <v>17.598048941022189</v>
      </c>
      <c r="M75" s="131">
        <f>'Mch-Tsc ko'!M26</f>
        <v>155.35034999999999</v>
      </c>
      <c r="N75" s="131">
        <f>'Mch-Tsc ko'!N26</f>
        <v>13.138107155918636</v>
      </c>
      <c r="O75" s="593">
        <f>'Mch-Tsc ko'!O26</f>
        <v>27.150785965461676</v>
      </c>
      <c r="P75" s="594">
        <f>'Mch-Tsc ko'!P26</f>
        <v>3.796854929194112</v>
      </c>
      <c r="Q75" s="131">
        <f>'Mch-Tsc ko'!Q26</f>
        <v>206731.86215003117</v>
      </c>
      <c r="R75" s="131">
        <f>'Mch-Tsc ko'!R26</f>
        <v>30486.19359383476</v>
      </c>
      <c r="S75" s="593">
        <f>'Mch-Tsc ko'!S26</f>
        <v>53.232297958513008</v>
      </c>
      <c r="T75" s="594">
        <f>'Mch-Tsc ko'!T26</f>
        <v>8.7772542312158404</v>
      </c>
      <c r="U75" s="131">
        <f>'Mch-Tsc ko'!U26</f>
        <v>26.08151199305134</v>
      </c>
      <c r="V75" s="131">
        <f>'Mch-Tsc ko'!V26</f>
        <v>10.601603239894866</v>
      </c>
      <c r="W75" s="593">
        <f>'Mch-Tsc ko'!W26</f>
        <v>21.856081936035661</v>
      </c>
      <c r="X75" s="594">
        <f>'Mch-Tsc ko'!X26</f>
        <v>22.831932307844991</v>
      </c>
      <c r="Y75" s="131">
        <f>'Mch-Tsc ko'!Y26</f>
        <v>34.612346973930542</v>
      </c>
      <c r="Z75" s="131">
        <f>'Mch-Tsc ko'!Z26</f>
        <v>6.0077248311676676</v>
      </c>
      <c r="AA75" s="593"/>
      <c r="AB75" s="594"/>
    </row>
    <row r="76" spans="1:28">
      <c r="A76" s="62"/>
      <c r="B76" s="10"/>
      <c r="C76" s="19">
        <v>60</v>
      </c>
      <c r="D76" s="593">
        <f>'Mch-Tsc ko'!D27</f>
        <v>108.28571428571429</v>
      </c>
      <c r="E76" s="131">
        <f>'Mch-Tsc ko'!E27</f>
        <v>5.5010821446243279</v>
      </c>
      <c r="F76" s="593">
        <f>'Mch-Tsc ko'!F27</f>
        <v>22.357440853293895</v>
      </c>
      <c r="G76" s="594">
        <f>'Mch-Tsc ko'!G27</f>
        <v>2.7529593834785366</v>
      </c>
      <c r="H76" s="343">
        <f>'Mch-Tsc ko'!H27</f>
        <v>217.38354303715431</v>
      </c>
      <c r="I76" s="1"/>
      <c r="J76" s="590">
        <v>120</v>
      </c>
      <c r="K76" s="593">
        <f>'Mch-Tsc ko'!K27</f>
        <v>105.5</v>
      </c>
      <c r="L76" s="594">
        <f>'Mch-Tsc ko'!L27</f>
        <v>17.1142618649965</v>
      </c>
      <c r="M76" s="131">
        <f>'Mch-Tsc ko'!M27</f>
        <v>150.217455</v>
      </c>
      <c r="N76" s="131">
        <f>'Mch-Tsc ko'!N27</f>
        <v>15.728307982866005</v>
      </c>
      <c r="O76" s="593">
        <f>'Mch-Tsc ko'!O27</f>
        <v>27.640369535151326</v>
      </c>
      <c r="P76" s="594">
        <f>'Mch-Tsc ko'!P27</f>
        <v>3.7888371766121387</v>
      </c>
      <c r="Q76" s="131">
        <f>'Mch-Tsc ko'!Q27</f>
        <v>213387.85798619813</v>
      </c>
      <c r="R76" s="131">
        <f>'Mch-Tsc ko'!R27</f>
        <v>31496.579341973782</v>
      </c>
      <c r="S76" s="593">
        <f>'Mch-Tsc ko'!S27</f>
        <v>51.3462973146179</v>
      </c>
      <c r="T76" s="594">
        <f>'Mch-Tsc ko'!T27</f>
        <v>7.8859734471262053</v>
      </c>
      <c r="U76" s="131">
        <f>'Mch-Tsc ko'!U27</f>
        <v>23.705927779466577</v>
      </c>
      <c r="V76" s="131">
        <f>'Mch-Tsc ko'!V27</f>
        <v>9.4006338666802449</v>
      </c>
      <c r="W76" s="593">
        <f>'Mch-Tsc ko'!W27</f>
        <v>29.473009015817535</v>
      </c>
      <c r="X76" s="594">
        <f>'Mch-Tsc ko'!X27</f>
        <v>19.47605760510163</v>
      </c>
      <c r="Y76" s="131">
        <f>'Mch-Tsc ko'!Y27</f>
        <v>35.024129485669981</v>
      </c>
      <c r="Z76" s="131">
        <f>'Mch-Tsc ko'!Z27</f>
        <v>6.1615828871220657</v>
      </c>
      <c r="AA76" s="593"/>
      <c r="AB76" s="594"/>
    </row>
    <row r="77" spans="1:28">
      <c r="A77" s="62" t="s">
        <v>45</v>
      </c>
      <c r="B77" s="10" t="str">
        <f>'Mch-Tsc ko'!B27</f>
        <v>&gt;7-8 mos</v>
      </c>
      <c r="C77" s="19">
        <v>70</v>
      </c>
      <c r="D77" s="593">
        <f>'Mch-Tsc ko'!D28</f>
        <v>114.28571428571429</v>
      </c>
      <c r="E77" s="131">
        <f>'Mch-Tsc ko'!E28</f>
        <v>3.1244047052045913</v>
      </c>
      <c r="F77" s="593">
        <f>'Mch-Tsc ko'!F28</f>
        <v>24.137682427866519</v>
      </c>
      <c r="G77" s="594">
        <f>'Mch-Tsc ko'!G28</f>
        <v>3.1067801985304762</v>
      </c>
      <c r="H77" s="343">
        <f>'Mch-Tsc ko'!H28</f>
        <v>232.4756164058021</v>
      </c>
      <c r="I77" s="1"/>
      <c r="J77" s="636" t="s">
        <v>94</v>
      </c>
      <c r="K77" s="160">
        <f>'Mch-Tsc ko'!K28</f>
        <v>105.35416666666667</v>
      </c>
      <c r="L77" s="658">
        <f>'Mch-Tsc ko'!L28</f>
        <v>16.428759056899562</v>
      </c>
      <c r="M77" s="191">
        <f>'Mch-Tsc ko'!M28</f>
        <v>162.1049725</v>
      </c>
      <c r="N77" s="191">
        <f>'Mch-Tsc ko'!N28</f>
        <v>14.325756154548721</v>
      </c>
      <c r="O77" s="160">
        <f>'Mch-Tsc ko'!O28</f>
        <v>26.643160469442311</v>
      </c>
      <c r="P77" s="658">
        <f>'Mch-Tsc ko'!P28</f>
        <v>3.7263552295198181</v>
      </c>
      <c r="Q77" s="191">
        <f>'Mch-Tsc ko'!Q28</f>
        <v>199665.34053833134</v>
      </c>
      <c r="R77" s="191">
        <f>'Mch-Tsc ko'!R28</f>
        <v>24244.188879017358</v>
      </c>
      <c r="S77" s="160">
        <f>'Mch-Tsc ko'!S28</f>
        <v>53.70945173246222</v>
      </c>
      <c r="T77" s="658">
        <f>'Mch-Tsc ko'!T28</f>
        <v>6.7816353014336936</v>
      </c>
      <c r="U77" s="191">
        <f>'Mch-Tsc ko'!U28</f>
        <v>27.066291263019902</v>
      </c>
      <c r="V77" s="191">
        <f>'Mch-Tsc ko'!V28</f>
        <v>8.1220922012414487</v>
      </c>
      <c r="W77" s="160">
        <f>'Mch-Tsc ko'!W28</f>
        <v>12.524379571261674</v>
      </c>
      <c r="X77" s="658">
        <f>'Mch-Tsc ko'!X28</f>
        <v>13.899648578224598</v>
      </c>
      <c r="Y77" s="191">
        <f>'Mch-Tsc ko'!Y28</f>
        <v>34.371120067062762</v>
      </c>
      <c r="Z77" s="191">
        <f>'Mch-Tsc ko'!Z28</f>
        <v>5.9324212683107529</v>
      </c>
      <c r="AA77" s="160"/>
      <c r="AB77" s="658"/>
    </row>
    <row r="78" spans="1:28">
      <c r="A78" s="62"/>
      <c r="B78" s="124"/>
      <c r="C78" s="19">
        <v>80</v>
      </c>
      <c r="D78" s="593">
        <f>'Mch-Tsc ko'!D29</f>
        <v>117.71428571428571</v>
      </c>
      <c r="E78" s="131">
        <f>'Mch-Tsc ko'!E29</f>
        <v>5.4145600299064141</v>
      </c>
      <c r="F78" s="593">
        <f>'Mch-Tsc ko'!F29</f>
        <v>25.441606412293048</v>
      </c>
      <c r="G78" s="594">
        <f>'Mch-Tsc ko'!G29</f>
        <v>3.5226608396334855</v>
      </c>
      <c r="H78" s="343">
        <f>'Mch-Tsc ko'!H29</f>
        <v>247.89644420079782</v>
      </c>
      <c r="I78" s="1"/>
      <c r="V78" s="95"/>
      <c r="W78" s="3"/>
      <c r="X78" s="3"/>
      <c r="Y78" s="3"/>
      <c r="Z78" s="3"/>
      <c r="AA78" s="3"/>
      <c r="AB78" s="124"/>
    </row>
    <row r="79" spans="1:28" ht="14.25">
      <c r="A79" s="63" t="s">
        <v>44</v>
      </c>
      <c r="B79" s="10">
        <f>'Mch-Tsc ko'!B29</f>
        <v>7</v>
      </c>
      <c r="C79" s="19">
        <v>85</v>
      </c>
      <c r="D79" s="593">
        <f>'Mch-Tsc ko'!D30</f>
        <v>122.42857142857143</v>
      </c>
      <c r="E79" s="131">
        <f>'Mch-Tsc ko'!E30</f>
        <v>4.3131397616092526</v>
      </c>
      <c r="F79" s="593">
        <f>'Mch-Tsc ko'!F30</f>
        <v>26.20324536188917</v>
      </c>
      <c r="G79" s="594">
        <f>'Mch-Tsc ko'!G30</f>
        <v>3.7889764730053628</v>
      </c>
      <c r="H79" s="343">
        <f>'Mch-Tsc ko'!H30</f>
        <v>258.22425887091111</v>
      </c>
      <c r="I79" s="1"/>
      <c r="J79" s="23" t="s">
        <v>22</v>
      </c>
      <c r="K79" s="812" t="s">
        <v>243</v>
      </c>
      <c r="L79" s="814"/>
      <c r="M79" s="812" t="s">
        <v>85</v>
      </c>
      <c r="N79" s="814"/>
      <c r="O79" s="812" t="s">
        <v>166</v>
      </c>
      <c r="P79" s="814"/>
      <c r="Q79" s="1"/>
      <c r="R79" s="812" t="s">
        <v>82</v>
      </c>
      <c r="S79" s="813"/>
      <c r="T79" s="813"/>
      <c r="U79" s="813"/>
      <c r="V79" s="814"/>
      <c r="W79" s="3"/>
      <c r="X79" s="3"/>
      <c r="Y79" s="3"/>
      <c r="Z79" s="3"/>
      <c r="AA79" s="3"/>
      <c r="AB79" s="124"/>
    </row>
    <row r="80" spans="1:28">
      <c r="A80" s="62"/>
      <c r="B80" s="10"/>
      <c r="C80" s="19">
        <v>90</v>
      </c>
      <c r="D80" s="593">
        <f>'Mch-Tsc ko'!D31</f>
        <v>117.14285714285714</v>
      </c>
      <c r="E80" s="131">
        <f>'Mch-Tsc ko'!E31</f>
        <v>3.6318695172701689</v>
      </c>
      <c r="F80" s="593">
        <f>'Mch-Tsc ko'!F31</f>
        <v>26.517372135032339</v>
      </c>
      <c r="G80" s="594">
        <f>'Mch-Tsc ko'!G31</f>
        <v>3.7966899516470449</v>
      </c>
      <c r="H80" s="343">
        <f>'Mch-Tsc ko'!H31</f>
        <v>263.60308748460756</v>
      </c>
      <c r="I80" s="1"/>
      <c r="J80" s="27" t="s">
        <v>23</v>
      </c>
      <c r="K80" s="48" t="s">
        <v>259</v>
      </c>
      <c r="L80" s="98" t="s">
        <v>26</v>
      </c>
      <c r="M80" s="97" t="s">
        <v>84</v>
      </c>
      <c r="N80" s="97" t="s">
        <v>26</v>
      </c>
      <c r="O80" s="97" t="s">
        <v>147</v>
      </c>
      <c r="P80" s="97" t="s">
        <v>26</v>
      </c>
      <c r="Q80" s="1"/>
      <c r="R80" s="96" t="s">
        <v>83</v>
      </c>
      <c r="S80" s="98" t="s">
        <v>260</v>
      </c>
      <c r="T80" s="97" t="s">
        <v>26</v>
      </c>
      <c r="U80" s="101" t="s">
        <v>100</v>
      </c>
      <c r="V80" s="101" t="s">
        <v>26</v>
      </c>
      <c r="W80" s="3"/>
      <c r="X80" s="3"/>
      <c r="Y80" s="3"/>
      <c r="Z80" s="3"/>
      <c r="AA80" s="3"/>
      <c r="AB80" s="124"/>
    </row>
    <row r="81" spans="1:28">
      <c r="A81" s="63" t="s">
        <v>234</v>
      </c>
      <c r="B81" s="44"/>
      <c r="C81" s="19">
        <v>100</v>
      </c>
      <c r="D81" s="593">
        <f>'Mch-Tsc ko'!D32</f>
        <v>121</v>
      </c>
      <c r="E81" s="131">
        <f>'Mch-Tsc ko'!E32</f>
        <v>4.5215533220835127</v>
      </c>
      <c r="F81" s="593">
        <f>'Mch-Tsc ko'!F32</f>
        <v>26.905583406826281</v>
      </c>
      <c r="G81" s="594">
        <f>'Mch-Tsc ko'!G32</f>
        <v>3.7479769703349737</v>
      </c>
      <c r="H81" s="343">
        <f>'Mch-Tsc ko'!H32</f>
        <v>267.11477770929315</v>
      </c>
      <c r="I81" s="1"/>
      <c r="J81" s="18">
        <v>-10</v>
      </c>
      <c r="K81" s="125">
        <f>'Mch-Tsc ko'!K32</f>
        <v>4.2805035499999997</v>
      </c>
      <c r="L81" s="154">
        <f>'Mch-Tsc ko'!L32</f>
        <v>0.46782557104260264</v>
      </c>
      <c r="M81" s="125">
        <f>'Mch-Tsc ko'!M32</f>
        <v>47.354285714285716</v>
      </c>
      <c r="N81" s="154">
        <f>'Mch-Tsc ko'!N32</f>
        <v>1.1944637503053916</v>
      </c>
      <c r="O81" s="125" t="e">
        <f>'Mch-Tsc ko'!O32</f>
        <v>#DIV/0!</v>
      </c>
      <c r="P81" s="154" t="e">
        <f>'Mch-Tsc ko'!P32</f>
        <v>#DIV/0!</v>
      </c>
      <c r="Q81" s="1"/>
      <c r="R81" s="52" t="s">
        <v>112</v>
      </c>
      <c r="S81" s="293" t="e">
        <f>'Mch-Tsc ko, tissue'!D21</f>
        <v>#DIV/0!</v>
      </c>
      <c r="T81" s="294" t="e">
        <f>'Mch-Tsc ko, tissue'!E21</f>
        <v>#DIV/0!</v>
      </c>
      <c r="U81" s="293" t="e">
        <f>'Mch-Tsc ko, tissue'!F21</f>
        <v>#DIV/0!</v>
      </c>
      <c r="V81" s="294" t="e">
        <f>'Mch-Tsc ko, tissue'!G21</f>
        <v>#DIV/0!</v>
      </c>
      <c r="W81" s="3"/>
      <c r="X81" s="3"/>
      <c r="Y81" s="3"/>
      <c r="Z81" s="3"/>
      <c r="AA81" s="3"/>
      <c r="AB81" s="124"/>
    </row>
    <row r="82" spans="1:28">
      <c r="A82" s="430" t="str">
        <f>'Mch-Tsc ko'!A32</f>
        <v xml:space="preserve">surgery </v>
      </c>
      <c r="B82" s="429" t="str">
        <f>'Mch-Tsc ko'!B32</f>
        <v>se</v>
      </c>
      <c r="C82" s="19">
        <v>110</v>
      </c>
      <c r="D82" s="593">
        <f>'Mch-Tsc ko'!D33</f>
        <v>123.57142857142857</v>
      </c>
      <c r="E82" s="131">
        <f>'Mch-Tsc ko'!E33</f>
        <v>7.0979540982562366</v>
      </c>
      <c r="F82" s="593">
        <f>'Mch-Tsc ko'!F33</f>
        <v>27.150785965461676</v>
      </c>
      <c r="G82" s="594">
        <f>'Mch-Tsc ko'!G33</f>
        <v>3.796854929194112</v>
      </c>
      <c r="H82" s="343">
        <f>'Mch-Tsc ko'!H33</f>
        <v>270.28184686143982</v>
      </c>
      <c r="I82" s="1"/>
      <c r="J82" s="19">
        <v>120</v>
      </c>
      <c r="K82" s="146">
        <f>'Mch-Tsc ko'!K34</f>
        <v>19.424776600000001</v>
      </c>
      <c r="L82" s="147">
        <f>'Mch-Tsc ko'!L34</f>
        <v>1.9354916453023494</v>
      </c>
      <c r="M82" s="146">
        <f>'Mch-Tsc ko'!M33</f>
        <v>44.43</v>
      </c>
      <c r="N82" s="147">
        <f>'Mch-Tsc ko'!N33</f>
        <v>0.90630813989751757</v>
      </c>
      <c r="O82" s="146" t="e">
        <f>'Mch-Tsc ko'!O33</f>
        <v>#DIV/0!</v>
      </c>
      <c r="P82" s="147" t="e">
        <f>'Mch-Tsc ko'!P33</f>
        <v>#DIV/0!</v>
      </c>
      <c r="Q82" s="1"/>
      <c r="R82" s="52" t="s">
        <v>279</v>
      </c>
      <c r="S82" s="282" t="e">
        <f>'Mch-Tsc ko, tissue'!D22</f>
        <v>#DIV/0!</v>
      </c>
      <c r="T82" s="291" t="e">
        <f>'Mch-Tsc ko, tissue'!E22</f>
        <v>#DIV/0!</v>
      </c>
      <c r="U82" s="282" t="e">
        <f>'Mch-Tsc ko, tissue'!F22</f>
        <v>#DIV/0!</v>
      </c>
      <c r="V82" s="291" t="e">
        <f>'Mch-Tsc ko, tissue'!G22</f>
        <v>#DIV/0!</v>
      </c>
      <c r="W82" s="3"/>
      <c r="X82" s="3"/>
      <c r="Y82" s="3"/>
      <c r="Z82" s="3"/>
      <c r="AA82" s="3"/>
      <c r="AB82" s="124"/>
    </row>
    <row r="83" spans="1:28">
      <c r="A83" s="318">
        <f>'Mch-Tsc ko'!A33</f>
        <v>30.8</v>
      </c>
      <c r="B83" s="407">
        <f>'Mch-Tsc ko'!B33</f>
        <v>1.3529802495068139</v>
      </c>
      <c r="C83" s="19">
        <v>120</v>
      </c>
      <c r="D83" s="593">
        <f>'Mch-Tsc ko'!D34</f>
        <v>120.57142857142857</v>
      </c>
      <c r="E83" s="131">
        <f>'Mch-Tsc ko'!E34</f>
        <v>6.7324138929062398</v>
      </c>
      <c r="F83" s="593">
        <f>'Mch-Tsc ko'!F34</f>
        <v>27.640369535151326</v>
      </c>
      <c r="G83" s="594">
        <f>'Mch-Tsc ko'!G34</f>
        <v>3.7888371766121387</v>
      </c>
      <c r="H83" s="356" t="str">
        <f>'Mch-Tsc ko'!H34</f>
        <v>Avg +/- se:</v>
      </c>
      <c r="I83" s="1"/>
      <c r="J83" s="20">
        <v>25</v>
      </c>
      <c r="K83" s="177"/>
      <c r="L83" s="178"/>
      <c r="M83" s="177"/>
      <c r="N83" s="178"/>
      <c r="O83" s="177"/>
      <c r="P83" s="178"/>
      <c r="Q83" s="1"/>
      <c r="R83" s="52" t="s">
        <v>48</v>
      </c>
      <c r="S83" s="282">
        <f>'Mch-Tsc ko, tissue'!D23</f>
        <v>13.758944172147826</v>
      </c>
      <c r="T83" s="291">
        <f>'Mch-Tsc ko, tissue'!E23</f>
        <v>2.408606206004678</v>
      </c>
      <c r="U83" s="282" t="e">
        <f>'Mch-Tsc ko, tissue'!F23</f>
        <v>#VALUE!</v>
      </c>
      <c r="V83" s="291" t="e">
        <f>'Mch-Tsc ko, tissue'!G23</f>
        <v>#VALUE!</v>
      </c>
      <c r="W83" s="3"/>
      <c r="X83" s="3"/>
      <c r="Y83" s="3"/>
      <c r="Z83" s="3"/>
      <c r="AA83" s="3"/>
      <c r="AB83" s="124"/>
    </row>
    <row r="84" spans="1:28">
      <c r="A84" s="430" t="str">
        <f>'Mch-Tsc ko'!A34</f>
        <v>clamp</v>
      </c>
      <c r="B84" s="429" t="str">
        <f>'Mch-Tsc ko'!B34</f>
        <v>se</v>
      </c>
      <c r="C84" s="19"/>
      <c r="D84" s="593"/>
      <c r="E84" s="131"/>
      <c r="F84" s="593"/>
      <c r="G84" s="594"/>
      <c r="H84" s="343">
        <f>'Mch-Tsc ko'!H35</f>
        <v>2668.2063658451548</v>
      </c>
      <c r="I84" s="1"/>
      <c r="J84" s="70"/>
      <c r="K84" s="129"/>
      <c r="L84" s="129"/>
      <c r="M84" s="283"/>
      <c r="N84" s="283"/>
      <c r="O84" s="283"/>
      <c r="P84" s="283"/>
      <c r="Q84" s="1"/>
      <c r="R84" s="52" t="s">
        <v>49</v>
      </c>
      <c r="S84" s="282">
        <f>'Mch-Tsc ko, tissue'!D24</f>
        <v>338.10226133409162</v>
      </c>
      <c r="T84" s="291">
        <f>'Mch-Tsc ko, tissue'!E24</f>
        <v>34.426091631110836</v>
      </c>
      <c r="U84" s="282" t="e">
        <f>'Mch-Tsc ko, tissue'!F24</f>
        <v>#VALUE!</v>
      </c>
      <c r="V84" s="291" t="e">
        <f>'Mch-Tsc ko, tissue'!G24</f>
        <v>#VALUE!</v>
      </c>
      <c r="W84" s="3"/>
      <c r="X84" s="3"/>
      <c r="Y84" s="3"/>
      <c r="Z84" s="3"/>
      <c r="AA84" s="3"/>
      <c r="AB84" s="124"/>
    </row>
    <row r="85" spans="1:28">
      <c r="A85" s="318">
        <f>'Mch-Tsc ko'!A35</f>
        <v>29.214285714285715</v>
      </c>
      <c r="B85" s="407">
        <f>'Mch-Tsc ko'!B35</f>
        <v>1.4074067112223398</v>
      </c>
      <c r="C85" s="19"/>
      <c r="D85" s="593"/>
      <c r="E85" s="131"/>
      <c r="F85" s="593"/>
      <c r="G85" s="594"/>
      <c r="H85" s="344">
        <f>'Mch-Tsc ko'!H36</f>
        <v>354.30445502107568</v>
      </c>
      <c r="I85" s="1"/>
      <c r="J85" s="2"/>
      <c r="K85" s="1"/>
      <c r="L85" s="1"/>
      <c r="M85" s="1"/>
      <c r="N85" s="1"/>
      <c r="O85" s="1"/>
      <c r="P85" s="1"/>
      <c r="Q85" s="1"/>
      <c r="R85" s="52" t="s">
        <v>216</v>
      </c>
      <c r="S85" s="282">
        <f>'Mch-Tsc ko, tissue'!D25</f>
        <v>6.8431014539538113</v>
      </c>
      <c r="T85" s="291">
        <f>'Mch-Tsc ko, tissue'!E25</f>
        <v>1.719485276168822</v>
      </c>
      <c r="U85" s="282" t="e">
        <f>'Mch-Tsc ko, tissue'!F25</f>
        <v>#VALUE!</v>
      </c>
      <c r="V85" s="291" t="e">
        <f>'Mch-Tsc ko, tissue'!G25</f>
        <v>#VALUE!</v>
      </c>
      <c r="W85" s="3"/>
      <c r="X85" s="3"/>
      <c r="Y85" s="3"/>
      <c r="Z85" s="3"/>
      <c r="AA85" s="3"/>
      <c r="AB85" s="124"/>
    </row>
    <row r="86" spans="1:28">
      <c r="A86" s="9"/>
      <c r="B86" s="10"/>
      <c r="C86" s="19"/>
      <c r="D86" s="593"/>
      <c r="E86" s="131"/>
      <c r="F86" s="593"/>
      <c r="G86" s="594"/>
      <c r="H86" s="355"/>
      <c r="I86" s="1"/>
      <c r="J86" s="1"/>
      <c r="K86" s="1"/>
      <c r="L86" s="1"/>
      <c r="M86" s="1"/>
      <c r="N86" s="1"/>
      <c r="O86" s="1"/>
      <c r="P86" s="1"/>
      <c r="Q86" s="1"/>
      <c r="R86" s="208" t="s">
        <v>109</v>
      </c>
      <c r="S86" s="282">
        <f>'Mch-Tsc ko, tissue'!D26</f>
        <v>22.137800531904901</v>
      </c>
      <c r="T86" s="291">
        <f>'Mch-Tsc ko, tissue'!E26</f>
        <v>4.9133802431206854</v>
      </c>
      <c r="U86" s="282" t="e">
        <f>'Mch-Tsc ko, tissue'!F26</f>
        <v>#VALUE!</v>
      </c>
      <c r="V86" s="291" t="e">
        <f>'Mch-Tsc ko, tissue'!G26</f>
        <v>#VALUE!</v>
      </c>
      <c r="W86" s="3"/>
      <c r="X86" s="3"/>
      <c r="Y86" s="3"/>
      <c r="Z86" s="3"/>
      <c r="AA86" s="3"/>
      <c r="AB86" s="124"/>
    </row>
    <row r="87" spans="1:28">
      <c r="A87" s="11"/>
      <c r="B87" s="61"/>
      <c r="C87" s="590"/>
      <c r="D87" s="595"/>
      <c r="E87" s="183"/>
      <c r="F87" s="595"/>
      <c r="G87" s="596"/>
      <c r="H87" s="344"/>
      <c r="I87" s="1"/>
      <c r="J87" s="1"/>
      <c r="K87" s="1"/>
      <c r="L87" s="1"/>
      <c r="M87" s="1"/>
      <c r="N87" s="1"/>
      <c r="O87" s="1"/>
      <c r="P87" s="1"/>
      <c r="Q87" s="1"/>
      <c r="R87" s="52" t="s">
        <v>232</v>
      </c>
      <c r="S87" s="282">
        <f>'Mch-Tsc ko, tissue'!D27</f>
        <v>0</v>
      </c>
      <c r="T87" s="291">
        <f>'Mch-Tsc ko, tissue'!E27</f>
        <v>0</v>
      </c>
      <c r="U87" s="282">
        <f>'Mch-Tsc ko, tissue'!F27</f>
        <v>0</v>
      </c>
      <c r="V87" s="291">
        <f>'Mch-Tsc ko, tissue'!G27</f>
        <v>0</v>
      </c>
      <c r="W87" s="3"/>
      <c r="X87" s="3"/>
      <c r="Y87" s="3"/>
      <c r="Z87" s="3"/>
      <c r="AA87" s="3"/>
      <c r="AB87" s="124"/>
    </row>
    <row r="88" spans="1:28">
      <c r="A88" s="643"/>
      <c r="B88" s="2"/>
      <c r="C88" s="2"/>
      <c r="D88" s="131"/>
      <c r="E88" s="131"/>
      <c r="F88" s="131"/>
      <c r="G88" s="131"/>
      <c r="H88" s="606"/>
      <c r="I88" s="1"/>
      <c r="J88" s="1"/>
      <c r="K88" s="1"/>
      <c r="L88" s="1"/>
      <c r="M88" s="1"/>
      <c r="N88" s="1"/>
      <c r="O88" s="1"/>
      <c r="P88" s="1"/>
      <c r="Q88" s="1"/>
      <c r="R88" s="301" t="s">
        <v>101</v>
      </c>
      <c r="S88" s="284">
        <f>'Mch-Tsc ko, tissue'!D28</f>
        <v>165.05836315592313</v>
      </c>
      <c r="T88" s="292">
        <f>'Mch-Tsc ko, tissue'!E28</f>
        <v>42.749702163644628</v>
      </c>
      <c r="U88" s="284" t="e">
        <f>'Mch-Tsc ko, tissue'!F28</f>
        <v>#VALUE!</v>
      </c>
      <c r="V88" s="292" t="e">
        <f>'Mch-Tsc ko, tissue'!G28</f>
        <v>#VALUE!</v>
      </c>
      <c r="W88" s="3"/>
      <c r="X88" s="3"/>
      <c r="Y88" s="3"/>
      <c r="Z88" s="3"/>
      <c r="AA88" s="3"/>
      <c r="AB88" s="124"/>
    </row>
    <row r="89" spans="1:28">
      <c r="A89" s="11"/>
      <c r="B89" s="121"/>
      <c r="C89" s="8"/>
      <c r="D89" s="8"/>
      <c r="E89" s="8"/>
      <c r="F89" s="8"/>
      <c r="G89" s="8"/>
      <c r="H89" s="8"/>
      <c r="I89" s="8"/>
      <c r="J89" s="8"/>
      <c r="K89" s="8"/>
      <c r="L89" s="8"/>
      <c r="M89" s="8"/>
      <c r="N89" s="8"/>
      <c r="O89" s="8"/>
      <c r="P89" s="8"/>
      <c r="Q89" s="8"/>
      <c r="R89" s="8"/>
      <c r="S89" s="8"/>
      <c r="T89" s="8"/>
      <c r="U89" s="8"/>
      <c r="V89" s="8"/>
      <c r="W89" s="16"/>
      <c r="X89" s="16"/>
      <c r="Y89" s="16"/>
      <c r="Z89" s="16"/>
      <c r="AA89" s="16"/>
      <c r="AB89" s="144"/>
    </row>
    <row r="90" spans="1:28">
      <c r="A90" s="94"/>
      <c r="B90" s="92"/>
      <c r="C90" s="92"/>
      <c r="D90" s="92"/>
      <c r="E90" s="92"/>
      <c r="F90" s="92"/>
      <c r="G90" s="92"/>
      <c r="H90" s="92"/>
      <c r="I90" s="92"/>
      <c r="J90" s="92"/>
      <c r="K90" s="92"/>
      <c r="L90" s="92"/>
      <c r="M90" s="92"/>
      <c r="N90" s="92"/>
      <c r="O90" s="92"/>
      <c r="P90" s="92"/>
      <c r="Q90" s="92"/>
      <c r="R90" s="92"/>
      <c r="S90" s="92"/>
      <c r="T90" s="92"/>
      <c r="U90" s="92"/>
      <c r="V90" s="92"/>
    </row>
    <row r="91" spans="1:28" ht="14.25">
      <c r="A91" s="828" t="s">
        <v>268</v>
      </c>
      <c r="B91" s="829"/>
      <c r="C91" s="369" t="s">
        <v>22</v>
      </c>
      <c r="D91" s="823" t="s">
        <v>154</v>
      </c>
      <c r="E91" s="824"/>
      <c r="F91" s="823" t="s">
        <v>27</v>
      </c>
      <c r="G91" s="825"/>
      <c r="H91" s="824"/>
      <c r="I91" s="4"/>
      <c r="J91" s="369" t="s">
        <v>22</v>
      </c>
      <c r="K91" s="823" t="s">
        <v>154</v>
      </c>
      <c r="L91" s="824"/>
      <c r="M91" s="823" t="s">
        <v>247</v>
      </c>
      <c r="N91" s="824"/>
      <c r="O91" s="823" t="s">
        <v>27</v>
      </c>
      <c r="P91" s="824"/>
      <c r="Q91" s="823" t="s">
        <v>155</v>
      </c>
      <c r="R91" s="824"/>
      <c r="S91" s="823" t="s">
        <v>33</v>
      </c>
      <c r="T91" s="824"/>
      <c r="U91" s="823" t="s">
        <v>167</v>
      </c>
      <c r="V91" s="824"/>
      <c r="W91" s="823" t="s">
        <v>181</v>
      </c>
      <c r="X91" s="824"/>
      <c r="Y91" s="823" t="s">
        <v>46</v>
      </c>
      <c r="Z91" s="824"/>
      <c r="AA91" s="823"/>
      <c r="AB91" s="824"/>
    </row>
    <row r="92" spans="1:28">
      <c r="A92" s="826" t="s">
        <v>57</v>
      </c>
      <c r="B92" s="827"/>
      <c r="C92" s="371" t="s">
        <v>23</v>
      </c>
      <c r="D92" s="372" t="s">
        <v>40</v>
      </c>
      <c r="E92" s="373" t="s">
        <v>26</v>
      </c>
      <c r="F92" s="372" t="s">
        <v>34</v>
      </c>
      <c r="G92" s="375" t="s">
        <v>26</v>
      </c>
      <c r="H92" s="371" t="s">
        <v>226</v>
      </c>
      <c r="I92" s="1"/>
      <c r="J92" s="398" t="s">
        <v>23</v>
      </c>
      <c r="K92" s="580" t="s">
        <v>40</v>
      </c>
      <c r="L92" s="373" t="s">
        <v>26</v>
      </c>
      <c r="M92" s="580" t="s">
        <v>40</v>
      </c>
      <c r="N92" s="373" t="s">
        <v>26</v>
      </c>
      <c r="O92" s="580" t="s">
        <v>34</v>
      </c>
      <c r="P92" s="373" t="s">
        <v>26</v>
      </c>
      <c r="Q92" s="580" t="s">
        <v>31</v>
      </c>
      <c r="R92" s="373" t="s">
        <v>26</v>
      </c>
      <c r="S92" s="580" t="s">
        <v>34</v>
      </c>
      <c r="T92" s="373" t="s">
        <v>26</v>
      </c>
      <c r="U92" s="580" t="s">
        <v>34</v>
      </c>
      <c r="V92" s="373" t="s">
        <v>26</v>
      </c>
      <c r="W92" s="580" t="s">
        <v>84</v>
      </c>
      <c r="X92" s="373" t="s">
        <v>26</v>
      </c>
      <c r="Y92" s="580" t="s">
        <v>41</v>
      </c>
      <c r="Z92" s="378" t="s">
        <v>26</v>
      </c>
      <c r="AA92" s="580"/>
      <c r="AB92" s="373"/>
    </row>
    <row r="93" spans="1:28">
      <c r="A93" s="17"/>
      <c r="B93" s="123"/>
      <c r="C93" s="18">
        <v>-10</v>
      </c>
      <c r="D93" s="179" t="e">
        <f>'--,--'!D21</f>
        <v>#DIV/0!</v>
      </c>
      <c r="E93" s="130" t="e">
        <f>'--,--'!E21</f>
        <v>#DIV/0!</v>
      </c>
      <c r="F93" s="179" t="e">
        <f>'--,--'!F21</f>
        <v>#DIV/0!</v>
      </c>
      <c r="G93" s="182" t="e">
        <f>'--,--'!G21</f>
        <v>#DIV/0!</v>
      </c>
      <c r="H93" s="607"/>
      <c r="I93" s="1"/>
      <c r="J93" s="18" t="s">
        <v>280</v>
      </c>
      <c r="K93" s="160">
        <f>'--,--'!K21</f>
        <v>0</v>
      </c>
      <c r="L93" s="658">
        <f>'--,--'!L21</f>
        <v>0</v>
      </c>
      <c r="M93" s="191" t="e">
        <f>'--,--'!M21</f>
        <v>#DIV/0!</v>
      </c>
      <c r="N93" s="191" t="e">
        <f>'--,--'!N21</f>
        <v>#DIV/0!</v>
      </c>
      <c r="O93" s="160">
        <f>'--,--'!O21</f>
        <v>0</v>
      </c>
      <c r="P93" s="658">
        <f>'--,--'!P21</f>
        <v>0</v>
      </c>
      <c r="Q93" s="191" t="e">
        <f>'--,--'!Q21</f>
        <v>#DIV/0!</v>
      </c>
      <c r="R93" s="191" t="e">
        <f>'--,--'!R21</f>
        <v>#DIV/0!</v>
      </c>
      <c r="S93" s="160" t="e">
        <f>'--,--'!S21</f>
        <v>#DIV/0!</v>
      </c>
      <c r="T93" s="658" t="e">
        <f>'--,--'!T21</f>
        <v>#DIV/0!</v>
      </c>
      <c r="U93" s="191" t="e">
        <f>'--,--'!U21</f>
        <v>#DIV/0!</v>
      </c>
      <c r="V93" s="191" t="e">
        <f>'--,--'!V21</f>
        <v>#DIV/0!</v>
      </c>
      <c r="W93" s="160">
        <f>'--,--'!W21</f>
        <v>0</v>
      </c>
      <c r="X93" s="658">
        <f>'--,--'!X21</f>
        <v>0</v>
      </c>
      <c r="Y93" s="191" t="e">
        <f>'--,--'!Y21</f>
        <v>#DIV/0!</v>
      </c>
      <c r="Z93" s="191" t="e">
        <f>'--,--'!Z21</f>
        <v>#DIV/0!</v>
      </c>
      <c r="AA93" s="160"/>
      <c r="AB93" s="658"/>
    </row>
    <row r="94" spans="1:28">
      <c r="A94" s="63" t="s">
        <v>42</v>
      </c>
      <c r="B94" s="10" t="str">
        <f>'--,--'!B23</f>
        <v>-/-,-/-</v>
      </c>
      <c r="C94" s="19">
        <v>10</v>
      </c>
      <c r="D94" s="593" t="e">
        <f>'--,--'!D22</f>
        <v>#DIV/0!</v>
      </c>
      <c r="E94" s="131" t="e">
        <f>'--,--'!E22</f>
        <v>#DIV/0!</v>
      </c>
      <c r="F94" s="593" t="e">
        <f>'--,--'!F22</f>
        <v>#DIV/0!</v>
      </c>
      <c r="G94" s="594" t="e">
        <f>'--,--'!G22</f>
        <v>#DIV/0!</v>
      </c>
      <c r="H94" s="602" t="e">
        <f>'--,--'!H22</f>
        <v>#DIV/0!</v>
      </c>
      <c r="I94" s="1"/>
      <c r="J94" s="18">
        <v>80</v>
      </c>
      <c r="K94" s="593">
        <f>'--,--'!K22</f>
        <v>0</v>
      </c>
      <c r="L94" s="594">
        <f>'--,--'!L22</f>
        <v>0</v>
      </c>
      <c r="M94" s="131" t="e">
        <f>'--,--'!M22</f>
        <v>#DIV/0!</v>
      </c>
      <c r="N94" s="131" t="e">
        <f>'--,--'!N22</f>
        <v>#DIV/0!</v>
      </c>
      <c r="O94" s="593" t="e">
        <f>'--,--'!O22</f>
        <v>#DIV/0!</v>
      </c>
      <c r="P94" s="594" t="e">
        <f>'--,--'!P22</f>
        <v>#DIV/0!</v>
      </c>
      <c r="Q94" s="131" t="e">
        <f>'--,--'!Q22</f>
        <v>#DIV/0!</v>
      </c>
      <c r="R94" s="131" t="e">
        <f>'--,--'!R22</f>
        <v>#DIV/0!</v>
      </c>
      <c r="S94" s="593" t="e">
        <f>'--,--'!S22</f>
        <v>#DIV/0!</v>
      </c>
      <c r="T94" s="594" t="e">
        <f>'--,--'!T22</f>
        <v>#DIV/0!</v>
      </c>
      <c r="U94" s="131" t="e">
        <f>'--,--'!U22</f>
        <v>#DIV/0!</v>
      </c>
      <c r="V94" s="131" t="e">
        <f>'--,--'!V22</f>
        <v>#DIV/0!</v>
      </c>
      <c r="W94" s="593" t="e">
        <f>'--,--'!W22</f>
        <v>#DIV/0!</v>
      </c>
      <c r="X94" s="594" t="e">
        <f>'--,--'!X22</f>
        <v>#DIV/0!</v>
      </c>
      <c r="Y94" s="131" t="e">
        <f>'--,--'!Y22</f>
        <v>#DIV/0!</v>
      </c>
      <c r="Z94" s="131" t="e">
        <f>'--,--'!Z22</f>
        <v>#DIV/0!</v>
      </c>
      <c r="AA94" s="593"/>
      <c r="AB94" s="594"/>
    </row>
    <row r="95" spans="1:28">
      <c r="A95" s="6"/>
      <c r="B95" s="7"/>
      <c r="C95" s="19">
        <v>20</v>
      </c>
      <c r="D95" s="593" t="e">
        <f>'--,--'!D23</f>
        <v>#DIV/0!</v>
      </c>
      <c r="E95" s="131" t="e">
        <f>'--,--'!E23</f>
        <v>#DIV/0!</v>
      </c>
      <c r="F95" s="593" t="e">
        <f>'--,--'!F23</f>
        <v>#DIV/0!</v>
      </c>
      <c r="G95" s="594" t="e">
        <f>'--,--'!G23</f>
        <v>#DIV/0!</v>
      </c>
      <c r="H95" s="602" t="e">
        <f>'--,--'!H23</f>
        <v>#DIV/0!</v>
      </c>
      <c r="I95" s="1"/>
      <c r="J95" s="19">
        <v>85</v>
      </c>
      <c r="K95" s="593">
        <f>'--,--'!K23</f>
        <v>0</v>
      </c>
      <c r="L95" s="594">
        <f>'--,--'!L23</f>
        <v>0</v>
      </c>
      <c r="M95" s="131" t="e">
        <f>'--,--'!M23</f>
        <v>#DIV/0!</v>
      </c>
      <c r="N95" s="131" t="e">
        <f>'--,--'!N23</f>
        <v>#DIV/0!</v>
      </c>
      <c r="O95" s="593" t="e">
        <f>'--,--'!O23</f>
        <v>#DIV/0!</v>
      </c>
      <c r="P95" s="594" t="e">
        <f>'--,--'!P23</f>
        <v>#DIV/0!</v>
      </c>
      <c r="Q95" s="131" t="e">
        <f>'--,--'!Q23</f>
        <v>#DIV/0!</v>
      </c>
      <c r="R95" s="131" t="e">
        <f>'--,--'!R23</f>
        <v>#DIV/0!</v>
      </c>
      <c r="S95" s="593" t="e">
        <f>'--,--'!S23</f>
        <v>#DIV/0!</v>
      </c>
      <c r="T95" s="594" t="e">
        <f>'--,--'!T23</f>
        <v>#DIV/0!</v>
      </c>
      <c r="U95" s="131" t="e">
        <f>'--,--'!U23</f>
        <v>#DIV/0!</v>
      </c>
      <c r="V95" s="131" t="e">
        <f>'--,--'!V23</f>
        <v>#DIV/0!</v>
      </c>
      <c r="W95" s="593" t="e">
        <f>'--,--'!W23</f>
        <v>#DIV/0!</v>
      </c>
      <c r="X95" s="594" t="e">
        <f>'--,--'!X23</f>
        <v>#DIV/0!</v>
      </c>
      <c r="Y95" s="131" t="e">
        <f>'--,--'!Y23</f>
        <v>#DIV/0!</v>
      </c>
      <c r="Z95" s="131" t="e">
        <f>'--,--'!Z23</f>
        <v>#DIV/0!</v>
      </c>
      <c r="AA95" s="593"/>
      <c r="AB95" s="594"/>
    </row>
    <row r="96" spans="1:28">
      <c r="A96" s="404" t="s">
        <v>231</v>
      </c>
      <c r="B96" s="10"/>
      <c r="C96" s="19">
        <v>30</v>
      </c>
      <c r="D96" s="593" t="e">
        <f>'--,--'!D24</f>
        <v>#DIV/0!</v>
      </c>
      <c r="E96" s="131" t="e">
        <f>'--,--'!E24</f>
        <v>#DIV/0!</v>
      </c>
      <c r="F96" s="593" t="e">
        <f>'--,--'!F24</f>
        <v>#DIV/0!</v>
      </c>
      <c r="G96" s="594" t="e">
        <f>'--,--'!G24</f>
        <v>#DIV/0!</v>
      </c>
      <c r="H96" s="602" t="e">
        <f>'--,--'!H24</f>
        <v>#DIV/0!</v>
      </c>
      <c r="I96" s="1"/>
      <c r="J96" s="19">
        <v>90</v>
      </c>
      <c r="K96" s="593">
        <f>'--,--'!K24</f>
        <v>0</v>
      </c>
      <c r="L96" s="594">
        <f>'--,--'!L24</f>
        <v>0</v>
      </c>
      <c r="M96" s="131" t="e">
        <f>'--,--'!M24</f>
        <v>#DIV/0!</v>
      </c>
      <c r="N96" s="131" t="e">
        <f>'--,--'!N24</f>
        <v>#DIV/0!</v>
      </c>
      <c r="O96" s="593" t="e">
        <f>'--,--'!O24</f>
        <v>#DIV/0!</v>
      </c>
      <c r="P96" s="594" t="e">
        <f>'--,--'!P24</f>
        <v>#DIV/0!</v>
      </c>
      <c r="Q96" s="131" t="e">
        <f>'--,--'!Q24</f>
        <v>#DIV/0!</v>
      </c>
      <c r="R96" s="131" t="e">
        <f>'--,--'!R24</f>
        <v>#DIV/0!</v>
      </c>
      <c r="S96" s="593" t="e">
        <f>'--,--'!S24</f>
        <v>#DIV/0!</v>
      </c>
      <c r="T96" s="594" t="e">
        <f>'--,--'!T24</f>
        <v>#DIV/0!</v>
      </c>
      <c r="U96" s="131" t="e">
        <f>'--,--'!U24</f>
        <v>#DIV/0!</v>
      </c>
      <c r="V96" s="131" t="e">
        <f>'--,--'!V24</f>
        <v>#DIV/0!</v>
      </c>
      <c r="W96" s="593" t="e">
        <f>'--,--'!W24</f>
        <v>#DIV/0!</v>
      </c>
      <c r="X96" s="594" t="e">
        <f>'--,--'!X24</f>
        <v>#DIV/0!</v>
      </c>
      <c r="Y96" s="131" t="e">
        <f>'--,--'!Y24</f>
        <v>#DIV/0!</v>
      </c>
      <c r="Z96" s="131" t="e">
        <f>'--,--'!Z24</f>
        <v>#DIV/0!</v>
      </c>
      <c r="AA96" s="593"/>
      <c r="AB96" s="594"/>
    </row>
    <row r="97" spans="1:28">
      <c r="A97" s="62"/>
      <c r="B97" s="10"/>
      <c r="C97" s="19">
        <v>40</v>
      </c>
      <c r="D97" s="593" t="e">
        <f>'--,--'!D25</f>
        <v>#DIV/0!</v>
      </c>
      <c r="E97" s="131" t="e">
        <f>'--,--'!E25</f>
        <v>#DIV/0!</v>
      </c>
      <c r="F97" s="593" t="e">
        <f>'--,--'!F25</f>
        <v>#DIV/0!</v>
      </c>
      <c r="G97" s="594" t="e">
        <f>'--,--'!G25</f>
        <v>#DIV/0!</v>
      </c>
      <c r="H97" s="602" t="e">
        <f>'--,--'!H25</f>
        <v>#DIV/0!</v>
      </c>
      <c r="I97" s="1"/>
      <c r="J97" s="19">
        <v>100</v>
      </c>
      <c r="K97" s="593">
        <f>'--,--'!K25</f>
        <v>0</v>
      </c>
      <c r="L97" s="594">
        <f>'--,--'!L25</f>
        <v>0</v>
      </c>
      <c r="M97" s="131" t="e">
        <f>'--,--'!M25</f>
        <v>#DIV/0!</v>
      </c>
      <c r="N97" s="131" t="e">
        <f>'--,--'!N25</f>
        <v>#DIV/0!</v>
      </c>
      <c r="O97" s="593" t="e">
        <f>'--,--'!O25</f>
        <v>#DIV/0!</v>
      </c>
      <c r="P97" s="594" t="e">
        <f>'--,--'!P25</f>
        <v>#DIV/0!</v>
      </c>
      <c r="Q97" s="131" t="e">
        <f>'--,--'!Q25</f>
        <v>#DIV/0!</v>
      </c>
      <c r="R97" s="131" t="e">
        <f>'--,--'!R25</f>
        <v>#DIV/0!</v>
      </c>
      <c r="S97" s="593" t="e">
        <f>'--,--'!S25</f>
        <v>#DIV/0!</v>
      </c>
      <c r="T97" s="594" t="e">
        <f>'--,--'!T25</f>
        <v>#DIV/0!</v>
      </c>
      <c r="U97" s="131" t="e">
        <f>'--,--'!U25</f>
        <v>#DIV/0!</v>
      </c>
      <c r="V97" s="131" t="e">
        <f>'--,--'!V25</f>
        <v>#DIV/0!</v>
      </c>
      <c r="W97" s="593" t="e">
        <f>'--,--'!W25</f>
        <v>#DIV/0!</v>
      </c>
      <c r="X97" s="594" t="e">
        <f>'--,--'!X25</f>
        <v>#DIV/0!</v>
      </c>
      <c r="Y97" s="131" t="e">
        <f>'--,--'!Y25</f>
        <v>#DIV/0!</v>
      </c>
      <c r="Z97" s="131" t="e">
        <f>'--,--'!Z25</f>
        <v>#DIV/0!</v>
      </c>
      <c r="AA97" s="593"/>
      <c r="AB97" s="594"/>
    </row>
    <row r="98" spans="1:28">
      <c r="A98" s="63" t="s">
        <v>43</v>
      </c>
      <c r="B98" s="10">
        <f>'--,--'!B25</f>
        <v>0</v>
      </c>
      <c r="C98" s="19">
        <v>50</v>
      </c>
      <c r="D98" s="593" t="e">
        <f>'--,--'!D26</f>
        <v>#DIV/0!</v>
      </c>
      <c r="E98" s="131" t="e">
        <f>'--,--'!E26</f>
        <v>#DIV/0!</v>
      </c>
      <c r="F98" s="593" t="e">
        <f>'--,--'!F26</f>
        <v>#DIV/0!</v>
      </c>
      <c r="G98" s="594" t="e">
        <f>'--,--'!G26</f>
        <v>#DIV/0!</v>
      </c>
      <c r="H98" s="602" t="e">
        <f>'--,--'!H26</f>
        <v>#DIV/0!</v>
      </c>
      <c r="I98" s="1"/>
      <c r="J98" s="19">
        <v>110</v>
      </c>
      <c r="K98" s="593">
        <f>'--,--'!K26</f>
        <v>0</v>
      </c>
      <c r="L98" s="594">
        <f>'--,--'!L26</f>
        <v>0</v>
      </c>
      <c r="M98" s="131" t="e">
        <f>'--,--'!M26</f>
        <v>#DIV/0!</v>
      </c>
      <c r="N98" s="131" t="e">
        <f>'--,--'!N26</f>
        <v>#DIV/0!</v>
      </c>
      <c r="O98" s="593" t="e">
        <f>'--,--'!O26</f>
        <v>#DIV/0!</v>
      </c>
      <c r="P98" s="594" t="e">
        <f>'--,--'!P26</f>
        <v>#DIV/0!</v>
      </c>
      <c r="Q98" s="131" t="e">
        <f>'--,--'!Q26</f>
        <v>#DIV/0!</v>
      </c>
      <c r="R98" s="131" t="e">
        <f>'--,--'!R26</f>
        <v>#DIV/0!</v>
      </c>
      <c r="S98" s="593" t="e">
        <f>'--,--'!S26</f>
        <v>#DIV/0!</v>
      </c>
      <c r="T98" s="594" t="e">
        <f>'--,--'!T26</f>
        <v>#DIV/0!</v>
      </c>
      <c r="U98" s="131" t="e">
        <f>'--,--'!U26</f>
        <v>#DIV/0!</v>
      </c>
      <c r="V98" s="131" t="e">
        <f>'--,--'!V26</f>
        <v>#DIV/0!</v>
      </c>
      <c r="W98" s="593" t="e">
        <f>'--,--'!W26</f>
        <v>#DIV/0!</v>
      </c>
      <c r="X98" s="594" t="e">
        <f>'--,--'!X26</f>
        <v>#DIV/0!</v>
      </c>
      <c r="Y98" s="131" t="e">
        <f>'--,--'!Y26</f>
        <v>#DIV/0!</v>
      </c>
      <c r="Z98" s="131" t="e">
        <f>'--,--'!Z26</f>
        <v>#DIV/0!</v>
      </c>
      <c r="AA98" s="593"/>
      <c r="AB98" s="594"/>
    </row>
    <row r="99" spans="1:28">
      <c r="A99" s="62"/>
      <c r="B99" s="10"/>
      <c r="C99" s="19">
        <v>60</v>
      </c>
      <c r="D99" s="593" t="e">
        <f>'--,--'!D27</f>
        <v>#DIV/0!</v>
      </c>
      <c r="E99" s="131" t="e">
        <f>'--,--'!E27</f>
        <v>#DIV/0!</v>
      </c>
      <c r="F99" s="593" t="e">
        <f>'--,--'!F27</f>
        <v>#DIV/0!</v>
      </c>
      <c r="G99" s="594" t="e">
        <f>'--,--'!G27</f>
        <v>#DIV/0!</v>
      </c>
      <c r="H99" s="602" t="e">
        <f>'--,--'!H27</f>
        <v>#DIV/0!</v>
      </c>
      <c r="I99" s="1"/>
      <c r="J99" s="590">
        <v>120</v>
      </c>
      <c r="K99" s="593">
        <f>'--,--'!K27</f>
        <v>0</v>
      </c>
      <c r="L99" s="594">
        <f>'--,--'!L27</f>
        <v>0</v>
      </c>
      <c r="M99" s="131" t="e">
        <f>'--,--'!M27</f>
        <v>#DIV/0!</v>
      </c>
      <c r="N99" s="131" t="e">
        <f>'--,--'!N27</f>
        <v>#DIV/0!</v>
      </c>
      <c r="O99" s="593" t="e">
        <f>'--,--'!O27</f>
        <v>#DIV/0!</v>
      </c>
      <c r="P99" s="594" t="e">
        <f>'--,--'!P27</f>
        <v>#DIV/0!</v>
      </c>
      <c r="Q99" s="131" t="e">
        <f>'--,--'!Q27</f>
        <v>#DIV/0!</v>
      </c>
      <c r="R99" s="131" t="e">
        <f>'--,--'!R27</f>
        <v>#DIV/0!</v>
      </c>
      <c r="S99" s="593" t="e">
        <f>'--,--'!S27</f>
        <v>#DIV/0!</v>
      </c>
      <c r="T99" s="594" t="e">
        <f>'--,--'!T27</f>
        <v>#DIV/0!</v>
      </c>
      <c r="U99" s="131" t="e">
        <f>'--,--'!U27</f>
        <v>#DIV/0!</v>
      </c>
      <c r="V99" s="131" t="e">
        <f>'--,--'!V27</f>
        <v>#DIV/0!</v>
      </c>
      <c r="W99" s="593" t="e">
        <f>'--,--'!W27</f>
        <v>#DIV/0!</v>
      </c>
      <c r="X99" s="594" t="e">
        <f>'--,--'!X27</f>
        <v>#DIV/0!</v>
      </c>
      <c r="Y99" s="131" t="e">
        <f>'--,--'!Y27</f>
        <v>#DIV/0!</v>
      </c>
      <c r="Z99" s="131" t="e">
        <f>'--,--'!Z27</f>
        <v>#DIV/0!</v>
      </c>
      <c r="AA99" s="593"/>
      <c r="AB99" s="594"/>
    </row>
    <row r="100" spans="1:28">
      <c r="A100" s="62" t="s">
        <v>45</v>
      </c>
      <c r="B100" s="10">
        <f>'--,--'!B27</f>
        <v>0</v>
      </c>
      <c r="C100" s="19">
        <v>70</v>
      </c>
      <c r="D100" s="593" t="e">
        <f>'--,--'!D28</f>
        <v>#DIV/0!</v>
      </c>
      <c r="E100" s="131" t="e">
        <f>'--,--'!E28</f>
        <v>#DIV/0!</v>
      </c>
      <c r="F100" s="593" t="e">
        <f>'--,--'!F28</f>
        <v>#DIV/0!</v>
      </c>
      <c r="G100" s="594" t="e">
        <f>'--,--'!G28</f>
        <v>#DIV/0!</v>
      </c>
      <c r="H100" s="602" t="e">
        <f>'--,--'!H28</f>
        <v>#DIV/0!</v>
      </c>
      <c r="I100" s="1"/>
      <c r="J100" s="636" t="s">
        <v>94</v>
      </c>
      <c r="K100" s="160">
        <f>'--,--'!K28</f>
        <v>0</v>
      </c>
      <c r="L100" s="658">
        <f>'--,--'!L28</f>
        <v>0</v>
      </c>
      <c r="M100" s="191" t="e">
        <f>'--,--'!M28</f>
        <v>#DIV/0!</v>
      </c>
      <c r="N100" s="191" t="e">
        <f>'--,--'!N28</f>
        <v>#DIV/0!</v>
      </c>
      <c r="O100" s="160" t="e">
        <f>'--,--'!O28</f>
        <v>#DIV/0!</v>
      </c>
      <c r="P100" s="658" t="e">
        <f>'--,--'!P28</f>
        <v>#DIV/0!</v>
      </c>
      <c r="Q100" s="191" t="e">
        <f>'--,--'!Q28</f>
        <v>#DIV/0!</v>
      </c>
      <c r="R100" s="191" t="e">
        <f>'--,--'!R28</f>
        <v>#DIV/0!</v>
      </c>
      <c r="S100" s="160" t="e">
        <f>'--,--'!S28</f>
        <v>#DIV/0!</v>
      </c>
      <c r="T100" s="658" t="e">
        <f>'--,--'!T28</f>
        <v>#DIV/0!</v>
      </c>
      <c r="U100" s="191" t="e">
        <f>'--,--'!U28</f>
        <v>#DIV/0!</v>
      </c>
      <c r="V100" s="191" t="e">
        <f>'--,--'!V28</f>
        <v>#DIV/0!</v>
      </c>
      <c r="W100" s="160" t="e">
        <f>'--,--'!W28</f>
        <v>#DIV/0!</v>
      </c>
      <c r="X100" s="658" t="e">
        <f>'--,--'!X28</f>
        <v>#DIV/0!</v>
      </c>
      <c r="Y100" s="191" t="e">
        <f>'--,--'!Y28</f>
        <v>#DIV/0!</v>
      </c>
      <c r="Z100" s="191" t="e">
        <f>'--,--'!Z28</f>
        <v>#DIV/0!</v>
      </c>
      <c r="AA100" s="160"/>
      <c r="AB100" s="658"/>
    </row>
    <row r="101" spans="1:28">
      <c r="A101" s="62"/>
      <c r="B101" s="124"/>
      <c r="C101" s="19">
        <v>80</v>
      </c>
      <c r="D101" s="593" t="e">
        <f>'--,--'!D29</f>
        <v>#DIV/0!</v>
      </c>
      <c r="E101" s="131" t="e">
        <f>'--,--'!E29</f>
        <v>#DIV/0!</v>
      </c>
      <c r="F101" s="593" t="e">
        <f>'--,--'!F29</f>
        <v>#DIV/0!</v>
      </c>
      <c r="G101" s="594" t="e">
        <f>'--,--'!G29</f>
        <v>#DIV/0!</v>
      </c>
      <c r="H101" s="602" t="e">
        <f>'--,--'!H29</f>
        <v>#DIV/0!</v>
      </c>
      <c r="I101" s="1"/>
      <c r="V101" s="95"/>
      <c r="W101" s="3"/>
      <c r="X101" s="3"/>
      <c r="Y101" s="3"/>
      <c r="Z101" s="3"/>
      <c r="AA101" s="3"/>
      <c r="AB101" s="124"/>
    </row>
    <row r="102" spans="1:28" ht="14.25">
      <c r="A102" s="63" t="s">
        <v>44</v>
      </c>
      <c r="B102" s="10">
        <f>'--,--'!B29</f>
        <v>0</v>
      </c>
      <c r="C102" s="19">
        <v>85</v>
      </c>
      <c r="D102" s="593" t="e">
        <f>'--,--'!D30</f>
        <v>#DIV/0!</v>
      </c>
      <c r="E102" s="131" t="e">
        <f>'--,--'!E30</f>
        <v>#DIV/0!</v>
      </c>
      <c r="F102" s="593" t="e">
        <f>'--,--'!F30</f>
        <v>#DIV/0!</v>
      </c>
      <c r="G102" s="594" t="e">
        <f>'--,--'!G30</f>
        <v>#DIV/0!</v>
      </c>
      <c r="H102" s="602" t="e">
        <f>'--,--'!H30</f>
        <v>#DIV/0!</v>
      </c>
      <c r="I102" s="1"/>
      <c r="J102" s="369" t="s">
        <v>22</v>
      </c>
      <c r="K102" s="823" t="s">
        <v>243</v>
      </c>
      <c r="L102" s="824"/>
      <c r="M102" s="823" t="s">
        <v>85</v>
      </c>
      <c r="N102" s="824"/>
      <c r="O102" s="823" t="s">
        <v>166</v>
      </c>
      <c r="P102" s="824"/>
      <c r="Q102" s="1"/>
      <c r="R102" s="823" t="s">
        <v>82</v>
      </c>
      <c r="S102" s="825"/>
      <c r="T102" s="825"/>
      <c r="U102" s="825"/>
      <c r="V102" s="824"/>
      <c r="W102" s="3"/>
      <c r="X102" s="3"/>
      <c r="Y102" s="3"/>
      <c r="Z102" s="3"/>
      <c r="AA102" s="3"/>
      <c r="AB102" s="124"/>
    </row>
    <row r="103" spans="1:28">
      <c r="A103" s="62"/>
      <c r="B103" s="10"/>
      <c r="C103" s="19">
        <v>90</v>
      </c>
      <c r="D103" s="593" t="e">
        <f>'--,--'!D31</f>
        <v>#DIV/0!</v>
      </c>
      <c r="E103" s="131" t="e">
        <f>'--,--'!E31</f>
        <v>#DIV/0!</v>
      </c>
      <c r="F103" s="593" t="e">
        <f>'--,--'!F31</f>
        <v>#DIV/0!</v>
      </c>
      <c r="G103" s="594" t="e">
        <f>'--,--'!G31</f>
        <v>#DIV/0!</v>
      </c>
      <c r="H103" s="602" t="e">
        <f>'--,--'!H31</f>
        <v>#DIV/0!</v>
      </c>
      <c r="I103" s="1"/>
      <c r="J103" s="398" t="s">
        <v>23</v>
      </c>
      <c r="K103" s="448" t="s">
        <v>259</v>
      </c>
      <c r="L103" s="378" t="s">
        <v>26</v>
      </c>
      <c r="M103" s="373" t="s">
        <v>84</v>
      </c>
      <c r="N103" s="373" t="s">
        <v>26</v>
      </c>
      <c r="O103" s="373" t="s">
        <v>147</v>
      </c>
      <c r="P103" s="373" t="s">
        <v>26</v>
      </c>
      <c r="Q103" s="1"/>
      <c r="R103" s="403" t="s">
        <v>83</v>
      </c>
      <c r="S103" s="378" t="s">
        <v>260</v>
      </c>
      <c r="T103" s="373" t="s">
        <v>26</v>
      </c>
      <c r="U103" s="380" t="s">
        <v>100</v>
      </c>
      <c r="V103" s="380" t="s">
        <v>26</v>
      </c>
      <c r="W103" s="3"/>
      <c r="X103" s="3"/>
      <c r="Y103" s="3"/>
      <c r="Z103" s="3"/>
      <c r="AA103" s="3"/>
      <c r="AB103" s="124"/>
    </row>
    <row r="104" spans="1:28">
      <c r="A104" s="63" t="s">
        <v>234</v>
      </c>
      <c r="B104" s="44"/>
      <c r="C104" s="19">
        <v>100</v>
      </c>
      <c r="D104" s="593" t="e">
        <f>'--,--'!D32</f>
        <v>#DIV/0!</v>
      </c>
      <c r="E104" s="131" t="e">
        <f>'--,--'!E32</f>
        <v>#DIV/0!</v>
      </c>
      <c r="F104" s="593" t="e">
        <f>'--,--'!F32</f>
        <v>#DIV/0!</v>
      </c>
      <c r="G104" s="594" t="e">
        <f>'--,--'!G32</f>
        <v>#DIV/0!</v>
      </c>
      <c r="H104" s="602" t="e">
        <f>'--,--'!H32</f>
        <v>#DIV/0!</v>
      </c>
      <c r="I104" s="1"/>
      <c r="J104" s="18">
        <v>-10</v>
      </c>
      <c r="K104" s="125" t="e">
        <f>'--,--'!K32</f>
        <v>#DIV/0!</v>
      </c>
      <c r="L104" s="154" t="e">
        <f>'--,--'!L32</f>
        <v>#DIV/0!</v>
      </c>
      <c r="M104" s="125" t="e">
        <f>'--,--'!M32</f>
        <v>#DIV/0!</v>
      </c>
      <c r="N104" s="154" t="e">
        <f>'--,--'!N32</f>
        <v>#DIV/0!</v>
      </c>
      <c r="O104" s="125" t="e">
        <f>'--,--'!O32</f>
        <v>#DIV/0!</v>
      </c>
      <c r="P104" s="154" t="e">
        <f>'--,--'!P32</f>
        <v>#DIV/0!</v>
      </c>
      <c r="Q104" s="1"/>
      <c r="R104" s="52" t="s">
        <v>112</v>
      </c>
      <c r="S104" s="293" t="e">
        <f>'--,-- tissue'!D21</f>
        <v>#DIV/0!</v>
      </c>
      <c r="T104" s="294" t="e">
        <f>'--,-- tissue'!E21</f>
        <v>#DIV/0!</v>
      </c>
      <c r="U104" s="293" t="e">
        <f>'--,-- tissue'!F21</f>
        <v>#VALUE!</v>
      </c>
      <c r="V104" s="294" t="e">
        <f>'--,-- tissue'!G21</f>
        <v>#VALUE!</v>
      </c>
      <c r="W104" s="3"/>
      <c r="X104" s="3"/>
      <c r="Y104" s="3"/>
      <c r="Z104" s="3"/>
      <c r="AA104" s="3"/>
      <c r="AB104" s="124"/>
    </row>
    <row r="105" spans="1:28">
      <c r="A105" s="430" t="str">
        <f>'--,--'!A32</f>
        <v xml:space="preserve">surgery </v>
      </c>
      <c r="B105" s="429" t="str">
        <f>'--,--'!B32</f>
        <v>se</v>
      </c>
      <c r="C105" s="19">
        <v>110</v>
      </c>
      <c r="D105" s="593" t="e">
        <f>'--,--'!D33</f>
        <v>#DIV/0!</v>
      </c>
      <c r="E105" s="131" t="e">
        <f>'--,--'!E33</f>
        <v>#DIV/0!</v>
      </c>
      <c r="F105" s="593" t="e">
        <f>'--,--'!F33</f>
        <v>#DIV/0!</v>
      </c>
      <c r="G105" s="594" t="e">
        <f>'--,--'!G33</f>
        <v>#DIV/0!</v>
      </c>
      <c r="H105" s="602" t="e">
        <f>'--,--'!H33</f>
        <v>#DIV/0!</v>
      </c>
      <c r="I105" s="1"/>
      <c r="J105" s="19">
        <v>120</v>
      </c>
      <c r="K105" s="146" t="e">
        <f>'--,--'!K34</f>
        <v>#DIV/0!</v>
      </c>
      <c r="L105" s="147" t="e">
        <f>'--,--'!L34</f>
        <v>#DIV/0!</v>
      </c>
      <c r="M105" s="146" t="e">
        <f>'--,--'!M33</f>
        <v>#DIV/0!</v>
      </c>
      <c r="N105" s="147" t="e">
        <f>'--,--'!N33</f>
        <v>#DIV/0!</v>
      </c>
      <c r="O105" s="146" t="e">
        <f>'--,--'!O33</f>
        <v>#DIV/0!</v>
      </c>
      <c r="P105" s="147" t="e">
        <f>'--,--'!P33</f>
        <v>#DIV/0!</v>
      </c>
      <c r="Q105" s="1"/>
      <c r="R105" s="52" t="s">
        <v>279</v>
      </c>
      <c r="S105" s="282" t="e">
        <f>'--,-- tissue'!D22</f>
        <v>#DIV/0!</v>
      </c>
      <c r="T105" s="291" t="e">
        <f>'--,-- tissue'!E22</f>
        <v>#DIV/0!</v>
      </c>
      <c r="U105" s="282" t="e">
        <f>'--,-- tissue'!F22</f>
        <v>#VALUE!</v>
      </c>
      <c r="V105" s="291" t="e">
        <f>'--,-- tissue'!G22</f>
        <v>#VALUE!</v>
      </c>
      <c r="W105" s="3"/>
      <c r="X105" s="3"/>
      <c r="Y105" s="3"/>
      <c r="Z105" s="3"/>
      <c r="AA105" s="3"/>
      <c r="AB105" s="124"/>
    </row>
    <row r="106" spans="1:28">
      <c r="A106" s="318" t="e">
        <f>'--,--'!A33</f>
        <v>#DIV/0!</v>
      </c>
      <c r="B106" s="407" t="e">
        <f>'--,--'!B33</f>
        <v>#DIV/0!</v>
      </c>
      <c r="C106" s="19">
        <v>120</v>
      </c>
      <c r="D106" s="593" t="e">
        <f>'--,--'!D34</f>
        <v>#DIV/0!</v>
      </c>
      <c r="E106" s="131" t="e">
        <f>'--,--'!E34</f>
        <v>#DIV/0!</v>
      </c>
      <c r="F106" s="593" t="e">
        <f>'--,--'!F34</f>
        <v>#DIV/0!</v>
      </c>
      <c r="G106" s="594" t="e">
        <f>'--,--'!G34</f>
        <v>#DIV/0!</v>
      </c>
      <c r="H106" s="405" t="str">
        <f>'--,--'!H34</f>
        <v>Avg +/- se:</v>
      </c>
      <c r="I106" s="1"/>
      <c r="J106" s="20">
        <v>25</v>
      </c>
      <c r="K106" s="177"/>
      <c r="L106" s="178"/>
      <c r="M106" s="177"/>
      <c r="N106" s="178"/>
      <c r="O106" s="177"/>
      <c r="P106" s="178"/>
      <c r="Q106" s="1"/>
      <c r="R106" s="52" t="s">
        <v>48</v>
      </c>
      <c r="S106" s="282" t="e">
        <f>'--,-- tissue'!D23</f>
        <v>#DIV/0!</v>
      </c>
      <c r="T106" s="291" t="e">
        <f>'--,-- tissue'!E23</f>
        <v>#DIV/0!</v>
      </c>
      <c r="U106" s="282" t="e">
        <f>'--,-- tissue'!F23</f>
        <v>#VALUE!</v>
      </c>
      <c r="V106" s="291" t="e">
        <f>'--,-- tissue'!G23</f>
        <v>#VALUE!</v>
      </c>
      <c r="W106" s="3"/>
      <c r="X106" s="3"/>
      <c r="Y106" s="3"/>
      <c r="Z106" s="3"/>
      <c r="AA106" s="3"/>
      <c r="AB106" s="124"/>
    </row>
    <row r="107" spans="1:28">
      <c r="A107" s="430" t="str">
        <f>'--,--'!A34</f>
        <v>clamp</v>
      </c>
      <c r="B107" s="429" t="str">
        <f>'--,--'!B34</f>
        <v>se</v>
      </c>
      <c r="C107" s="19"/>
      <c r="D107" s="593"/>
      <c r="E107" s="131"/>
      <c r="F107" s="593"/>
      <c r="G107" s="594"/>
      <c r="H107" s="406" t="e">
        <f>'--,--'!H35</f>
        <v>#DIV/0!</v>
      </c>
      <c r="I107" s="1"/>
      <c r="J107" s="70"/>
      <c r="K107" s="129"/>
      <c r="L107" s="129"/>
      <c r="M107" s="283"/>
      <c r="N107" s="283"/>
      <c r="O107" s="283"/>
      <c r="P107" s="283"/>
      <c r="Q107" s="1"/>
      <c r="R107" s="52" t="s">
        <v>49</v>
      </c>
      <c r="S107" s="282" t="e">
        <f>'--,-- tissue'!D24</f>
        <v>#DIV/0!</v>
      </c>
      <c r="T107" s="291" t="e">
        <f>'--,-- tissue'!E24</f>
        <v>#DIV/0!</v>
      </c>
      <c r="U107" s="282" t="e">
        <f>'--,-- tissue'!F24</f>
        <v>#VALUE!</v>
      </c>
      <c r="V107" s="291" t="e">
        <f>'--,-- tissue'!G24</f>
        <v>#VALUE!</v>
      </c>
      <c r="W107" s="3"/>
      <c r="X107" s="3"/>
      <c r="Y107" s="3"/>
      <c r="Z107" s="3"/>
      <c r="AA107" s="3"/>
      <c r="AB107" s="124"/>
    </row>
    <row r="108" spans="1:28">
      <c r="A108" s="318" t="e">
        <f>'--,--'!A35</f>
        <v>#DIV/0!</v>
      </c>
      <c r="B108" s="407" t="e">
        <f>'--,--'!B35</f>
        <v>#DIV/0!</v>
      </c>
      <c r="C108" s="19"/>
      <c r="D108" s="593"/>
      <c r="E108" s="131"/>
      <c r="F108" s="593"/>
      <c r="G108" s="594"/>
      <c r="H108" s="407" t="e">
        <f>'--,--'!H36</f>
        <v>#DIV/0!</v>
      </c>
      <c r="I108" s="1"/>
      <c r="J108" s="2"/>
      <c r="K108" s="1"/>
      <c r="L108" s="1"/>
      <c r="M108" s="1"/>
      <c r="N108" s="1"/>
      <c r="O108" s="1"/>
      <c r="P108" s="1"/>
      <c r="Q108" s="1"/>
      <c r="R108" s="52" t="s">
        <v>216</v>
      </c>
      <c r="S108" s="282" t="e">
        <f>'--,-- tissue'!D25</f>
        <v>#DIV/0!</v>
      </c>
      <c r="T108" s="291" t="e">
        <f>'--,-- tissue'!E25</f>
        <v>#DIV/0!</v>
      </c>
      <c r="U108" s="282" t="e">
        <f>'--,-- tissue'!F25</f>
        <v>#VALUE!</v>
      </c>
      <c r="V108" s="291" t="e">
        <f>'--,-- tissue'!G25</f>
        <v>#VALUE!</v>
      </c>
      <c r="W108" s="3"/>
      <c r="X108" s="3"/>
      <c r="Y108" s="3"/>
      <c r="Z108" s="3"/>
      <c r="AA108" s="3"/>
      <c r="AB108" s="124"/>
    </row>
    <row r="109" spans="1:28">
      <c r="A109" s="9"/>
      <c r="B109" s="10"/>
      <c r="C109" s="19"/>
      <c r="D109" s="593"/>
      <c r="E109" s="131"/>
      <c r="F109" s="593"/>
      <c r="G109" s="594"/>
      <c r="H109" s="602"/>
      <c r="I109" s="1"/>
      <c r="J109" s="1"/>
      <c r="K109" s="1"/>
      <c r="L109" s="1"/>
      <c r="M109" s="1"/>
      <c r="N109" s="1"/>
      <c r="O109" s="1"/>
      <c r="P109" s="1"/>
      <c r="Q109" s="1"/>
      <c r="R109" s="208" t="s">
        <v>109</v>
      </c>
      <c r="S109" s="282" t="e">
        <f>'--,-- tissue'!D26</f>
        <v>#DIV/0!</v>
      </c>
      <c r="T109" s="291" t="e">
        <f>'--,-- tissue'!E26</f>
        <v>#DIV/0!</v>
      </c>
      <c r="U109" s="282" t="e">
        <f>'--,-- tissue'!F26</f>
        <v>#DIV/0!</v>
      </c>
      <c r="V109" s="291" t="e">
        <f>'--,-- tissue'!G26</f>
        <v>#DIV/0!</v>
      </c>
      <c r="W109" s="3"/>
      <c r="X109" s="3"/>
      <c r="Y109" s="3"/>
      <c r="Z109" s="3"/>
      <c r="AA109" s="3"/>
      <c r="AB109" s="124"/>
    </row>
    <row r="110" spans="1:28">
      <c r="A110" s="11"/>
      <c r="B110" s="61"/>
      <c r="C110" s="590"/>
      <c r="D110" s="595"/>
      <c r="E110" s="183"/>
      <c r="F110" s="595"/>
      <c r="G110" s="596"/>
      <c r="H110" s="600"/>
      <c r="I110" s="1"/>
      <c r="J110" s="1"/>
      <c r="K110" s="1"/>
      <c r="L110" s="1"/>
      <c r="M110" s="1"/>
      <c r="N110" s="1"/>
      <c r="O110" s="1"/>
      <c r="P110" s="1"/>
      <c r="Q110" s="1"/>
      <c r="R110" s="52" t="s">
        <v>232</v>
      </c>
      <c r="S110" s="282" t="e">
        <f>'--,-- tissue'!D27</f>
        <v>#DIV/0!</v>
      </c>
      <c r="T110" s="291" t="e">
        <f>'--,-- tissue'!E27</f>
        <v>#DIV/0!</v>
      </c>
      <c r="U110" s="282" t="e">
        <f>'--,-- tissue'!F27</f>
        <v>#DIV/0!</v>
      </c>
      <c r="V110" s="291" t="e">
        <f>'--,-- tissue'!G27</f>
        <v>#DIV/0!</v>
      </c>
      <c r="W110" s="3"/>
      <c r="X110" s="3"/>
      <c r="Y110" s="3"/>
      <c r="Z110" s="3"/>
      <c r="AA110" s="3"/>
      <c r="AB110" s="124"/>
    </row>
    <row r="111" spans="1:28">
      <c r="A111" s="643"/>
      <c r="B111" s="2"/>
      <c r="C111" s="2"/>
      <c r="D111" s="131"/>
      <c r="E111" s="131"/>
      <c r="F111" s="131"/>
      <c r="G111" s="131"/>
      <c r="H111" s="606"/>
      <c r="I111" s="1"/>
      <c r="J111" s="1"/>
      <c r="K111" s="1"/>
      <c r="L111" s="1"/>
      <c r="M111" s="1"/>
      <c r="N111" s="1"/>
      <c r="O111" s="1"/>
      <c r="P111" s="1"/>
      <c r="Q111" s="1"/>
      <c r="R111" s="301" t="s">
        <v>101</v>
      </c>
      <c r="S111" s="284" t="e">
        <f>'--,-- tissue'!D28</f>
        <v>#DIV/0!</v>
      </c>
      <c r="T111" s="292" t="e">
        <f>'--,-- tissue'!E28</f>
        <v>#DIV/0!</v>
      </c>
      <c r="U111" s="284" t="e">
        <f>'--,-- tissue'!F28</f>
        <v>#DIV/0!</v>
      </c>
      <c r="V111" s="292" t="e">
        <f>'--,-- tissue'!G28</f>
        <v>#DIV/0!</v>
      </c>
      <c r="W111" s="3"/>
      <c r="X111" s="3"/>
      <c r="Y111" s="3"/>
      <c r="Z111" s="3"/>
      <c r="AA111" s="3"/>
      <c r="AB111" s="124"/>
    </row>
    <row r="112" spans="1:28">
      <c r="A112" s="11"/>
      <c r="B112" s="121"/>
      <c r="C112" s="8"/>
      <c r="D112" s="8"/>
      <c r="E112" s="8"/>
      <c r="F112" s="8"/>
      <c r="G112" s="8"/>
      <c r="H112" s="8"/>
      <c r="I112" s="8"/>
      <c r="J112" s="8"/>
      <c r="K112" s="8"/>
      <c r="L112" s="8"/>
      <c r="M112" s="8"/>
      <c r="N112" s="8"/>
      <c r="O112" s="8"/>
      <c r="P112" s="8"/>
      <c r="Q112" s="8"/>
      <c r="R112" s="8"/>
      <c r="S112" s="8"/>
      <c r="T112" s="8"/>
      <c r="U112" s="8"/>
      <c r="V112" s="8"/>
      <c r="W112" s="16"/>
      <c r="X112" s="16"/>
      <c r="Y112" s="16"/>
      <c r="Z112" s="16"/>
      <c r="AA112" s="16"/>
      <c r="AB112" s="144"/>
    </row>
    <row r="113" spans="1:53">
      <c r="A113" s="92"/>
      <c r="B113" s="92"/>
      <c r="C113" s="92"/>
      <c r="D113" s="92"/>
      <c r="E113" s="92"/>
      <c r="F113" s="92"/>
      <c r="G113" s="92"/>
      <c r="H113" s="92"/>
      <c r="I113" s="92"/>
      <c r="J113" s="92"/>
      <c r="K113" s="92"/>
      <c r="L113" s="92"/>
      <c r="M113" s="92"/>
      <c r="N113" s="92"/>
      <c r="O113" s="92"/>
      <c r="P113" s="92"/>
      <c r="Q113" s="92"/>
      <c r="R113" s="92"/>
      <c r="S113" s="92"/>
      <c r="T113" s="92"/>
      <c r="U113" s="92"/>
      <c r="V113" s="92"/>
    </row>
    <row r="114" spans="1:53" s="92" customFormat="1">
      <c r="A114" s="166"/>
      <c r="B114" s="163"/>
      <c r="C114" s="163"/>
      <c r="D114" s="163"/>
      <c r="E114" s="163"/>
      <c r="F114" s="163"/>
      <c r="G114" s="163"/>
      <c r="I114" s="163"/>
      <c r="J114" s="163"/>
      <c r="K114" s="163"/>
      <c r="L114" s="163"/>
      <c r="M114" s="163"/>
      <c r="N114" s="163"/>
      <c r="O114" s="163"/>
      <c r="P114" s="163"/>
      <c r="Q114" s="163"/>
      <c r="R114" s="163"/>
      <c r="S114" s="163"/>
      <c r="T114" s="163"/>
      <c r="U114" s="163"/>
      <c r="AL114" s="445"/>
      <c r="AM114" s="445"/>
      <c r="AN114" s="445"/>
      <c r="AO114" s="445"/>
      <c r="AP114" s="445"/>
      <c r="AQ114" s="445"/>
      <c r="AR114" s="445"/>
      <c r="AS114" s="445"/>
      <c r="AT114" s="445"/>
      <c r="AU114" s="445"/>
      <c r="AV114" s="445"/>
      <c r="AW114" s="445"/>
      <c r="AX114" s="445"/>
      <c r="AY114" s="445"/>
      <c r="AZ114" s="445"/>
      <c r="BA114" s="445"/>
    </row>
    <row r="115" spans="1:53" s="92" customFormat="1">
      <c r="A115" s="167"/>
      <c r="B115" s="163"/>
      <c r="C115" s="163"/>
      <c r="D115" s="163"/>
      <c r="E115" s="163"/>
      <c r="F115" s="163"/>
      <c r="G115" s="163"/>
      <c r="I115" s="163"/>
      <c r="J115" s="163"/>
      <c r="K115" s="163"/>
      <c r="L115" s="163"/>
      <c r="M115" s="163"/>
      <c r="N115" s="163"/>
      <c r="O115" s="163"/>
      <c r="P115" s="163"/>
      <c r="Q115" s="163"/>
      <c r="R115" s="163"/>
      <c r="S115" s="163"/>
      <c r="T115" s="163"/>
      <c r="U115" s="163"/>
      <c r="AL115" s="445"/>
      <c r="AM115" s="445"/>
      <c r="AN115" s="445"/>
      <c r="AO115" s="445"/>
      <c r="AP115" s="445"/>
      <c r="AQ115" s="445"/>
      <c r="AR115" s="445"/>
      <c r="AS115" s="445"/>
      <c r="AT115" s="445"/>
      <c r="AU115" s="445"/>
      <c r="AV115" s="445"/>
      <c r="AW115" s="445"/>
      <c r="AX115" s="445"/>
      <c r="AY115" s="445"/>
      <c r="AZ115" s="445"/>
      <c r="BA115" s="445"/>
    </row>
    <row r="116" spans="1:53" s="92" customFormat="1">
      <c r="A116" s="167"/>
      <c r="B116" s="163"/>
      <c r="C116" s="163"/>
      <c r="D116" s="163"/>
      <c r="E116" s="163"/>
      <c r="F116" s="163"/>
      <c r="G116" s="163"/>
      <c r="I116" s="163"/>
      <c r="J116" s="163"/>
      <c r="K116" s="163"/>
      <c r="L116" s="163"/>
      <c r="M116" s="163"/>
      <c r="N116" s="163"/>
      <c r="O116" s="163"/>
      <c r="P116" s="163"/>
      <c r="Q116" s="163"/>
      <c r="R116" s="163"/>
      <c r="S116" s="163"/>
      <c r="T116" s="163"/>
      <c r="U116" s="163"/>
      <c r="AL116" s="445"/>
      <c r="AM116" s="445"/>
      <c r="AN116" s="445"/>
      <c r="AO116" s="445"/>
      <c r="AP116" s="445"/>
      <c r="AQ116" s="445"/>
      <c r="AR116" s="445"/>
      <c r="AS116" s="445"/>
      <c r="AT116" s="445"/>
      <c r="AU116" s="445"/>
      <c r="AV116" s="445"/>
      <c r="AW116" s="445"/>
      <c r="AX116" s="445"/>
      <c r="AY116" s="445"/>
      <c r="AZ116" s="445"/>
      <c r="BA116" s="445"/>
    </row>
    <row r="117" spans="1:53" s="92" customFormat="1">
      <c r="A117" s="167"/>
      <c r="C117" s="163"/>
      <c r="D117" s="163"/>
      <c r="E117" s="163"/>
      <c r="F117" s="163"/>
      <c r="G117" s="163"/>
      <c r="AL117" s="445"/>
      <c r="AM117" s="445"/>
      <c r="AN117" s="445"/>
      <c r="AO117" s="445"/>
      <c r="AP117" s="445"/>
      <c r="AQ117" s="445"/>
      <c r="AR117" s="445"/>
      <c r="AS117" s="445"/>
      <c r="AT117" s="445"/>
      <c r="AU117" s="445"/>
      <c r="AV117" s="445"/>
      <c r="AW117" s="445"/>
      <c r="AX117" s="445"/>
      <c r="AY117" s="445"/>
      <c r="AZ117" s="445"/>
      <c r="BA117" s="445"/>
    </row>
    <row r="118" spans="1:53" s="92" customFormat="1">
      <c r="A118" s="166"/>
      <c r="B118" s="163"/>
      <c r="C118" s="163"/>
      <c r="D118" s="163"/>
      <c r="E118" s="163"/>
      <c r="F118" s="163"/>
      <c r="G118" s="163"/>
      <c r="I118" s="162"/>
      <c r="J118" s="809"/>
      <c r="K118" s="809"/>
      <c r="L118" s="809"/>
      <c r="M118" s="809"/>
      <c r="O118" s="809"/>
      <c r="P118" s="809"/>
      <c r="Q118" s="809"/>
      <c r="R118" s="809"/>
      <c r="AL118" s="445"/>
      <c r="AM118" s="445"/>
      <c r="AN118" s="445"/>
      <c r="AO118" s="445"/>
      <c r="AP118" s="445"/>
      <c r="AQ118" s="445"/>
      <c r="AR118" s="445"/>
      <c r="AS118" s="445"/>
      <c r="AT118" s="445"/>
      <c r="AU118" s="445"/>
      <c r="AV118" s="445"/>
      <c r="AW118" s="445"/>
      <c r="AX118" s="445"/>
      <c r="AY118" s="445"/>
      <c r="AZ118" s="445"/>
      <c r="BA118" s="445"/>
    </row>
    <row r="119" spans="1:53" s="92" customFormat="1">
      <c r="A119" s="167"/>
      <c r="B119" s="163"/>
      <c r="C119" s="163"/>
      <c r="D119" s="163"/>
      <c r="E119" s="163"/>
      <c r="F119" s="163"/>
      <c r="G119" s="163"/>
      <c r="I119" s="163"/>
      <c r="J119" s="163"/>
      <c r="K119" s="163"/>
      <c r="L119" s="163"/>
      <c r="M119" s="163"/>
      <c r="O119" s="142"/>
      <c r="P119" s="822"/>
      <c r="Q119" s="822"/>
      <c r="R119" s="163"/>
      <c r="AL119" s="445"/>
      <c r="AM119" s="445"/>
      <c r="AN119" s="445"/>
      <c r="AO119" s="445"/>
      <c r="AP119" s="445"/>
      <c r="AQ119" s="445"/>
      <c r="AR119" s="445"/>
      <c r="AS119" s="445"/>
      <c r="AT119" s="445"/>
      <c r="AU119" s="445"/>
      <c r="AV119" s="445"/>
      <c r="AW119" s="445"/>
      <c r="AX119" s="445"/>
      <c r="AY119" s="445"/>
      <c r="AZ119" s="445"/>
      <c r="BA119" s="445"/>
    </row>
    <row r="120" spans="1:53" s="92" customFormat="1">
      <c r="A120" s="166"/>
      <c r="B120" s="163"/>
      <c r="C120" s="163"/>
      <c r="D120" s="163"/>
      <c r="E120" s="163"/>
      <c r="F120" s="163"/>
      <c r="G120" s="163"/>
      <c r="I120" s="163"/>
      <c r="J120" s="141"/>
      <c r="K120" s="141"/>
      <c r="L120" s="141"/>
      <c r="M120" s="141"/>
      <c r="O120" s="164"/>
      <c r="P120" s="821"/>
      <c r="Q120" s="821"/>
      <c r="R120" s="141"/>
      <c r="AL120" s="445"/>
      <c r="AM120" s="445"/>
      <c r="AN120" s="445"/>
      <c r="AO120" s="445"/>
      <c r="AP120" s="445"/>
      <c r="AQ120" s="445"/>
      <c r="AR120" s="445"/>
      <c r="AS120" s="445"/>
      <c r="AT120" s="445"/>
      <c r="AU120" s="445"/>
      <c r="AV120" s="445"/>
      <c r="AW120" s="445"/>
      <c r="AX120" s="445"/>
      <c r="AY120" s="445"/>
      <c r="AZ120" s="445"/>
      <c r="BA120" s="445"/>
    </row>
    <row r="121" spans="1:53" s="92" customFormat="1">
      <c r="A121" s="168"/>
      <c r="B121" s="168"/>
      <c r="C121" s="163"/>
      <c r="D121" s="163"/>
      <c r="E121" s="163"/>
      <c r="F121" s="163"/>
      <c r="G121" s="163"/>
      <c r="I121" s="163"/>
      <c r="J121" s="141"/>
      <c r="K121" s="141"/>
      <c r="L121" s="141"/>
      <c r="M121" s="141"/>
      <c r="O121" s="164"/>
      <c r="P121" s="821"/>
      <c r="Q121" s="821"/>
      <c r="R121" s="141"/>
      <c r="AL121" s="445"/>
      <c r="AM121" s="445"/>
      <c r="AN121" s="445"/>
      <c r="AO121" s="445"/>
      <c r="AP121" s="445"/>
      <c r="AQ121" s="445"/>
      <c r="AR121" s="445"/>
      <c r="AS121" s="445"/>
      <c r="AT121" s="445"/>
      <c r="AU121" s="445"/>
      <c r="AV121" s="445"/>
      <c r="AW121" s="445"/>
      <c r="AX121" s="445"/>
      <c r="AY121" s="445"/>
      <c r="AZ121" s="445"/>
      <c r="BA121" s="445"/>
    </row>
    <row r="122" spans="1:53" s="92" customFormat="1">
      <c r="A122" s="169"/>
      <c r="B122" s="163"/>
      <c r="C122" s="163"/>
      <c r="D122" s="163"/>
      <c r="E122" s="163"/>
      <c r="F122" s="163"/>
      <c r="G122" s="163"/>
      <c r="I122" s="163"/>
      <c r="J122" s="141"/>
      <c r="K122" s="141"/>
      <c r="L122" s="141"/>
      <c r="M122" s="141"/>
      <c r="O122" s="164"/>
      <c r="P122" s="821"/>
      <c r="Q122" s="821"/>
      <c r="R122" s="141"/>
      <c r="AL122" s="445"/>
      <c r="AM122" s="445"/>
      <c r="AN122" s="445"/>
      <c r="AO122" s="445"/>
      <c r="AP122" s="445"/>
      <c r="AQ122" s="445"/>
      <c r="AR122" s="445"/>
      <c r="AS122" s="445"/>
      <c r="AT122" s="445"/>
      <c r="AU122" s="445"/>
      <c r="AV122" s="445"/>
      <c r="AW122" s="445"/>
      <c r="AX122" s="445"/>
      <c r="AY122" s="445"/>
      <c r="AZ122" s="445"/>
      <c r="BA122" s="445"/>
    </row>
    <row r="123" spans="1:53" s="92" customFormat="1">
      <c r="A123" s="166"/>
      <c r="C123" s="163"/>
      <c r="D123" s="163"/>
      <c r="E123" s="163"/>
      <c r="F123" s="163"/>
      <c r="G123" s="163"/>
      <c r="I123" s="163"/>
      <c r="J123" s="163"/>
      <c r="K123" s="163"/>
      <c r="L123" s="141"/>
      <c r="M123" s="141"/>
      <c r="O123" s="164"/>
      <c r="P123" s="821"/>
      <c r="Q123" s="821"/>
      <c r="R123" s="141"/>
      <c r="AL123" s="445"/>
      <c r="AM123" s="445"/>
      <c r="AN123" s="445"/>
      <c r="AO123" s="445"/>
      <c r="AP123" s="445"/>
      <c r="AQ123" s="445"/>
      <c r="AR123" s="445"/>
      <c r="AS123" s="445"/>
      <c r="AT123" s="445"/>
      <c r="AU123" s="445"/>
      <c r="AV123" s="445"/>
      <c r="AW123" s="445"/>
      <c r="AX123" s="445"/>
      <c r="AY123" s="445"/>
      <c r="AZ123" s="445"/>
      <c r="BA123" s="445"/>
    </row>
    <row r="124" spans="1:53" s="92" customFormat="1">
      <c r="B124" s="163"/>
      <c r="C124" s="163"/>
      <c r="D124" s="163"/>
      <c r="E124" s="163"/>
      <c r="F124" s="163"/>
      <c r="G124" s="163"/>
      <c r="I124" s="163"/>
      <c r="O124" s="164"/>
      <c r="P124" s="821"/>
      <c r="Q124" s="821"/>
      <c r="R124" s="141"/>
      <c r="AL124" s="445"/>
      <c r="AM124" s="445"/>
      <c r="AN124" s="445"/>
      <c r="AO124" s="445"/>
      <c r="AP124" s="445"/>
      <c r="AQ124" s="445"/>
      <c r="AR124" s="445"/>
      <c r="AS124" s="445"/>
      <c r="AT124" s="445"/>
      <c r="AU124" s="445"/>
      <c r="AV124" s="445"/>
      <c r="AW124" s="445"/>
      <c r="AX124" s="445"/>
      <c r="AY124" s="445"/>
      <c r="AZ124" s="445"/>
      <c r="BA124" s="445"/>
    </row>
    <row r="125" spans="1:53" s="92" customFormat="1">
      <c r="A125" s="165"/>
      <c r="B125" s="163"/>
      <c r="C125" s="163"/>
      <c r="D125" s="163"/>
      <c r="E125" s="163"/>
      <c r="F125" s="163"/>
      <c r="G125" s="163"/>
      <c r="O125" s="164"/>
      <c r="P125" s="821"/>
      <c r="Q125" s="821"/>
      <c r="R125" s="141"/>
      <c r="AL125" s="445"/>
      <c r="AM125" s="445"/>
      <c r="AN125" s="445"/>
      <c r="AO125" s="445"/>
      <c r="AP125" s="445"/>
      <c r="AQ125" s="445"/>
      <c r="AR125" s="445"/>
      <c r="AS125" s="445"/>
      <c r="AT125" s="445"/>
      <c r="AU125" s="445"/>
      <c r="AV125" s="445"/>
      <c r="AW125" s="445"/>
      <c r="AX125" s="445"/>
      <c r="AY125" s="445"/>
      <c r="AZ125" s="445"/>
      <c r="BA125" s="445"/>
    </row>
    <row r="126" spans="1:53" s="92" customFormat="1">
      <c r="A126" s="165"/>
      <c r="B126" s="163"/>
      <c r="C126" s="163"/>
      <c r="D126" s="163"/>
      <c r="E126" s="163"/>
      <c r="F126" s="163"/>
      <c r="G126" s="163"/>
      <c r="O126" s="164"/>
      <c r="P126" s="821"/>
      <c r="Q126" s="821"/>
      <c r="R126" s="141"/>
      <c r="AL126" s="445"/>
      <c r="AM126" s="445"/>
      <c r="AN126" s="445"/>
      <c r="AO126" s="445"/>
      <c r="AP126" s="445"/>
      <c r="AQ126" s="445"/>
      <c r="AR126" s="445"/>
      <c r="AS126" s="445"/>
      <c r="AT126" s="445"/>
      <c r="AU126" s="445"/>
      <c r="AV126" s="445"/>
      <c r="AW126" s="445"/>
      <c r="AX126" s="445"/>
      <c r="AY126" s="445"/>
      <c r="AZ126" s="445"/>
      <c r="BA126" s="445"/>
    </row>
    <row r="127" spans="1:53" s="92" customFormat="1">
      <c r="A127" s="165"/>
      <c r="B127" s="163"/>
      <c r="C127" s="163"/>
      <c r="D127" s="163"/>
      <c r="E127" s="163"/>
      <c r="F127" s="163"/>
      <c r="G127" s="163"/>
      <c r="O127" s="164"/>
      <c r="P127" s="821"/>
      <c r="Q127" s="821"/>
      <c r="R127" s="141"/>
      <c r="AL127" s="445"/>
      <c r="AM127" s="445"/>
      <c r="AN127" s="445"/>
      <c r="AO127" s="445"/>
      <c r="AP127" s="445"/>
      <c r="AQ127" s="445"/>
      <c r="AR127" s="445"/>
      <c r="AS127" s="445"/>
      <c r="AT127" s="445"/>
      <c r="AU127" s="445"/>
      <c r="AV127" s="445"/>
      <c r="AW127" s="445"/>
      <c r="AX127" s="445"/>
      <c r="AY127" s="445"/>
      <c r="AZ127" s="445"/>
      <c r="BA127" s="445"/>
    </row>
    <row r="128" spans="1:53" s="92" customFormat="1">
      <c r="A128" s="165"/>
      <c r="B128" s="163"/>
      <c r="C128" s="163"/>
      <c r="D128" s="163"/>
      <c r="E128" s="163"/>
      <c r="F128" s="163"/>
      <c r="G128" s="163"/>
      <c r="AL128" s="445"/>
      <c r="AM128" s="445"/>
      <c r="AN128" s="445"/>
      <c r="AO128" s="445"/>
      <c r="AP128" s="445"/>
      <c r="AQ128" s="445"/>
      <c r="AR128" s="445"/>
      <c r="AS128" s="445"/>
      <c r="AT128" s="445"/>
      <c r="AU128" s="445"/>
      <c r="AV128" s="445"/>
      <c r="AW128" s="445"/>
      <c r="AX128" s="445"/>
      <c r="AY128" s="445"/>
      <c r="AZ128" s="445"/>
      <c r="BA128" s="445"/>
    </row>
    <row r="129" spans="1:53" s="92" customFormat="1">
      <c r="A129" s="165"/>
      <c r="C129" s="142"/>
      <c r="D129" s="163"/>
      <c r="E129" s="163"/>
      <c r="F129" s="141"/>
      <c r="G129" s="141"/>
      <c r="AL129" s="445"/>
      <c r="AM129" s="445"/>
      <c r="AN129" s="445"/>
      <c r="AO129" s="445"/>
      <c r="AP129" s="445"/>
      <c r="AQ129" s="445"/>
      <c r="AR129" s="445"/>
      <c r="AS129" s="445"/>
      <c r="AT129" s="445"/>
      <c r="AU129" s="445"/>
      <c r="AV129" s="445"/>
      <c r="AW129" s="445"/>
      <c r="AX129" s="445"/>
      <c r="AY129" s="445"/>
      <c r="AZ129" s="445"/>
      <c r="BA129" s="445"/>
    </row>
    <row r="130" spans="1:53">
      <c r="A130" s="89"/>
      <c r="B130" s="89"/>
      <c r="C130" s="89"/>
      <c r="D130" s="89"/>
      <c r="E130" s="89"/>
      <c r="F130" s="89"/>
      <c r="G130" s="89"/>
      <c r="H130" s="89"/>
      <c r="I130" s="89"/>
      <c r="J130" s="89"/>
      <c r="K130" s="89"/>
      <c r="L130" s="89"/>
      <c r="M130" s="89"/>
      <c r="N130" s="89"/>
      <c r="O130" s="89"/>
      <c r="P130" s="89"/>
      <c r="Q130" s="89"/>
      <c r="R130" s="89"/>
      <c r="S130" s="89"/>
      <c r="T130" s="89"/>
      <c r="U130" s="89"/>
    </row>
    <row r="131" spans="1:53">
      <c r="A131" s="89"/>
      <c r="B131" s="89"/>
      <c r="C131" s="89"/>
      <c r="D131" s="89"/>
      <c r="E131" s="89"/>
      <c r="F131" s="89"/>
      <c r="G131" s="89"/>
      <c r="H131" s="89"/>
      <c r="I131" s="89"/>
      <c r="J131" s="89"/>
      <c r="K131" s="89"/>
      <c r="L131" s="89"/>
      <c r="M131" s="89"/>
      <c r="N131" s="89"/>
      <c r="O131" s="89"/>
      <c r="P131" s="89"/>
      <c r="Q131" s="89"/>
      <c r="R131" s="89"/>
      <c r="S131" s="89"/>
      <c r="T131" s="89"/>
      <c r="U131" s="89"/>
    </row>
    <row r="132" spans="1:53">
      <c r="A132" s="89"/>
      <c r="B132" s="89"/>
      <c r="C132" s="89"/>
      <c r="D132" s="89"/>
      <c r="E132" s="89"/>
      <c r="F132" s="89"/>
      <c r="G132" s="89"/>
      <c r="H132" s="89"/>
      <c r="I132" s="89"/>
      <c r="J132" s="89"/>
      <c r="K132" s="89"/>
      <c r="L132" s="89"/>
      <c r="M132" s="89"/>
      <c r="N132" s="89"/>
      <c r="O132" s="89"/>
      <c r="P132" s="89"/>
      <c r="Q132" s="89"/>
      <c r="R132" s="89"/>
      <c r="S132" s="89"/>
      <c r="T132" s="89"/>
      <c r="U132" s="89"/>
    </row>
    <row r="133" spans="1:53">
      <c r="A133" s="89"/>
      <c r="B133" s="89"/>
      <c r="C133" s="89"/>
      <c r="D133" s="89"/>
      <c r="E133" s="89"/>
      <c r="F133" s="89"/>
      <c r="G133" s="89"/>
      <c r="H133" s="89"/>
      <c r="I133" s="89"/>
      <c r="J133" s="89"/>
      <c r="K133" s="89"/>
      <c r="L133" s="89"/>
      <c r="M133" s="89"/>
      <c r="N133" s="89"/>
      <c r="O133" s="89"/>
      <c r="P133" s="89"/>
      <c r="Q133" s="89"/>
      <c r="R133" s="89"/>
      <c r="S133" s="89"/>
      <c r="T133" s="89"/>
      <c r="U133" s="89"/>
    </row>
    <row r="134" spans="1:53">
      <c r="A134" s="89"/>
      <c r="B134" s="89"/>
      <c r="C134" s="89"/>
      <c r="D134" s="89"/>
      <c r="E134" s="89"/>
      <c r="F134" s="89"/>
      <c r="G134" s="89"/>
      <c r="H134" s="89"/>
      <c r="I134" s="89"/>
      <c r="J134" s="89"/>
      <c r="K134" s="89"/>
      <c r="L134" s="89"/>
      <c r="M134" s="89"/>
      <c r="N134" s="89"/>
      <c r="O134" s="89"/>
      <c r="P134" s="89"/>
      <c r="Q134" s="89"/>
      <c r="R134" s="89"/>
      <c r="S134" s="89"/>
      <c r="T134" s="89"/>
      <c r="U134" s="89"/>
    </row>
    <row r="135" spans="1:53">
      <c r="A135" s="89"/>
      <c r="B135" s="89"/>
      <c r="C135" s="89"/>
      <c r="D135" s="89"/>
      <c r="E135" s="89"/>
      <c r="F135" s="89"/>
      <c r="G135" s="89"/>
      <c r="H135" s="89"/>
      <c r="I135" s="89"/>
      <c r="J135" s="89"/>
      <c r="K135" s="89"/>
      <c r="L135" s="89"/>
      <c r="M135" s="89"/>
      <c r="N135" s="89"/>
      <c r="O135" s="89"/>
      <c r="P135" s="89"/>
      <c r="Q135" s="89"/>
      <c r="R135" s="89"/>
      <c r="S135" s="89"/>
      <c r="T135" s="89"/>
      <c r="U135" s="89"/>
    </row>
    <row r="136" spans="1:53">
      <c r="A136" s="89"/>
      <c r="B136" s="89"/>
      <c r="C136" s="89"/>
      <c r="D136" s="89"/>
      <c r="E136" s="89"/>
      <c r="F136" s="89"/>
      <c r="G136" s="89"/>
      <c r="H136" s="89"/>
      <c r="I136" s="89"/>
      <c r="J136" s="89"/>
      <c r="K136" s="89"/>
      <c r="L136" s="89"/>
      <c r="M136" s="89"/>
      <c r="N136" s="89"/>
      <c r="O136" s="89"/>
      <c r="P136" s="89"/>
      <c r="Q136" s="89"/>
      <c r="R136" s="89"/>
      <c r="S136" s="89"/>
      <c r="T136" s="89"/>
      <c r="U136" s="89"/>
    </row>
    <row r="137" spans="1:53">
      <c r="A137" s="89"/>
      <c r="B137" s="89"/>
      <c r="C137" s="89"/>
      <c r="D137" s="89"/>
      <c r="E137" s="89"/>
      <c r="F137" s="89"/>
      <c r="G137" s="89"/>
      <c r="H137" s="89"/>
      <c r="I137" s="89"/>
      <c r="J137" s="89"/>
      <c r="K137" s="89"/>
      <c r="L137" s="89"/>
      <c r="M137" s="89"/>
      <c r="N137" s="89"/>
      <c r="O137" s="89"/>
      <c r="P137" s="89"/>
      <c r="Q137" s="89"/>
      <c r="R137" s="89"/>
      <c r="S137" s="89"/>
      <c r="T137" s="89"/>
      <c r="U137" s="89"/>
    </row>
    <row r="138" spans="1:53">
      <c r="A138" s="89"/>
      <c r="B138" s="89"/>
      <c r="C138" s="89"/>
      <c r="D138" s="89"/>
      <c r="E138" s="89"/>
      <c r="F138" s="89"/>
      <c r="G138" s="89"/>
      <c r="H138" s="89"/>
      <c r="I138" s="89"/>
      <c r="J138" s="89"/>
      <c r="K138" s="89"/>
      <c r="L138" s="89"/>
      <c r="M138" s="89"/>
      <c r="N138" s="89"/>
      <c r="O138" s="89"/>
      <c r="P138" s="89"/>
      <c r="Q138" s="89"/>
      <c r="R138" s="89"/>
      <c r="S138" s="89"/>
      <c r="T138" s="89"/>
      <c r="U138" s="89"/>
    </row>
    <row r="139" spans="1:53">
      <c r="A139" s="89"/>
      <c r="B139" s="89"/>
      <c r="C139" s="89"/>
      <c r="D139" s="89"/>
      <c r="E139" s="89"/>
      <c r="F139" s="89"/>
      <c r="G139" s="89"/>
      <c r="H139" s="89"/>
      <c r="I139" s="89"/>
      <c r="J139" s="89"/>
      <c r="K139" s="89"/>
      <c r="L139" s="89"/>
      <c r="M139" s="89"/>
      <c r="N139" s="89"/>
      <c r="O139" s="89"/>
      <c r="P139" s="89"/>
      <c r="Q139" s="89"/>
      <c r="R139" s="89"/>
      <c r="S139" s="89"/>
      <c r="T139" s="89"/>
      <c r="U139" s="89"/>
    </row>
    <row r="140" spans="1:53">
      <c r="A140" s="89"/>
      <c r="B140" s="89"/>
      <c r="C140" s="89"/>
      <c r="D140" s="89"/>
      <c r="E140" s="89"/>
      <c r="F140" s="89"/>
      <c r="G140" s="89"/>
      <c r="H140" s="89"/>
      <c r="I140" s="89"/>
      <c r="J140" s="89"/>
      <c r="K140" s="89"/>
      <c r="L140" s="89"/>
      <c r="M140" s="89"/>
      <c r="N140" s="89"/>
      <c r="O140" s="89"/>
      <c r="P140" s="89"/>
      <c r="Q140" s="89"/>
      <c r="R140" s="89"/>
      <c r="S140" s="89"/>
      <c r="T140" s="89"/>
      <c r="U140" s="89"/>
    </row>
    <row r="141" spans="1:53">
      <c r="A141" s="89"/>
      <c r="B141" s="89"/>
      <c r="C141" s="89"/>
      <c r="D141" s="89"/>
      <c r="E141" s="89"/>
      <c r="F141" s="89"/>
      <c r="G141" s="89"/>
      <c r="H141" s="89"/>
      <c r="I141" s="89"/>
      <c r="J141" s="89"/>
      <c r="K141" s="89"/>
      <c r="L141" s="89"/>
      <c r="M141" s="89"/>
      <c r="N141" s="89"/>
      <c r="O141" s="89"/>
      <c r="P141" s="89"/>
      <c r="Q141" s="89"/>
      <c r="R141" s="89"/>
      <c r="S141" s="89"/>
      <c r="T141" s="89"/>
      <c r="U141" s="89"/>
    </row>
    <row r="142" spans="1:53">
      <c r="A142" s="89"/>
      <c r="B142" s="89"/>
      <c r="C142" s="89"/>
      <c r="D142" s="89"/>
      <c r="E142" s="89"/>
      <c r="F142" s="89"/>
      <c r="G142" s="89"/>
      <c r="H142" s="89"/>
      <c r="I142" s="89"/>
      <c r="J142" s="89"/>
      <c r="K142" s="89"/>
      <c r="L142" s="89"/>
      <c r="M142" s="89"/>
      <c r="N142" s="89"/>
      <c r="O142" s="89"/>
      <c r="P142" s="89"/>
      <c r="Q142" s="89"/>
      <c r="R142" s="89"/>
      <c r="S142" s="89"/>
      <c r="T142" s="89"/>
      <c r="U142" s="89"/>
    </row>
    <row r="143" spans="1:53">
      <c r="A143" s="89"/>
      <c r="B143" s="89"/>
      <c r="C143" s="89"/>
      <c r="D143" s="89"/>
      <c r="E143" s="89"/>
      <c r="F143" s="89"/>
      <c r="G143" s="89"/>
      <c r="H143" s="89"/>
      <c r="I143" s="89"/>
      <c r="J143" s="89"/>
      <c r="K143" s="89"/>
      <c r="L143" s="89"/>
      <c r="M143" s="89"/>
      <c r="N143" s="89"/>
      <c r="O143" s="89"/>
      <c r="P143" s="89"/>
      <c r="Q143" s="89"/>
      <c r="R143" s="89"/>
      <c r="S143" s="89"/>
      <c r="T143" s="89"/>
      <c r="U143" s="89"/>
    </row>
    <row r="144" spans="1:53">
      <c r="A144" s="89"/>
      <c r="B144" s="89"/>
      <c r="C144" s="89"/>
      <c r="D144" s="89"/>
      <c r="E144" s="89"/>
      <c r="F144" s="89"/>
      <c r="G144" s="89"/>
      <c r="H144" s="89"/>
      <c r="I144" s="89"/>
      <c r="J144" s="89"/>
      <c r="K144" s="89"/>
      <c r="L144" s="89"/>
      <c r="M144" s="89"/>
      <c r="N144" s="89"/>
      <c r="O144" s="89"/>
      <c r="P144" s="89"/>
      <c r="Q144" s="89"/>
      <c r="R144" s="89"/>
      <c r="S144" s="89"/>
      <c r="T144" s="89"/>
      <c r="U144" s="89"/>
    </row>
    <row r="145" spans="1:21">
      <c r="A145" s="89"/>
      <c r="B145" s="89"/>
      <c r="C145" s="89"/>
      <c r="D145" s="89"/>
      <c r="E145" s="89"/>
      <c r="F145" s="89"/>
      <c r="G145" s="89"/>
      <c r="H145" s="89"/>
      <c r="I145" s="89"/>
      <c r="J145" s="89"/>
      <c r="K145" s="89"/>
      <c r="L145" s="89"/>
      <c r="M145" s="89"/>
      <c r="N145" s="89"/>
      <c r="O145" s="89"/>
      <c r="P145" s="89"/>
      <c r="Q145" s="89"/>
      <c r="R145" s="89"/>
      <c r="S145" s="89"/>
      <c r="T145" s="89"/>
      <c r="U145" s="89"/>
    </row>
    <row r="146" spans="1:21">
      <c r="A146" s="89"/>
      <c r="B146" s="89"/>
      <c r="C146" s="89"/>
      <c r="D146" s="89"/>
      <c r="E146" s="89"/>
      <c r="F146" s="89"/>
      <c r="G146" s="89"/>
      <c r="H146" s="89"/>
      <c r="I146" s="89"/>
      <c r="J146" s="89"/>
      <c r="K146" s="89"/>
      <c r="L146" s="89"/>
      <c r="M146" s="89"/>
      <c r="N146" s="89"/>
      <c r="O146" s="89"/>
      <c r="P146" s="89"/>
      <c r="Q146" s="89"/>
      <c r="R146" s="89"/>
      <c r="S146" s="89"/>
      <c r="T146" s="89"/>
      <c r="U146" s="89"/>
    </row>
    <row r="147" spans="1:21">
      <c r="A147" s="89"/>
      <c r="B147" s="89"/>
      <c r="C147" s="89"/>
      <c r="D147" s="89"/>
      <c r="E147" s="89"/>
      <c r="F147" s="89"/>
      <c r="G147" s="89"/>
      <c r="H147" s="89"/>
      <c r="I147" s="89"/>
      <c r="J147" s="89"/>
      <c r="K147" s="89"/>
      <c r="L147" s="89"/>
      <c r="M147" s="89"/>
      <c r="N147" s="89"/>
      <c r="O147" s="89"/>
      <c r="P147" s="89"/>
      <c r="Q147" s="89"/>
      <c r="R147" s="89"/>
      <c r="S147" s="89"/>
      <c r="T147" s="89"/>
      <c r="U147" s="89"/>
    </row>
    <row r="148" spans="1:21">
      <c r="A148" s="89"/>
      <c r="B148" s="89"/>
      <c r="C148" s="89"/>
      <c r="D148" s="89"/>
      <c r="E148" s="89"/>
      <c r="F148" s="89"/>
      <c r="G148" s="89"/>
      <c r="H148" s="89"/>
      <c r="I148" s="89"/>
      <c r="J148" s="89"/>
      <c r="K148" s="89"/>
      <c r="L148" s="89"/>
      <c r="M148" s="89"/>
      <c r="N148" s="89"/>
      <c r="O148" s="89"/>
      <c r="P148" s="89"/>
      <c r="Q148" s="89"/>
      <c r="R148" s="89"/>
      <c r="S148" s="89"/>
      <c r="T148" s="89"/>
      <c r="U148" s="89"/>
    </row>
    <row r="149" spans="1:21">
      <c r="A149" s="89"/>
      <c r="B149" s="89"/>
      <c r="C149" s="89"/>
      <c r="D149" s="89"/>
      <c r="E149" s="89"/>
      <c r="F149" s="89"/>
      <c r="G149" s="89"/>
      <c r="H149" s="89"/>
      <c r="I149" s="89"/>
      <c r="J149" s="89"/>
      <c r="K149" s="89"/>
      <c r="L149" s="89"/>
      <c r="M149" s="89"/>
      <c r="N149" s="89"/>
      <c r="O149" s="89"/>
      <c r="P149" s="89"/>
      <c r="Q149" s="89"/>
      <c r="R149" s="89"/>
      <c r="S149" s="89"/>
      <c r="T149" s="89"/>
      <c r="U149" s="89"/>
    </row>
    <row r="150" spans="1:21">
      <c r="A150" s="89"/>
      <c r="B150" s="89"/>
      <c r="C150" s="89"/>
      <c r="D150" s="89"/>
      <c r="E150" s="89"/>
      <c r="F150" s="89"/>
      <c r="G150" s="89"/>
      <c r="H150" s="89"/>
      <c r="I150" s="89"/>
      <c r="J150" s="89"/>
      <c r="K150" s="89"/>
      <c r="L150" s="89"/>
      <c r="M150" s="89"/>
      <c r="N150" s="89"/>
      <c r="O150" s="89"/>
      <c r="P150" s="89"/>
      <c r="Q150" s="89"/>
      <c r="R150" s="89"/>
      <c r="S150" s="89"/>
      <c r="T150" s="89"/>
      <c r="U150" s="89"/>
    </row>
    <row r="151" spans="1:21">
      <c r="A151" s="89"/>
      <c r="B151" s="89"/>
      <c r="C151" s="89"/>
      <c r="D151" s="89"/>
      <c r="E151" s="89"/>
      <c r="F151" s="89"/>
      <c r="G151" s="89"/>
      <c r="H151" s="89"/>
      <c r="I151" s="89"/>
      <c r="J151" s="89"/>
      <c r="K151" s="89"/>
      <c r="L151" s="89"/>
      <c r="M151" s="89"/>
      <c r="N151" s="89"/>
      <c r="O151" s="89"/>
      <c r="P151" s="89"/>
      <c r="Q151" s="89"/>
      <c r="R151" s="89"/>
      <c r="S151" s="89"/>
      <c r="T151" s="89"/>
      <c r="U151" s="89"/>
    </row>
    <row r="152" spans="1:21">
      <c r="A152" s="89"/>
      <c r="B152" s="89"/>
      <c r="C152" s="89"/>
      <c r="D152" s="89"/>
      <c r="E152" s="89"/>
      <c r="F152" s="89"/>
      <c r="G152" s="89"/>
      <c r="H152" s="89"/>
      <c r="I152" s="89"/>
      <c r="J152" s="89"/>
      <c r="K152" s="89"/>
      <c r="L152" s="89"/>
      <c r="M152" s="89"/>
      <c r="N152" s="89"/>
      <c r="O152" s="89"/>
      <c r="P152" s="89"/>
      <c r="Q152" s="89"/>
      <c r="R152" s="89"/>
      <c r="S152" s="89"/>
      <c r="T152" s="89"/>
      <c r="U152" s="89"/>
    </row>
    <row r="153" spans="1:21">
      <c r="A153" s="89"/>
      <c r="B153" s="89"/>
      <c r="C153" s="89"/>
      <c r="D153" s="89"/>
      <c r="E153" s="89"/>
      <c r="F153" s="89"/>
      <c r="G153" s="89"/>
      <c r="H153" s="89"/>
      <c r="I153" s="89"/>
      <c r="J153" s="89"/>
      <c r="K153" s="89"/>
      <c r="L153" s="89"/>
      <c r="M153" s="89"/>
      <c r="N153" s="89"/>
      <c r="O153" s="89"/>
      <c r="P153" s="89"/>
      <c r="Q153" s="89"/>
      <c r="R153" s="89"/>
      <c r="S153" s="89"/>
      <c r="T153" s="89"/>
      <c r="U153" s="89"/>
    </row>
    <row r="154" spans="1:21">
      <c r="A154" s="89"/>
      <c r="B154" s="89"/>
      <c r="C154" s="89"/>
      <c r="D154" s="89"/>
      <c r="E154" s="89"/>
      <c r="F154" s="89"/>
      <c r="G154" s="89"/>
      <c r="H154" s="89"/>
      <c r="I154" s="89"/>
      <c r="J154" s="89"/>
      <c r="K154" s="89"/>
      <c r="L154" s="89"/>
      <c r="M154" s="89"/>
      <c r="N154" s="89"/>
      <c r="O154" s="89"/>
      <c r="P154" s="89"/>
      <c r="Q154" s="89"/>
      <c r="R154" s="89"/>
      <c r="S154" s="89"/>
      <c r="T154" s="89"/>
      <c r="U154" s="89"/>
    </row>
    <row r="155" spans="1:21">
      <c r="A155" s="89"/>
      <c r="B155" s="89"/>
      <c r="C155" s="89"/>
      <c r="D155" s="89"/>
      <c r="E155" s="89"/>
      <c r="F155" s="89"/>
      <c r="G155" s="89"/>
      <c r="H155" s="89"/>
      <c r="I155" s="89"/>
      <c r="J155" s="89"/>
      <c r="K155" s="89"/>
      <c r="L155" s="89"/>
      <c r="M155" s="89"/>
      <c r="N155" s="89"/>
      <c r="O155" s="89"/>
      <c r="P155" s="89"/>
      <c r="Q155" s="89"/>
      <c r="R155" s="89"/>
      <c r="S155" s="89"/>
      <c r="T155" s="89"/>
      <c r="U155" s="89"/>
    </row>
    <row r="156" spans="1:21">
      <c r="A156" s="89"/>
      <c r="B156" s="89"/>
      <c r="C156" s="89"/>
      <c r="D156" s="89"/>
      <c r="E156" s="89"/>
      <c r="F156" s="89"/>
      <c r="G156" s="89"/>
      <c r="H156" s="89"/>
      <c r="I156" s="89"/>
      <c r="J156" s="89"/>
      <c r="K156" s="89"/>
      <c r="L156" s="89"/>
      <c r="M156" s="89"/>
      <c r="N156" s="89"/>
      <c r="O156" s="89"/>
      <c r="P156" s="89"/>
      <c r="Q156" s="89"/>
      <c r="R156" s="89"/>
      <c r="S156" s="89"/>
      <c r="T156" s="89"/>
      <c r="U156" s="89"/>
    </row>
    <row r="157" spans="1:21">
      <c r="A157" s="89"/>
      <c r="B157" s="89"/>
      <c r="C157" s="89"/>
      <c r="D157" s="89"/>
      <c r="E157" s="89"/>
      <c r="F157" s="89"/>
      <c r="G157" s="89"/>
      <c r="H157" s="89"/>
      <c r="I157" s="89"/>
      <c r="J157" s="89"/>
      <c r="K157" s="89"/>
      <c r="L157" s="89"/>
      <c r="M157" s="89"/>
      <c r="N157" s="89"/>
      <c r="O157" s="89"/>
      <c r="P157" s="89"/>
      <c r="Q157" s="89"/>
      <c r="R157" s="89"/>
      <c r="S157" s="89"/>
      <c r="T157" s="89"/>
      <c r="U157" s="89"/>
    </row>
    <row r="158" spans="1:21">
      <c r="A158" s="89"/>
      <c r="B158" s="89"/>
      <c r="C158" s="89"/>
      <c r="D158" s="89"/>
      <c r="E158" s="89"/>
      <c r="F158" s="89"/>
      <c r="G158" s="89"/>
      <c r="H158" s="89"/>
      <c r="I158" s="89"/>
      <c r="J158" s="89"/>
      <c r="K158" s="89"/>
      <c r="L158" s="89"/>
      <c r="M158" s="89"/>
      <c r="N158" s="89"/>
      <c r="O158" s="89"/>
      <c r="P158" s="89"/>
      <c r="Q158" s="89"/>
      <c r="R158" s="89"/>
      <c r="S158" s="89"/>
      <c r="T158" s="89"/>
      <c r="U158" s="89"/>
    </row>
    <row r="159" spans="1:21">
      <c r="A159" s="89"/>
      <c r="B159" s="89"/>
      <c r="C159" s="89"/>
      <c r="D159" s="89"/>
      <c r="E159" s="89"/>
      <c r="F159" s="89"/>
      <c r="G159" s="89"/>
      <c r="H159" s="89"/>
      <c r="I159" s="89"/>
      <c r="J159" s="89"/>
      <c r="K159" s="89"/>
      <c r="L159" s="89"/>
      <c r="M159" s="89"/>
      <c r="N159" s="89"/>
      <c r="O159" s="89"/>
      <c r="P159" s="89"/>
      <c r="Q159" s="89"/>
      <c r="R159" s="89"/>
      <c r="S159" s="89"/>
      <c r="T159" s="89"/>
      <c r="U159" s="89"/>
    </row>
    <row r="160" spans="1:21">
      <c r="A160" s="89"/>
      <c r="B160" s="89"/>
      <c r="C160" s="89"/>
      <c r="D160" s="89"/>
      <c r="E160" s="89"/>
      <c r="F160" s="89"/>
      <c r="G160" s="89"/>
      <c r="H160" s="89"/>
      <c r="I160" s="89"/>
      <c r="J160" s="89"/>
      <c r="K160" s="89"/>
      <c r="L160" s="89"/>
      <c r="M160" s="89"/>
      <c r="N160" s="89"/>
      <c r="O160" s="89"/>
      <c r="P160" s="89"/>
      <c r="Q160" s="89"/>
      <c r="R160" s="89"/>
      <c r="S160" s="89"/>
      <c r="T160" s="89"/>
      <c r="U160" s="89"/>
    </row>
    <row r="161" spans="1:21">
      <c r="A161" s="89"/>
      <c r="B161" s="89"/>
      <c r="C161" s="89"/>
      <c r="D161" s="89"/>
      <c r="E161" s="89"/>
      <c r="F161" s="89"/>
      <c r="G161" s="89"/>
      <c r="H161" s="89"/>
      <c r="I161" s="89"/>
      <c r="J161" s="89"/>
      <c r="K161" s="89"/>
      <c r="L161" s="89"/>
      <c r="M161" s="89"/>
      <c r="N161" s="89"/>
      <c r="O161" s="89"/>
      <c r="P161" s="89"/>
      <c r="Q161" s="89"/>
      <c r="R161" s="89"/>
      <c r="S161" s="89"/>
      <c r="T161" s="89"/>
      <c r="U161" s="89"/>
    </row>
    <row r="162" spans="1:21">
      <c r="A162" s="89"/>
      <c r="B162" s="89"/>
      <c r="C162" s="89"/>
      <c r="D162" s="89"/>
      <c r="E162" s="89"/>
      <c r="F162" s="89"/>
      <c r="G162" s="89"/>
      <c r="H162" s="89"/>
      <c r="I162" s="89"/>
      <c r="J162" s="89"/>
      <c r="K162" s="89"/>
      <c r="L162" s="89"/>
      <c r="M162" s="89"/>
      <c r="N162" s="89"/>
      <c r="O162" s="89"/>
      <c r="P162" s="89"/>
      <c r="Q162" s="89"/>
      <c r="R162" s="89"/>
      <c r="S162" s="89"/>
      <c r="T162" s="89"/>
      <c r="U162" s="89"/>
    </row>
    <row r="163" spans="1:21">
      <c r="A163" s="89"/>
      <c r="B163" s="89"/>
      <c r="C163" s="89"/>
      <c r="D163" s="89"/>
      <c r="E163" s="89"/>
      <c r="F163" s="89"/>
      <c r="G163" s="89"/>
      <c r="H163" s="89"/>
      <c r="I163" s="89"/>
      <c r="J163" s="89"/>
      <c r="K163" s="89"/>
      <c r="L163" s="89"/>
      <c r="M163" s="89"/>
      <c r="N163" s="89"/>
      <c r="O163" s="89"/>
      <c r="P163" s="89"/>
      <c r="Q163" s="89"/>
      <c r="R163" s="89"/>
      <c r="S163" s="89"/>
      <c r="T163" s="89"/>
      <c r="U163" s="89"/>
    </row>
    <row r="164" spans="1:21">
      <c r="A164" s="89"/>
      <c r="B164" s="89"/>
      <c r="C164" s="89"/>
      <c r="D164" s="89"/>
      <c r="E164" s="89"/>
      <c r="F164" s="89"/>
      <c r="G164" s="89"/>
      <c r="H164" s="89"/>
      <c r="I164" s="89"/>
      <c r="J164" s="89"/>
      <c r="K164" s="89"/>
      <c r="L164" s="89"/>
      <c r="M164" s="89"/>
      <c r="N164" s="89"/>
      <c r="O164" s="89"/>
      <c r="P164" s="89"/>
      <c r="Q164" s="89"/>
      <c r="R164" s="89"/>
      <c r="S164" s="89"/>
      <c r="T164" s="89"/>
      <c r="U164" s="89"/>
    </row>
    <row r="165" spans="1:21">
      <c r="A165" s="89"/>
      <c r="B165" s="89"/>
      <c r="C165" s="89"/>
      <c r="D165" s="89"/>
      <c r="E165" s="89"/>
      <c r="F165" s="89"/>
      <c r="G165" s="89"/>
      <c r="H165" s="89"/>
      <c r="I165" s="89"/>
      <c r="J165" s="89"/>
      <c r="K165" s="89"/>
      <c r="L165" s="89"/>
      <c r="M165" s="89"/>
      <c r="N165" s="89"/>
      <c r="O165" s="89"/>
      <c r="P165" s="89"/>
      <c r="Q165" s="89"/>
      <c r="R165" s="89"/>
      <c r="S165" s="89"/>
      <c r="T165" s="89"/>
      <c r="U165" s="89"/>
    </row>
    <row r="166" spans="1:21">
      <c r="A166" s="89"/>
      <c r="B166" s="89"/>
      <c r="C166" s="89"/>
      <c r="D166" s="89"/>
      <c r="E166" s="89"/>
      <c r="F166" s="89"/>
      <c r="G166" s="89"/>
      <c r="H166" s="89"/>
      <c r="I166" s="89"/>
      <c r="J166" s="89"/>
      <c r="K166" s="89"/>
      <c r="L166" s="89"/>
      <c r="M166" s="89"/>
      <c r="N166" s="89"/>
      <c r="O166" s="89"/>
      <c r="P166" s="89"/>
      <c r="Q166" s="89"/>
      <c r="R166" s="89"/>
      <c r="S166" s="89"/>
      <c r="T166" s="89"/>
      <c r="U166" s="89"/>
    </row>
    <row r="167" spans="1:21">
      <c r="A167" s="89"/>
      <c r="B167" s="89"/>
      <c r="C167" s="89"/>
      <c r="D167" s="89"/>
      <c r="E167" s="89"/>
      <c r="F167" s="89"/>
      <c r="G167" s="89"/>
      <c r="H167" s="89"/>
      <c r="I167" s="89"/>
      <c r="J167" s="89"/>
      <c r="K167" s="89"/>
      <c r="L167" s="89"/>
      <c r="M167" s="89"/>
      <c r="N167" s="89"/>
      <c r="O167" s="89"/>
      <c r="P167" s="89"/>
      <c r="Q167" s="89"/>
      <c r="R167" s="89"/>
      <c r="S167" s="89"/>
      <c r="T167" s="89"/>
      <c r="U167" s="89"/>
    </row>
    <row r="168" spans="1:21">
      <c r="A168" s="89"/>
      <c r="B168" s="89"/>
      <c r="C168" s="89"/>
      <c r="D168" s="89"/>
      <c r="E168" s="89"/>
      <c r="F168" s="89"/>
      <c r="G168" s="89"/>
      <c r="H168" s="89"/>
      <c r="I168" s="89"/>
      <c r="J168" s="89"/>
      <c r="K168" s="89"/>
      <c r="L168" s="89"/>
      <c r="M168" s="89"/>
      <c r="N168" s="89"/>
      <c r="O168" s="89"/>
      <c r="P168" s="89"/>
      <c r="Q168" s="89"/>
      <c r="R168" s="89"/>
      <c r="S168" s="89"/>
      <c r="T168" s="89"/>
      <c r="U168" s="89"/>
    </row>
    <row r="169" spans="1:21">
      <c r="A169" s="89"/>
      <c r="B169" s="89"/>
      <c r="C169" s="89"/>
      <c r="D169" s="89"/>
      <c r="E169" s="89"/>
      <c r="F169" s="89"/>
      <c r="G169" s="89"/>
      <c r="H169" s="89"/>
      <c r="I169" s="89"/>
      <c r="J169" s="89"/>
      <c r="K169" s="89"/>
      <c r="L169" s="89"/>
      <c r="M169" s="89"/>
      <c r="N169" s="89"/>
      <c r="O169" s="89"/>
      <c r="P169" s="89"/>
      <c r="Q169" s="89"/>
      <c r="R169" s="89"/>
      <c r="S169" s="89"/>
      <c r="T169" s="89"/>
      <c r="U169" s="89"/>
    </row>
    <row r="170" spans="1:21">
      <c r="A170" s="89"/>
      <c r="B170" s="89"/>
      <c r="C170" s="89"/>
      <c r="D170" s="89"/>
      <c r="E170" s="89"/>
      <c r="F170" s="89"/>
      <c r="G170" s="89"/>
      <c r="H170" s="89"/>
      <c r="I170" s="89"/>
      <c r="J170" s="89"/>
      <c r="K170" s="89"/>
      <c r="L170" s="89"/>
      <c r="M170" s="89"/>
      <c r="N170" s="89"/>
      <c r="O170" s="89"/>
      <c r="P170" s="89"/>
      <c r="Q170" s="89"/>
      <c r="R170" s="89"/>
      <c r="S170" s="89"/>
      <c r="T170" s="89"/>
      <c r="U170" s="89"/>
    </row>
    <row r="171" spans="1:21">
      <c r="A171" s="89"/>
      <c r="B171" s="89"/>
      <c r="C171" s="89"/>
      <c r="D171" s="89"/>
      <c r="E171" s="89"/>
      <c r="F171" s="89"/>
      <c r="G171" s="89"/>
      <c r="H171" s="89"/>
      <c r="I171" s="89"/>
      <c r="J171" s="89"/>
      <c r="K171" s="89"/>
      <c r="L171" s="89"/>
      <c r="M171" s="89"/>
      <c r="N171" s="89"/>
      <c r="O171" s="89"/>
      <c r="P171" s="89"/>
      <c r="Q171" s="89"/>
      <c r="R171" s="89"/>
      <c r="S171" s="89"/>
      <c r="T171" s="89"/>
      <c r="U171" s="89"/>
    </row>
    <row r="172" spans="1:21">
      <c r="A172" s="89"/>
      <c r="B172" s="89"/>
      <c r="C172" s="89"/>
      <c r="D172" s="89"/>
      <c r="E172" s="89"/>
      <c r="F172" s="89"/>
      <c r="G172" s="89"/>
      <c r="H172" s="89"/>
      <c r="I172" s="89"/>
      <c r="J172" s="89"/>
      <c r="K172" s="89"/>
      <c r="L172" s="89"/>
      <c r="M172" s="89"/>
      <c r="N172" s="89"/>
      <c r="O172" s="89"/>
      <c r="P172" s="89"/>
      <c r="Q172" s="89"/>
      <c r="R172" s="89"/>
      <c r="S172" s="89"/>
      <c r="T172" s="89"/>
      <c r="U172" s="89"/>
    </row>
    <row r="173" spans="1:21">
      <c r="A173" s="89"/>
      <c r="B173" s="89"/>
      <c r="C173" s="89"/>
      <c r="D173" s="89"/>
      <c r="E173" s="89"/>
      <c r="F173" s="89"/>
      <c r="G173" s="89"/>
      <c r="H173" s="89"/>
      <c r="I173" s="89"/>
      <c r="J173" s="89"/>
      <c r="K173" s="89"/>
      <c r="L173" s="89"/>
      <c r="M173" s="89"/>
      <c r="N173" s="89"/>
      <c r="O173" s="89"/>
      <c r="P173" s="89"/>
      <c r="Q173" s="89"/>
      <c r="R173" s="89"/>
      <c r="S173" s="89"/>
      <c r="T173" s="89"/>
      <c r="U173" s="89"/>
    </row>
    <row r="174" spans="1:21">
      <c r="A174" s="89"/>
      <c r="B174" s="89"/>
      <c r="C174" s="89"/>
      <c r="D174" s="89"/>
      <c r="E174" s="89"/>
      <c r="F174" s="89"/>
      <c r="G174" s="89"/>
      <c r="H174" s="89"/>
      <c r="I174" s="89"/>
      <c r="J174" s="89"/>
      <c r="K174" s="89"/>
      <c r="L174" s="89"/>
      <c r="M174" s="89"/>
      <c r="N174" s="89"/>
      <c r="O174" s="89"/>
      <c r="P174" s="89"/>
      <c r="Q174" s="89"/>
      <c r="R174" s="89"/>
      <c r="S174" s="89"/>
      <c r="T174" s="89"/>
      <c r="U174" s="89"/>
    </row>
    <row r="175" spans="1:21">
      <c r="A175" s="89"/>
      <c r="B175" s="89"/>
      <c r="C175" s="89"/>
      <c r="D175" s="89"/>
      <c r="E175" s="89"/>
      <c r="F175" s="89"/>
      <c r="G175" s="89"/>
      <c r="H175" s="89"/>
      <c r="I175" s="89"/>
      <c r="J175" s="89"/>
      <c r="K175" s="89"/>
      <c r="L175" s="89"/>
      <c r="M175" s="89"/>
      <c r="N175" s="89"/>
      <c r="O175" s="89"/>
      <c r="P175" s="89"/>
      <c r="Q175" s="89"/>
      <c r="R175" s="89"/>
      <c r="S175" s="89"/>
      <c r="T175" s="89"/>
      <c r="U175" s="89"/>
    </row>
    <row r="176" spans="1:21">
      <c r="A176" s="89"/>
      <c r="B176" s="89"/>
      <c r="C176" s="89"/>
      <c r="D176" s="89"/>
      <c r="E176" s="89"/>
      <c r="F176" s="89"/>
      <c r="G176" s="89"/>
      <c r="H176" s="89"/>
      <c r="I176" s="89"/>
      <c r="J176" s="89"/>
      <c r="K176" s="89"/>
      <c r="L176" s="89"/>
      <c r="M176" s="89"/>
      <c r="N176" s="89"/>
      <c r="O176" s="89"/>
      <c r="P176" s="89"/>
      <c r="Q176" s="89"/>
      <c r="R176" s="89"/>
      <c r="S176" s="89"/>
      <c r="T176" s="89"/>
      <c r="U176" s="89"/>
    </row>
    <row r="177" spans="1:53">
      <c r="A177" s="89"/>
      <c r="B177" s="89"/>
      <c r="C177" s="89"/>
      <c r="D177" s="89"/>
      <c r="E177" s="89"/>
      <c r="F177" s="89"/>
      <c r="G177" s="89"/>
      <c r="H177" s="89"/>
      <c r="I177" s="89"/>
      <c r="J177" s="89"/>
      <c r="K177" s="89"/>
      <c r="L177" s="89"/>
      <c r="M177" s="89"/>
      <c r="N177" s="89"/>
      <c r="O177" s="89"/>
      <c r="P177" s="89"/>
      <c r="Q177" s="89"/>
      <c r="R177" s="89"/>
      <c r="S177" s="89"/>
      <c r="T177" s="89"/>
      <c r="U177" s="89"/>
    </row>
    <row r="178" spans="1:53">
      <c r="A178" s="89"/>
      <c r="B178" s="89"/>
      <c r="C178" s="89"/>
      <c r="D178" s="89"/>
      <c r="E178" s="89"/>
      <c r="F178" s="89"/>
      <c r="G178" s="89"/>
      <c r="H178" s="89"/>
      <c r="I178" s="89"/>
      <c r="J178" s="89"/>
      <c r="K178" s="89"/>
      <c r="L178" s="89"/>
      <c r="M178" s="89"/>
      <c r="N178" s="89"/>
      <c r="O178" s="89"/>
      <c r="P178" s="89"/>
      <c r="Q178" s="89"/>
      <c r="R178" s="89"/>
      <c r="S178" s="89"/>
      <c r="T178" s="89"/>
      <c r="U178" s="89"/>
    </row>
    <row r="179" spans="1:53">
      <c r="A179" s="89"/>
      <c r="B179" s="89"/>
      <c r="C179" s="89"/>
      <c r="D179" s="89"/>
      <c r="E179" s="89"/>
      <c r="F179" s="89"/>
      <c r="G179" s="89"/>
      <c r="H179" s="89"/>
      <c r="I179" s="89"/>
      <c r="J179" s="89"/>
      <c r="K179" s="89"/>
      <c r="L179" s="89"/>
      <c r="M179" s="89"/>
      <c r="N179" s="89"/>
      <c r="O179" s="89"/>
      <c r="P179" s="89"/>
      <c r="Q179" s="89"/>
      <c r="R179" s="89"/>
      <c r="S179" s="89"/>
      <c r="T179" s="89"/>
      <c r="U179" s="89"/>
    </row>
    <row r="180" spans="1:53">
      <c r="A180" s="89"/>
      <c r="B180" s="89"/>
      <c r="C180" s="89"/>
      <c r="D180" s="89"/>
      <c r="E180" s="89"/>
      <c r="F180" s="89"/>
      <c r="G180" s="89"/>
      <c r="H180" s="89"/>
      <c r="I180" s="89"/>
      <c r="J180" s="89"/>
      <c r="K180" s="89"/>
      <c r="L180" s="89"/>
      <c r="M180" s="89"/>
      <c r="N180" s="89"/>
      <c r="O180" s="89"/>
      <c r="P180" s="89"/>
      <c r="Q180" s="89"/>
      <c r="R180" s="89"/>
      <c r="S180" s="89"/>
      <c r="T180" s="89"/>
      <c r="U180" s="89"/>
    </row>
    <row r="181" spans="1:53">
      <c r="A181" s="89"/>
      <c r="B181" s="89"/>
      <c r="C181" s="89"/>
      <c r="D181" s="89"/>
      <c r="E181" s="89"/>
      <c r="F181" s="89"/>
      <c r="G181" s="89"/>
      <c r="H181" s="89"/>
      <c r="I181" s="89"/>
      <c r="J181" s="89"/>
      <c r="K181" s="89"/>
      <c r="L181" s="89"/>
      <c r="M181" s="89"/>
      <c r="N181" s="89"/>
      <c r="O181" s="89"/>
      <c r="P181" s="89"/>
      <c r="Q181" s="89"/>
      <c r="R181" s="89"/>
      <c r="S181" s="89"/>
      <c r="T181" s="89"/>
      <c r="U181" s="89"/>
    </row>
    <row r="182" spans="1:53">
      <c r="A182" s="89"/>
      <c r="B182" s="89"/>
      <c r="C182" s="89"/>
      <c r="D182" s="89"/>
      <c r="E182" s="89"/>
      <c r="F182" s="89"/>
      <c r="G182" s="89"/>
      <c r="H182" s="89"/>
      <c r="I182" s="89"/>
      <c r="J182" s="89"/>
      <c r="K182" s="89"/>
      <c r="L182" s="89"/>
      <c r="M182" s="89"/>
      <c r="N182" s="89"/>
      <c r="O182" s="89"/>
      <c r="P182" s="89"/>
      <c r="Q182" s="89"/>
      <c r="R182" s="89"/>
      <c r="S182" s="89"/>
      <c r="T182" s="89"/>
      <c r="U182" s="89"/>
    </row>
    <row r="183" spans="1:53">
      <c r="A183" s="89"/>
      <c r="B183" s="89"/>
      <c r="C183" s="89"/>
      <c r="D183" s="89"/>
      <c r="E183" s="89"/>
      <c r="F183" s="89"/>
      <c r="G183" s="89"/>
      <c r="H183" s="89"/>
      <c r="I183" s="89"/>
      <c r="J183" s="89"/>
      <c r="K183" s="89"/>
      <c r="L183" s="89"/>
      <c r="M183" s="89"/>
      <c r="N183" s="89"/>
      <c r="O183" s="89"/>
      <c r="P183" s="89"/>
      <c r="Q183" s="89"/>
      <c r="R183" s="89"/>
      <c r="S183" s="89"/>
      <c r="T183" s="89"/>
      <c r="U183" s="89"/>
    </row>
    <row r="184" spans="1:53">
      <c r="A184" s="89"/>
      <c r="B184" s="89"/>
      <c r="C184" s="89"/>
      <c r="D184" s="89"/>
      <c r="E184" s="89"/>
      <c r="F184" s="89"/>
      <c r="G184" s="89"/>
      <c r="H184" s="89"/>
      <c r="I184" s="89"/>
      <c r="J184" s="89"/>
      <c r="K184" s="89"/>
      <c r="L184" s="89"/>
      <c r="M184" s="89"/>
      <c r="N184" s="89"/>
      <c r="O184" s="89"/>
      <c r="P184" s="89"/>
      <c r="Q184" s="89"/>
      <c r="R184" s="89"/>
      <c r="S184" s="89"/>
      <c r="T184" s="89"/>
      <c r="U184" s="89"/>
    </row>
    <row r="185" spans="1:53">
      <c r="A185" s="89"/>
      <c r="B185" s="89"/>
      <c r="C185" s="89"/>
      <c r="D185" s="89"/>
      <c r="E185" s="89"/>
      <c r="F185" s="89"/>
      <c r="G185" s="89"/>
      <c r="H185" s="89"/>
      <c r="I185" s="89"/>
      <c r="J185" s="89"/>
      <c r="K185" s="89"/>
      <c r="L185" s="89"/>
      <c r="M185" s="89"/>
      <c r="N185" s="89"/>
      <c r="O185" s="89"/>
      <c r="P185" s="89"/>
      <c r="Q185" s="89"/>
      <c r="R185" s="89"/>
      <c r="S185" s="89"/>
      <c r="T185" s="89"/>
      <c r="U185" s="89"/>
    </row>
    <row r="186" spans="1:53">
      <c r="A186" s="89"/>
      <c r="B186" s="89"/>
      <c r="C186" s="89"/>
      <c r="D186" s="89"/>
      <c r="E186" s="89"/>
      <c r="F186" s="89"/>
      <c r="G186" s="89"/>
      <c r="H186" s="89"/>
      <c r="I186" s="89"/>
      <c r="J186" s="89"/>
      <c r="K186" s="89"/>
      <c r="L186" s="89"/>
      <c r="M186" s="89"/>
      <c r="N186" s="89"/>
      <c r="O186" s="89"/>
      <c r="P186" s="89"/>
      <c r="Q186" s="89"/>
      <c r="R186" s="89"/>
      <c r="S186" s="89"/>
      <c r="T186" s="89"/>
      <c r="U186" s="89"/>
    </row>
    <row r="187" spans="1:53" s="89" customFormat="1">
      <c r="AL187" s="446"/>
      <c r="AM187" s="446"/>
      <c r="AN187" s="446"/>
      <c r="AO187" s="446"/>
      <c r="AP187" s="446"/>
      <c r="AQ187" s="446"/>
      <c r="AR187" s="446"/>
      <c r="AS187" s="446"/>
      <c r="AT187" s="446"/>
      <c r="AU187" s="446"/>
      <c r="AV187" s="446"/>
      <c r="AW187" s="446"/>
      <c r="AX187" s="446"/>
      <c r="AY187" s="446"/>
      <c r="AZ187" s="446"/>
      <c r="BA187" s="446"/>
    </row>
    <row r="188" spans="1:53" s="89" customFormat="1">
      <c r="AL188" s="446"/>
      <c r="AM188" s="446"/>
      <c r="AN188" s="446"/>
      <c r="AO188" s="446"/>
      <c r="AP188" s="446"/>
      <c r="AQ188" s="446"/>
      <c r="AR188" s="446"/>
      <c r="AS188" s="446"/>
      <c r="AT188" s="446"/>
      <c r="AU188" s="446"/>
      <c r="AV188" s="446"/>
      <c r="AW188" s="446"/>
      <c r="AX188" s="446"/>
      <c r="AY188" s="446"/>
      <c r="AZ188" s="446"/>
      <c r="BA188" s="446"/>
    </row>
    <row r="189" spans="1:53" s="89" customFormat="1">
      <c r="AL189" s="446"/>
      <c r="AM189" s="446"/>
      <c r="AN189" s="446"/>
      <c r="AO189" s="446"/>
      <c r="AP189" s="446"/>
      <c r="AQ189" s="446"/>
      <c r="AR189" s="446"/>
      <c r="AS189" s="446"/>
      <c r="AT189" s="446"/>
      <c r="AU189" s="446"/>
      <c r="AV189" s="446"/>
      <c r="AW189" s="446"/>
      <c r="AX189" s="446"/>
      <c r="AY189" s="446"/>
      <c r="AZ189" s="446"/>
      <c r="BA189" s="446"/>
    </row>
    <row r="190" spans="1:53" s="89" customFormat="1">
      <c r="AL190" s="446"/>
      <c r="AM190" s="446"/>
      <c r="AN190" s="446"/>
      <c r="AO190" s="446"/>
      <c r="AP190" s="446"/>
      <c r="AQ190" s="446"/>
      <c r="AR190" s="446"/>
      <c r="AS190" s="446"/>
      <c r="AT190" s="446"/>
      <c r="AU190" s="446"/>
      <c r="AV190" s="446"/>
      <c r="AW190" s="446"/>
      <c r="AX190" s="446"/>
      <c r="AY190" s="446"/>
      <c r="AZ190" s="446"/>
      <c r="BA190" s="446"/>
    </row>
    <row r="191" spans="1:53" s="89" customFormat="1">
      <c r="AL191" s="446"/>
      <c r="AM191" s="446"/>
      <c r="AN191" s="446"/>
      <c r="AO191" s="446"/>
      <c r="AP191" s="446"/>
      <c r="AQ191" s="446"/>
      <c r="AR191" s="446"/>
      <c r="AS191" s="446"/>
      <c r="AT191" s="446"/>
      <c r="AU191" s="446"/>
      <c r="AV191" s="446"/>
      <c r="AW191" s="446"/>
      <c r="AX191" s="446"/>
      <c r="AY191" s="446"/>
      <c r="AZ191" s="446"/>
      <c r="BA191" s="446"/>
    </row>
    <row r="192" spans="1:53" s="89" customFormat="1">
      <c r="AL192" s="446"/>
      <c r="AM192" s="446"/>
      <c r="AN192" s="446"/>
      <c r="AO192" s="446"/>
      <c r="AP192" s="446"/>
      <c r="AQ192" s="446"/>
      <c r="AR192" s="446"/>
      <c r="AS192" s="446"/>
      <c r="AT192" s="446"/>
      <c r="AU192" s="446"/>
      <c r="AV192" s="446"/>
      <c r="AW192" s="446"/>
      <c r="AX192" s="446"/>
      <c r="AY192" s="446"/>
      <c r="AZ192" s="446"/>
      <c r="BA192" s="446"/>
    </row>
    <row r="193" spans="38:53" s="89" customFormat="1">
      <c r="AL193" s="446"/>
      <c r="AM193" s="446"/>
      <c r="AN193" s="446"/>
      <c r="AO193" s="446"/>
      <c r="AP193" s="446"/>
      <c r="AQ193" s="446"/>
      <c r="AR193" s="446"/>
      <c r="AS193" s="446"/>
      <c r="AT193" s="446"/>
      <c r="AU193" s="446"/>
      <c r="AV193" s="446"/>
      <c r="AW193" s="446"/>
      <c r="AX193" s="446"/>
      <c r="AY193" s="446"/>
      <c r="AZ193" s="446"/>
      <c r="BA193" s="446"/>
    </row>
    <row r="194" spans="38:53" s="89" customFormat="1">
      <c r="AL194" s="446"/>
      <c r="AM194" s="446"/>
      <c r="AN194" s="446"/>
      <c r="AO194" s="446"/>
      <c r="AP194" s="446"/>
      <c r="AQ194" s="446"/>
      <c r="AR194" s="446"/>
      <c r="AS194" s="446"/>
      <c r="AT194" s="446"/>
      <c r="AU194" s="446"/>
      <c r="AV194" s="446"/>
      <c r="AW194" s="446"/>
      <c r="AX194" s="446"/>
      <c r="AY194" s="446"/>
      <c r="AZ194" s="446"/>
      <c r="BA194" s="446"/>
    </row>
    <row r="195" spans="38:53" s="89" customFormat="1">
      <c r="AL195" s="446"/>
      <c r="AM195" s="446"/>
      <c r="AN195" s="446"/>
      <c r="AO195" s="446"/>
      <c r="AP195" s="446"/>
      <c r="AQ195" s="446"/>
      <c r="AR195" s="446"/>
      <c r="AS195" s="446"/>
      <c r="AT195" s="446"/>
      <c r="AU195" s="446"/>
      <c r="AV195" s="446"/>
      <c r="AW195" s="446"/>
      <c r="AX195" s="446"/>
      <c r="AY195" s="446"/>
      <c r="AZ195" s="446"/>
      <c r="BA195" s="446"/>
    </row>
    <row r="196" spans="38:53" s="89" customFormat="1">
      <c r="AL196" s="446"/>
      <c r="AM196" s="446"/>
      <c r="AN196" s="446"/>
      <c r="AO196" s="446"/>
      <c r="AP196" s="446"/>
      <c r="AQ196" s="446"/>
      <c r="AR196" s="446"/>
      <c r="AS196" s="446"/>
      <c r="AT196" s="446"/>
      <c r="AU196" s="446"/>
      <c r="AV196" s="446"/>
      <c r="AW196" s="446"/>
      <c r="AX196" s="446"/>
      <c r="AY196" s="446"/>
      <c r="AZ196" s="446"/>
      <c r="BA196" s="446"/>
    </row>
    <row r="197" spans="38:53" s="89" customFormat="1">
      <c r="AL197" s="446"/>
      <c r="AM197" s="446"/>
      <c r="AN197" s="446"/>
      <c r="AO197" s="446"/>
      <c r="AP197" s="446"/>
      <c r="AQ197" s="446"/>
      <c r="AR197" s="446"/>
      <c r="AS197" s="446"/>
      <c r="AT197" s="446"/>
      <c r="AU197" s="446"/>
      <c r="AV197" s="446"/>
      <c r="AW197" s="446"/>
      <c r="AX197" s="446"/>
      <c r="AY197" s="446"/>
      <c r="AZ197" s="446"/>
      <c r="BA197" s="446"/>
    </row>
    <row r="198" spans="38:53" s="89" customFormat="1">
      <c r="AL198" s="446"/>
      <c r="AM198" s="446"/>
      <c r="AN198" s="446"/>
      <c r="AO198" s="446"/>
      <c r="AP198" s="446"/>
      <c r="AQ198" s="446"/>
      <c r="AR198" s="446"/>
      <c r="AS198" s="446"/>
      <c r="AT198" s="446"/>
      <c r="AU198" s="446"/>
      <c r="AV198" s="446"/>
      <c r="AW198" s="446"/>
      <c r="AX198" s="446"/>
      <c r="AY198" s="446"/>
      <c r="AZ198" s="446"/>
      <c r="BA198" s="446"/>
    </row>
    <row r="199" spans="38:53" s="89" customFormat="1">
      <c r="AL199" s="446"/>
      <c r="AM199" s="446"/>
      <c r="AN199" s="446"/>
      <c r="AO199" s="446"/>
      <c r="AP199" s="446"/>
      <c r="AQ199" s="446"/>
      <c r="AR199" s="446"/>
      <c r="AS199" s="446"/>
      <c r="AT199" s="446"/>
      <c r="AU199" s="446"/>
      <c r="AV199" s="446"/>
      <c r="AW199" s="446"/>
      <c r="AX199" s="446"/>
      <c r="AY199" s="446"/>
      <c r="AZ199" s="446"/>
      <c r="BA199" s="446"/>
    </row>
    <row r="200" spans="38:53" s="89" customFormat="1">
      <c r="AL200" s="446"/>
      <c r="AM200" s="446"/>
      <c r="AN200" s="446"/>
      <c r="AO200" s="446"/>
      <c r="AP200" s="446"/>
      <c r="AQ200" s="446"/>
      <c r="AR200" s="446"/>
      <c r="AS200" s="446"/>
      <c r="AT200" s="446"/>
      <c r="AU200" s="446"/>
      <c r="AV200" s="446"/>
      <c r="AW200" s="446"/>
      <c r="AX200" s="446"/>
      <c r="AY200" s="446"/>
      <c r="AZ200" s="446"/>
      <c r="BA200" s="446"/>
    </row>
    <row r="201" spans="38:53" s="89" customFormat="1">
      <c r="AL201" s="446"/>
      <c r="AM201" s="446"/>
      <c r="AN201" s="446"/>
      <c r="AO201" s="446"/>
      <c r="AP201" s="446"/>
      <c r="AQ201" s="446"/>
      <c r="AR201" s="446"/>
      <c r="AS201" s="446"/>
      <c r="AT201" s="446"/>
      <c r="AU201" s="446"/>
      <c r="AV201" s="446"/>
      <c r="AW201" s="446"/>
      <c r="AX201" s="446"/>
      <c r="AY201" s="446"/>
      <c r="AZ201" s="446"/>
      <c r="BA201" s="446"/>
    </row>
    <row r="202" spans="38:53" s="89" customFormat="1">
      <c r="AL202" s="446"/>
      <c r="AM202" s="446"/>
      <c r="AN202" s="446"/>
      <c r="AO202" s="446"/>
      <c r="AP202" s="446"/>
      <c r="AQ202" s="446"/>
      <c r="AR202" s="446"/>
      <c r="AS202" s="446"/>
      <c r="AT202" s="446"/>
      <c r="AU202" s="446"/>
      <c r="AV202" s="446"/>
      <c r="AW202" s="446"/>
      <c r="AX202" s="446"/>
      <c r="AY202" s="446"/>
      <c r="AZ202" s="446"/>
      <c r="BA202" s="446"/>
    </row>
    <row r="203" spans="38:53" s="89" customFormat="1">
      <c r="AL203" s="446"/>
      <c r="AM203" s="446"/>
      <c r="AN203" s="446"/>
      <c r="AO203" s="446"/>
      <c r="AP203" s="446"/>
      <c r="AQ203" s="446"/>
      <c r="AR203" s="446"/>
      <c r="AS203" s="446"/>
      <c r="AT203" s="446"/>
      <c r="AU203" s="446"/>
      <c r="AV203" s="446"/>
      <c r="AW203" s="446"/>
      <c r="AX203" s="446"/>
      <c r="AY203" s="446"/>
      <c r="AZ203" s="446"/>
      <c r="BA203" s="446"/>
    </row>
    <row r="204" spans="38:53" s="89" customFormat="1">
      <c r="AL204" s="446"/>
      <c r="AM204" s="446"/>
      <c r="AN204" s="446"/>
      <c r="AO204" s="446"/>
      <c r="AP204" s="446"/>
      <c r="AQ204" s="446"/>
      <c r="AR204" s="446"/>
      <c r="AS204" s="446"/>
      <c r="AT204" s="446"/>
      <c r="AU204" s="446"/>
      <c r="AV204" s="446"/>
      <c r="AW204" s="446"/>
      <c r="AX204" s="446"/>
      <c r="AY204" s="446"/>
      <c r="AZ204" s="446"/>
      <c r="BA204" s="446"/>
    </row>
    <row r="205" spans="38:53" s="89" customFormat="1">
      <c r="AL205" s="446"/>
      <c r="AM205" s="446"/>
      <c r="AN205" s="446"/>
      <c r="AO205" s="446"/>
      <c r="AP205" s="446"/>
      <c r="AQ205" s="446"/>
      <c r="AR205" s="446"/>
      <c r="AS205" s="446"/>
      <c r="AT205" s="446"/>
      <c r="AU205" s="446"/>
      <c r="AV205" s="446"/>
      <c r="AW205" s="446"/>
      <c r="AX205" s="446"/>
      <c r="AY205" s="446"/>
      <c r="AZ205" s="446"/>
      <c r="BA205" s="446"/>
    </row>
    <row r="206" spans="38:53" s="89" customFormat="1">
      <c r="AL206" s="446"/>
      <c r="AM206" s="446"/>
      <c r="AN206" s="446"/>
      <c r="AO206" s="446"/>
      <c r="AP206" s="446"/>
      <c r="AQ206" s="446"/>
      <c r="AR206" s="446"/>
      <c r="AS206" s="446"/>
      <c r="AT206" s="446"/>
      <c r="AU206" s="446"/>
      <c r="AV206" s="446"/>
      <c r="AW206" s="446"/>
      <c r="AX206" s="446"/>
      <c r="AY206" s="446"/>
      <c r="AZ206" s="446"/>
      <c r="BA206" s="446"/>
    </row>
    <row r="207" spans="38:53" s="89" customFormat="1">
      <c r="AL207" s="446"/>
      <c r="AM207" s="446"/>
      <c r="AN207" s="446"/>
      <c r="AO207" s="446"/>
      <c r="AP207" s="446"/>
      <c r="AQ207" s="446"/>
      <c r="AR207" s="446"/>
      <c r="AS207" s="446"/>
      <c r="AT207" s="446"/>
      <c r="AU207" s="446"/>
      <c r="AV207" s="446"/>
      <c r="AW207" s="446"/>
      <c r="AX207" s="446"/>
      <c r="AY207" s="446"/>
      <c r="AZ207" s="446"/>
      <c r="BA207" s="446"/>
    </row>
    <row r="208" spans="38:53" s="89" customFormat="1">
      <c r="AL208" s="446"/>
      <c r="AM208" s="446"/>
      <c r="AN208" s="446"/>
      <c r="AO208" s="446"/>
      <c r="AP208" s="446"/>
      <c r="AQ208" s="446"/>
      <c r="AR208" s="446"/>
      <c r="AS208" s="446"/>
      <c r="AT208" s="446"/>
      <c r="AU208" s="446"/>
      <c r="AV208" s="446"/>
      <c r="AW208" s="446"/>
      <c r="AX208" s="446"/>
      <c r="AY208" s="446"/>
      <c r="AZ208" s="446"/>
      <c r="BA208" s="446"/>
    </row>
    <row r="209" spans="38:53" s="89" customFormat="1">
      <c r="AL209" s="446"/>
      <c r="AM209" s="446"/>
      <c r="AN209" s="446"/>
      <c r="AO209" s="446"/>
      <c r="AP209" s="446"/>
      <c r="AQ209" s="446"/>
      <c r="AR209" s="446"/>
      <c r="AS209" s="446"/>
      <c r="AT209" s="446"/>
      <c r="AU209" s="446"/>
      <c r="AV209" s="446"/>
      <c r="AW209" s="446"/>
      <c r="AX209" s="446"/>
      <c r="AY209" s="446"/>
      <c r="AZ209" s="446"/>
      <c r="BA209" s="446"/>
    </row>
    <row r="210" spans="38:53" s="89" customFormat="1">
      <c r="AL210" s="446"/>
      <c r="AM210" s="446"/>
      <c r="AN210" s="446"/>
      <c r="AO210" s="446"/>
      <c r="AP210" s="446"/>
      <c r="AQ210" s="446"/>
      <c r="AR210" s="446"/>
      <c r="AS210" s="446"/>
      <c r="AT210" s="446"/>
      <c r="AU210" s="446"/>
      <c r="AV210" s="446"/>
      <c r="AW210" s="446"/>
      <c r="AX210" s="446"/>
      <c r="AY210" s="446"/>
      <c r="AZ210" s="446"/>
      <c r="BA210" s="446"/>
    </row>
    <row r="211" spans="38:53" s="89" customFormat="1">
      <c r="AL211" s="446"/>
      <c r="AM211" s="446"/>
      <c r="AN211" s="446"/>
      <c r="AO211" s="446"/>
      <c r="AP211" s="446"/>
      <c r="AQ211" s="446"/>
      <c r="AR211" s="446"/>
      <c r="AS211" s="446"/>
      <c r="AT211" s="446"/>
      <c r="AU211" s="446"/>
      <c r="AV211" s="446"/>
      <c r="AW211" s="446"/>
      <c r="AX211" s="446"/>
      <c r="AY211" s="446"/>
      <c r="AZ211" s="446"/>
      <c r="BA211" s="446"/>
    </row>
    <row r="212" spans="38:53" s="89" customFormat="1">
      <c r="AL212" s="446"/>
      <c r="AM212" s="446"/>
      <c r="AN212" s="446"/>
      <c r="AO212" s="446"/>
      <c r="AP212" s="446"/>
      <c r="AQ212" s="446"/>
      <c r="AR212" s="446"/>
      <c r="AS212" s="446"/>
      <c r="AT212" s="446"/>
      <c r="AU212" s="446"/>
      <c r="AV212" s="446"/>
      <c r="AW212" s="446"/>
      <c r="AX212" s="446"/>
      <c r="AY212" s="446"/>
      <c r="AZ212" s="446"/>
      <c r="BA212" s="446"/>
    </row>
    <row r="213" spans="38:53" s="89" customFormat="1">
      <c r="AL213" s="446"/>
      <c r="AM213" s="446"/>
      <c r="AN213" s="446"/>
      <c r="AO213" s="446"/>
      <c r="AP213" s="446"/>
      <c r="AQ213" s="446"/>
      <c r="AR213" s="446"/>
      <c r="AS213" s="446"/>
      <c r="AT213" s="446"/>
      <c r="AU213" s="446"/>
      <c r="AV213" s="446"/>
      <c r="AW213" s="446"/>
      <c r="AX213" s="446"/>
      <c r="AY213" s="446"/>
      <c r="AZ213" s="446"/>
      <c r="BA213" s="446"/>
    </row>
    <row r="214" spans="38:53" s="89" customFormat="1">
      <c r="AL214" s="446"/>
      <c r="AM214" s="446"/>
      <c r="AN214" s="446"/>
      <c r="AO214" s="446"/>
      <c r="AP214" s="446"/>
      <c r="AQ214" s="446"/>
      <c r="AR214" s="446"/>
      <c r="AS214" s="446"/>
      <c r="AT214" s="446"/>
      <c r="AU214" s="446"/>
      <c r="AV214" s="446"/>
      <c r="AW214" s="446"/>
      <c r="AX214" s="446"/>
      <c r="AY214" s="446"/>
      <c r="AZ214" s="446"/>
      <c r="BA214" s="446"/>
    </row>
    <row r="215" spans="38:53" s="89" customFormat="1">
      <c r="AL215" s="446"/>
      <c r="AM215" s="446"/>
      <c r="AN215" s="446"/>
      <c r="AO215" s="446"/>
      <c r="AP215" s="446"/>
      <c r="AQ215" s="446"/>
      <c r="AR215" s="446"/>
      <c r="AS215" s="446"/>
      <c r="AT215" s="446"/>
      <c r="AU215" s="446"/>
      <c r="AV215" s="446"/>
      <c r="AW215" s="446"/>
      <c r="AX215" s="446"/>
      <c r="AY215" s="446"/>
      <c r="AZ215" s="446"/>
      <c r="BA215" s="446"/>
    </row>
    <row r="216" spans="38:53" s="89" customFormat="1">
      <c r="AL216" s="446"/>
      <c r="AM216" s="446"/>
      <c r="AN216" s="446"/>
      <c r="AO216" s="446"/>
      <c r="AP216" s="446"/>
      <c r="AQ216" s="446"/>
      <c r="AR216" s="446"/>
      <c r="AS216" s="446"/>
      <c r="AT216" s="446"/>
      <c r="AU216" s="446"/>
      <c r="AV216" s="446"/>
      <c r="AW216" s="446"/>
      <c r="AX216" s="446"/>
      <c r="AY216" s="446"/>
      <c r="AZ216" s="446"/>
      <c r="BA216" s="446"/>
    </row>
    <row r="217" spans="38:53" s="89" customFormat="1">
      <c r="AL217" s="446"/>
      <c r="AM217" s="446"/>
      <c r="AN217" s="446"/>
      <c r="AO217" s="446"/>
      <c r="AP217" s="446"/>
      <c r="AQ217" s="446"/>
      <c r="AR217" s="446"/>
      <c r="AS217" s="446"/>
      <c r="AT217" s="446"/>
      <c r="AU217" s="446"/>
      <c r="AV217" s="446"/>
      <c r="AW217" s="446"/>
      <c r="AX217" s="446"/>
      <c r="AY217" s="446"/>
      <c r="AZ217" s="446"/>
      <c r="BA217" s="446"/>
    </row>
    <row r="218" spans="38:53" s="89" customFormat="1">
      <c r="AL218" s="446"/>
      <c r="AM218" s="446"/>
      <c r="AN218" s="446"/>
      <c r="AO218" s="446"/>
      <c r="AP218" s="446"/>
      <c r="AQ218" s="446"/>
      <c r="AR218" s="446"/>
      <c r="AS218" s="446"/>
      <c r="AT218" s="446"/>
      <c r="AU218" s="446"/>
      <c r="AV218" s="446"/>
      <c r="AW218" s="446"/>
      <c r="AX218" s="446"/>
      <c r="AY218" s="446"/>
      <c r="AZ218" s="446"/>
      <c r="BA218" s="446"/>
    </row>
    <row r="219" spans="38:53" s="89" customFormat="1">
      <c r="AL219" s="446"/>
      <c r="AM219" s="446"/>
      <c r="AN219" s="446"/>
      <c r="AO219" s="446"/>
      <c r="AP219" s="446"/>
      <c r="AQ219" s="446"/>
      <c r="AR219" s="446"/>
      <c r="AS219" s="446"/>
      <c r="AT219" s="446"/>
      <c r="AU219" s="446"/>
      <c r="AV219" s="446"/>
      <c r="AW219" s="446"/>
      <c r="AX219" s="446"/>
      <c r="AY219" s="446"/>
      <c r="AZ219" s="446"/>
      <c r="BA219" s="446"/>
    </row>
    <row r="220" spans="38:53" s="89" customFormat="1">
      <c r="AL220" s="446"/>
      <c r="AM220" s="446"/>
      <c r="AN220" s="446"/>
      <c r="AO220" s="446"/>
      <c r="AP220" s="446"/>
      <c r="AQ220" s="446"/>
      <c r="AR220" s="446"/>
      <c r="AS220" s="446"/>
      <c r="AT220" s="446"/>
      <c r="AU220" s="446"/>
      <c r="AV220" s="446"/>
      <c r="AW220" s="446"/>
      <c r="AX220" s="446"/>
      <c r="AY220" s="446"/>
      <c r="AZ220" s="446"/>
      <c r="BA220" s="446"/>
    </row>
    <row r="221" spans="38:53" s="89" customFormat="1">
      <c r="AL221" s="446"/>
      <c r="AM221" s="446"/>
      <c r="AN221" s="446"/>
      <c r="AO221" s="446"/>
      <c r="AP221" s="446"/>
      <c r="AQ221" s="446"/>
      <c r="AR221" s="446"/>
      <c r="AS221" s="446"/>
      <c r="AT221" s="446"/>
      <c r="AU221" s="446"/>
      <c r="AV221" s="446"/>
      <c r="AW221" s="446"/>
      <c r="AX221" s="446"/>
      <c r="AY221" s="446"/>
      <c r="AZ221" s="446"/>
      <c r="BA221" s="446"/>
    </row>
    <row r="222" spans="38:53" s="89" customFormat="1">
      <c r="AL222" s="446"/>
      <c r="AM222" s="446"/>
      <c r="AN222" s="446"/>
      <c r="AO222" s="446"/>
      <c r="AP222" s="446"/>
      <c r="AQ222" s="446"/>
      <c r="AR222" s="446"/>
      <c r="AS222" s="446"/>
      <c r="AT222" s="446"/>
      <c r="AU222" s="446"/>
      <c r="AV222" s="446"/>
      <c r="AW222" s="446"/>
      <c r="AX222" s="446"/>
      <c r="AY222" s="446"/>
      <c r="AZ222" s="446"/>
      <c r="BA222" s="446"/>
    </row>
    <row r="223" spans="38:53" s="89" customFormat="1">
      <c r="AL223" s="446"/>
      <c r="AM223" s="446"/>
      <c r="AN223" s="446"/>
      <c r="AO223" s="446"/>
      <c r="AP223" s="446"/>
      <c r="AQ223" s="446"/>
      <c r="AR223" s="446"/>
      <c r="AS223" s="446"/>
      <c r="AT223" s="446"/>
      <c r="AU223" s="446"/>
      <c r="AV223" s="446"/>
      <c r="AW223" s="446"/>
      <c r="AX223" s="446"/>
      <c r="AY223" s="446"/>
      <c r="AZ223" s="446"/>
      <c r="BA223" s="446"/>
    </row>
    <row r="224" spans="38:53" s="89" customFormat="1">
      <c r="AL224" s="446"/>
      <c r="AM224" s="446"/>
      <c r="AN224" s="446"/>
      <c r="AO224" s="446"/>
      <c r="AP224" s="446"/>
      <c r="AQ224" s="446"/>
      <c r="AR224" s="446"/>
      <c r="AS224" s="446"/>
      <c r="AT224" s="446"/>
      <c r="AU224" s="446"/>
      <c r="AV224" s="446"/>
      <c r="AW224" s="446"/>
      <c r="AX224" s="446"/>
      <c r="AY224" s="446"/>
      <c r="AZ224" s="446"/>
      <c r="BA224" s="446"/>
    </row>
    <row r="225" spans="38:53" s="89" customFormat="1">
      <c r="AL225" s="446"/>
      <c r="AM225" s="446"/>
      <c r="AN225" s="446"/>
      <c r="AO225" s="446"/>
      <c r="AP225" s="446"/>
      <c r="AQ225" s="446"/>
      <c r="AR225" s="446"/>
      <c r="AS225" s="446"/>
      <c r="AT225" s="446"/>
      <c r="AU225" s="446"/>
      <c r="AV225" s="446"/>
      <c r="AW225" s="446"/>
      <c r="AX225" s="446"/>
      <c r="AY225" s="446"/>
      <c r="AZ225" s="446"/>
      <c r="BA225" s="446"/>
    </row>
    <row r="226" spans="38:53" s="89" customFormat="1">
      <c r="AL226" s="446"/>
      <c r="AM226" s="446"/>
      <c r="AN226" s="446"/>
      <c r="AO226" s="446"/>
      <c r="AP226" s="446"/>
      <c r="AQ226" s="446"/>
      <c r="AR226" s="446"/>
      <c r="AS226" s="446"/>
      <c r="AT226" s="446"/>
      <c r="AU226" s="446"/>
      <c r="AV226" s="446"/>
      <c r="AW226" s="446"/>
      <c r="AX226" s="446"/>
      <c r="AY226" s="446"/>
      <c r="AZ226" s="446"/>
      <c r="BA226" s="446"/>
    </row>
    <row r="227" spans="38:53" s="89" customFormat="1">
      <c r="AL227" s="446"/>
      <c r="AM227" s="446"/>
      <c r="AN227" s="446"/>
      <c r="AO227" s="446"/>
      <c r="AP227" s="446"/>
      <c r="AQ227" s="446"/>
      <c r="AR227" s="446"/>
      <c r="AS227" s="446"/>
      <c r="AT227" s="446"/>
      <c r="AU227" s="446"/>
      <c r="AV227" s="446"/>
      <c r="AW227" s="446"/>
      <c r="AX227" s="446"/>
      <c r="AY227" s="446"/>
      <c r="AZ227" s="446"/>
      <c r="BA227" s="446"/>
    </row>
    <row r="228" spans="38:53" s="89" customFormat="1">
      <c r="AL228" s="446"/>
      <c r="AM228" s="446"/>
      <c r="AN228" s="446"/>
      <c r="AO228" s="446"/>
      <c r="AP228" s="446"/>
      <c r="AQ228" s="446"/>
      <c r="AR228" s="446"/>
      <c r="AS228" s="446"/>
      <c r="AT228" s="446"/>
      <c r="AU228" s="446"/>
      <c r="AV228" s="446"/>
      <c r="AW228" s="446"/>
      <c r="AX228" s="446"/>
      <c r="AY228" s="446"/>
      <c r="AZ228" s="446"/>
      <c r="BA228" s="446"/>
    </row>
    <row r="229" spans="38:53" s="89" customFormat="1">
      <c r="AL229" s="446"/>
      <c r="AM229" s="446"/>
      <c r="AN229" s="446"/>
      <c r="AO229" s="446"/>
      <c r="AP229" s="446"/>
      <c r="AQ229" s="446"/>
      <c r="AR229" s="446"/>
      <c r="AS229" s="446"/>
      <c r="AT229" s="446"/>
      <c r="AU229" s="446"/>
      <c r="AV229" s="446"/>
      <c r="AW229" s="446"/>
      <c r="AX229" s="446"/>
      <c r="AY229" s="446"/>
      <c r="AZ229" s="446"/>
      <c r="BA229" s="446"/>
    </row>
    <row r="230" spans="38:53" s="89" customFormat="1">
      <c r="AL230" s="446"/>
      <c r="AM230" s="446"/>
      <c r="AN230" s="446"/>
      <c r="AO230" s="446"/>
      <c r="AP230" s="446"/>
      <c r="AQ230" s="446"/>
      <c r="AR230" s="446"/>
      <c r="AS230" s="446"/>
      <c r="AT230" s="446"/>
      <c r="AU230" s="446"/>
      <c r="AV230" s="446"/>
      <c r="AW230" s="446"/>
      <c r="AX230" s="446"/>
      <c r="AY230" s="446"/>
      <c r="AZ230" s="446"/>
      <c r="BA230" s="446"/>
    </row>
    <row r="231" spans="38:53" s="89" customFormat="1">
      <c r="AL231" s="446"/>
      <c r="AM231" s="446"/>
      <c r="AN231" s="446"/>
      <c r="AO231" s="446"/>
      <c r="AP231" s="446"/>
      <c r="AQ231" s="446"/>
      <c r="AR231" s="446"/>
      <c r="AS231" s="446"/>
      <c r="AT231" s="446"/>
      <c r="AU231" s="446"/>
      <c r="AV231" s="446"/>
      <c r="AW231" s="446"/>
      <c r="AX231" s="446"/>
      <c r="AY231" s="446"/>
      <c r="AZ231" s="446"/>
      <c r="BA231" s="446"/>
    </row>
    <row r="232" spans="38:53" s="89" customFormat="1">
      <c r="AL232" s="446"/>
      <c r="AM232" s="446"/>
      <c r="AN232" s="446"/>
      <c r="AO232" s="446"/>
      <c r="AP232" s="446"/>
      <c r="AQ232" s="446"/>
      <c r="AR232" s="446"/>
      <c r="AS232" s="446"/>
      <c r="AT232" s="446"/>
      <c r="AU232" s="446"/>
      <c r="AV232" s="446"/>
      <c r="AW232" s="446"/>
      <c r="AX232" s="446"/>
      <c r="AY232" s="446"/>
      <c r="AZ232" s="446"/>
      <c r="BA232" s="446"/>
    </row>
    <row r="233" spans="38:53" s="89" customFormat="1">
      <c r="AL233" s="446"/>
      <c r="AM233" s="446"/>
      <c r="AN233" s="446"/>
      <c r="AO233" s="446"/>
      <c r="AP233" s="446"/>
      <c r="AQ233" s="446"/>
      <c r="AR233" s="446"/>
      <c r="AS233" s="446"/>
      <c r="AT233" s="446"/>
      <c r="AU233" s="446"/>
      <c r="AV233" s="446"/>
      <c r="AW233" s="446"/>
      <c r="AX233" s="446"/>
      <c r="AY233" s="446"/>
      <c r="AZ233" s="446"/>
      <c r="BA233" s="446"/>
    </row>
    <row r="234" spans="38:53" s="89" customFormat="1">
      <c r="AL234" s="446"/>
      <c r="AM234" s="446"/>
      <c r="AN234" s="446"/>
      <c r="AO234" s="446"/>
      <c r="AP234" s="446"/>
      <c r="AQ234" s="446"/>
      <c r="AR234" s="446"/>
      <c r="AS234" s="446"/>
      <c r="AT234" s="446"/>
      <c r="AU234" s="446"/>
      <c r="AV234" s="446"/>
      <c r="AW234" s="446"/>
      <c r="AX234" s="446"/>
      <c r="AY234" s="446"/>
      <c r="AZ234" s="446"/>
      <c r="BA234" s="446"/>
    </row>
    <row r="235" spans="38:53" s="89" customFormat="1">
      <c r="AL235" s="446"/>
      <c r="AM235" s="446"/>
      <c r="AN235" s="446"/>
      <c r="AO235" s="446"/>
      <c r="AP235" s="446"/>
      <c r="AQ235" s="446"/>
      <c r="AR235" s="446"/>
      <c r="AS235" s="446"/>
      <c r="AT235" s="446"/>
      <c r="AU235" s="446"/>
      <c r="AV235" s="446"/>
      <c r="AW235" s="446"/>
      <c r="AX235" s="446"/>
      <c r="AY235" s="446"/>
      <c r="AZ235" s="446"/>
      <c r="BA235" s="446"/>
    </row>
    <row r="236" spans="38:53" s="89" customFormat="1">
      <c r="AL236" s="446"/>
      <c r="AM236" s="446"/>
      <c r="AN236" s="446"/>
      <c r="AO236" s="446"/>
      <c r="AP236" s="446"/>
      <c r="AQ236" s="446"/>
      <c r="AR236" s="446"/>
      <c r="AS236" s="446"/>
      <c r="AT236" s="446"/>
      <c r="AU236" s="446"/>
      <c r="AV236" s="446"/>
      <c r="AW236" s="446"/>
      <c r="AX236" s="446"/>
      <c r="AY236" s="446"/>
      <c r="AZ236" s="446"/>
      <c r="BA236" s="446"/>
    </row>
    <row r="237" spans="38:53" s="89" customFormat="1">
      <c r="AL237" s="446"/>
      <c r="AM237" s="446"/>
      <c r="AN237" s="446"/>
      <c r="AO237" s="446"/>
      <c r="AP237" s="446"/>
      <c r="AQ237" s="446"/>
      <c r="AR237" s="446"/>
      <c r="AS237" s="446"/>
      <c r="AT237" s="446"/>
      <c r="AU237" s="446"/>
      <c r="AV237" s="446"/>
      <c r="AW237" s="446"/>
      <c r="AX237" s="446"/>
      <c r="AY237" s="446"/>
      <c r="AZ237" s="446"/>
      <c r="BA237" s="446"/>
    </row>
    <row r="238" spans="38:53" s="89" customFormat="1">
      <c r="AL238" s="446"/>
      <c r="AM238" s="446"/>
      <c r="AN238" s="446"/>
      <c r="AO238" s="446"/>
      <c r="AP238" s="446"/>
      <c r="AQ238" s="446"/>
      <c r="AR238" s="446"/>
      <c r="AS238" s="446"/>
      <c r="AT238" s="446"/>
      <c r="AU238" s="446"/>
      <c r="AV238" s="446"/>
      <c r="AW238" s="446"/>
      <c r="AX238" s="446"/>
      <c r="AY238" s="446"/>
      <c r="AZ238" s="446"/>
      <c r="BA238" s="446"/>
    </row>
    <row r="239" spans="38:53" s="89" customFormat="1">
      <c r="AL239" s="446"/>
      <c r="AM239" s="446"/>
      <c r="AN239" s="446"/>
      <c r="AO239" s="446"/>
      <c r="AP239" s="446"/>
      <c r="AQ239" s="446"/>
      <c r="AR239" s="446"/>
      <c r="AS239" s="446"/>
      <c r="AT239" s="446"/>
      <c r="AU239" s="446"/>
      <c r="AV239" s="446"/>
      <c r="AW239" s="446"/>
      <c r="AX239" s="446"/>
      <c r="AY239" s="446"/>
      <c r="AZ239" s="446"/>
      <c r="BA239" s="446"/>
    </row>
    <row r="240" spans="38:53" s="89" customFormat="1">
      <c r="AL240" s="446"/>
      <c r="AM240" s="446"/>
      <c r="AN240" s="446"/>
      <c r="AO240" s="446"/>
      <c r="AP240" s="446"/>
      <c r="AQ240" s="446"/>
      <c r="AR240" s="446"/>
      <c r="AS240" s="446"/>
      <c r="AT240" s="446"/>
      <c r="AU240" s="446"/>
      <c r="AV240" s="446"/>
      <c r="AW240" s="446"/>
      <c r="AX240" s="446"/>
      <c r="AY240" s="446"/>
      <c r="AZ240" s="446"/>
      <c r="BA240" s="446"/>
    </row>
    <row r="241" spans="38:53" s="89" customFormat="1">
      <c r="AL241" s="446"/>
      <c r="AM241" s="446"/>
      <c r="AN241" s="446"/>
      <c r="AO241" s="446"/>
      <c r="AP241" s="446"/>
      <c r="AQ241" s="446"/>
      <c r="AR241" s="446"/>
      <c r="AS241" s="446"/>
      <c r="AT241" s="446"/>
      <c r="AU241" s="446"/>
      <c r="AV241" s="446"/>
      <c r="AW241" s="446"/>
      <c r="AX241" s="446"/>
      <c r="AY241" s="446"/>
      <c r="AZ241" s="446"/>
      <c r="BA241" s="446"/>
    </row>
    <row r="242" spans="38:53" s="89" customFormat="1">
      <c r="AL242" s="446"/>
      <c r="AM242" s="446"/>
      <c r="AN242" s="446"/>
      <c r="AO242" s="446"/>
      <c r="AP242" s="446"/>
      <c r="AQ242" s="446"/>
      <c r="AR242" s="446"/>
      <c r="AS242" s="446"/>
      <c r="AT242" s="446"/>
      <c r="AU242" s="446"/>
      <c r="AV242" s="446"/>
      <c r="AW242" s="446"/>
      <c r="AX242" s="446"/>
      <c r="AY242" s="446"/>
      <c r="AZ242" s="446"/>
      <c r="BA242" s="446"/>
    </row>
    <row r="243" spans="38:53" s="89" customFormat="1">
      <c r="AL243" s="446"/>
      <c r="AM243" s="446"/>
      <c r="AN243" s="446"/>
      <c r="AO243" s="446"/>
      <c r="AP243" s="446"/>
      <c r="AQ243" s="446"/>
      <c r="AR243" s="446"/>
      <c r="AS243" s="446"/>
      <c r="AT243" s="446"/>
      <c r="AU243" s="446"/>
      <c r="AV243" s="446"/>
      <c r="AW243" s="446"/>
      <c r="AX243" s="446"/>
      <c r="AY243" s="446"/>
      <c r="AZ243" s="446"/>
      <c r="BA243" s="446"/>
    </row>
    <row r="244" spans="38:53" s="89" customFormat="1">
      <c r="AL244" s="446"/>
      <c r="AM244" s="446"/>
      <c r="AN244" s="446"/>
      <c r="AO244" s="446"/>
      <c r="AP244" s="446"/>
      <c r="AQ244" s="446"/>
      <c r="AR244" s="446"/>
      <c r="AS244" s="446"/>
      <c r="AT244" s="446"/>
      <c r="AU244" s="446"/>
      <c r="AV244" s="446"/>
      <c r="AW244" s="446"/>
      <c r="AX244" s="446"/>
      <c r="AY244" s="446"/>
      <c r="AZ244" s="446"/>
      <c r="BA244" s="446"/>
    </row>
    <row r="245" spans="38:53" s="89" customFormat="1">
      <c r="AL245" s="446"/>
      <c r="AM245" s="446"/>
      <c r="AN245" s="446"/>
      <c r="AO245" s="446"/>
      <c r="AP245" s="446"/>
      <c r="AQ245" s="446"/>
      <c r="AR245" s="446"/>
      <c r="AS245" s="446"/>
      <c r="AT245" s="446"/>
      <c r="AU245" s="446"/>
      <c r="AV245" s="446"/>
      <c r="AW245" s="446"/>
      <c r="AX245" s="446"/>
      <c r="AY245" s="446"/>
      <c r="AZ245" s="446"/>
      <c r="BA245" s="446"/>
    </row>
    <row r="246" spans="38:53" s="89" customFormat="1">
      <c r="AL246" s="446"/>
      <c r="AM246" s="446"/>
      <c r="AN246" s="446"/>
      <c r="AO246" s="446"/>
      <c r="AP246" s="446"/>
      <c r="AQ246" s="446"/>
      <c r="AR246" s="446"/>
      <c r="AS246" s="446"/>
      <c r="AT246" s="446"/>
      <c r="AU246" s="446"/>
      <c r="AV246" s="446"/>
      <c r="AW246" s="446"/>
      <c r="AX246" s="446"/>
      <c r="AY246" s="446"/>
      <c r="AZ246" s="446"/>
      <c r="BA246" s="446"/>
    </row>
    <row r="247" spans="38:53" s="89" customFormat="1">
      <c r="AL247" s="446"/>
      <c r="AM247" s="446"/>
      <c r="AN247" s="446"/>
      <c r="AO247" s="446"/>
      <c r="AP247" s="446"/>
      <c r="AQ247" s="446"/>
      <c r="AR247" s="446"/>
      <c r="AS247" s="446"/>
      <c r="AT247" s="446"/>
      <c r="AU247" s="446"/>
      <c r="AV247" s="446"/>
      <c r="AW247" s="446"/>
      <c r="AX247" s="446"/>
      <c r="AY247" s="446"/>
      <c r="AZ247" s="446"/>
      <c r="BA247" s="446"/>
    </row>
    <row r="248" spans="38:53" s="89" customFormat="1">
      <c r="AL248" s="446"/>
      <c r="AM248" s="446"/>
      <c r="AN248" s="446"/>
      <c r="AO248" s="446"/>
      <c r="AP248" s="446"/>
      <c r="AQ248" s="446"/>
      <c r="AR248" s="446"/>
      <c r="AS248" s="446"/>
      <c r="AT248" s="446"/>
      <c r="AU248" s="446"/>
      <c r="AV248" s="446"/>
      <c r="AW248" s="446"/>
      <c r="AX248" s="446"/>
      <c r="AY248" s="446"/>
      <c r="AZ248" s="446"/>
      <c r="BA248" s="446"/>
    </row>
    <row r="249" spans="38:53" s="89" customFormat="1">
      <c r="AL249" s="446"/>
      <c r="AM249" s="446"/>
      <c r="AN249" s="446"/>
      <c r="AO249" s="446"/>
      <c r="AP249" s="446"/>
      <c r="AQ249" s="446"/>
      <c r="AR249" s="446"/>
      <c r="AS249" s="446"/>
      <c r="AT249" s="446"/>
      <c r="AU249" s="446"/>
      <c r="AV249" s="446"/>
      <c r="AW249" s="446"/>
      <c r="AX249" s="446"/>
      <c r="AY249" s="446"/>
      <c r="AZ249" s="446"/>
      <c r="BA249" s="446"/>
    </row>
    <row r="250" spans="38:53" s="89" customFormat="1">
      <c r="AL250" s="446"/>
      <c r="AM250" s="446"/>
      <c r="AN250" s="446"/>
      <c r="AO250" s="446"/>
      <c r="AP250" s="446"/>
      <c r="AQ250" s="446"/>
      <c r="AR250" s="446"/>
      <c r="AS250" s="446"/>
      <c r="AT250" s="446"/>
      <c r="AU250" s="446"/>
      <c r="AV250" s="446"/>
      <c r="AW250" s="446"/>
      <c r="AX250" s="446"/>
      <c r="AY250" s="446"/>
      <c r="AZ250" s="446"/>
      <c r="BA250" s="446"/>
    </row>
    <row r="251" spans="38:53" s="89" customFormat="1">
      <c r="AL251" s="446"/>
      <c r="AM251" s="446"/>
      <c r="AN251" s="446"/>
      <c r="AO251" s="446"/>
      <c r="AP251" s="446"/>
      <c r="AQ251" s="446"/>
      <c r="AR251" s="446"/>
      <c r="AS251" s="446"/>
      <c r="AT251" s="446"/>
      <c r="AU251" s="446"/>
      <c r="AV251" s="446"/>
      <c r="AW251" s="446"/>
      <c r="AX251" s="446"/>
      <c r="AY251" s="446"/>
      <c r="AZ251" s="446"/>
      <c r="BA251" s="446"/>
    </row>
    <row r="252" spans="38:53" s="89" customFormat="1">
      <c r="AL252" s="446"/>
      <c r="AM252" s="446"/>
      <c r="AN252" s="446"/>
      <c r="AO252" s="446"/>
      <c r="AP252" s="446"/>
      <c r="AQ252" s="446"/>
      <c r="AR252" s="446"/>
      <c r="AS252" s="446"/>
      <c r="AT252" s="446"/>
      <c r="AU252" s="446"/>
      <c r="AV252" s="446"/>
      <c r="AW252" s="446"/>
      <c r="AX252" s="446"/>
      <c r="AY252" s="446"/>
      <c r="AZ252" s="446"/>
      <c r="BA252" s="446"/>
    </row>
    <row r="253" spans="38:53" s="89" customFormat="1">
      <c r="AL253" s="446"/>
      <c r="AM253" s="446"/>
      <c r="AN253" s="446"/>
      <c r="AO253" s="446"/>
      <c r="AP253" s="446"/>
      <c r="AQ253" s="446"/>
      <c r="AR253" s="446"/>
      <c r="AS253" s="446"/>
      <c r="AT253" s="446"/>
      <c r="AU253" s="446"/>
      <c r="AV253" s="446"/>
      <c r="AW253" s="446"/>
      <c r="AX253" s="446"/>
      <c r="AY253" s="446"/>
      <c r="AZ253" s="446"/>
      <c r="BA253" s="446"/>
    </row>
    <row r="254" spans="38:53" s="89" customFormat="1">
      <c r="AL254" s="446"/>
      <c r="AM254" s="446"/>
      <c r="AN254" s="446"/>
      <c r="AO254" s="446"/>
      <c r="AP254" s="446"/>
      <c r="AQ254" s="446"/>
      <c r="AR254" s="446"/>
      <c r="AS254" s="446"/>
      <c r="AT254" s="446"/>
      <c r="AU254" s="446"/>
      <c r="AV254" s="446"/>
      <c r="AW254" s="446"/>
      <c r="AX254" s="446"/>
      <c r="AY254" s="446"/>
      <c r="AZ254" s="446"/>
      <c r="BA254" s="446"/>
    </row>
    <row r="255" spans="38:53" s="89" customFormat="1">
      <c r="AL255" s="446"/>
      <c r="AM255" s="446"/>
      <c r="AN255" s="446"/>
      <c r="AO255" s="446"/>
      <c r="AP255" s="446"/>
      <c r="AQ255" s="446"/>
      <c r="AR255" s="446"/>
      <c r="AS255" s="446"/>
      <c r="AT255" s="446"/>
      <c r="AU255" s="446"/>
      <c r="AV255" s="446"/>
      <c r="AW255" s="446"/>
      <c r="AX255" s="446"/>
      <c r="AY255" s="446"/>
      <c r="AZ255" s="446"/>
      <c r="BA255" s="446"/>
    </row>
    <row r="256" spans="38:53" s="89" customFormat="1">
      <c r="AL256" s="446"/>
      <c r="AM256" s="446"/>
      <c r="AN256" s="446"/>
      <c r="AO256" s="446"/>
      <c r="AP256" s="446"/>
      <c r="AQ256" s="446"/>
      <c r="AR256" s="446"/>
      <c r="AS256" s="446"/>
      <c r="AT256" s="446"/>
      <c r="AU256" s="446"/>
      <c r="AV256" s="446"/>
      <c r="AW256" s="446"/>
      <c r="AX256" s="446"/>
      <c r="AY256" s="446"/>
      <c r="AZ256" s="446"/>
      <c r="BA256" s="446"/>
    </row>
    <row r="257" spans="38:53" s="89" customFormat="1">
      <c r="AL257" s="446"/>
      <c r="AM257" s="446"/>
      <c r="AN257" s="446"/>
      <c r="AO257" s="446"/>
      <c r="AP257" s="446"/>
      <c r="AQ257" s="446"/>
      <c r="AR257" s="446"/>
      <c r="AS257" s="446"/>
      <c r="AT257" s="446"/>
      <c r="AU257" s="446"/>
      <c r="AV257" s="446"/>
      <c r="AW257" s="446"/>
      <c r="AX257" s="446"/>
      <c r="AY257" s="446"/>
      <c r="AZ257" s="446"/>
      <c r="BA257" s="446"/>
    </row>
    <row r="258" spans="38:53" s="89" customFormat="1">
      <c r="AL258" s="446"/>
      <c r="AM258" s="446"/>
      <c r="AN258" s="446"/>
      <c r="AO258" s="446"/>
      <c r="AP258" s="446"/>
      <c r="AQ258" s="446"/>
      <c r="AR258" s="446"/>
      <c r="AS258" s="446"/>
      <c r="AT258" s="446"/>
      <c r="AU258" s="446"/>
      <c r="AV258" s="446"/>
      <c r="AW258" s="446"/>
      <c r="AX258" s="446"/>
      <c r="AY258" s="446"/>
      <c r="AZ258" s="446"/>
      <c r="BA258" s="446"/>
    </row>
    <row r="259" spans="38:53" s="89" customFormat="1">
      <c r="AL259" s="446"/>
      <c r="AM259" s="446"/>
      <c r="AN259" s="446"/>
      <c r="AO259" s="446"/>
      <c r="AP259" s="446"/>
      <c r="AQ259" s="446"/>
      <c r="AR259" s="446"/>
      <c r="AS259" s="446"/>
      <c r="AT259" s="446"/>
      <c r="AU259" s="446"/>
      <c r="AV259" s="446"/>
      <c r="AW259" s="446"/>
      <c r="AX259" s="446"/>
      <c r="AY259" s="446"/>
      <c r="AZ259" s="446"/>
      <c r="BA259" s="446"/>
    </row>
    <row r="260" spans="38:53" s="89" customFormat="1">
      <c r="AL260" s="446"/>
      <c r="AM260" s="446"/>
      <c r="AN260" s="446"/>
      <c r="AO260" s="446"/>
      <c r="AP260" s="446"/>
      <c r="AQ260" s="446"/>
      <c r="AR260" s="446"/>
      <c r="AS260" s="446"/>
      <c r="AT260" s="446"/>
      <c r="AU260" s="446"/>
      <c r="AV260" s="446"/>
      <c r="AW260" s="446"/>
      <c r="AX260" s="446"/>
      <c r="AY260" s="446"/>
      <c r="AZ260" s="446"/>
      <c r="BA260" s="446"/>
    </row>
    <row r="261" spans="38:53" s="89" customFormat="1">
      <c r="AL261" s="446"/>
      <c r="AM261" s="446"/>
      <c r="AN261" s="446"/>
      <c r="AO261" s="446"/>
      <c r="AP261" s="446"/>
      <c r="AQ261" s="446"/>
      <c r="AR261" s="446"/>
      <c r="AS261" s="446"/>
      <c r="AT261" s="446"/>
      <c r="AU261" s="446"/>
      <c r="AV261" s="446"/>
      <c r="AW261" s="446"/>
      <c r="AX261" s="446"/>
      <c r="AY261" s="446"/>
      <c r="AZ261" s="446"/>
      <c r="BA261" s="446"/>
    </row>
    <row r="262" spans="38:53" s="89" customFormat="1">
      <c r="AL262" s="446"/>
      <c r="AM262" s="446"/>
      <c r="AN262" s="446"/>
      <c r="AO262" s="446"/>
      <c r="AP262" s="446"/>
      <c r="AQ262" s="446"/>
      <c r="AR262" s="446"/>
      <c r="AS262" s="446"/>
      <c r="AT262" s="446"/>
      <c r="AU262" s="446"/>
      <c r="AV262" s="446"/>
      <c r="AW262" s="446"/>
      <c r="AX262" s="446"/>
      <c r="AY262" s="446"/>
      <c r="AZ262" s="446"/>
      <c r="BA262" s="446"/>
    </row>
    <row r="263" spans="38:53" s="89" customFormat="1">
      <c r="AL263" s="446"/>
      <c r="AM263" s="446"/>
      <c r="AN263" s="446"/>
      <c r="AO263" s="446"/>
      <c r="AP263" s="446"/>
      <c r="AQ263" s="446"/>
      <c r="AR263" s="446"/>
      <c r="AS263" s="446"/>
      <c r="AT263" s="446"/>
      <c r="AU263" s="446"/>
      <c r="AV263" s="446"/>
      <c r="AW263" s="446"/>
      <c r="AX263" s="446"/>
      <c r="AY263" s="446"/>
      <c r="AZ263" s="446"/>
      <c r="BA263" s="446"/>
    </row>
    <row r="264" spans="38:53" s="89" customFormat="1">
      <c r="AL264" s="446"/>
      <c r="AM264" s="446"/>
      <c r="AN264" s="446"/>
      <c r="AO264" s="446"/>
      <c r="AP264" s="446"/>
      <c r="AQ264" s="446"/>
      <c r="AR264" s="446"/>
      <c r="AS264" s="446"/>
      <c r="AT264" s="446"/>
      <c r="AU264" s="446"/>
      <c r="AV264" s="446"/>
      <c r="AW264" s="446"/>
      <c r="AX264" s="446"/>
      <c r="AY264" s="446"/>
      <c r="AZ264" s="446"/>
      <c r="BA264" s="446"/>
    </row>
    <row r="265" spans="38:53" s="89" customFormat="1">
      <c r="AL265" s="446"/>
      <c r="AM265" s="446"/>
      <c r="AN265" s="446"/>
      <c r="AO265" s="446"/>
      <c r="AP265" s="446"/>
      <c r="AQ265" s="446"/>
      <c r="AR265" s="446"/>
      <c r="AS265" s="446"/>
      <c r="AT265" s="446"/>
      <c r="AU265" s="446"/>
      <c r="AV265" s="446"/>
      <c r="AW265" s="446"/>
      <c r="AX265" s="446"/>
      <c r="AY265" s="446"/>
      <c r="AZ265" s="446"/>
      <c r="BA265" s="446"/>
    </row>
    <row r="266" spans="38:53" s="89" customFormat="1">
      <c r="AL266" s="446"/>
      <c r="AM266" s="446"/>
      <c r="AN266" s="446"/>
      <c r="AO266" s="446"/>
      <c r="AP266" s="446"/>
      <c r="AQ266" s="446"/>
      <c r="AR266" s="446"/>
      <c r="AS266" s="446"/>
      <c r="AT266" s="446"/>
      <c r="AU266" s="446"/>
      <c r="AV266" s="446"/>
      <c r="AW266" s="446"/>
      <c r="AX266" s="446"/>
      <c r="AY266" s="446"/>
      <c r="AZ266" s="446"/>
      <c r="BA266" s="446"/>
    </row>
    <row r="267" spans="38:53" s="89" customFormat="1">
      <c r="AL267" s="446"/>
      <c r="AM267" s="446"/>
      <c r="AN267" s="446"/>
      <c r="AO267" s="446"/>
      <c r="AP267" s="446"/>
      <c r="AQ267" s="446"/>
      <c r="AR267" s="446"/>
      <c r="AS267" s="446"/>
      <c r="AT267" s="446"/>
      <c r="AU267" s="446"/>
      <c r="AV267" s="446"/>
      <c r="AW267" s="446"/>
      <c r="AX267" s="446"/>
      <c r="AY267" s="446"/>
      <c r="AZ267" s="446"/>
      <c r="BA267" s="446"/>
    </row>
    <row r="268" spans="38:53" s="89" customFormat="1">
      <c r="AL268" s="446"/>
      <c r="AM268" s="446"/>
      <c r="AN268" s="446"/>
      <c r="AO268" s="446"/>
      <c r="AP268" s="446"/>
      <c r="AQ268" s="446"/>
      <c r="AR268" s="446"/>
      <c r="AS268" s="446"/>
      <c r="AT268" s="446"/>
      <c r="AU268" s="446"/>
      <c r="AV268" s="446"/>
      <c r="AW268" s="446"/>
      <c r="AX268" s="446"/>
      <c r="AY268" s="446"/>
      <c r="AZ268" s="446"/>
      <c r="BA268" s="446"/>
    </row>
    <row r="269" spans="38:53" s="89" customFormat="1">
      <c r="AL269" s="446"/>
      <c r="AM269" s="446"/>
      <c r="AN269" s="446"/>
      <c r="AO269" s="446"/>
      <c r="AP269" s="446"/>
      <c r="AQ269" s="446"/>
      <c r="AR269" s="446"/>
      <c r="AS269" s="446"/>
      <c r="AT269" s="446"/>
      <c r="AU269" s="446"/>
      <c r="AV269" s="446"/>
      <c r="AW269" s="446"/>
      <c r="AX269" s="446"/>
      <c r="AY269" s="446"/>
      <c r="AZ269" s="446"/>
      <c r="BA269" s="446"/>
    </row>
    <row r="270" spans="38:53" s="89" customFormat="1">
      <c r="AL270" s="446"/>
      <c r="AM270" s="446"/>
      <c r="AN270" s="446"/>
      <c r="AO270" s="446"/>
      <c r="AP270" s="446"/>
      <c r="AQ270" s="446"/>
      <c r="AR270" s="446"/>
      <c r="AS270" s="446"/>
      <c r="AT270" s="446"/>
      <c r="AU270" s="446"/>
      <c r="AV270" s="446"/>
      <c r="AW270" s="446"/>
      <c r="AX270" s="446"/>
      <c r="AY270" s="446"/>
      <c r="AZ270" s="446"/>
      <c r="BA270" s="446"/>
    </row>
    <row r="271" spans="38:53" s="89" customFormat="1">
      <c r="AL271" s="446"/>
      <c r="AM271" s="446"/>
      <c r="AN271" s="446"/>
      <c r="AO271" s="446"/>
      <c r="AP271" s="446"/>
      <c r="AQ271" s="446"/>
      <c r="AR271" s="446"/>
      <c r="AS271" s="446"/>
      <c r="AT271" s="446"/>
      <c r="AU271" s="446"/>
      <c r="AV271" s="446"/>
      <c r="AW271" s="446"/>
      <c r="AX271" s="446"/>
      <c r="AY271" s="446"/>
      <c r="AZ271" s="446"/>
      <c r="BA271" s="446"/>
    </row>
    <row r="272" spans="38:53" s="89" customFormat="1">
      <c r="AL272" s="446"/>
      <c r="AM272" s="446"/>
      <c r="AN272" s="446"/>
      <c r="AO272" s="446"/>
      <c r="AP272" s="446"/>
      <c r="AQ272" s="446"/>
      <c r="AR272" s="446"/>
      <c r="AS272" s="446"/>
      <c r="AT272" s="446"/>
      <c r="AU272" s="446"/>
      <c r="AV272" s="446"/>
      <c r="AW272" s="446"/>
      <c r="AX272" s="446"/>
      <c r="AY272" s="446"/>
      <c r="AZ272" s="446"/>
      <c r="BA272" s="446"/>
    </row>
    <row r="273" spans="38:53" s="89" customFormat="1">
      <c r="AL273" s="446"/>
      <c r="AM273" s="446"/>
      <c r="AN273" s="446"/>
      <c r="AO273" s="446"/>
      <c r="AP273" s="446"/>
      <c r="AQ273" s="446"/>
      <c r="AR273" s="446"/>
      <c r="AS273" s="446"/>
      <c r="AT273" s="446"/>
      <c r="AU273" s="446"/>
      <c r="AV273" s="446"/>
      <c r="AW273" s="446"/>
      <c r="AX273" s="446"/>
      <c r="AY273" s="446"/>
      <c r="AZ273" s="446"/>
      <c r="BA273" s="446"/>
    </row>
    <row r="274" spans="38:53" s="89" customFormat="1">
      <c r="AL274" s="446"/>
      <c r="AM274" s="446"/>
      <c r="AN274" s="446"/>
      <c r="AO274" s="446"/>
      <c r="AP274" s="446"/>
      <c r="AQ274" s="446"/>
      <c r="AR274" s="446"/>
      <c r="AS274" s="446"/>
      <c r="AT274" s="446"/>
      <c r="AU274" s="446"/>
      <c r="AV274" s="446"/>
      <c r="AW274" s="446"/>
      <c r="AX274" s="446"/>
      <c r="AY274" s="446"/>
      <c r="AZ274" s="446"/>
      <c r="BA274" s="446"/>
    </row>
    <row r="275" spans="38:53" s="89" customFormat="1">
      <c r="AL275" s="446"/>
      <c r="AM275" s="446"/>
      <c r="AN275" s="446"/>
      <c r="AO275" s="446"/>
      <c r="AP275" s="446"/>
      <c r="AQ275" s="446"/>
      <c r="AR275" s="446"/>
      <c r="AS275" s="446"/>
      <c r="AT275" s="446"/>
      <c r="AU275" s="446"/>
      <c r="AV275" s="446"/>
      <c r="AW275" s="446"/>
      <c r="AX275" s="446"/>
      <c r="AY275" s="446"/>
      <c r="AZ275" s="446"/>
      <c r="BA275" s="446"/>
    </row>
    <row r="276" spans="38:53" s="89" customFormat="1">
      <c r="AL276" s="446"/>
      <c r="AM276" s="446"/>
      <c r="AN276" s="446"/>
      <c r="AO276" s="446"/>
      <c r="AP276" s="446"/>
      <c r="AQ276" s="446"/>
      <c r="AR276" s="446"/>
      <c r="AS276" s="446"/>
      <c r="AT276" s="446"/>
      <c r="AU276" s="446"/>
      <c r="AV276" s="446"/>
      <c r="AW276" s="446"/>
      <c r="AX276" s="446"/>
      <c r="AY276" s="446"/>
      <c r="AZ276" s="446"/>
      <c r="BA276" s="446"/>
    </row>
    <row r="277" spans="38:53" s="89" customFormat="1">
      <c r="AL277" s="446"/>
      <c r="AM277" s="446"/>
      <c r="AN277" s="446"/>
      <c r="AO277" s="446"/>
      <c r="AP277" s="446"/>
      <c r="AQ277" s="446"/>
      <c r="AR277" s="446"/>
      <c r="AS277" s="446"/>
      <c r="AT277" s="446"/>
      <c r="AU277" s="446"/>
      <c r="AV277" s="446"/>
      <c r="AW277" s="446"/>
      <c r="AX277" s="446"/>
      <c r="AY277" s="446"/>
      <c r="AZ277" s="446"/>
      <c r="BA277" s="446"/>
    </row>
    <row r="278" spans="38:53" s="89" customFormat="1">
      <c r="AL278" s="446"/>
      <c r="AM278" s="446"/>
      <c r="AN278" s="446"/>
      <c r="AO278" s="446"/>
      <c r="AP278" s="446"/>
      <c r="AQ278" s="446"/>
      <c r="AR278" s="446"/>
      <c r="AS278" s="446"/>
      <c r="AT278" s="446"/>
      <c r="AU278" s="446"/>
      <c r="AV278" s="446"/>
      <c r="AW278" s="446"/>
      <c r="AX278" s="446"/>
      <c r="AY278" s="446"/>
      <c r="AZ278" s="446"/>
      <c r="BA278" s="446"/>
    </row>
    <row r="279" spans="38:53" s="89" customFormat="1">
      <c r="AL279" s="446"/>
      <c r="AM279" s="446"/>
      <c r="AN279" s="446"/>
      <c r="AO279" s="446"/>
      <c r="AP279" s="446"/>
      <c r="AQ279" s="446"/>
      <c r="AR279" s="446"/>
      <c r="AS279" s="446"/>
      <c r="AT279" s="446"/>
      <c r="AU279" s="446"/>
      <c r="AV279" s="446"/>
      <c r="AW279" s="446"/>
      <c r="AX279" s="446"/>
      <c r="AY279" s="446"/>
      <c r="AZ279" s="446"/>
      <c r="BA279" s="446"/>
    </row>
    <row r="280" spans="38:53" s="89" customFormat="1">
      <c r="AL280" s="446"/>
      <c r="AM280" s="446"/>
      <c r="AN280" s="446"/>
      <c r="AO280" s="446"/>
      <c r="AP280" s="446"/>
      <c r="AQ280" s="446"/>
      <c r="AR280" s="446"/>
      <c r="AS280" s="446"/>
      <c r="AT280" s="446"/>
      <c r="AU280" s="446"/>
      <c r="AV280" s="446"/>
      <c r="AW280" s="446"/>
      <c r="AX280" s="446"/>
      <c r="AY280" s="446"/>
      <c r="AZ280" s="446"/>
      <c r="BA280" s="446"/>
    </row>
    <row r="281" spans="38:53" s="89" customFormat="1">
      <c r="AL281" s="446"/>
      <c r="AM281" s="446"/>
      <c r="AN281" s="446"/>
      <c r="AO281" s="446"/>
      <c r="AP281" s="446"/>
      <c r="AQ281" s="446"/>
      <c r="AR281" s="446"/>
      <c r="AS281" s="446"/>
      <c r="AT281" s="446"/>
      <c r="AU281" s="446"/>
      <c r="AV281" s="446"/>
      <c r="AW281" s="446"/>
      <c r="AX281" s="446"/>
      <c r="AY281" s="446"/>
      <c r="AZ281" s="446"/>
      <c r="BA281" s="446"/>
    </row>
    <row r="282" spans="38:53" s="89" customFormat="1">
      <c r="AL282" s="446"/>
      <c r="AM282" s="446"/>
      <c r="AN282" s="446"/>
      <c r="AO282" s="446"/>
      <c r="AP282" s="446"/>
      <c r="AQ282" s="446"/>
      <c r="AR282" s="446"/>
      <c r="AS282" s="446"/>
      <c r="AT282" s="446"/>
      <c r="AU282" s="446"/>
      <c r="AV282" s="446"/>
      <c r="AW282" s="446"/>
      <c r="AX282" s="446"/>
      <c r="AY282" s="446"/>
      <c r="AZ282" s="446"/>
      <c r="BA282" s="446"/>
    </row>
    <row r="283" spans="38:53" s="89" customFormat="1">
      <c r="AL283" s="446"/>
      <c r="AM283" s="446"/>
      <c r="AN283" s="446"/>
      <c r="AO283" s="446"/>
      <c r="AP283" s="446"/>
      <c r="AQ283" s="446"/>
      <c r="AR283" s="446"/>
      <c r="AS283" s="446"/>
      <c r="AT283" s="446"/>
      <c r="AU283" s="446"/>
      <c r="AV283" s="446"/>
      <c r="AW283" s="446"/>
      <c r="AX283" s="446"/>
      <c r="AY283" s="446"/>
      <c r="AZ283" s="446"/>
      <c r="BA283" s="446"/>
    </row>
    <row r="284" spans="38:53" s="89" customFormat="1">
      <c r="AL284" s="446"/>
      <c r="AM284" s="446"/>
      <c r="AN284" s="446"/>
      <c r="AO284" s="446"/>
      <c r="AP284" s="446"/>
      <c r="AQ284" s="446"/>
      <c r="AR284" s="446"/>
      <c r="AS284" s="446"/>
      <c r="AT284" s="446"/>
      <c r="AU284" s="446"/>
      <c r="AV284" s="446"/>
      <c r="AW284" s="446"/>
      <c r="AX284" s="446"/>
      <c r="AY284" s="446"/>
      <c r="AZ284" s="446"/>
      <c r="BA284" s="446"/>
    </row>
    <row r="285" spans="38:53" s="89" customFormat="1">
      <c r="AL285" s="446"/>
      <c r="AM285" s="446"/>
      <c r="AN285" s="446"/>
      <c r="AO285" s="446"/>
      <c r="AP285" s="446"/>
      <c r="AQ285" s="446"/>
      <c r="AR285" s="446"/>
      <c r="AS285" s="446"/>
      <c r="AT285" s="446"/>
      <c r="AU285" s="446"/>
      <c r="AV285" s="446"/>
      <c r="AW285" s="446"/>
      <c r="AX285" s="446"/>
      <c r="AY285" s="446"/>
      <c r="AZ285" s="446"/>
      <c r="BA285" s="446"/>
    </row>
    <row r="286" spans="38:53" s="89" customFormat="1">
      <c r="AL286" s="446"/>
      <c r="AM286" s="446"/>
      <c r="AN286" s="446"/>
      <c r="AO286" s="446"/>
      <c r="AP286" s="446"/>
      <c r="AQ286" s="446"/>
      <c r="AR286" s="446"/>
      <c r="AS286" s="446"/>
      <c r="AT286" s="446"/>
      <c r="AU286" s="446"/>
      <c r="AV286" s="446"/>
      <c r="AW286" s="446"/>
      <c r="AX286" s="446"/>
      <c r="AY286" s="446"/>
      <c r="AZ286" s="446"/>
      <c r="BA286" s="446"/>
    </row>
    <row r="287" spans="38:53" s="89" customFormat="1">
      <c r="AL287" s="446"/>
      <c r="AM287" s="446"/>
      <c r="AN287" s="446"/>
      <c r="AO287" s="446"/>
      <c r="AP287" s="446"/>
      <c r="AQ287" s="446"/>
      <c r="AR287" s="446"/>
      <c r="AS287" s="446"/>
      <c r="AT287" s="446"/>
      <c r="AU287" s="446"/>
      <c r="AV287" s="446"/>
      <c r="AW287" s="446"/>
      <c r="AX287" s="446"/>
      <c r="AY287" s="446"/>
      <c r="AZ287" s="446"/>
      <c r="BA287" s="446"/>
    </row>
    <row r="288" spans="38:53" s="89" customFormat="1">
      <c r="AL288" s="446"/>
      <c r="AM288" s="446"/>
      <c r="AN288" s="446"/>
      <c r="AO288" s="446"/>
      <c r="AP288" s="446"/>
      <c r="AQ288" s="446"/>
      <c r="AR288" s="446"/>
      <c r="AS288" s="446"/>
      <c r="AT288" s="446"/>
      <c r="AU288" s="446"/>
      <c r="AV288" s="446"/>
      <c r="AW288" s="446"/>
      <c r="AX288" s="446"/>
      <c r="AY288" s="446"/>
      <c r="AZ288" s="446"/>
      <c r="BA288" s="446"/>
    </row>
    <row r="289" spans="38:53" s="89" customFormat="1">
      <c r="AL289" s="446"/>
      <c r="AM289" s="446"/>
      <c r="AN289" s="446"/>
      <c r="AO289" s="446"/>
      <c r="AP289" s="446"/>
      <c r="AQ289" s="446"/>
      <c r="AR289" s="446"/>
      <c r="AS289" s="446"/>
      <c r="AT289" s="446"/>
      <c r="AU289" s="446"/>
      <c r="AV289" s="446"/>
      <c r="AW289" s="446"/>
      <c r="AX289" s="446"/>
      <c r="AY289" s="446"/>
      <c r="AZ289" s="446"/>
      <c r="BA289" s="446"/>
    </row>
    <row r="290" spans="38:53" s="89" customFormat="1">
      <c r="AL290" s="446"/>
      <c r="AM290" s="446"/>
      <c r="AN290" s="446"/>
      <c r="AO290" s="446"/>
      <c r="AP290" s="446"/>
      <c r="AQ290" s="446"/>
      <c r="AR290" s="446"/>
      <c r="AS290" s="446"/>
      <c r="AT290" s="446"/>
      <c r="AU290" s="446"/>
      <c r="AV290" s="446"/>
      <c r="AW290" s="446"/>
      <c r="AX290" s="446"/>
      <c r="AY290" s="446"/>
      <c r="AZ290" s="446"/>
      <c r="BA290" s="446"/>
    </row>
    <row r="291" spans="38:53" s="89" customFormat="1">
      <c r="AL291" s="446"/>
      <c r="AM291" s="446"/>
      <c r="AN291" s="446"/>
      <c r="AO291" s="446"/>
      <c r="AP291" s="446"/>
      <c r="AQ291" s="446"/>
      <c r="AR291" s="446"/>
      <c r="AS291" s="446"/>
      <c r="AT291" s="446"/>
      <c r="AU291" s="446"/>
      <c r="AV291" s="446"/>
      <c r="AW291" s="446"/>
      <c r="AX291" s="446"/>
      <c r="AY291" s="446"/>
      <c r="AZ291" s="446"/>
      <c r="BA291" s="446"/>
    </row>
    <row r="292" spans="38:53" s="89" customFormat="1">
      <c r="AL292" s="446"/>
      <c r="AM292" s="446"/>
      <c r="AN292" s="446"/>
      <c r="AO292" s="446"/>
      <c r="AP292" s="446"/>
      <c r="AQ292" s="446"/>
      <c r="AR292" s="446"/>
      <c r="AS292" s="446"/>
      <c r="AT292" s="446"/>
      <c r="AU292" s="446"/>
      <c r="AV292" s="446"/>
      <c r="AW292" s="446"/>
      <c r="AX292" s="446"/>
      <c r="AY292" s="446"/>
      <c r="AZ292" s="446"/>
      <c r="BA292" s="446"/>
    </row>
    <row r="293" spans="38:53" s="89" customFormat="1">
      <c r="AL293" s="446"/>
      <c r="AM293" s="446"/>
      <c r="AN293" s="446"/>
      <c r="AO293" s="446"/>
      <c r="AP293" s="446"/>
      <c r="AQ293" s="446"/>
      <c r="AR293" s="446"/>
      <c r="AS293" s="446"/>
      <c r="AT293" s="446"/>
      <c r="AU293" s="446"/>
      <c r="AV293" s="446"/>
      <c r="AW293" s="446"/>
      <c r="AX293" s="446"/>
      <c r="AY293" s="446"/>
      <c r="AZ293" s="446"/>
      <c r="BA293" s="446"/>
    </row>
    <row r="294" spans="38:53" s="89" customFormat="1">
      <c r="AL294" s="446"/>
      <c r="AM294" s="446"/>
      <c r="AN294" s="446"/>
      <c r="AO294" s="446"/>
      <c r="AP294" s="446"/>
      <c r="AQ294" s="446"/>
      <c r="AR294" s="446"/>
      <c r="AS294" s="446"/>
      <c r="AT294" s="446"/>
      <c r="AU294" s="446"/>
      <c r="AV294" s="446"/>
      <c r="AW294" s="446"/>
      <c r="AX294" s="446"/>
      <c r="AY294" s="446"/>
      <c r="AZ294" s="446"/>
      <c r="BA294" s="446"/>
    </row>
    <row r="295" spans="38:53" s="89" customFormat="1">
      <c r="AL295" s="446"/>
      <c r="AM295" s="446"/>
      <c r="AN295" s="446"/>
      <c r="AO295" s="446"/>
      <c r="AP295" s="446"/>
      <c r="AQ295" s="446"/>
      <c r="AR295" s="446"/>
      <c r="AS295" s="446"/>
      <c r="AT295" s="446"/>
      <c r="AU295" s="446"/>
      <c r="AV295" s="446"/>
      <c r="AW295" s="446"/>
      <c r="AX295" s="446"/>
      <c r="AY295" s="446"/>
      <c r="AZ295" s="446"/>
      <c r="BA295" s="446"/>
    </row>
    <row r="296" spans="38:53" s="89" customFormat="1">
      <c r="AL296" s="446"/>
      <c r="AM296" s="446"/>
      <c r="AN296" s="446"/>
      <c r="AO296" s="446"/>
      <c r="AP296" s="446"/>
      <c r="AQ296" s="446"/>
      <c r="AR296" s="446"/>
      <c r="AS296" s="446"/>
      <c r="AT296" s="446"/>
      <c r="AU296" s="446"/>
      <c r="AV296" s="446"/>
      <c r="AW296" s="446"/>
      <c r="AX296" s="446"/>
      <c r="AY296" s="446"/>
      <c r="AZ296" s="446"/>
      <c r="BA296" s="446"/>
    </row>
    <row r="297" spans="38:53" s="89" customFormat="1">
      <c r="AL297" s="446"/>
      <c r="AM297" s="446"/>
      <c r="AN297" s="446"/>
      <c r="AO297" s="446"/>
      <c r="AP297" s="446"/>
      <c r="AQ297" s="446"/>
      <c r="AR297" s="446"/>
      <c r="AS297" s="446"/>
      <c r="AT297" s="446"/>
      <c r="AU297" s="446"/>
      <c r="AV297" s="446"/>
      <c r="AW297" s="446"/>
      <c r="AX297" s="446"/>
      <c r="AY297" s="446"/>
      <c r="AZ297" s="446"/>
      <c r="BA297" s="446"/>
    </row>
    <row r="298" spans="38:53" s="89" customFormat="1">
      <c r="AL298" s="446"/>
      <c r="AM298" s="446"/>
      <c r="AN298" s="446"/>
      <c r="AO298" s="446"/>
      <c r="AP298" s="446"/>
      <c r="AQ298" s="446"/>
      <c r="AR298" s="446"/>
      <c r="AS298" s="446"/>
      <c r="AT298" s="446"/>
      <c r="AU298" s="446"/>
      <c r="AV298" s="446"/>
      <c r="AW298" s="446"/>
      <c r="AX298" s="446"/>
      <c r="AY298" s="446"/>
      <c r="AZ298" s="446"/>
      <c r="BA298" s="446"/>
    </row>
    <row r="299" spans="38:53" s="89" customFormat="1">
      <c r="AL299" s="446"/>
      <c r="AM299" s="446"/>
      <c r="AN299" s="446"/>
      <c r="AO299" s="446"/>
      <c r="AP299" s="446"/>
      <c r="AQ299" s="446"/>
      <c r="AR299" s="446"/>
      <c r="AS299" s="446"/>
      <c r="AT299" s="446"/>
      <c r="AU299" s="446"/>
      <c r="AV299" s="446"/>
      <c r="AW299" s="446"/>
      <c r="AX299" s="446"/>
      <c r="AY299" s="446"/>
      <c r="AZ299" s="446"/>
      <c r="BA299" s="446"/>
    </row>
    <row r="300" spans="38:53" s="89" customFormat="1">
      <c r="AL300" s="446"/>
      <c r="AM300" s="446"/>
      <c r="AN300" s="446"/>
      <c r="AO300" s="446"/>
      <c r="AP300" s="446"/>
      <c r="AQ300" s="446"/>
      <c r="AR300" s="446"/>
      <c r="AS300" s="446"/>
      <c r="AT300" s="446"/>
      <c r="AU300" s="446"/>
      <c r="AV300" s="446"/>
      <c r="AW300" s="446"/>
      <c r="AX300" s="446"/>
      <c r="AY300" s="446"/>
      <c r="AZ300" s="446"/>
      <c r="BA300" s="446"/>
    </row>
    <row r="301" spans="38:53" s="89" customFormat="1">
      <c r="AL301" s="446"/>
      <c r="AM301" s="446"/>
      <c r="AN301" s="446"/>
      <c r="AO301" s="446"/>
      <c r="AP301" s="446"/>
      <c r="AQ301" s="446"/>
      <c r="AR301" s="446"/>
      <c r="AS301" s="446"/>
      <c r="AT301" s="446"/>
      <c r="AU301" s="446"/>
      <c r="AV301" s="446"/>
      <c r="AW301" s="446"/>
      <c r="AX301" s="446"/>
      <c r="AY301" s="446"/>
      <c r="AZ301" s="446"/>
      <c r="BA301" s="446"/>
    </row>
    <row r="302" spans="38:53" s="89" customFormat="1">
      <c r="AL302" s="446"/>
      <c r="AM302" s="446"/>
      <c r="AN302" s="446"/>
      <c r="AO302" s="446"/>
      <c r="AP302" s="446"/>
      <c r="AQ302" s="446"/>
      <c r="AR302" s="446"/>
      <c r="AS302" s="446"/>
      <c r="AT302" s="446"/>
      <c r="AU302" s="446"/>
      <c r="AV302" s="446"/>
      <c r="AW302" s="446"/>
      <c r="AX302" s="446"/>
      <c r="AY302" s="446"/>
      <c r="AZ302" s="446"/>
      <c r="BA302" s="446"/>
    </row>
    <row r="303" spans="38:53" s="89" customFormat="1">
      <c r="AL303" s="446"/>
      <c r="AM303" s="446"/>
      <c r="AN303" s="446"/>
      <c r="AO303" s="446"/>
      <c r="AP303" s="446"/>
      <c r="AQ303" s="446"/>
      <c r="AR303" s="446"/>
      <c r="AS303" s="446"/>
      <c r="AT303" s="446"/>
      <c r="AU303" s="446"/>
      <c r="AV303" s="446"/>
      <c r="AW303" s="446"/>
      <c r="AX303" s="446"/>
      <c r="AY303" s="446"/>
      <c r="AZ303" s="446"/>
      <c r="BA303" s="446"/>
    </row>
    <row r="304" spans="38:53" s="89" customFormat="1">
      <c r="AL304" s="446"/>
      <c r="AM304" s="446"/>
      <c r="AN304" s="446"/>
      <c r="AO304" s="446"/>
      <c r="AP304" s="446"/>
      <c r="AQ304" s="446"/>
      <c r="AR304" s="446"/>
      <c r="AS304" s="446"/>
      <c r="AT304" s="446"/>
      <c r="AU304" s="446"/>
      <c r="AV304" s="446"/>
      <c r="AW304" s="446"/>
      <c r="AX304" s="446"/>
      <c r="AY304" s="446"/>
      <c r="AZ304" s="446"/>
      <c r="BA304" s="446"/>
    </row>
    <row r="305" spans="38:53" s="89" customFormat="1">
      <c r="AL305" s="446"/>
      <c r="AM305" s="446"/>
      <c r="AN305" s="446"/>
      <c r="AO305" s="446"/>
      <c r="AP305" s="446"/>
      <c r="AQ305" s="446"/>
      <c r="AR305" s="446"/>
      <c r="AS305" s="446"/>
      <c r="AT305" s="446"/>
      <c r="AU305" s="446"/>
      <c r="AV305" s="446"/>
      <c r="AW305" s="446"/>
      <c r="AX305" s="446"/>
      <c r="AY305" s="446"/>
      <c r="AZ305" s="446"/>
      <c r="BA305" s="446"/>
    </row>
    <row r="306" spans="38:53" s="89" customFormat="1">
      <c r="AL306" s="446"/>
      <c r="AM306" s="446"/>
      <c r="AN306" s="446"/>
      <c r="AO306" s="446"/>
      <c r="AP306" s="446"/>
      <c r="AQ306" s="446"/>
      <c r="AR306" s="446"/>
      <c r="AS306" s="446"/>
      <c r="AT306" s="446"/>
      <c r="AU306" s="446"/>
      <c r="AV306" s="446"/>
      <c r="AW306" s="446"/>
      <c r="AX306" s="446"/>
      <c r="AY306" s="446"/>
      <c r="AZ306" s="446"/>
      <c r="BA306" s="446"/>
    </row>
    <row r="307" spans="38:53" s="89" customFormat="1">
      <c r="AL307" s="446"/>
      <c r="AM307" s="446"/>
      <c r="AN307" s="446"/>
      <c r="AO307" s="446"/>
      <c r="AP307" s="446"/>
      <c r="AQ307" s="446"/>
      <c r="AR307" s="446"/>
      <c r="AS307" s="446"/>
      <c r="AT307" s="446"/>
      <c r="AU307" s="446"/>
      <c r="AV307" s="446"/>
      <c r="AW307" s="446"/>
      <c r="AX307" s="446"/>
      <c r="AY307" s="446"/>
      <c r="AZ307" s="446"/>
      <c r="BA307" s="446"/>
    </row>
    <row r="308" spans="38:53" s="89" customFormat="1">
      <c r="AL308" s="446"/>
      <c r="AM308" s="446"/>
      <c r="AN308" s="446"/>
      <c r="AO308" s="446"/>
      <c r="AP308" s="446"/>
      <c r="AQ308" s="446"/>
      <c r="AR308" s="446"/>
      <c r="AS308" s="446"/>
      <c r="AT308" s="446"/>
      <c r="AU308" s="446"/>
      <c r="AV308" s="446"/>
      <c r="AW308" s="446"/>
      <c r="AX308" s="446"/>
      <c r="AY308" s="446"/>
      <c r="AZ308" s="446"/>
      <c r="BA308" s="446"/>
    </row>
    <row r="309" spans="38:53" s="89" customFormat="1">
      <c r="AL309" s="446"/>
      <c r="AM309" s="446"/>
      <c r="AN309" s="446"/>
      <c r="AO309" s="446"/>
      <c r="AP309" s="446"/>
      <c r="AQ309" s="446"/>
      <c r="AR309" s="446"/>
      <c r="AS309" s="446"/>
      <c r="AT309" s="446"/>
      <c r="AU309" s="446"/>
      <c r="AV309" s="446"/>
      <c r="AW309" s="446"/>
      <c r="AX309" s="446"/>
      <c r="AY309" s="446"/>
      <c r="AZ309" s="446"/>
      <c r="BA309" s="446"/>
    </row>
    <row r="310" spans="38:53" s="89" customFormat="1">
      <c r="AL310" s="446"/>
      <c r="AM310" s="446"/>
      <c r="AN310" s="446"/>
      <c r="AO310" s="446"/>
      <c r="AP310" s="446"/>
      <c r="AQ310" s="446"/>
      <c r="AR310" s="446"/>
      <c r="AS310" s="446"/>
      <c r="AT310" s="446"/>
      <c r="AU310" s="446"/>
      <c r="AV310" s="446"/>
      <c r="AW310" s="446"/>
      <c r="AX310" s="446"/>
      <c r="AY310" s="446"/>
      <c r="AZ310" s="446"/>
      <c r="BA310" s="446"/>
    </row>
    <row r="311" spans="38:53" s="89" customFormat="1">
      <c r="AL311" s="446"/>
      <c r="AM311" s="446"/>
      <c r="AN311" s="446"/>
      <c r="AO311" s="446"/>
      <c r="AP311" s="446"/>
      <c r="AQ311" s="446"/>
      <c r="AR311" s="446"/>
      <c r="AS311" s="446"/>
      <c r="AT311" s="446"/>
      <c r="AU311" s="446"/>
      <c r="AV311" s="446"/>
      <c r="AW311" s="446"/>
      <c r="AX311" s="446"/>
      <c r="AY311" s="446"/>
      <c r="AZ311" s="446"/>
      <c r="BA311" s="446"/>
    </row>
    <row r="312" spans="38:53" s="89" customFormat="1">
      <c r="AL312" s="446"/>
      <c r="AM312" s="446"/>
      <c r="AN312" s="446"/>
      <c r="AO312" s="446"/>
      <c r="AP312" s="446"/>
      <c r="AQ312" s="446"/>
      <c r="AR312" s="446"/>
      <c r="AS312" s="446"/>
      <c r="AT312" s="446"/>
      <c r="AU312" s="446"/>
      <c r="AV312" s="446"/>
      <c r="AW312" s="446"/>
      <c r="AX312" s="446"/>
      <c r="AY312" s="446"/>
      <c r="AZ312" s="446"/>
      <c r="BA312" s="446"/>
    </row>
    <row r="313" spans="38:53" s="89" customFormat="1">
      <c r="AL313" s="446"/>
      <c r="AM313" s="446"/>
      <c r="AN313" s="446"/>
      <c r="AO313" s="446"/>
      <c r="AP313" s="446"/>
      <c r="AQ313" s="446"/>
      <c r="AR313" s="446"/>
      <c r="AS313" s="446"/>
      <c r="AT313" s="446"/>
      <c r="AU313" s="446"/>
      <c r="AV313" s="446"/>
      <c r="AW313" s="446"/>
      <c r="AX313" s="446"/>
      <c r="AY313" s="446"/>
      <c r="AZ313" s="446"/>
      <c r="BA313" s="446"/>
    </row>
    <row r="314" spans="38:53" s="89" customFormat="1">
      <c r="AL314" s="446"/>
      <c r="AM314" s="446"/>
      <c r="AN314" s="446"/>
      <c r="AO314" s="446"/>
      <c r="AP314" s="446"/>
      <c r="AQ314" s="446"/>
      <c r="AR314" s="446"/>
      <c r="AS314" s="446"/>
      <c r="AT314" s="446"/>
      <c r="AU314" s="446"/>
      <c r="AV314" s="446"/>
      <c r="AW314" s="446"/>
      <c r="AX314" s="446"/>
      <c r="AY314" s="446"/>
      <c r="AZ314" s="446"/>
      <c r="BA314" s="446"/>
    </row>
    <row r="315" spans="38:53" s="89" customFormat="1">
      <c r="AL315" s="446"/>
      <c r="AM315" s="446"/>
      <c r="AN315" s="446"/>
      <c r="AO315" s="446"/>
      <c r="AP315" s="446"/>
      <c r="AQ315" s="446"/>
      <c r="AR315" s="446"/>
      <c r="AS315" s="446"/>
      <c r="AT315" s="446"/>
      <c r="AU315" s="446"/>
      <c r="AV315" s="446"/>
      <c r="AW315" s="446"/>
      <c r="AX315" s="446"/>
      <c r="AY315" s="446"/>
      <c r="AZ315" s="446"/>
      <c r="BA315" s="446"/>
    </row>
    <row r="316" spans="38:53" s="89" customFormat="1">
      <c r="AL316" s="446"/>
      <c r="AM316" s="446"/>
      <c r="AN316" s="446"/>
      <c r="AO316" s="446"/>
      <c r="AP316" s="446"/>
      <c r="AQ316" s="446"/>
      <c r="AR316" s="446"/>
      <c r="AS316" s="446"/>
      <c r="AT316" s="446"/>
      <c r="AU316" s="446"/>
      <c r="AV316" s="446"/>
      <c r="AW316" s="446"/>
      <c r="AX316" s="446"/>
      <c r="AY316" s="446"/>
      <c r="AZ316" s="446"/>
      <c r="BA316" s="446"/>
    </row>
    <row r="317" spans="38:53" s="89" customFormat="1">
      <c r="AL317" s="446"/>
      <c r="AM317" s="446"/>
      <c r="AN317" s="446"/>
      <c r="AO317" s="446"/>
      <c r="AP317" s="446"/>
      <c r="AQ317" s="446"/>
      <c r="AR317" s="446"/>
      <c r="AS317" s="446"/>
      <c r="AT317" s="446"/>
      <c r="AU317" s="446"/>
      <c r="AV317" s="446"/>
      <c r="AW317" s="446"/>
      <c r="AX317" s="446"/>
      <c r="AY317" s="446"/>
      <c r="AZ317" s="446"/>
      <c r="BA317" s="446"/>
    </row>
    <row r="318" spans="38:53" s="89" customFormat="1">
      <c r="AL318" s="446"/>
      <c r="AM318" s="446"/>
      <c r="AN318" s="446"/>
      <c r="AO318" s="446"/>
      <c r="AP318" s="446"/>
      <c r="AQ318" s="446"/>
      <c r="AR318" s="446"/>
      <c r="AS318" s="446"/>
      <c r="AT318" s="446"/>
      <c r="AU318" s="446"/>
      <c r="AV318" s="446"/>
      <c r="AW318" s="446"/>
      <c r="AX318" s="446"/>
      <c r="AY318" s="446"/>
      <c r="AZ318" s="446"/>
      <c r="BA318" s="446"/>
    </row>
    <row r="319" spans="38:53" s="89" customFormat="1">
      <c r="AL319" s="446"/>
      <c r="AM319" s="446"/>
      <c r="AN319" s="446"/>
      <c r="AO319" s="446"/>
      <c r="AP319" s="446"/>
      <c r="AQ319" s="446"/>
      <c r="AR319" s="446"/>
      <c r="AS319" s="446"/>
      <c r="AT319" s="446"/>
      <c r="AU319" s="446"/>
      <c r="AV319" s="446"/>
      <c r="AW319" s="446"/>
      <c r="AX319" s="446"/>
      <c r="AY319" s="446"/>
      <c r="AZ319" s="446"/>
      <c r="BA319" s="446"/>
    </row>
    <row r="320" spans="38:53" s="89" customFormat="1">
      <c r="AL320" s="446"/>
      <c r="AM320" s="446"/>
      <c r="AN320" s="446"/>
      <c r="AO320" s="446"/>
      <c r="AP320" s="446"/>
      <c r="AQ320" s="446"/>
      <c r="AR320" s="446"/>
      <c r="AS320" s="446"/>
      <c r="AT320" s="446"/>
      <c r="AU320" s="446"/>
      <c r="AV320" s="446"/>
      <c r="AW320" s="446"/>
      <c r="AX320" s="446"/>
      <c r="AY320" s="446"/>
      <c r="AZ320" s="446"/>
      <c r="BA320" s="446"/>
    </row>
    <row r="321" spans="38:53" s="89" customFormat="1">
      <c r="AL321" s="446"/>
      <c r="AM321" s="446"/>
      <c r="AN321" s="446"/>
      <c r="AO321" s="446"/>
      <c r="AP321" s="446"/>
      <c r="AQ321" s="446"/>
      <c r="AR321" s="446"/>
      <c r="AS321" s="446"/>
      <c r="AT321" s="446"/>
      <c r="AU321" s="446"/>
      <c r="AV321" s="446"/>
      <c r="AW321" s="446"/>
      <c r="AX321" s="446"/>
      <c r="AY321" s="446"/>
      <c r="AZ321" s="446"/>
      <c r="BA321" s="446"/>
    </row>
    <row r="322" spans="38:53" s="89" customFormat="1">
      <c r="AL322" s="446"/>
      <c r="AM322" s="446"/>
      <c r="AN322" s="446"/>
      <c r="AO322" s="446"/>
      <c r="AP322" s="446"/>
      <c r="AQ322" s="446"/>
      <c r="AR322" s="446"/>
      <c r="AS322" s="446"/>
      <c r="AT322" s="446"/>
      <c r="AU322" s="446"/>
      <c r="AV322" s="446"/>
      <c r="AW322" s="446"/>
      <c r="AX322" s="446"/>
      <c r="AY322" s="446"/>
      <c r="AZ322" s="446"/>
      <c r="BA322" s="446"/>
    </row>
    <row r="323" spans="38:53" s="89" customFormat="1">
      <c r="AL323" s="446"/>
      <c r="AM323" s="446"/>
      <c r="AN323" s="446"/>
      <c r="AO323" s="446"/>
      <c r="AP323" s="446"/>
      <c r="AQ323" s="446"/>
      <c r="AR323" s="446"/>
      <c r="AS323" s="446"/>
      <c r="AT323" s="446"/>
      <c r="AU323" s="446"/>
      <c r="AV323" s="446"/>
      <c r="AW323" s="446"/>
      <c r="AX323" s="446"/>
      <c r="AY323" s="446"/>
      <c r="AZ323" s="446"/>
      <c r="BA323" s="446"/>
    </row>
    <row r="324" spans="38:53" s="89" customFormat="1">
      <c r="AL324" s="446"/>
      <c r="AM324" s="446"/>
      <c r="AN324" s="446"/>
      <c r="AO324" s="446"/>
      <c r="AP324" s="446"/>
      <c r="AQ324" s="446"/>
      <c r="AR324" s="446"/>
      <c r="AS324" s="446"/>
      <c r="AT324" s="446"/>
      <c r="AU324" s="446"/>
      <c r="AV324" s="446"/>
      <c r="AW324" s="446"/>
      <c r="AX324" s="446"/>
      <c r="AY324" s="446"/>
      <c r="AZ324" s="446"/>
      <c r="BA324" s="446"/>
    </row>
    <row r="325" spans="38:53" s="89" customFormat="1">
      <c r="AL325" s="446"/>
      <c r="AM325" s="446"/>
      <c r="AN325" s="446"/>
      <c r="AO325" s="446"/>
      <c r="AP325" s="446"/>
      <c r="AQ325" s="446"/>
      <c r="AR325" s="446"/>
      <c r="AS325" s="446"/>
      <c r="AT325" s="446"/>
      <c r="AU325" s="446"/>
      <c r="AV325" s="446"/>
      <c r="AW325" s="446"/>
      <c r="AX325" s="446"/>
      <c r="AY325" s="446"/>
      <c r="AZ325" s="446"/>
      <c r="BA325" s="446"/>
    </row>
    <row r="326" spans="38:53" s="89" customFormat="1">
      <c r="AL326" s="446"/>
      <c r="AM326" s="446"/>
      <c r="AN326" s="446"/>
      <c r="AO326" s="446"/>
      <c r="AP326" s="446"/>
      <c r="AQ326" s="446"/>
      <c r="AR326" s="446"/>
      <c r="AS326" s="446"/>
      <c r="AT326" s="446"/>
      <c r="AU326" s="446"/>
      <c r="AV326" s="446"/>
      <c r="AW326" s="446"/>
      <c r="AX326" s="446"/>
      <c r="AY326" s="446"/>
      <c r="AZ326" s="446"/>
      <c r="BA326" s="446"/>
    </row>
    <row r="327" spans="38:53" s="89" customFormat="1">
      <c r="AL327" s="446"/>
      <c r="AM327" s="446"/>
      <c r="AN327" s="446"/>
      <c r="AO327" s="446"/>
      <c r="AP327" s="446"/>
      <c r="AQ327" s="446"/>
      <c r="AR327" s="446"/>
      <c r="AS327" s="446"/>
      <c r="AT327" s="446"/>
      <c r="AU327" s="446"/>
      <c r="AV327" s="446"/>
      <c r="AW327" s="446"/>
      <c r="AX327" s="446"/>
      <c r="AY327" s="446"/>
      <c r="AZ327" s="446"/>
      <c r="BA327" s="446"/>
    </row>
    <row r="328" spans="38:53" s="89" customFormat="1">
      <c r="AL328" s="446"/>
      <c r="AM328" s="446"/>
      <c r="AN328" s="446"/>
      <c r="AO328" s="446"/>
      <c r="AP328" s="446"/>
      <c r="AQ328" s="446"/>
      <c r="AR328" s="446"/>
      <c r="AS328" s="446"/>
      <c r="AT328" s="446"/>
      <c r="AU328" s="446"/>
      <c r="AV328" s="446"/>
      <c r="AW328" s="446"/>
      <c r="AX328" s="446"/>
      <c r="AY328" s="446"/>
      <c r="AZ328" s="446"/>
      <c r="BA328" s="446"/>
    </row>
    <row r="329" spans="38:53" s="89" customFormat="1">
      <c r="AL329" s="446"/>
      <c r="AM329" s="446"/>
      <c r="AN329" s="446"/>
      <c r="AO329" s="446"/>
      <c r="AP329" s="446"/>
      <c r="AQ329" s="446"/>
      <c r="AR329" s="446"/>
      <c r="AS329" s="446"/>
      <c r="AT329" s="446"/>
      <c r="AU329" s="446"/>
      <c r="AV329" s="446"/>
      <c r="AW329" s="446"/>
      <c r="AX329" s="446"/>
      <c r="AY329" s="446"/>
      <c r="AZ329" s="446"/>
      <c r="BA329" s="446"/>
    </row>
    <row r="330" spans="38:53" s="89" customFormat="1">
      <c r="AL330" s="446"/>
      <c r="AM330" s="446"/>
      <c r="AN330" s="446"/>
      <c r="AO330" s="446"/>
      <c r="AP330" s="446"/>
      <c r="AQ330" s="446"/>
      <c r="AR330" s="446"/>
      <c r="AS330" s="446"/>
      <c r="AT330" s="446"/>
      <c r="AU330" s="446"/>
      <c r="AV330" s="446"/>
      <c r="AW330" s="446"/>
      <c r="AX330" s="446"/>
      <c r="AY330" s="446"/>
      <c r="AZ330" s="446"/>
      <c r="BA330" s="446"/>
    </row>
    <row r="331" spans="38:53" s="89" customFormat="1">
      <c r="AL331" s="446"/>
      <c r="AM331" s="446"/>
      <c r="AN331" s="446"/>
      <c r="AO331" s="446"/>
      <c r="AP331" s="446"/>
      <c r="AQ331" s="446"/>
      <c r="AR331" s="446"/>
      <c r="AS331" s="446"/>
      <c r="AT331" s="446"/>
      <c r="AU331" s="446"/>
      <c r="AV331" s="446"/>
      <c r="AW331" s="446"/>
      <c r="AX331" s="446"/>
      <c r="AY331" s="446"/>
      <c r="AZ331" s="446"/>
      <c r="BA331" s="446"/>
    </row>
    <row r="332" spans="38:53" s="89" customFormat="1">
      <c r="AL332" s="446"/>
      <c r="AM332" s="446"/>
      <c r="AN332" s="446"/>
      <c r="AO332" s="446"/>
      <c r="AP332" s="446"/>
      <c r="AQ332" s="446"/>
      <c r="AR332" s="446"/>
      <c r="AS332" s="446"/>
      <c r="AT332" s="446"/>
      <c r="AU332" s="446"/>
      <c r="AV332" s="446"/>
      <c r="AW332" s="446"/>
      <c r="AX332" s="446"/>
      <c r="AY332" s="446"/>
      <c r="AZ332" s="446"/>
      <c r="BA332" s="446"/>
    </row>
    <row r="333" spans="38:53" s="89" customFormat="1">
      <c r="AL333" s="446"/>
      <c r="AM333" s="446"/>
      <c r="AN333" s="446"/>
      <c r="AO333" s="446"/>
      <c r="AP333" s="446"/>
      <c r="AQ333" s="446"/>
      <c r="AR333" s="446"/>
      <c r="AS333" s="446"/>
      <c r="AT333" s="446"/>
      <c r="AU333" s="446"/>
      <c r="AV333" s="446"/>
      <c r="AW333" s="446"/>
      <c r="AX333" s="446"/>
      <c r="AY333" s="446"/>
      <c r="AZ333" s="446"/>
      <c r="BA333" s="446"/>
    </row>
    <row r="334" spans="38:53" s="89" customFormat="1">
      <c r="AL334" s="446"/>
      <c r="AM334" s="446"/>
      <c r="AN334" s="446"/>
      <c r="AO334" s="446"/>
      <c r="AP334" s="446"/>
      <c r="AQ334" s="446"/>
      <c r="AR334" s="446"/>
      <c r="AS334" s="446"/>
      <c r="AT334" s="446"/>
      <c r="AU334" s="446"/>
      <c r="AV334" s="446"/>
      <c r="AW334" s="446"/>
      <c r="AX334" s="446"/>
      <c r="AY334" s="446"/>
      <c r="AZ334" s="446"/>
      <c r="BA334" s="446"/>
    </row>
    <row r="335" spans="38:53" s="89" customFormat="1">
      <c r="AL335" s="446"/>
      <c r="AM335" s="446"/>
      <c r="AN335" s="446"/>
      <c r="AO335" s="446"/>
      <c r="AP335" s="446"/>
      <c r="AQ335" s="446"/>
      <c r="AR335" s="446"/>
      <c r="AS335" s="446"/>
      <c r="AT335" s="446"/>
      <c r="AU335" s="446"/>
      <c r="AV335" s="446"/>
      <c r="AW335" s="446"/>
      <c r="AX335" s="446"/>
      <c r="AY335" s="446"/>
      <c r="AZ335" s="446"/>
      <c r="BA335" s="446"/>
    </row>
    <row r="336" spans="38:53" s="89" customFormat="1">
      <c r="AL336" s="446"/>
      <c r="AM336" s="446"/>
      <c r="AN336" s="446"/>
      <c r="AO336" s="446"/>
      <c r="AP336" s="446"/>
      <c r="AQ336" s="446"/>
      <c r="AR336" s="446"/>
      <c r="AS336" s="446"/>
      <c r="AT336" s="446"/>
      <c r="AU336" s="446"/>
      <c r="AV336" s="446"/>
      <c r="AW336" s="446"/>
      <c r="AX336" s="446"/>
      <c r="AY336" s="446"/>
      <c r="AZ336" s="446"/>
      <c r="BA336" s="446"/>
    </row>
    <row r="337" spans="38:53" s="89" customFormat="1">
      <c r="AL337" s="446"/>
      <c r="AM337" s="446"/>
      <c r="AN337" s="446"/>
      <c r="AO337" s="446"/>
      <c r="AP337" s="446"/>
      <c r="AQ337" s="446"/>
      <c r="AR337" s="446"/>
      <c r="AS337" s="446"/>
      <c r="AT337" s="446"/>
      <c r="AU337" s="446"/>
      <c r="AV337" s="446"/>
      <c r="AW337" s="446"/>
      <c r="AX337" s="446"/>
      <c r="AY337" s="446"/>
      <c r="AZ337" s="446"/>
      <c r="BA337" s="446"/>
    </row>
    <row r="338" spans="38:53" s="89" customFormat="1">
      <c r="AL338" s="446"/>
      <c r="AM338" s="446"/>
      <c r="AN338" s="446"/>
      <c r="AO338" s="446"/>
      <c r="AP338" s="446"/>
      <c r="AQ338" s="446"/>
      <c r="AR338" s="446"/>
      <c r="AS338" s="446"/>
      <c r="AT338" s="446"/>
      <c r="AU338" s="446"/>
      <c r="AV338" s="446"/>
      <c r="AW338" s="446"/>
      <c r="AX338" s="446"/>
      <c r="AY338" s="446"/>
      <c r="AZ338" s="446"/>
      <c r="BA338" s="446"/>
    </row>
    <row r="339" spans="38:53" s="89" customFormat="1">
      <c r="AL339" s="446"/>
      <c r="AM339" s="446"/>
      <c r="AN339" s="446"/>
      <c r="AO339" s="446"/>
      <c r="AP339" s="446"/>
      <c r="AQ339" s="446"/>
      <c r="AR339" s="446"/>
      <c r="AS339" s="446"/>
      <c r="AT339" s="446"/>
      <c r="AU339" s="446"/>
      <c r="AV339" s="446"/>
      <c r="AW339" s="446"/>
      <c r="AX339" s="446"/>
      <c r="AY339" s="446"/>
      <c r="AZ339" s="446"/>
      <c r="BA339" s="446"/>
    </row>
    <row r="340" spans="38:53" s="89" customFormat="1">
      <c r="AL340" s="446"/>
      <c r="AM340" s="446"/>
      <c r="AN340" s="446"/>
      <c r="AO340" s="446"/>
      <c r="AP340" s="446"/>
      <c r="AQ340" s="446"/>
      <c r="AR340" s="446"/>
      <c r="AS340" s="446"/>
      <c r="AT340" s="446"/>
      <c r="AU340" s="446"/>
      <c r="AV340" s="446"/>
      <c r="AW340" s="446"/>
      <c r="AX340" s="446"/>
      <c r="AY340" s="446"/>
      <c r="AZ340" s="446"/>
      <c r="BA340" s="446"/>
    </row>
    <row r="341" spans="38:53" s="89" customFormat="1">
      <c r="AL341" s="446"/>
      <c r="AM341" s="446"/>
      <c r="AN341" s="446"/>
      <c r="AO341" s="446"/>
      <c r="AP341" s="446"/>
      <c r="AQ341" s="446"/>
      <c r="AR341" s="446"/>
      <c r="AS341" s="446"/>
      <c r="AT341" s="446"/>
      <c r="AU341" s="446"/>
      <c r="AV341" s="446"/>
      <c r="AW341" s="446"/>
      <c r="AX341" s="446"/>
      <c r="AY341" s="446"/>
      <c r="AZ341" s="446"/>
      <c r="BA341" s="446"/>
    </row>
    <row r="342" spans="38:53" s="89" customFormat="1">
      <c r="AL342" s="446"/>
      <c r="AM342" s="446"/>
      <c r="AN342" s="446"/>
      <c r="AO342" s="446"/>
      <c r="AP342" s="446"/>
      <c r="AQ342" s="446"/>
      <c r="AR342" s="446"/>
      <c r="AS342" s="446"/>
      <c r="AT342" s="446"/>
      <c r="AU342" s="446"/>
      <c r="AV342" s="446"/>
      <c r="AW342" s="446"/>
      <c r="AX342" s="446"/>
      <c r="AY342" s="446"/>
      <c r="AZ342" s="446"/>
      <c r="BA342" s="446"/>
    </row>
    <row r="343" spans="38:53" s="89" customFormat="1">
      <c r="AL343" s="446"/>
      <c r="AM343" s="446"/>
      <c r="AN343" s="446"/>
      <c r="AO343" s="446"/>
      <c r="AP343" s="446"/>
      <c r="AQ343" s="446"/>
      <c r="AR343" s="446"/>
      <c r="AS343" s="446"/>
      <c r="AT343" s="446"/>
      <c r="AU343" s="446"/>
      <c r="AV343" s="446"/>
      <c r="AW343" s="446"/>
      <c r="AX343" s="446"/>
      <c r="AY343" s="446"/>
      <c r="AZ343" s="446"/>
      <c r="BA343" s="446"/>
    </row>
    <row r="344" spans="38:53" s="89" customFormat="1">
      <c r="AL344" s="446"/>
      <c r="AM344" s="446"/>
      <c r="AN344" s="446"/>
      <c r="AO344" s="446"/>
      <c r="AP344" s="446"/>
      <c r="AQ344" s="446"/>
      <c r="AR344" s="446"/>
      <c r="AS344" s="446"/>
      <c r="AT344" s="446"/>
      <c r="AU344" s="446"/>
      <c r="AV344" s="446"/>
      <c r="AW344" s="446"/>
      <c r="AX344" s="446"/>
      <c r="AY344" s="446"/>
      <c r="AZ344" s="446"/>
      <c r="BA344" s="446"/>
    </row>
    <row r="345" spans="38:53" s="89" customFormat="1">
      <c r="AL345" s="446"/>
      <c r="AM345" s="446"/>
      <c r="AN345" s="446"/>
      <c r="AO345" s="446"/>
      <c r="AP345" s="446"/>
      <c r="AQ345" s="446"/>
      <c r="AR345" s="446"/>
      <c r="AS345" s="446"/>
      <c r="AT345" s="446"/>
      <c r="AU345" s="446"/>
      <c r="AV345" s="446"/>
      <c r="AW345" s="446"/>
      <c r="AX345" s="446"/>
      <c r="AY345" s="446"/>
      <c r="AZ345" s="446"/>
      <c r="BA345" s="446"/>
    </row>
    <row r="346" spans="38:53" s="89" customFormat="1">
      <c r="AL346" s="446"/>
      <c r="AM346" s="446"/>
      <c r="AN346" s="446"/>
      <c r="AO346" s="446"/>
      <c r="AP346" s="446"/>
      <c r="AQ346" s="446"/>
      <c r="AR346" s="446"/>
      <c r="AS346" s="446"/>
      <c r="AT346" s="446"/>
      <c r="AU346" s="446"/>
      <c r="AV346" s="446"/>
      <c r="AW346" s="446"/>
      <c r="AX346" s="446"/>
      <c r="AY346" s="446"/>
      <c r="AZ346" s="446"/>
      <c r="BA346" s="446"/>
    </row>
    <row r="347" spans="38:53" s="89" customFormat="1">
      <c r="AL347" s="446"/>
      <c r="AM347" s="446"/>
      <c r="AN347" s="446"/>
      <c r="AO347" s="446"/>
      <c r="AP347" s="446"/>
      <c r="AQ347" s="446"/>
      <c r="AR347" s="446"/>
      <c r="AS347" s="446"/>
      <c r="AT347" s="446"/>
      <c r="AU347" s="446"/>
      <c r="AV347" s="446"/>
      <c r="AW347" s="446"/>
      <c r="AX347" s="446"/>
      <c r="AY347" s="446"/>
      <c r="AZ347" s="446"/>
      <c r="BA347" s="446"/>
    </row>
    <row r="348" spans="38:53" s="89" customFormat="1">
      <c r="AL348" s="446"/>
      <c r="AM348" s="446"/>
      <c r="AN348" s="446"/>
      <c r="AO348" s="446"/>
      <c r="AP348" s="446"/>
      <c r="AQ348" s="446"/>
      <c r="AR348" s="446"/>
      <c r="AS348" s="446"/>
      <c r="AT348" s="446"/>
      <c r="AU348" s="446"/>
      <c r="AV348" s="446"/>
      <c r="AW348" s="446"/>
      <c r="AX348" s="446"/>
      <c r="AY348" s="446"/>
      <c r="AZ348" s="446"/>
      <c r="BA348" s="446"/>
    </row>
    <row r="349" spans="38:53" s="89" customFormat="1">
      <c r="AL349" s="446"/>
      <c r="AM349" s="446"/>
      <c r="AN349" s="446"/>
      <c r="AO349" s="446"/>
      <c r="AP349" s="446"/>
      <c r="AQ349" s="446"/>
      <c r="AR349" s="446"/>
      <c r="AS349" s="446"/>
      <c r="AT349" s="446"/>
      <c r="AU349" s="446"/>
      <c r="AV349" s="446"/>
      <c r="AW349" s="446"/>
      <c r="AX349" s="446"/>
      <c r="AY349" s="446"/>
      <c r="AZ349" s="446"/>
      <c r="BA349" s="446"/>
    </row>
    <row r="350" spans="38:53" s="89" customFormat="1">
      <c r="AL350" s="446"/>
      <c r="AM350" s="446"/>
      <c r="AN350" s="446"/>
      <c r="AO350" s="446"/>
      <c r="AP350" s="446"/>
      <c r="AQ350" s="446"/>
      <c r="AR350" s="446"/>
      <c r="AS350" s="446"/>
      <c r="AT350" s="446"/>
      <c r="AU350" s="446"/>
      <c r="AV350" s="446"/>
      <c r="AW350" s="446"/>
      <c r="AX350" s="446"/>
      <c r="AY350" s="446"/>
      <c r="AZ350" s="446"/>
      <c r="BA350" s="446"/>
    </row>
    <row r="351" spans="38:53" s="89" customFormat="1">
      <c r="AL351" s="446"/>
      <c r="AM351" s="446"/>
      <c r="AN351" s="446"/>
      <c r="AO351" s="446"/>
      <c r="AP351" s="446"/>
      <c r="AQ351" s="446"/>
      <c r="AR351" s="446"/>
      <c r="AS351" s="446"/>
      <c r="AT351" s="446"/>
      <c r="AU351" s="446"/>
      <c r="AV351" s="446"/>
      <c r="AW351" s="446"/>
      <c r="AX351" s="446"/>
      <c r="AY351" s="446"/>
      <c r="AZ351" s="446"/>
      <c r="BA351" s="446"/>
    </row>
    <row r="352" spans="38:53" s="89" customFormat="1">
      <c r="AL352" s="446"/>
      <c r="AM352" s="446"/>
      <c r="AN352" s="446"/>
      <c r="AO352" s="446"/>
      <c r="AP352" s="446"/>
      <c r="AQ352" s="446"/>
      <c r="AR352" s="446"/>
      <c r="AS352" s="446"/>
      <c r="AT352" s="446"/>
      <c r="AU352" s="446"/>
      <c r="AV352" s="446"/>
      <c r="AW352" s="446"/>
      <c r="AX352" s="446"/>
      <c r="AY352" s="446"/>
      <c r="AZ352" s="446"/>
      <c r="BA352" s="446"/>
    </row>
    <row r="353" spans="38:53" s="89" customFormat="1">
      <c r="AL353" s="446"/>
      <c r="AM353" s="446"/>
      <c r="AN353" s="446"/>
      <c r="AO353" s="446"/>
      <c r="AP353" s="446"/>
      <c r="AQ353" s="446"/>
      <c r="AR353" s="446"/>
      <c r="AS353" s="446"/>
      <c r="AT353" s="446"/>
      <c r="AU353" s="446"/>
      <c r="AV353" s="446"/>
      <c r="AW353" s="446"/>
      <c r="AX353" s="446"/>
      <c r="AY353" s="446"/>
      <c r="AZ353" s="446"/>
      <c r="BA353" s="446"/>
    </row>
    <row r="354" spans="38:53" s="89" customFormat="1">
      <c r="AL354" s="446"/>
      <c r="AM354" s="446"/>
      <c r="AN354" s="446"/>
      <c r="AO354" s="446"/>
      <c r="AP354" s="446"/>
      <c r="AQ354" s="446"/>
      <c r="AR354" s="446"/>
      <c r="AS354" s="446"/>
      <c r="AT354" s="446"/>
      <c r="AU354" s="446"/>
      <c r="AV354" s="446"/>
      <c r="AW354" s="446"/>
      <c r="AX354" s="446"/>
      <c r="AY354" s="446"/>
      <c r="AZ354" s="446"/>
      <c r="BA354" s="446"/>
    </row>
    <row r="355" spans="38:53" s="89" customFormat="1">
      <c r="AL355" s="446"/>
      <c r="AM355" s="446"/>
      <c r="AN355" s="446"/>
      <c r="AO355" s="446"/>
      <c r="AP355" s="446"/>
      <c r="AQ355" s="446"/>
      <c r="AR355" s="446"/>
      <c r="AS355" s="446"/>
      <c r="AT355" s="446"/>
      <c r="AU355" s="446"/>
      <c r="AV355" s="446"/>
      <c r="AW355" s="446"/>
      <c r="AX355" s="446"/>
      <c r="AY355" s="446"/>
      <c r="AZ355" s="446"/>
      <c r="BA355" s="446"/>
    </row>
    <row r="356" spans="38:53" s="89" customFormat="1">
      <c r="AL356" s="446"/>
      <c r="AM356" s="446"/>
      <c r="AN356" s="446"/>
      <c r="AO356" s="446"/>
      <c r="AP356" s="446"/>
      <c r="AQ356" s="446"/>
      <c r="AR356" s="446"/>
      <c r="AS356" s="446"/>
      <c r="AT356" s="446"/>
      <c r="AU356" s="446"/>
      <c r="AV356" s="446"/>
      <c r="AW356" s="446"/>
      <c r="AX356" s="446"/>
      <c r="AY356" s="446"/>
      <c r="AZ356" s="446"/>
      <c r="BA356" s="446"/>
    </row>
    <row r="357" spans="38:53" s="89" customFormat="1">
      <c r="AL357" s="446"/>
      <c r="AM357" s="446"/>
      <c r="AN357" s="446"/>
      <c r="AO357" s="446"/>
      <c r="AP357" s="446"/>
      <c r="AQ357" s="446"/>
      <c r="AR357" s="446"/>
      <c r="AS357" s="446"/>
      <c r="AT357" s="446"/>
      <c r="AU357" s="446"/>
      <c r="AV357" s="446"/>
      <c r="AW357" s="446"/>
      <c r="AX357" s="446"/>
      <c r="AY357" s="446"/>
      <c r="AZ357" s="446"/>
      <c r="BA357" s="446"/>
    </row>
    <row r="358" spans="38:53" s="89" customFormat="1">
      <c r="AL358" s="446"/>
      <c r="AM358" s="446"/>
      <c r="AN358" s="446"/>
      <c r="AO358" s="446"/>
      <c r="AP358" s="446"/>
      <c r="AQ358" s="446"/>
      <c r="AR358" s="446"/>
      <c r="AS358" s="446"/>
      <c r="AT358" s="446"/>
      <c r="AU358" s="446"/>
      <c r="AV358" s="446"/>
      <c r="AW358" s="446"/>
      <c r="AX358" s="446"/>
      <c r="AY358" s="446"/>
      <c r="AZ358" s="446"/>
      <c r="BA358" s="446"/>
    </row>
    <row r="359" spans="38:53" s="89" customFormat="1">
      <c r="AL359" s="446"/>
      <c r="AM359" s="446"/>
      <c r="AN359" s="446"/>
      <c r="AO359" s="446"/>
      <c r="AP359" s="446"/>
      <c r="AQ359" s="446"/>
      <c r="AR359" s="446"/>
      <c r="AS359" s="446"/>
      <c r="AT359" s="446"/>
      <c r="AU359" s="446"/>
      <c r="AV359" s="446"/>
      <c r="AW359" s="446"/>
      <c r="AX359" s="446"/>
      <c r="AY359" s="446"/>
      <c r="AZ359" s="446"/>
      <c r="BA359" s="446"/>
    </row>
    <row r="360" spans="38:53" s="89" customFormat="1">
      <c r="AL360" s="446"/>
      <c r="AM360" s="446"/>
      <c r="AN360" s="446"/>
      <c r="AO360" s="446"/>
      <c r="AP360" s="446"/>
      <c r="AQ360" s="446"/>
      <c r="AR360" s="446"/>
      <c r="AS360" s="446"/>
      <c r="AT360" s="446"/>
      <c r="AU360" s="446"/>
      <c r="AV360" s="446"/>
      <c r="AW360" s="446"/>
      <c r="AX360" s="446"/>
      <c r="AY360" s="446"/>
      <c r="AZ360" s="446"/>
      <c r="BA360" s="446"/>
    </row>
    <row r="361" spans="38:53" s="89" customFormat="1">
      <c r="AL361" s="446"/>
      <c r="AM361" s="446"/>
      <c r="AN361" s="446"/>
      <c r="AO361" s="446"/>
      <c r="AP361" s="446"/>
      <c r="AQ361" s="446"/>
      <c r="AR361" s="446"/>
      <c r="AS361" s="446"/>
      <c r="AT361" s="446"/>
      <c r="AU361" s="446"/>
      <c r="AV361" s="446"/>
      <c r="AW361" s="446"/>
      <c r="AX361" s="446"/>
      <c r="AY361" s="446"/>
      <c r="AZ361" s="446"/>
      <c r="BA361" s="446"/>
    </row>
    <row r="362" spans="38:53" s="89" customFormat="1">
      <c r="AL362" s="446"/>
      <c r="AM362" s="446"/>
      <c r="AN362" s="446"/>
      <c r="AO362" s="446"/>
      <c r="AP362" s="446"/>
      <c r="AQ362" s="446"/>
      <c r="AR362" s="446"/>
      <c r="AS362" s="446"/>
      <c r="AT362" s="446"/>
      <c r="AU362" s="446"/>
      <c r="AV362" s="446"/>
      <c r="AW362" s="446"/>
      <c r="AX362" s="446"/>
      <c r="AY362" s="446"/>
      <c r="AZ362" s="446"/>
      <c r="BA362" s="446"/>
    </row>
    <row r="363" spans="38:53" s="89" customFormat="1">
      <c r="AL363" s="446"/>
      <c r="AM363" s="446"/>
      <c r="AN363" s="446"/>
      <c r="AO363" s="446"/>
      <c r="AP363" s="446"/>
      <c r="AQ363" s="446"/>
      <c r="AR363" s="446"/>
      <c r="AS363" s="446"/>
      <c r="AT363" s="446"/>
      <c r="AU363" s="446"/>
      <c r="AV363" s="446"/>
      <c r="AW363" s="446"/>
      <c r="AX363" s="446"/>
      <c r="AY363" s="446"/>
      <c r="AZ363" s="446"/>
      <c r="BA363" s="446"/>
    </row>
    <row r="364" spans="38:53" s="89" customFormat="1">
      <c r="AL364" s="446"/>
      <c r="AM364" s="446"/>
      <c r="AN364" s="446"/>
      <c r="AO364" s="446"/>
      <c r="AP364" s="446"/>
      <c r="AQ364" s="446"/>
      <c r="AR364" s="446"/>
      <c r="AS364" s="446"/>
      <c r="AT364" s="446"/>
      <c r="AU364" s="446"/>
      <c r="AV364" s="446"/>
      <c r="AW364" s="446"/>
      <c r="AX364" s="446"/>
      <c r="AY364" s="446"/>
      <c r="AZ364" s="446"/>
      <c r="BA364" s="446"/>
    </row>
    <row r="365" spans="38:53" s="89" customFormat="1">
      <c r="AL365" s="446"/>
      <c r="AM365" s="446"/>
      <c r="AN365" s="446"/>
      <c r="AO365" s="446"/>
      <c r="AP365" s="446"/>
      <c r="AQ365" s="446"/>
      <c r="AR365" s="446"/>
      <c r="AS365" s="446"/>
      <c r="AT365" s="446"/>
      <c r="AU365" s="446"/>
      <c r="AV365" s="446"/>
      <c r="AW365" s="446"/>
      <c r="AX365" s="446"/>
      <c r="AY365" s="446"/>
      <c r="AZ365" s="446"/>
      <c r="BA365" s="446"/>
    </row>
    <row r="366" spans="38:53" s="89" customFormat="1">
      <c r="AL366" s="446"/>
      <c r="AM366" s="446"/>
      <c r="AN366" s="446"/>
      <c r="AO366" s="446"/>
      <c r="AP366" s="446"/>
      <c r="AQ366" s="446"/>
      <c r="AR366" s="446"/>
      <c r="AS366" s="446"/>
      <c r="AT366" s="446"/>
      <c r="AU366" s="446"/>
      <c r="AV366" s="446"/>
      <c r="AW366" s="446"/>
      <c r="AX366" s="446"/>
      <c r="AY366" s="446"/>
      <c r="AZ366" s="446"/>
      <c r="BA366" s="446"/>
    </row>
    <row r="367" spans="38:53" s="89" customFormat="1">
      <c r="AL367" s="446"/>
      <c r="AM367" s="446"/>
      <c r="AN367" s="446"/>
      <c r="AO367" s="446"/>
      <c r="AP367" s="446"/>
      <c r="AQ367" s="446"/>
      <c r="AR367" s="446"/>
      <c r="AS367" s="446"/>
      <c r="AT367" s="446"/>
      <c r="AU367" s="446"/>
      <c r="AV367" s="446"/>
      <c r="AW367" s="446"/>
      <c r="AX367" s="446"/>
      <c r="AY367" s="446"/>
      <c r="AZ367" s="446"/>
      <c r="BA367" s="446"/>
    </row>
    <row r="368" spans="38:53" s="89" customFormat="1">
      <c r="AL368" s="446"/>
      <c r="AM368" s="446"/>
      <c r="AN368" s="446"/>
      <c r="AO368" s="446"/>
      <c r="AP368" s="446"/>
      <c r="AQ368" s="446"/>
      <c r="AR368" s="446"/>
      <c r="AS368" s="446"/>
      <c r="AT368" s="446"/>
      <c r="AU368" s="446"/>
      <c r="AV368" s="446"/>
      <c r="AW368" s="446"/>
      <c r="AX368" s="446"/>
      <c r="AY368" s="446"/>
      <c r="AZ368" s="446"/>
      <c r="BA368" s="446"/>
    </row>
    <row r="369" spans="38:53" s="89" customFormat="1">
      <c r="AL369" s="446"/>
      <c r="AM369" s="446"/>
      <c r="AN369" s="446"/>
      <c r="AO369" s="446"/>
      <c r="AP369" s="446"/>
      <c r="AQ369" s="446"/>
      <c r="AR369" s="446"/>
      <c r="AS369" s="446"/>
      <c r="AT369" s="446"/>
      <c r="AU369" s="446"/>
      <c r="AV369" s="446"/>
      <c r="AW369" s="446"/>
      <c r="AX369" s="446"/>
      <c r="AY369" s="446"/>
      <c r="AZ369" s="446"/>
      <c r="BA369" s="446"/>
    </row>
    <row r="370" spans="38:53" s="89" customFormat="1">
      <c r="AL370" s="446"/>
      <c r="AM370" s="446"/>
      <c r="AN370" s="446"/>
      <c r="AO370" s="446"/>
      <c r="AP370" s="446"/>
      <c r="AQ370" s="446"/>
      <c r="AR370" s="446"/>
      <c r="AS370" s="446"/>
      <c r="AT370" s="446"/>
      <c r="AU370" s="446"/>
      <c r="AV370" s="446"/>
      <c r="AW370" s="446"/>
      <c r="AX370" s="446"/>
      <c r="AY370" s="446"/>
      <c r="AZ370" s="446"/>
      <c r="BA370" s="446"/>
    </row>
    <row r="371" spans="38:53" s="89" customFormat="1">
      <c r="AL371" s="446"/>
      <c r="AM371" s="446"/>
      <c r="AN371" s="446"/>
      <c r="AO371" s="446"/>
      <c r="AP371" s="446"/>
      <c r="AQ371" s="446"/>
      <c r="AR371" s="446"/>
      <c r="AS371" s="446"/>
      <c r="AT371" s="446"/>
      <c r="AU371" s="446"/>
      <c r="AV371" s="446"/>
      <c r="AW371" s="446"/>
      <c r="AX371" s="446"/>
      <c r="AY371" s="446"/>
      <c r="AZ371" s="446"/>
      <c r="BA371" s="446"/>
    </row>
    <row r="372" spans="38:53" s="89" customFormat="1">
      <c r="AL372" s="446"/>
      <c r="AM372" s="446"/>
      <c r="AN372" s="446"/>
      <c r="AO372" s="446"/>
      <c r="AP372" s="446"/>
      <c r="AQ372" s="446"/>
      <c r="AR372" s="446"/>
      <c r="AS372" s="446"/>
      <c r="AT372" s="446"/>
      <c r="AU372" s="446"/>
      <c r="AV372" s="446"/>
      <c r="AW372" s="446"/>
      <c r="AX372" s="446"/>
      <c r="AY372" s="446"/>
      <c r="AZ372" s="446"/>
      <c r="BA372" s="446"/>
    </row>
    <row r="373" spans="38:53" s="89" customFormat="1">
      <c r="AL373" s="446"/>
      <c r="AM373" s="446"/>
      <c r="AN373" s="446"/>
      <c r="AO373" s="446"/>
      <c r="AP373" s="446"/>
      <c r="AQ373" s="446"/>
      <c r="AR373" s="446"/>
      <c r="AS373" s="446"/>
      <c r="AT373" s="446"/>
      <c r="AU373" s="446"/>
      <c r="AV373" s="446"/>
      <c r="AW373" s="446"/>
      <c r="AX373" s="446"/>
      <c r="AY373" s="446"/>
      <c r="AZ373" s="446"/>
      <c r="BA373" s="446"/>
    </row>
    <row r="374" spans="38:53" s="89" customFormat="1">
      <c r="AL374" s="446"/>
      <c r="AM374" s="446"/>
      <c r="AN374" s="446"/>
      <c r="AO374" s="446"/>
      <c r="AP374" s="446"/>
      <c r="AQ374" s="446"/>
      <c r="AR374" s="446"/>
      <c r="AS374" s="446"/>
      <c r="AT374" s="446"/>
      <c r="AU374" s="446"/>
      <c r="AV374" s="446"/>
      <c r="AW374" s="446"/>
      <c r="AX374" s="446"/>
      <c r="AY374" s="446"/>
      <c r="AZ374" s="446"/>
      <c r="BA374" s="446"/>
    </row>
    <row r="375" spans="38:53" s="89" customFormat="1">
      <c r="AL375" s="446"/>
      <c r="AM375" s="446"/>
      <c r="AN375" s="446"/>
      <c r="AO375" s="446"/>
      <c r="AP375" s="446"/>
      <c r="AQ375" s="446"/>
      <c r="AR375" s="446"/>
      <c r="AS375" s="446"/>
      <c r="AT375" s="446"/>
      <c r="AU375" s="446"/>
      <c r="AV375" s="446"/>
      <c r="AW375" s="446"/>
      <c r="AX375" s="446"/>
      <c r="AY375" s="446"/>
      <c r="AZ375" s="446"/>
      <c r="BA375" s="446"/>
    </row>
    <row r="376" spans="38:53" s="89" customFormat="1">
      <c r="AL376" s="446"/>
      <c r="AM376" s="446"/>
      <c r="AN376" s="446"/>
      <c r="AO376" s="446"/>
      <c r="AP376" s="446"/>
      <c r="AQ376" s="446"/>
      <c r="AR376" s="446"/>
      <c r="AS376" s="446"/>
      <c r="AT376" s="446"/>
      <c r="AU376" s="446"/>
      <c r="AV376" s="446"/>
      <c r="AW376" s="446"/>
      <c r="AX376" s="446"/>
      <c r="AY376" s="446"/>
      <c r="AZ376" s="446"/>
      <c r="BA376" s="446"/>
    </row>
    <row r="377" spans="38:53" s="89" customFormat="1">
      <c r="AL377" s="446"/>
      <c r="AM377" s="446"/>
      <c r="AN377" s="446"/>
      <c r="AO377" s="446"/>
      <c r="AP377" s="446"/>
      <c r="AQ377" s="446"/>
      <c r="AR377" s="446"/>
      <c r="AS377" s="446"/>
      <c r="AT377" s="446"/>
      <c r="AU377" s="446"/>
      <c r="AV377" s="446"/>
      <c r="AW377" s="446"/>
      <c r="AX377" s="446"/>
      <c r="AY377" s="446"/>
      <c r="AZ377" s="446"/>
      <c r="BA377" s="446"/>
    </row>
    <row r="378" spans="38:53" s="89" customFormat="1">
      <c r="AL378" s="446"/>
      <c r="AM378" s="446"/>
      <c r="AN378" s="446"/>
      <c r="AO378" s="446"/>
      <c r="AP378" s="446"/>
      <c r="AQ378" s="446"/>
      <c r="AR378" s="446"/>
      <c r="AS378" s="446"/>
      <c r="AT378" s="446"/>
      <c r="AU378" s="446"/>
      <c r="AV378" s="446"/>
      <c r="AW378" s="446"/>
      <c r="AX378" s="446"/>
      <c r="AY378" s="446"/>
      <c r="AZ378" s="446"/>
      <c r="BA378" s="446"/>
    </row>
    <row r="379" spans="38:53" s="89" customFormat="1">
      <c r="AL379" s="446"/>
      <c r="AM379" s="446"/>
      <c r="AN379" s="446"/>
      <c r="AO379" s="446"/>
      <c r="AP379" s="446"/>
      <c r="AQ379" s="446"/>
      <c r="AR379" s="446"/>
      <c r="AS379" s="446"/>
      <c r="AT379" s="446"/>
      <c r="AU379" s="446"/>
      <c r="AV379" s="446"/>
      <c r="AW379" s="446"/>
      <c r="AX379" s="446"/>
      <c r="AY379" s="446"/>
      <c r="AZ379" s="446"/>
      <c r="BA379" s="446"/>
    </row>
    <row r="380" spans="38:53" s="89" customFormat="1">
      <c r="AL380" s="446"/>
      <c r="AM380" s="446"/>
      <c r="AN380" s="446"/>
      <c r="AO380" s="446"/>
      <c r="AP380" s="446"/>
      <c r="AQ380" s="446"/>
      <c r="AR380" s="446"/>
      <c r="AS380" s="446"/>
      <c r="AT380" s="446"/>
      <c r="AU380" s="446"/>
      <c r="AV380" s="446"/>
      <c r="AW380" s="446"/>
      <c r="AX380" s="446"/>
      <c r="AY380" s="446"/>
      <c r="AZ380" s="446"/>
      <c r="BA380" s="446"/>
    </row>
    <row r="381" spans="38:53" s="89" customFormat="1">
      <c r="AL381" s="446"/>
      <c r="AM381" s="446"/>
      <c r="AN381" s="446"/>
      <c r="AO381" s="446"/>
      <c r="AP381" s="446"/>
      <c r="AQ381" s="446"/>
      <c r="AR381" s="446"/>
      <c r="AS381" s="446"/>
      <c r="AT381" s="446"/>
      <c r="AU381" s="446"/>
      <c r="AV381" s="446"/>
      <c r="AW381" s="446"/>
      <c r="AX381" s="446"/>
      <c r="AY381" s="446"/>
      <c r="AZ381" s="446"/>
      <c r="BA381" s="446"/>
    </row>
    <row r="382" spans="38:53" s="89" customFormat="1">
      <c r="AL382" s="446"/>
      <c r="AM382" s="446"/>
      <c r="AN382" s="446"/>
      <c r="AO382" s="446"/>
      <c r="AP382" s="446"/>
      <c r="AQ382" s="446"/>
      <c r="AR382" s="446"/>
      <c r="AS382" s="446"/>
      <c r="AT382" s="446"/>
      <c r="AU382" s="446"/>
      <c r="AV382" s="446"/>
      <c r="AW382" s="446"/>
      <c r="AX382" s="446"/>
      <c r="AY382" s="446"/>
      <c r="AZ382" s="446"/>
      <c r="BA382" s="446"/>
    </row>
    <row r="383" spans="38:53" s="89" customFormat="1">
      <c r="AL383" s="446"/>
      <c r="AM383" s="446"/>
      <c r="AN383" s="446"/>
      <c r="AO383" s="446"/>
      <c r="AP383" s="446"/>
      <c r="AQ383" s="446"/>
      <c r="AR383" s="446"/>
      <c r="AS383" s="446"/>
      <c r="AT383" s="446"/>
      <c r="AU383" s="446"/>
      <c r="AV383" s="446"/>
      <c r="AW383" s="446"/>
      <c r="AX383" s="446"/>
      <c r="AY383" s="446"/>
      <c r="AZ383" s="446"/>
      <c r="BA383" s="446"/>
    </row>
    <row r="384" spans="38:53" s="89" customFormat="1">
      <c r="AL384" s="446"/>
      <c r="AM384" s="446"/>
      <c r="AN384" s="446"/>
      <c r="AO384" s="446"/>
      <c r="AP384" s="446"/>
      <c r="AQ384" s="446"/>
      <c r="AR384" s="446"/>
      <c r="AS384" s="446"/>
      <c r="AT384" s="446"/>
      <c r="AU384" s="446"/>
      <c r="AV384" s="446"/>
      <c r="AW384" s="446"/>
      <c r="AX384" s="446"/>
      <c r="AY384" s="446"/>
      <c r="AZ384" s="446"/>
      <c r="BA384" s="446"/>
    </row>
    <row r="385" spans="38:53" s="89" customFormat="1">
      <c r="AL385" s="446"/>
      <c r="AM385" s="446"/>
      <c r="AN385" s="446"/>
      <c r="AO385" s="446"/>
      <c r="AP385" s="446"/>
      <c r="AQ385" s="446"/>
      <c r="AR385" s="446"/>
      <c r="AS385" s="446"/>
      <c r="AT385" s="446"/>
      <c r="AU385" s="446"/>
      <c r="AV385" s="446"/>
      <c r="AW385" s="446"/>
      <c r="AX385" s="446"/>
      <c r="AY385" s="446"/>
      <c r="AZ385" s="446"/>
      <c r="BA385" s="446"/>
    </row>
    <row r="386" spans="38:53" s="89" customFormat="1">
      <c r="AL386" s="446"/>
      <c r="AM386" s="446"/>
      <c r="AN386" s="446"/>
      <c r="AO386" s="446"/>
      <c r="AP386" s="446"/>
      <c r="AQ386" s="446"/>
      <c r="AR386" s="446"/>
      <c r="AS386" s="446"/>
      <c r="AT386" s="446"/>
      <c r="AU386" s="446"/>
      <c r="AV386" s="446"/>
      <c r="AW386" s="446"/>
      <c r="AX386" s="446"/>
      <c r="AY386" s="446"/>
      <c r="AZ386" s="446"/>
      <c r="BA386" s="446"/>
    </row>
    <row r="387" spans="38:53" s="89" customFormat="1">
      <c r="AL387" s="446"/>
      <c r="AM387" s="446"/>
      <c r="AN387" s="446"/>
      <c r="AO387" s="446"/>
      <c r="AP387" s="446"/>
      <c r="AQ387" s="446"/>
      <c r="AR387" s="446"/>
      <c r="AS387" s="446"/>
      <c r="AT387" s="446"/>
      <c r="AU387" s="446"/>
      <c r="AV387" s="446"/>
      <c r="AW387" s="446"/>
      <c r="AX387" s="446"/>
      <c r="AY387" s="446"/>
      <c r="AZ387" s="446"/>
      <c r="BA387" s="446"/>
    </row>
    <row r="388" spans="38:53" s="89" customFormat="1">
      <c r="AL388" s="446"/>
      <c r="AM388" s="446"/>
      <c r="AN388" s="446"/>
      <c r="AO388" s="446"/>
      <c r="AP388" s="446"/>
      <c r="AQ388" s="446"/>
      <c r="AR388" s="446"/>
      <c r="AS388" s="446"/>
      <c r="AT388" s="446"/>
      <c r="AU388" s="446"/>
      <c r="AV388" s="446"/>
      <c r="AW388" s="446"/>
      <c r="AX388" s="446"/>
      <c r="AY388" s="446"/>
      <c r="AZ388" s="446"/>
      <c r="BA388" s="446"/>
    </row>
    <row r="389" spans="38:53" s="89" customFormat="1">
      <c r="AL389" s="446"/>
      <c r="AM389" s="446"/>
      <c r="AN389" s="446"/>
      <c r="AO389" s="446"/>
      <c r="AP389" s="446"/>
      <c r="AQ389" s="446"/>
      <c r="AR389" s="446"/>
      <c r="AS389" s="446"/>
      <c r="AT389" s="446"/>
      <c r="AU389" s="446"/>
      <c r="AV389" s="446"/>
      <c r="AW389" s="446"/>
      <c r="AX389" s="446"/>
      <c r="AY389" s="446"/>
      <c r="AZ389" s="446"/>
      <c r="BA389" s="446"/>
    </row>
    <row r="390" spans="38:53" s="89" customFormat="1">
      <c r="AL390" s="446"/>
      <c r="AM390" s="446"/>
      <c r="AN390" s="446"/>
      <c r="AO390" s="446"/>
      <c r="AP390" s="446"/>
      <c r="AQ390" s="446"/>
      <c r="AR390" s="446"/>
      <c r="AS390" s="446"/>
      <c r="AT390" s="446"/>
      <c r="AU390" s="446"/>
      <c r="AV390" s="446"/>
      <c r="AW390" s="446"/>
      <c r="AX390" s="446"/>
      <c r="AY390" s="446"/>
      <c r="AZ390" s="446"/>
      <c r="BA390" s="446"/>
    </row>
    <row r="391" spans="38:53" s="89" customFormat="1">
      <c r="AL391" s="446"/>
      <c r="AM391" s="446"/>
      <c r="AN391" s="446"/>
      <c r="AO391" s="446"/>
      <c r="AP391" s="446"/>
      <c r="AQ391" s="446"/>
      <c r="AR391" s="446"/>
      <c r="AS391" s="446"/>
      <c r="AT391" s="446"/>
      <c r="AU391" s="446"/>
      <c r="AV391" s="446"/>
      <c r="AW391" s="446"/>
      <c r="AX391" s="446"/>
      <c r="AY391" s="446"/>
      <c r="AZ391" s="446"/>
      <c r="BA391" s="446"/>
    </row>
    <row r="392" spans="38:53" s="89" customFormat="1">
      <c r="AL392" s="446"/>
      <c r="AM392" s="446"/>
      <c r="AN392" s="446"/>
      <c r="AO392" s="446"/>
      <c r="AP392" s="446"/>
      <c r="AQ392" s="446"/>
      <c r="AR392" s="446"/>
      <c r="AS392" s="446"/>
      <c r="AT392" s="446"/>
      <c r="AU392" s="446"/>
      <c r="AV392" s="446"/>
      <c r="AW392" s="446"/>
      <c r="AX392" s="446"/>
      <c r="AY392" s="446"/>
      <c r="AZ392" s="446"/>
      <c r="BA392" s="446"/>
    </row>
    <row r="393" spans="38:53" s="89" customFormat="1">
      <c r="AL393" s="446"/>
      <c r="AM393" s="446"/>
      <c r="AN393" s="446"/>
      <c r="AO393" s="446"/>
      <c r="AP393" s="446"/>
      <c r="AQ393" s="446"/>
      <c r="AR393" s="446"/>
      <c r="AS393" s="446"/>
      <c r="AT393" s="446"/>
      <c r="AU393" s="446"/>
      <c r="AV393" s="446"/>
      <c r="AW393" s="446"/>
      <c r="AX393" s="446"/>
      <c r="AY393" s="446"/>
      <c r="AZ393" s="446"/>
      <c r="BA393" s="446"/>
    </row>
    <row r="394" spans="38:53" s="89" customFormat="1">
      <c r="AL394" s="446"/>
      <c r="AM394" s="446"/>
      <c r="AN394" s="446"/>
      <c r="AO394" s="446"/>
      <c r="AP394" s="446"/>
      <c r="AQ394" s="446"/>
      <c r="AR394" s="446"/>
      <c r="AS394" s="446"/>
      <c r="AT394" s="446"/>
      <c r="AU394" s="446"/>
      <c r="AV394" s="446"/>
      <c r="AW394" s="446"/>
      <c r="AX394" s="446"/>
      <c r="AY394" s="446"/>
      <c r="AZ394" s="446"/>
      <c r="BA394" s="446"/>
    </row>
    <row r="395" spans="38:53" s="89" customFormat="1">
      <c r="AL395" s="446"/>
      <c r="AM395" s="446"/>
      <c r="AN395" s="446"/>
      <c r="AO395" s="446"/>
      <c r="AP395" s="446"/>
      <c r="AQ395" s="446"/>
      <c r="AR395" s="446"/>
      <c r="AS395" s="446"/>
      <c r="AT395" s="446"/>
      <c r="AU395" s="446"/>
      <c r="AV395" s="446"/>
      <c r="AW395" s="446"/>
      <c r="AX395" s="446"/>
      <c r="AY395" s="446"/>
      <c r="AZ395" s="446"/>
      <c r="BA395" s="446"/>
    </row>
    <row r="396" spans="38:53" s="89" customFormat="1">
      <c r="AL396" s="446"/>
      <c r="AM396" s="446"/>
      <c r="AN396" s="446"/>
      <c r="AO396" s="446"/>
      <c r="AP396" s="446"/>
      <c r="AQ396" s="446"/>
      <c r="AR396" s="446"/>
      <c r="AS396" s="446"/>
      <c r="AT396" s="446"/>
      <c r="AU396" s="446"/>
      <c r="AV396" s="446"/>
      <c r="AW396" s="446"/>
      <c r="AX396" s="446"/>
      <c r="AY396" s="446"/>
      <c r="AZ396" s="446"/>
      <c r="BA396" s="446"/>
    </row>
    <row r="397" spans="38:53" s="89" customFormat="1">
      <c r="AL397" s="446"/>
      <c r="AM397" s="446"/>
      <c r="AN397" s="446"/>
      <c r="AO397" s="446"/>
      <c r="AP397" s="446"/>
      <c r="AQ397" s="446"/>
      <c r="AR397" s="446"/>
      <c r="AS397" s="446"/>
      <c r="AT397" s="446"/>
      <c r="AU397" s="446"/>
      <c r="AV397" s="446"/>
      <c r="AW397" s="446"/>
      <c r="AX397" s="446"/>
      <c r="AY397" s="446"/>
      <c r="AZ397" s="446"/>
      <c r="BA397" s="446"/>
    </row>
    <row r="398" spans="38:53" s="89" customFormat="1">
      <c r="AL398" s="446"/>
      <c r="AM398" s="446"/>
      <c r="AN398" s="446"/>
      <c r="AO398" s="446"/>
      <c r="AP398" s="446"/>
      <c r="AQ398" s="446"/>
      <c r="AR398" s="446"/>
      <c r="AS398" s="446"/>
      <c r="AT398" s="446"/>
      <c r="AU398" s="446"/>
      <c r="AV398" s="446"/>
      <c r="AW398" s="446"/>
      <c r="AX398" s="446"/>
      <c r="AY398" s="446"/>
      <c r="AZ398" s="446"/>
      <c r="BA398" s="446"/>
    </row>
    <row r="399" spans="38:53" s="89" customFormat="1">
      <c r="AL399" s="446"/>
      <c r="AM399" s="446"/>
      <c r="AN399" s="446"/>
      <c r="AO399" s="446"/>
      <c r="AP399" s="446"/>
      <c r="AQ399" s="446"/>
      <c r="AR399" s="446"/>
      <c r="AS399" s="446"/>
      <c r="AT399" s="446"/>
      <c r="AU399" s="446"/>
      <c r="AV399" s="446"/>
      <c r="AW399" s="446"/>
      <c r="AX399" s="446"/>
      <c r="AY399" s="446"/>
      <c r="AZ399" s="446"/>
      <c r="BA399" s="446"/>
    </row>
    <row r="400" spans="38:53" s="89" customFormat="1">
      <c r="AL400" s="446"/>
      <c r="AM400" s="446"/>
      <c r="AN400" s="446"/>
      <c r="AO400" s="446"/>
      <c r="AP400" s="446"/>
      <c r="AQ400" s="446"/>
      <c r="AR400" s="446"/>
      <c r="AS400" s="446"/>
      <c r="AT400" s="446"/>
      <c r="AU400" s="446"/>
      <c r="AV400" s="446"/>
      <c r="AW400" s="446"/>
      <c r="AX400" s="446"/>
      <c r="AY400" s="446"/>
      <c r="AZ400" s="446"/>
      <c r="BA400" s="446"/>
    </row>
    <row r="401" spans="38:53" s="89" customFormat="1">
      <c r="AL401" s="446"/>
      <c r="AM401" s="446"/>
      <c r="AN401" s="446"/>
      <c r="AO401" s="446"/>
      <c r="AP401" s="446"/>
      <c r="AQ401" s="446"/>
      <c r="AR401" s="446"/>
      <c r="AS401" s="446"/>
      <c r="AT401" s="446"/>
      <c r="AU401" s="446"/>
      <c r="AV401" s="446"/>
      <c r="AW401" s="446"/>
      <c r="AX401" s="446"/>
      <c r="AY401" s="446"/>
      <c r="AZ401" s="446"/>
      <c r="BA401" s="446"/>
    </row>
    <row r="402" spans="38:53" s="89" customFormat="1">
      <c r="AL402" s="446"/>
      <c r="AM402" s="446"/>
      <c r="AN402" s="446"/>
      <c r="AO402" s="446"/>
      <c r="AP402" s="446"/>
      <c r="AQ402" s="446"/>
      <c r="AR402" s="446"/>
      <c r="AS402" s="446"/>
      <c r="AT402" s="446"/>
      <c r="AU402" s="446"/>
      <c r="AV402" s="446"/>
      <c r="AW402" s="446"/>
      <c r="AX402" s="446"/>
      <c r="AY402" s="446"/>
      <c r="AZ402" s="446"/>
      <c r="BA402" s="446"/>
    </row>
    <row r="403" spans="38:53" s="89" customFormat="1">
      <c r="AL403" s="446"/>
      <c r="AM403" s="446"/>
      <c r="AN403" s="446"/>
      <c r="AO403" s="446"/>
      <c r="AP403" s="446"/>
      <c r="AQ403" s="446"/>
      <c r="AR403" s="446"/>
      <c r="AS403" s="446"/>
      <c r="AT403" s="446"/>
      <c r="AU403" s="446"/>
      <c r="AV403" s="446"/>
      <c r="AW403" s="446"/>
      <c r="AX403" s="446"/>
      <c r="AY403" s="446"/>
      <c r="AZ403" s="446"/>
      <c r="BA403" s="446"/>
    </row>
    <row r="404" spans="38:53" s="89" customFormat="1">
      <c r="AL404" s="446"/>
      <c r="AM404" s="446"/>
      <c r="AN404" s="446"/>
      <c r="AO404" s="446"/>
      <c r="AP404" s="446"/>
      <c r="AQ404" s="446"/>
      <c r="AR404" s="446"/>
      <c r="AS404" s="446"/>
      <c r="AT404" s="446"/>
      <c r="AU404" s="446"/>
      <c r="AV404" s="446"/>
      <c r="AW404" s="446"/>
      <c r="AX404" s="446"/>
      <c r="AY404" s="446"/>
      <c r="AZ404" s="446"/>
      <c r="BA404" s="446"/>
    </row>
    <row r="405" spans="38:53" s="89" customFormat="1">
      <c r="AL405" s="446"/>
      <c r="AM405" s="446"/>
      <c r="AN405" s="446"/>
      <c r="AO405" s="446"/>
      <c r="AP405" s="446"/>
      <c r="AQ405" s="446"/>
      <c r="AR405" s="446"/>
      <c r="AS405" s="446"/>
      <c r="AT405" s="446"/>
      <c r="AU405" s="446"/>
      <c r="AV405" s="446"/>
      <c r="AW405" s="446"/>
      <c r="AX405" s="446"/>
      <c r="AY405" s="446"/>
      <c r="AZ405" s="446"/>
      <c r="BA405" s="446"/>
    </row>
    <row r="406" spans="38:53" s="89" customFormat="1">
      <c r="AL406" s="446"/>
      <c r="AM406" s="446"/>
      <c r="AN406" s="446"/>
      <c r="AO406" s="446"/>
      <c r="AP406" s="446"/>
      <c r="AQ406" s="446"/>
      <c r="AR406" s="446"/>
      <c r="AS406" s="446"/>
      <c r="AT406" s="446"/>
      <c r="AU406" s="446"/>
      <c r="AV406" s="446"/>
      <c r="AW406" s="446"/>
      <c r="AX406" s="446"/>
      <c r="AY406" s="446"/>
      <c r="AZ406" s="446"/>
      <c r="BA406" s="446"/>
    </row>
    <row r="407" spans="38:53" s="89" customFormat="1">
      <c r="AL407" s="446"/>
      <c r="AM407" s="446"/>
      <c r="AN407" s="446"/>
      <c r="AO407" s="446"/>
      <c r="AP407" s="446"/>
      <c r="AQ407" s="446"/>
      <c r="AR407" s="446"/>
      <c r="AS407" s="446"/>
      <c r="AT407" s="446"/>
      <c r="AU407" s="446"/>
      <c r="AV407" s="446"/>
      <c r="AW407" s="446"/>
      <c r="AX407" s="446"/>
      <c r="AY407" s="446"/>
      <c r="AZ407" s="446"/>
      <c r="BA407" s="446"/>
    </row>
    <row r="408" spans="38:53" s="89" customFormat="1">
      <c r="AL408" s="446"/>
      <c r="AM408" s="446"/>
      <c r="AN408" s="446"/>
      <c r="AO408" s="446"/>
      <c r="AP408" s="446"/>
      <c r="AQ408" s="446"/>
      <c r="AR408" s="446"/>
      <c r="AS408" s="446"/>
      <c r="AT408" s="446"/>
      <c r="AU408" s="446"/>
      <c r="AV408" s="446"/>
      <c r="AW408" s="446"/>
      <c r="AX408" s="446"/>
      <c r="AY408" s="446"/>
      <c r="AZ408" s="446"/>
      <c r="BA408" s="446"/>
    </row>
    <row r="409" spans="38:53" s="89" customFormat="1">
      <c r="AL409" s="446"/>
      <c r="AM409" s="446"/>
      <c r="AN409" s="446"/>
      <c r="AO409" s="446"/>
      <c r="AP409" s="446"/>
      <c r="AQ409" s="446"/>
      <c r="AR409" s="446"/>
      <c r="AS409" s="446"/>
      <c r="AT409" s="446"/>
      <c r="AU409" s="446"/>
      <c r="AV409" s="446"/>
      <c r="AW409" s="446"/>
      <c r="AX409" s="446"/>
      <c r="AY409" s="446"/>
      <c r="AZ409" s="446"/>
      <c r="BA409" s="446"/>
    </row>
    <row r="410" spans="38:53" s="89" customFormat="1">
      <c r="AL410" s="446"/>
      <c r="AM410" s="446"/>
      <c r="AN410" s="446"/>
      <c r="AO410" s="446"/>
      <c r="AP410" s="446"/>
      <c r="AQ410" s="446"/>
      <c r="AR410" s="446"/>
      <c r="AS410" s="446"/>
      <c r="AT410" s="446"/>
      <c r="AU410" s="446"/>
      <c r="AV410" s="446"/>
      <c r="AW410" s="446"/>
      <c r="AX410" s="446"/>
      <c r="AY410" s="446"/>
      <c r="AZ410" s="446"/>
      <c r="BA410" s="446"/>
    </row>
    <row r="411" spans="38:53" s="89" customFormat="1">
      <c r="AL411" s="446"/>
      <c r="AM411" s="446"/>
      <c r="AN411" s="446"/>
      <c r="AO411" s="446"/>
      <c r="AP411" s="446"/>
      <c r="AQ411" s="446"/>
      <c r="AR411" s="446"/>
      <c r="AS411" s="446"/>
      <c r="AT411" s="446"/>
      <c r="AU411" s="446"/>
      <c r="AV411" s="446"/>
      <c r="AW411" s="446"/>
      <c r="AX411" s="446"/>
      <c r="AY411" s="446"/>
      <c r="AZ411" s="446"/>
      <c r="BA411" s="446"/>
    </row>
    <row r="412" spans="38:53" s="89" customFormat="1">
      <c r="AL412" s="446"/>
      <c r="AM412" s="446"/>
      <c r="AN412" s="446"/>
      <c r="AO412" s="446"/>
      <c r="AP412" s="446"/>
      <c r="AQ412" s="446"/>
      <c r="AR412" s="446"/>
      <c r="AS412" s="446"/>
      <c r="AT412" s="446"/>
      <c r="AU412" s="446"/>
      <c r="AV412" s="446"/>
      <c r="AW412" s="446"/>
      <c r="AX412" s="446"/>
      <c r="AY412" s="446"/>
      <c r="AZ412" s="446"/>
      <c r="BA412" s="446"/>
    </row>
    <row r="413" spans="38:53" s="89" customFormat="1">
      <c r="AL413" s="446"/>
      <c r="AM413" s="446"/>
      <c r="AN413" s="446"/>
      <c r="AO413" s="446"/>
      <c r="AP413" s="446"/>
      <c r="AQ413" s="446"/>
      <c r="AR413" s="446"/>
      <c r="AS413" s="446"/>
      <c r="AT413" s="446"/>
      <c r="AU413" s="446"/>
      <c r="AV413" s="446"/>
      <c r="AW413" s="446"/>
      <c r="AX413" s="446"/>
      <c r="AY413" s="446"/>
      <c r="AZ413" s="446"/>
      <c r="BA413" s="446"/>
    </row>
    <row r="414" spans="38:53" s="89" customFormat="1">
      <c r="AL414" s="446"/>
      <c r="AM414" s="446"/>
      <c r="AN414" s="446"/>
      <c r="AO414" s="446"/>
      <c r="AP414" s="446"/>
      <c r="AQ414" s="446"/>
      <c r="AR414" s="446"/>
      <c r="AS414" s="446"/>
      <c r="AT414" s="446"/>
      <c r="AU414" s="446"/>
      <c r="AV414" s="446"/>
      <c r="AW414" s="446"/>
      <c r="AX414" s="446"/>
      <c r="AY414" s="446"/>
      <c r="AZ414" s="446"/>
      <c r="BA414" s="446"/>
    </row>
    <row r="415" spans="38:53" s="89" customFormat="1">
      <c r="AL415" s="446"/>
      <c r="AM415" s="446"/>
      <c r="AN415" s="446"/>
      <c r="AO415" s="446"/>
      <c r="AP415" s="446"/>
      <c r="AQ415" s="446"/>
      <c r="AR415" s="446"/>
      <c r="AS415" s="446"/>
      <c r="AT415" s="446"/>
      <c r="AU415" s="446"/>
      <c r="AV415" s="446"/>
      <c r="AW415" s="446"/>
      <c r="AX415" s="446"/>
      <c r="AY415" s="446"/>
      <c r="AZ415" s="446"/>
      <c r="BA415" s="446"/>
    </row>
    <row r="416" spans="38:53" s="89" customFormat="1">
      <c r="AL416" s="446"/>
      <c r="AM416" s="446"/>
      <c r="AN416" s="446"/>
      <c r="AO416" s="446"/>
      <c r="AP416" s="446"/>
      <c r="AQ416" s="446"/>
      <c r="AR416" s="446"/>
      <c r="AS416" s="446"/>
      <c r="AT416" s="446"/>
      <c r="AU416" s="446"/>
      <c r="AV416" s="446"/>
      <c r="AW416" s="446"/>
      <c r="AX416" s="446"/>
      <c r="AY416" s="446"/>
      <c r="AZ416" s="446"/>
      <c r="BA416" s="446"/>
    </row>
    <row r="417" spans="38:53" s="89" customFormat="1">
      <c r="AL417" s="446"/>
      <c r="AM417" s="446"/>
      <c r="AN417" s="446"/>
      <c r="AO417" s="446"/>
      <c r="AP417" s="446"/>
      <c r="AQ417" s="446"/>
      <c r="AR417" s="446"/>
      <c r="AS417" s="446"/>
      <c r="AT417" s="446"/>
      <c r="AU417" s="446"/>
      <c r="AV417" s="446"/>
      <c r="AW417" s="446"/>
      <c r="AX417" s="446"/>
      <c r="AY417" s="446"/>
      <c r="AZ417" s="446"/>
      <c r="BA417" s="446"/>
    </row>
    <row r="418" spans="38:53" s="89" customFormat="1">
      <c r="AL418" s="446"/>
      <c r="AM418" s="446"/>
      <c r="AN418" s="446"/>
      <c r="AO418" s="446"/>
      <c r="AP418" s="446"/>
      <c r="AQ418" s="446"/>
      <c r="AR418" s="446"/>
      <c r="AS418" s="446"/>
      <c r="AT418" s="446"/>
      <c r="AU418" s="446"/>
      <c r="AV418" s="446"/>
      <c r="AW418" s="446"/>
      <c r="AX418" s="446"/>
      <c r="AY418" s="446"/>
      <c r="AZ418" s="446"/>
      <c r="BA418" s="446"/>
    </row>
    <row r="419" spans="38:53" s="89" customFormat="1">
      <c r="AL419" s="446"/>
      <c r="AM419" s="446"/>
      <c r="AN419" s="446"/>
      <c r="AO419" s="446"/>
      <c r="AP419" s="446"/>
      <c r="AQ419" s="446"/>
      <c r="AR419" s="446"/>
      <c r="AS419" s="446"/>
      <c r="AT419" s="446"/>
      <c r="AU419" s="446"/>
      <c r="AV419" s="446"/>
      <c r="AW419" s="446"/>
      <c r="AX419" s="446"/>
      <c r="AY419" s="446"/>
      <c r="AZ419" s="446"/>
      <c r="BA419" s="446"/>
    </row>
    <row r="420" spans="38:53" s="89" customFormat="1">
      <c r="AL420" s="446"/>
      <c r="AM420" s="446"/>
      <c r="AN420" s="446"/>
      <c r="AO420" s="446"/>
      <c r="AP420" s="446"/>
      <c r="AQ420" s="446"/>
      <c r="AR420" s="446"/>
      <c r="AS420" s="446"/>
      <c r="AT420" s="446"/>
      <c r="AU420" s="446"/>
      <c r="AV420" s="446"/>
      <c r="AW420" s="446"/>
      <c r="AX420" s="446"/>
      <c r="AY420" s="446"/>
      <c r="AZ420" s="446"/>
      <c r="BA420" s="446"/>
    </row>
    <row r="421" spans="38:53" s="89" customFormat="1">
      <c r="AL421" s="446"/>
      <c r="AM421" s="446"/>
      <c r="AN421" s="446"/>
      <c r="AO421" s="446"/>
      <c r="AP421" s="446"/>
      <c r="AQ421" s="446"/>
      <c r="AR421" s="446"/>
      <c r="AS421" s="446"/>
      <c r="AT421" s="446"/>
      <c r="AU421" s="446"/>
      <c r="AV421" s="446"/>
      <c r="AW421" s="446"/>
      <c r="AX421" s="446"/>
      <c r="AY421" s="446"/>
      <c r="AZ421" s="446"/>
      <c r="BA421" s="446"/>
    </row>
    <row r="422" spans="38:53" s="89" customFormat="1">
      <c r="AL422" s="446"/>
      <c r="AM422" s="446"/>
      <c r="AN422" s="446"/>
      <c r="AO422" s="446"/>
      <c r="AP422" s="446"/>
      <c r="AQ422" s="446"/>
      <c r="AR422" s="446"/>
      <c r="AS422" s="446"/>
      <c r="AT422" s="446"/>
      <c r="AU422" s="446"/>
      <c r="AV422" s="446"/>
      <c r="AW422" s="446"/>
      <c r="AX422" s="446"/>
      <c r="AY422" s="446"/>
      <c r="AZ422" s="446"/>
      <c r="BA422" s="446"/>
    </row>
    <row r="423" spans="38:53" s="89" customFormat="1">
      <c r="AL423" s="446"/>
      <c r="AM423" s="446"/>
      <c r="AN423" s="446"/>
      <c r="AO423" s="446"/>
      <c r="AP423" s="446"/>
      <c r="AQ423" s="446"/>
      <c r="AR423" s="446"/>
      <c r="AS423" s="446"/>
      <c r="AT423" s="446"/>
      <c r="AU423" s="446"/>
      <c r="AV423" s="446"/>
      <c r="AW423" s="446"/>
      <c r="AX423" s="446"/>
      <c r="AY423" s="446"/>
      <c r="AZ423" s="446"/>
      <c r="BA423" s="446"/>
    </row>
    <row r="424" spans="38:53" s="89" customFormat="1">
      <c r="AL424" s="446"/>
      <c r="AM424" s="446"/>
      <c r="AN424" s="446"/>
      <c r="AO424" s="446"/>
      <c r="AP424" s="446"/>
      <c r="AQ424" s="446"/>
      <c r="AR424" s="446"/>
      <c r="AS424" s="446"/>
      <c r="AT424" s="446"/>
      <c r="AU424" s="446"/>
      <c r="AV424" s="446"/>
      <c r="AW424" s="446"/>
      <c r="AX424" s="446"/>
      <c r="AY424" s="446"/>
      <c r="AZ424" s="446"/>
      <c r="BA424" s="446"/>
    </row>
    <row r="425" spans="38:53" s="89" customFormat="1">
      <c r="AL425" s="446"/>
      <c r="AM425" s="446"/>
      <c r="AN425" s="446"/>
      <c r="AO425" s="446"/>
      <c r="AP425" s="446"/>
      <c r="AQ425" s="446"/>
      <c r="AR425" s="446"/>
      <c r="AS425" s="446"/>
      <c r="AT425" s="446"/>
      <c r="AU425" s="446"/>
      <c r="AV425" s="446"/>
      <c r="AW425" s="446"/>
      <c r="AX425" s="446"/>
      <c r="AY425" s="446"/>
      <c r="AZ425" s="446"/>
      <c r="BA425" s="446"/>
    </row>
    <row r="426" spans="38:53" s="89" customFormat="1">
      <c r="AL426" s="446"/>
      <c r="AM426" s="446"/>
      <c r="AN426" s="446"/>
      <c r="AO426" s="446"/>
      <c r="AP426" s="446"/>
      <c r="AQ426" s="446"/>
      <c r="AR426" s="446"/>
      <c r="AS426" s="446"/>
      <c r="AT426" s="446"/>
      <c r="AU426" s="446"/>
      <c r="AV426" s="446"/>
      <c r="AW426" s="446"/>
      <c r="AX426" s="446"/>
      <c r="AY426" s="446"/>
      <c r="AZ426" s="446"/>
      <c r="BA426" s="446"/>
    </row>
    <row r="427" spans="38:53" s="89" customFormat="1">
      <c r="AL427" s="446"/>
      <c r="AM427" s="446"/>
      <c r="AN427" s="446"/>
      <c r="AO427" s="446"/>
      <c r="AP427" s="446"/>
      <c r="AQ427" s="446"/>
      <c r="AR427" s="446"/>
      <c r="AS427" s="446"/>
      <c r="AT427" s="446"/>
      <c r="AU427" s="446"/>
      <c r="AV427" s="446"/>
      <c r="AW427" s="446"/>
      <c r="AX427" s="446"/>
      <c r="AY427" s="446"/>
      <c r="AZ427" s="446"/>
      <c r="BA427" s="446"/>
    </row>
    <row r="428" spans="38:53" s="89" customFormat="1">
      <c r="AL428" s="446"/>
      <c r="AM428" s="446"/>
      <c r="AN428" s="446"/>
      <c r="AO428" s="446"/>
      <c r="AP428" s="446"/>
      <c r="AQ428" s="446"/>
      <c r="AR428" s="446"/>
      <c r="AS428" s="446"/>
      <c r="AT428" s="446"/>
      <c r="AU428" s="446"/>
      <c r="AV428" s="446"/>
      <c r="AW428" s="446"/>
      <c r="AX428" s="446"/>
      <c r="AY428" s="446"/>
      <c r="AZ428" s="446"/>
      <c r="BA428" s="446"/>
    </row>
    <row r="429" spans="38:53" s="89" customFormat="1">
      <c r="AL429" s="446"/>
      <c r="AM429" s="446"/>
      <c r="AN429" s="446"/>
      <c r="AO429" s="446"/>
      <c r="AP429" s="446"/>
      <c r="AQ429" s="446"/>
      <c r="AR429" s="446"/>
      <c r="AS429" s="446"/>
      <c r="AT429" s="446"/>
      <c r="AU429" s="446"/>
      <c r="AV429" s="446"/>
      <c r="AW429" s="446"/>
      <c r="AX429" s="446"/>
      <c r="AY429" s="446"/>
      <c r="AZ429" s="446"/>
      <c r="BA429" s="446"/>
    </row>
    <row r="430" spans="38:53" s="89" customFormat="1">
      <c r="AL430" s="446"/>
      <c r="AM430" s="446"/>
      <c r="AN430" s="446"/>
      <c r="AO430" s="446"/>
      <c r="AP430" s="446"/>
      <c r="AQ430" s="446"/>
      <c r="AR430" s="446"/>
      <c r="AS430" s="446"/>
      <c r="AT430" s="446"/>
      <c r="AU430" s="446"/>
      <c r="AV430" s="446"/>
      <c r="AW430" s="446"/>
      <c r="AX430" s="446"/>
      <c r="AY430" s="446"/>
      <c r="AZ430" s="446"/>
      <c r="BA430" s="446"/>
    </row>
    <row r="431" spans="38:53" s="89" customFormat="1">
      <c r="AL431" s="446"/>
      <c r="AM431" s="446"/>
      <c r="AN431" s="446"/>
      <c r="AO431" s="446"/>
      <c r="AP431" s="446"/>
      <c r="AQ431" s="446"/>
      <c r="AR431" s="446"/>
      <c r="AS431" s="446"/>
      <c r="AT431" s="446"/>
      <c r="AU431" s="446"/>
      <c r="AV431" s="446"/>
      <c r="AW431" s="446"/>
      <c r="AX431" s="446"/>
      <c r="AY431" s="446"/>
      <c r="AZ431" s="446"/>
      <c r="BA431" s="446"/>
    </row>
    <row r="432" spans="38:53" s="89" customFormat="1">
      <c r="AL432" s="446"/>
      <c r="AM432" s="446"/>
      <c r="AN432" s="446"/>
      <c r="AO432" s="446"/>
      <c r="AP432" s="446"/>
      <c r="AQ432" s="446"/>
      <c r="AR432" s="446"/>
      <c r="AS432" s="446"/>
      <c r="AT432" s="446"/>
      <c r="AU432" s="446"/>
      <c r="AV432" s="446"/>
      <c r="AW432" s="446"/>
      <c r="AX432" s="446"/>
      <c r="AY432" s="446"/>
      <c r="AZ432" s="446"/>
      <c r="BA432" s="446"/>
    </row>
    <row r="433" spans="38:53" s="89" customFormat="1">
      <c r="AL433" s="446"/>
      <c r="AM433" s="446"/>
      <c r="AN433" s="446"/>
      <c r="AO433" s="446"/>
      <c r="AP433" s="446"/>
      <c r="AQ433" s="446"/>
      <c r="AR433" s="446"/>
      <c r="AS433" s="446"/>
      <c r="AT433" s="446"/>
      <c r="AU433" s="446"/>
      <c r="AV433" s="446"/>
      <c r="AW433" s="446"/>
      <c r="AX433" s="446"/>
      <c r="AY433" s="446"/>
      <c r="AZ433" s="446"/>
      <c r="BA433" s="446"/>
    </row>
    <row r="434" spans="38:53" s="89" customFormat="1">
      <c r="AL434" s="446"/>
      <c r="AM434" s="446"/>
      <c r="AN434" s="446"/>
      <c r="AO434" s="446"/>
      <c r="AP434" s="446"/>
      <c r="AQ434" s="446"/>
      <c r="AR434" s="446"/>
      <c r="AS434" s="446"/>
      <c r="AT434" s="446"/>
      <c r="AU434" s="446"/>
      <c r="AV434" s="446"/>
      <c r="AW434" s="446"/>
      <c r="AX434" s="446"/>
      <c r="AY434" s="446"/>
      <c r="AZ434" s="446"/>
      <c r="BA434" s="446"/>
    </row>
    <row r="435" spans="38:53" s="89" customFormat="1">
      <c r="AL435" s="446"/>
      <c r="AM435" s="446"/>
      <c r="AN435" s="446"/>
      <c r="AO435" s="446"/>
      <c r="AP435" s="446"/>
      <c r="AQ435" s="446"/>
      <c r="AR435" s="446"/>
      <c r="AS435" s="446"/>
      <c r="AT435" s="446"/>
      <c r="AU435" s="446"/>
      <c r="AV435" s="446"/>
      <c r="AW435" s="446"/>
      <c r="AX435" s="446"/>
      <c r="AY435" s="446"/>
      <c r="AZ435" s="446"/>
      <c r="BA435" s="446"/>
    </row>
    <row r="436" spans="38:53" s="89" customFormat="1">
      <c r="AL436" s="446"/>
      <c r="AM436" s="446"/>
      <c r="AN436" s="446"/>
      <c r="AO436" s="446"/>
      <c r="AP436" s="446"/>
      <c r="AQ436" s="446"/>
      <c r="AR436" s="446"/>
      <c r="AS436" s="446"/>
      <c r="AT436" s="446"/>
      <c r="AU436" s="446"/>
      <c r="AV436" s="446"/>
      <c r="AW436" s="446"/>
      <c r="AX436" s="446"/>
      <c r="AY436" s="446"/>
      <c r="AZ436" s="446"/>
      <c r="BA436" s="446"/>
    </row>
    <row r="437" spans="38:53" s="89" customFormat="1">
      <c r="AL437" s="446"/>
      <c r="AM437" s="446"/>
      <c r="AN437" s="446"/>
      <c r="AO437" s="446"/>
      <c r="AP437" s="446"/>
      <c r="AQ437" s="446"/>
      <c r="AR437" s="446"/>
      <c r="AS437" s="446"/>
      <c r="AT437" s="446"/>
      <c r="AU437" s="446"/>
      <c r="AV437" s="446"/>
      <c r="AW437" s="446"/>
      <c r="AX437" s="446"/>
      <c r="AY437" s="446"/>
      <c r="AZ437" s="446"/>
      <c r="BA437" s="446"/>
    </row>
    <row r="438" spans="38:53" s="89" customFormat="1">
      <c r="AL438" s="446"/>
      <c r="AM438" s="446"/>
      <c r="AN438" s="446"/>
      <c r="AO438" s="446"/>
      <c r="AP438" s="446"/>
      <c r="AQ438" s="446"/>
      <c r="AR438" s="446"/>
      <c r="AS438" s="446"/>
      <c r="AT438" s="446"/>
      <c r="AU438" s="446"/>
      <c r="AV438" s="446"/>
      <c r="AW438" s="446"/>
      <c r="AX438" s="446"/>
      <c r="AY438" s="446"/>
      <c r="AZ438" s="446"/>
      <c r="BA438" s="446"/>
    </row>
    <row r="439" spans="38:53" s="89" customFormat="1">
      <c r="AL439" s="446"/>
      <c r="AM439" s="446"/>
      <c r="AN439" s="446"/>
      <c r="AO439" s="446"/>
      <c r="AP439" s="446"/>
      <c r="AQ439" s="446"/>
      <c r="AR439" s="446"/>
      <c r="AS439" s="446"/>
      <c r="AT439" s="446"/>
      <c r="AU439" s="446"/>
      <c r="AV439" s="446"/>
      <c r="AW439" s="446"/>
      <c r="AX439" s="446"/>
      <c r="AY439" s="446"/>
      <c r="AZ439" s="446"/>
      <c r="BA439" s="446"/>
    </row>
    <row r="440" spans="38:53" s="89" customFormat="1">
      <c r="AL440" s="446"/>
      <c r="AM440" s="446"/>
      <c r="AN440" s="446"/>
      <c r="AO440" s="446"/>
      <c r="AP440" s="446"/>
      <c r="AQ440" s="446"/>
      <c r="AR440" s="446"/>
      <c r="AS440" s="446"/>
      <c r="AT440" s="446"/>
      <c r="AU440" s="446"/>
      <c r="AV440" s="446"/>
      <c r="AW440" s="446"/>
      <c r="AX440" s="446"/>
      <c r="AY440" s="446"/>
      <c r="AZ440" s="446"/>
      <c r="BA440" s="446"/>
    </row>
    <row r="441" spans="38:53" s="89" customFormat="1">
      <c r="AL441" s="446"/>
      <c r="AM441" s="446"/>
      <c r="AN441" s="446"/>
      <c r="AO441" s="446"/>
      <c r="AP441" s="446"/>
      <c r="AQ441" s="446"/>
      <c r="AR441" s="446"/>
      <c r="AS441" s="446"/>
      <c r="AT441" s="446"/>
      <c r="AU441" s="446"/>
      <c r="AV441" s="446"/>
      <c r="AW441" s="446"/>
      <c r="AX441" s="446"/>
      <c r="AY441" s="446"/>
      <c r="AZ441" s="446"/>
      <c r="BA441" s="446"/>
    </row>
    <row r="442" spans="38:53" s="89" customFormat="1">
      <c r="AL442" s="446"/>
      <c r="AM442" s="446"/>
      <c r="AN442" s="446"/>
      <c r="AO442" s="446"/>
      <c r="AP442" s="446"/>
      <c r="AQ442" s="446"/>
      <c r="AR442" s="446"/>
      <c r="AS442" s="446"/>
      <c r="AT442" s="446"/>
      <c r="AU442" s="446"/>
      <c r="AV442" s="446"/>
      <c r="AW442" s="446"/>
      <c r="AX442" s="446"/>
      <c r="AY442" s="446"/>
      <c r="AZ442" s="446"/>
      <c r="BA442" s="446"/>
    </row>
    <row r="443" spans="38:53" s="89" customFormat="1">
      <c r="AL443" s="446"/>
      <c r="AM443" s="446"/>
      <c r="AN443" s="446"/>
      <c r="AO443" s="446"/>
      <c r="AP443" s="446"/>
      <c r="AQ443" s="446"/>
      <c r="AR443" s="446"/>
      <c r="AS443" s="446"/>
      <c r="AT443" s="446"/>
      <c r="AU443" s="446"/>
      <c r="AV443" s="446"/>
      <c r="AW443" s="446"/>
      <c r="AX443" s="446"/>
      <c r="AY443" s="446"/>
      <c r="AZ443" s="446"/>
      <c r="BA443" s="446"/>
    </row>
    <row r="444" spans="38:53" s="89" customFormat="1">
      <c r="AL444" s="446"/>
      <c r="AM444" s="446"/>
      <c r="AN444" s="446"/>
      <c r="AO444" s="446"/>
      <c r="AP444" s="446"/>
      <c r="AQ444" s="446"/>
      <c r="AR444" s="446"/>
      <c r="AS444" s="446"/>
      <c r="AT444" s="446"/>
      <c r="AU444" s="446"/>
      <c r="AV444" s="446"/>
      <c r="AW444" s="446"/>
      <c r="AX444" s="446"/>
      <c r="AY444" s="446"/>
      <c r="AZ444" s="446"/>
      <c r="BA444" s="446"/>
    </row>
    <row r="445" spans="38:53" s="89" customFormat="1">
      <c r="AL445" s="446"/>
      <c r="AM445" s="446"/>
      <c r="AN445" s="446"/>
      <c r="AO445" s="446"/>
      <c r="AP445" s="446"/>
      <c r="AQ445" s="446"/>
      <c r="AR445" s="446"/>
      <c r="AS445" s="446"/>
      <c r="AT445" s="446"/>
      <c r="AU445" s="446"/>
      <c r="AV445" s="446"/>
      <c r="AW445" s="446"/>
      <c r="AX445" s="446"/>
      <c r="AY445" s="446"/>
      <c r="AZ445" s="446"/>
      <c r="BA445" s="446"/>
    </row>
    <row r="446" spans="38:53" s="89" customFormat="1">
      <c r="AL446" s="446"/>
      <c r="AM446" s="446"/>
      <c r="AN446" s="446"/>
      <c r="AO446" s="446"/>
      <c r="AP446" s="446"/>
      <c r="AQ446" s="446"/>
      <c r="AR446" s="446"/>
      <c r="AS446" s="446"/>
      <c r="AT446" s="446"/>
      <c r="AU446" s="446"/>
      <c r="AV446" s="446"/>
      <c r="AW446" s="446"/>
      <c r="AX446" s="446"/>
      <c r="AY446" s="446"/>
      <c r="AZ446" s="446"/>
      <c r="BA446" s="446"/>
    </row>
    <row r="447" spans="38:53" s="89" customFormat="1">
      <c r="AL447" s="446"/>
      <c r="AM447" s="446"/>
      <c r="AN447" s="446"/>
      <c r="AO447" s="446"/>
      <c r="AP447" s="446"/>
      <c r="AQ447" s="446"/>
      <c r="AR447" s="446"/>
      <c r="AS447" s="446"/>
      <c r="AT447" s="446"/>
      <c r="AU447" s="446"/>
      <c r="AV447" s="446"/>
      <c r="AW447" s="446"/>
      <c r="AX447" s="446"/>
      <c r="AY447" s="446"/>
      <c r="AZ447" s="446"/>
      <c r="BA447" s="446"/>
    </row>
    <row r="448" spans="38:53" s="89" customFormat="1">
      <c r="AL448" s="446"/>
      <c r="AM448" s="446"/>
      <c r="AN448" s="446"/>
      <c r="AO448" s="446"/>
      <c r="AP448" s="446"/>
      <c r="AQ448" s="446"/>
      <c r="AR448" s="446"/>
      <c r="AS448" s="446"/>
      <c r="AT448" s="446"/>
      <c r="AU448" s="446"/>
      <c r="AV448" s="446"/>
      <c r="AW448" s="446"/>
      <c r="AX448" s="446"/>
      <c r="AY448" s="446"/>
      <c r="AZ448" s="446"/>
      <c r="BA448" s="446"/>
    </row>
    <row r="449" spans="38:53" s="89" customFormat="1">
      <c r="AL449" s="446"/>
      <c r="AM449" s="446"/>
      <c r="AN449" s="446"/>
      <c r="AO449" s="446"/>
      <c r="AP449" s="446"/>
      <c r="AQ449" s="446"/>
      <c r="AR449" s="446"/>
      <c r="AS449" s="446"/>
      <c r="AT449" s="446"/>
      <c r="AU449" s="446"/>
      <c r="AV449" s="446"/>
      <c r="AW449" s="446"/>
      <c r="AX449" s="446"/>
      <c r="AY449" s="446"/>
      <c r="AZ449" s="446"/>
      <c r="BA449" s="446"/>
    </row>
    <row r="450" spans="38:53" s="89" customFormat="1">
      <c r="AL450" s="446"/>
      <c r="AM450" s="446"/>
      <c r="AN450" s="446"/>
      <c r="AO450" s="446"/>
      <c r="AP450" s="446"/>
      <c r="AQ450" s="446"/>
      <c r="AR450" s="446"/>
      <c r="AS450" s="446"/>
      <c r="AT450" s="446"/>
      <c r="AU450" s="446"/>
      <c r="AV450" s="446"/>
      <c r="AW450" s="446"/>
      <c r="AX450" s="446"/>
      <c r="AY450" s="446"/>
      <c r="AZ450" s="446"/>
      <c r="BA450" s="446"/>
    </row>
    <row r="451" spans="38:53" s="89" customFormat="1">
      <c r="AL451" s="446"/>
      <c r="AM451" s="446"/>
      <c r="AN451" s="446"/>
      <c r="AO451" s="446"/>
      <c r="AP451" s="446"/>
      <c r="AQ451" s="446"/>
      <c r="AR451" s="446"/>
      <c r="AS451" s="446"/>
      <c r="AT451" s="446"/>
      <c r="AU451" s="446"/>
      <c r="AV451" s="446"/>
      <c r="AW451" s="446"/>
      <c r="AX451" s="446"/>
      <c r="AY451" s="446"/>
      <c r="AZ451" s="446"/>
      <c r="BA451" s="446"/>
    </row>
    <row r="452" spans="38:53" s="89" customFormat="1">
      <c r="AL452" s="446"/>
      <c r="AM452" s="446"/>
      <c r="AN452" s="446"/>
      <c r="AO452" s="446"/>
      <c r="AP452" s="446"/>
      <c r="AQ452" s="446"/>
      <c r="AR452" s="446"/>
      <c r="AS452" s="446"/>
      <c r="AT452" s="446"/>
      <c r="AU452" s="446"/>
      <c r="AV452" s="446"/>
      <c r="AW452" s="446"/>
      <c r="AX452" s="446"/>
      <c r="AY452" s="446"/>
      <c r="AZ452" s="446"/>
      <c r="BA452" s="446"/>
    </row>
    <row r="453" spans="38:53" s="89" customFormat="1">
      <c r="AL453" s="446"/>
      <c r="AM453" s="446"/>
      <c r="AN453" s="446"/>
      <c r="AO453" s="446"/>
      <c r="AP453" s="446"/>
      <c r="AQ453" s="446"/>
      <c r="AR453" s="446"/>
      <c r="AS453" s="446"/>
      <c r="AT453" s="446"/>
      <c r="AU453" s="446"/>
      <c r="AV453" s="446"/>
      <c r="AW453" s="446"/>
      <c r="AX453" s="446"/>
      <c r="AY453" s="446"/>
      <c r="AZ453" s="446"/>
      <c r="BA453" s="446"/>
    </row>
    <row r="454" spans="38:53" s="89" customFormat="1">
      <c r="AL454" s="446"/>
      <c r="AM454" s="446"/>
      <c r="AN454" s="446"/>
      <c r="AO454" s="446"/>
      <c r="AP454" s="446"/>
      <c r="AQ454" s="446"/>
      <c r="AR454" s="446"/>
      <c r="AS454" s="446"/>
      <c r="AT454" s="446"/>
      <c r="AU454" s="446"/>
      <c r="AV454" s="446"/>
      <c r="AW454" s="446"/>
      <c r="AX454" s="446"/>
      <c r="AY454" s="446"/>
      <c r="AZ454" s="446"/>
      <c r="BA454" s="446"/>
    </row>
    <row r="455" spans="38:53" s="89" customFormat="1">
      <c r="AL455" s="446"/>
      <c r="AM455" s="446"/>
      <c r="AN455" s="446"/>
      <c r="AO455" s="446"/>
      <c r="AP455" s="446"/>
      <c r="AQ455" s="446"/>
      <c r="AR455" s="446"/>
      <c r="AS455" s="446"/>
      <c r="AT455" s="446"/>
      <c r="AU455" s="446"/>
      <c r="AV455" s="446"/>
      <c r="AW455" s="446"/>
      <c r="AX455" s="446"/>
      <c r="AY455" s="446"/>
      <c r="AZ455" s="446"/>
      <c r="BA455" s="446"/>
    </row>
    <row r="456" spans="38:53" s="89" customFormat="1">
      <c r="AL456" s="446"/>
      <c r="AM456" s="446"/>
      <c r="AN456" s="446"/>
      <c r="AO456" s="446"/>
      <c r="AP456" s="446"/>
      <c r="AQ456" s="446"/>
      <c r="AR456" s="446"/>
      <c r="AS456" s="446"/>
      <c r="AT456" s="446"/>
      <c r="AU456" s="446"/>
      <c r="AV456" s="446"/>
      <c r="AW456" s="446"/>
      <c r="AX456" s="446"/>
      <c r="AY456" s="446"/>
      <c r="AZ456" s="446"/>
      <c r="BA456" s="446"/>
    </row>
    <row r="457" spans="38:53" s="89" customFormat="1">
      <c r="AL457" s="446"/>
      <c r="AM457" s="446"/>
      <c r="AN457" s="446"/>
      <c r="AO457" s="446"/>
      <c r="AP457" s="446"/>
      <c r="AQ457" s="446"/>
      <c r="AR457" s="446"/>
      <c r="AS457" s="446"/>
      <c r="AT457" s="446"/>
      <c r="AU457" s="446"/>
      <c r="AV457" s="446"/>
      <c r="AW457" s="446"/>
      <c r="AX457" s="446"/>
      <c r="AY457" s="446"/>
      <c r="AZ457" s="446"/>
      <c r="BA457" s="446"/>
    </row>
    <row r="458" spans="38:53" s="89" customFormat="1">
      <c r="AL458" s="446"/>
      <c r="AM458" s="446"/>
      <c r="AN458" s="446"/>
      <c r="AO458" s="446"/>
      <c r="AP458" s="446"/>
      <c r="AQ458" s="446"/>
      <c r="AR458" s="446"/>
      <c r="AS458" s="446"/>
      <c r="AT458" s="446"/>
      <c r="AU458" s="446"/>
      <c r="AV458" s="446"/>
      <c r="AW458" s="446"/>
      <c r="AX458" s="446"/>
      <c r="AY458" s="446"/>
      <c r="AZ458" s="446"/>
      <c r="BA458" s="446"/>
    </row>
    <row r="459" spans="38:53" s="89" customFormat="1">
      <c r="AL459" s="446"/>
      <c r="AM459" s="446"/>
      <c r="AN459" s="446"/>
      <c r="AO459" s="446"/>
      <c r="AP459" s="446"/>
      <c r="AQ459" s="446"/>
      <c r="AR459" s="446"/>
      <c r="AS459" s="446"/>
      <c r="AT459" s="446"/>
      <c r="AU459" s="446"/>
      <c r="AV459" s="446"/>
      <c r="AW459" s="446"/>
      <c r="AX459" s="446"/>
      <c r="AY459" s="446"/>
      <c r="AZ459" s="446"/>
      <c r="BA459" s="446"/>
    </row>
    <row r="460" spans="38:53" s="89" customFormat="1">
      <c r="AL460" s="446"/>
      <c r="AM460" s="446"/>
      <c r="AN460" s="446"/>
      <c r="AO460" s="446"/>
      <c r="AP460" s="446"/>
      <c r="AQ460" s="446"/>
      <c r="AR460" s="446"/>
      <c r="AS460" s="446"/>
      <c r="AT460" s="446"/>
      <c r="AU460" s="446"/>
      <c r="AV460" s="446"/>
      <c r="AW460" s="446"/>
      <c r="AX460" s="446"/>
      <c r="AY460" s="446"/>
      <c r="AZ460" s="446"/>
      <c r="BA460" s="446"/>
    </row>
    <row r="461" spans="38:53" s="89" customFormat="1">
      <c r="AL461" s="446"/>
      <c r="AM461" s="446"/>
      <c r="AN461" s="446"/>
      <c r="AO461" s="446"/>
      <c r="AP461" s="446"/>
      <c r="AQ461" s="446"/>
      <c r="AR461" s="446"/>
      <c r="AS461" s="446"/>
      <c r="AT461" s="446"/>
      <c r="AU461" s="446"/>
      <c r="AV461" s="446"/>
      <c r="AW461" s="446"/>
      <c r="AX461" s="446"/>
      <c r="AY461" s="446"/>
      <c r="AZ461" s="446"/>
      <c r="BA461" s="446"/>
    </row>
    <row r="462" spans="38:53" s="89" customFormat="1">
      <c r="AL462" s="446"/>
      <c r="AM462" s="446"/>
      <c r="AN462" s="446"/>
      <c r="AO462" s="446"/>
      <c r="AP462" s="446"/>
      <c r="AQ462" s="446"/>
      <c r="AR462" s="446"/>
      <c r="AS462" s="446"/>
      <c r="AT462" s="446"/>
      <c r="AU462" s="446"/>
      <c r="AV462" s="446"/>
      <c r="AW462" s="446"/>
      <c r="AX462" s="446"/>
      <c r="AY462" s="446"/>
      <c r="AZ462" s="446"/>
      <c r="BA462" s="446"/>
    </row>
    <row r="463" spans="38:53" s="89" customFormat="1">
      <c r="AL463" s="446"/>
      <c r="AM463" s="446"/>
      <c r="AN463" s="446"/>
      <c r="AO463" s="446"/>
      <c r="AP463" s="446"/>
      <c r="AQ463" s="446"/>
      <c r="AR463" s="446"/>
      <c r="AS463" s="446"/>
      <c r="AT463" s="446"/>
      <c r="AU463" s="446"/>
      <c r="AV463" s="446"/>
      <c r="AW463" s="446"/>
      <c r="AX463" s="446"/>
      <c r="AY463" s="446"/>
      <c r="AZ463" s="446"/>
      <c r="BA463" s="446"/>
    </row>
    <row r="464" spans="38:53" s="89" customFormat="1">
      <c r="AL464" s="446"/>
      <c r="AM464" s="446"/>
      <c r="AN464" s="446"/>
      <c r="AO464" s="446"/>
      <c r="AP464" s="446"/>
      <c r="AQ464" s="446"/>
      <c r="AR464" s="446"/>
      <c r="AS464" s="446"/>
      <c r="AT464" s="446"/>
      <c r="AU464" s="446"/>
      <c r="AV464" s="446"/>
      <c r="AW464" s="446"/>
      <c r="AX464" s="446"/>
      <c r="AY464" s="446"/>
      <c r="AZ464" s="446"/>
      <c r="BA464" s="446"/>
    </row>
    <row r="465" spans="38:53" s="89" customFormat="1">
      <c r="AL465" s="446"/>
      <c r="AM465" s="446"/>
      <c r="AN465" s="446"/>
      <c r="AO465" s="446"/>
      <c r="AP465" s="446"/>
      <c r="AQ465" s="446"/>
      <c r="AR465" s="446"/>
      <c r="AS465" s="446"/>
      <c r="AT465" s="446"/>
      <c r="AU465" s="446"/>
      <c r="AV465" s="446"/>
      <c r="AW465" s="446"/>
      <c r="AX465" s="446"/>
      <c r="AY465" s="446"/>
      <c r="AZ465" s="446"/>
      <c r="BA465" s="446"/>
    </row>
    <row r="466" spans="38:53" s="89" customFormat="1">
      <c r="AL466" s="446"/>
      <c r="AM466" s="446"/>
      <c r="AN466" s="446"/>
      <c r="AO466" s="446"/>
      <c r="AP466" s="446"/>
      <c r="AQ466" s="446"/>
      <c r="AR466" s="446"/>
      <c r="AS466" s="446"/>
      <c r="AT466" s="446"/>
      <c r="AU466" s="446"/>
      <c r="AV466" s="446"/>
      <c r="AW466" s="446"/>
      <c r="AX466" s="446"/>
      <c r="AY466" s="446"/>
      <c r="AZ466" s="446"/>
      <c r="BA466" s="446"/>
    </row>
    <row r="467" spans="38:53" s="89" customFormat="1">
      <c r="AL467" s="446"/>
      <c r="AM467" s="446"/>
      <c r="AN467" s="446"/>
      <c r="AO467" s="446"/>
      <c r="AP467" s="446"/>
      <c r="AQ467" s="446"/>
      <c r="AR467" s="446"/>
      <c r="AS467" s="446"/>
      <c r="AT467" s="446"/>
      <c r="AU467" s="446"/>
      <c r="AV467" s="446"/>
      <c r="AW467" s="446"/>
      <c r="AX467" s="446"/>
      <c r="AY467" s="446"/>
      <c r="AZ467" s="446"/>
      <c r="BA467" s="446"/>
    </row>
    <row r="468" spans="38:53" s="89" customFormat="1">
      <c r="AL468" s="446"/>
      <c r="AM468" s="446"/>
      <c r="AN468" s="446"/>
      <c r="AO468" s="446"/>
      <c r="AP468" s="446"/>
      <c r="AQ468" s="446"/>
      <c r="AR468" s="446"/>
      <c r="AS468" s="446"/>
      <c r="AT468" s="446"/>
      <c r="AU468" s="446"/>
      <c r="AV468" s="446"/>
      <c r="AW468" s="446"/>
      <c r="AX468" s="446"/>
      <c r="AY468" s="446"/>
      <c r="AZ468" s="446"/>
      <c r="BA468" s="446"/>
    </row>
    <row r="469" spans="38:53" s="89" customFormat="1">
      <c r="AL469" s="446"/>
      <c r="AM469" s="446"/>
      <c r="AN469" s="446"/>
      <c r="AO469" s="446"/>
      <c r="AP469" s="446"/>
      <c r="AQ469" s="446"/>
      <c r="AR469" s="446"/>
      <c r="AS469" s="446"/>
      <c r="AT469" s="446"/>
      <c r="AU469" s="446"/>
      <c r="AV469" s="446"/>
      <c r="AW469" s="446"/>
      <c r="AX469" s="446"/>
      <c r="AY469" s="446"/>
      <c r="AZ469" s="446"/>
      <c r="BA469" s="446"/>
    </row>
    <row r="470" spans="38:53" s="89" customFormat="1">
      <c r="AL470" s="446"/>
      <c r="AM470" s="446"/>
      <c r="AN470" s="446"/>
      <c r="AO470" s="446"/>
      <c r="AP470" s="446"/>
      <c r="AQ470" s="446"/>
      <c r="AR470" s="446"/>
      <c r="AS470" s="446"/>
      <c r="AT470" s="446"/>
      <c r="AU470" s="446"/>
      <c r="AV470" s="446"/>
      <c r="AW470" s="446"/>
      <c r="AX470" s="446"/>
      <c r="AY470" s="446"/>
      <c r="AZ470" s="446"/>
      <c r="BA470" s="446"/>
    </row>
    <row r="471" spans="38:53" s="89" customFormat="1">
      <c r="AL471" s="446"/>
      <c r="AM471" s="446"/>
      <c r="AN471" s="446"/>
      <c r="AO471" s="446"/>
      <c r="AP471" s="446"/>
      <c r="AQ471" s="446"/>
      <c r="AR471" s="446"/>
      <c r="AS471" s="446"/>
      <c r="AT471" s="446"/>
      <c r="AU471" s="446"/>
      <c r="AV471" s="446"/>
      <c r="AW471" s="446"/>
      <c r="AX471" s="446"/>
      <c r="AY471" s="446"/>
      <c r="AZ471" s="446"/>
      <c r="BA471" s="446"/>
    </row>
    <row r="472" spans="38:53" s="89" customFormat="1">
      <c r="AL472" s="446"/>
      <c r="AM472" s="446"/>
      <c r="AN472" s="446"/>
      <c r="AO472" s="446"/>
      <c r="AP472" s="446"/>
      <c r="AQ472" s="446"/>
      <c r="AR472" s="446"/>
      <c r="AS472" s="446"/>
      <c r="AT472" s="446"/>
      <c r="AU472" s="446"/>
      <c r="AV472" s="446"/>
      <c r="AW472" s="446"/>
      <c r="AX472" s="446"/>
      <c r="AY472" s="446"/>
      <c r="AZ472" s="446"/>
      <c r="BA472" s="446"/>
    </row>
    <row r="473" spans="38:53" s="89" customFormat="1">
      <c r="AL473" s="446"/>
      <c r="AM473" s="446"/>
      <c r="AN473" s="446"/>
      <c r="AO473" s="446"/>
      <c r="AP473" s="446"/>
      <c r="AQ473" s="446"/>
      <c r="AR473" s="446"/>
      <c r="AS473" s="446"/>
      <c r="AT473" s="446"/>
      <c r="AU473" s="446"/>
      <c r="AV473" s="446"/>
      <c r="AW473" s="446"/>
      <c r="AX473" s="446"/>
      <c r="AY473" s="446"/>
      <c r="AZ473" s="446"/>
      <c r="BA473" s="446"/>
    </row>
    <row r="474" spans="38:53" s="89" customFormat="1">
      <c r="AL474" s="446"/>
      <c r="AM474" s="446"/>
      <c r="AN474" s="446"/>
      <c r="AO474" s="446"/>
      <c r="AP474" s="446"/>
      <c r="AQ474" s="446"/>
      <c r="AR474" s="446"/>
      <c r="AS474" s="446"/>
      <c r="AT474" s="446"/>
      <c r="AU474" s="446"/>
      <c r="AV474" s="446"/>
      <c r="AW474" s="446"/>
      <c r="AX474" s="446"/>
      <c r="AY474" s="446"/>
      <c r="AZ474" s="446"/>
      <c r="BA474" s="446"/>
    </row>
    <row r="475" spans="38:53" s="89" customFormat="1">
      <c r="AL475" s="446"/>
      <c r="AM475" s="446"/>
      <c r="AN475" s="446"/>
      <c r="AO475" s="446"/>
      <c r="AP475" s="446"/>
      <c r="AQ475" s="446"/>
      <c r="AR475" s="446"/>
      <c r="AS475" s="446"/>
      <c r="AT475" s="446"/>
      <c r="AU475" s="446"/>
      <c r="AV475" s="446"/>
      <c r="AW475" s="446"/>
      <c r="AX475" s="446"/>
      <c r="AY475" s="446"/>
      <c r="AZ475" s="446"/>
      <c r="BA475" s="446"/>
    </row>
    <row r="476" spans="38:53" s="89" customFormat="1">
      <c r="AL476" s="446"/>
      <c r="AM476" s="446"/>
      <c r="AN476" s="446"/>
      <c r="AO476" s="446"/>
      <c r="AP476" s="446"/>
      <c r="AQ476" s="446"/>
      <c r="AR476" s="446"/>
      <c r="AS476" s="446"/>
      <c r="AT476" s="446"/>
      <c r="AU476" s="446"/>
      <c r="AV476" s="446"/>
      <c r="AW476" s="446"/>
      <c r="AX476" s="446"/>
      <c r="AY476" s="446"/>
      <c r="AZ476" s="446"/>
      <c r="BA476" s="446"/>
    </row>
    <row r="477" spans="38:53" s="89" customFormat="1">
      <c r="AL477" s="446"/>
      <c r="AM477" s="446"/>
      <c r="AN477" s="446"/>
      <c r="AO477" s="446"/>
      <c r="AP477" s="446"/>
      <c r="AQ477" s="446"/>
      <c r="AR477" s="446"/>
      <c r="AS477" s="446"/>
      <c r="AT477" s="446"/>
      <c r="AU477" s="446"/>
      <c r="AV477" s="446"/>
      <c r="AW477" s="446"/>
      <c r="AX477" s="446"/>
      <c r="AY477" s="446"/>
      <c r="AZ477" s="446"/>
      <c r="BA477" s="446"/>
    </row>
  </sheetData>
  <mergeCells count="69">
    <mergeCell ref="R102:V102"/>
    <mergeCell ref="O91:P91"/>
    <mergeCell ref="A92:B92"/>
    <mergeCell ref="K102:L102"/>
    <mergeCell ref="M102:N102"/>
    <mergeCell ref="O102:P102"/>
    <mergeCell ref="A91:B91"/>
    <mergeCell ref="D91:E91"/>
    <mergeCell ref="F91:H91"/>
    <mergeCell ref="K91:L91"/>
    <mergeCell ref="M91:N91"/>
    <mergeCell ref="W91:X91"/>
    <mergeCell ref="Y91:Z91"/>
    <mergeCell ref="AA91:AB91"/>
    <mergeCell ref="Q45:R45"/>
    <mergeCell ref="Y68:Z68"/>
    <mergeCell ref="W68:X68"/>
    <mergeCell ref="R56:V56"/>
    <mergeCell ref="AA68:AB68"/>
    <mergeCell ref="AA45:AB45"/>
    <mergeCell ref="Y45:Z45"/>
    <mergeCell ref="W45:X45"/>
    <mergeCell ref="U45:V45"/>
    <mergeCell ref="S45:T45"/>
    <mergeCell ref="Q91:R91"/>
    <mergeCell ref="S91:T91"/>
    <mergeCell ref="U91:V91"/>
    <mergeCell ref="P127:Q127"/>
    <mergeCell ref="P126:Q126"/>
    <mergeCell ref="P125:Q125"/>
    <mergeCell ref="P124:Q124"/>
    <mergeCell ref="P119:Q119"/>
    <mergeCell ref="P123:Q123"/>
    <mergeCell ref="P122:Q122"/>
    <mergeCell ref="P121:Q121"/>
    <mergeCell ref="P120:Q120"/>
    <mergeCell ref="D68:E68"/>
    <mergeCell ref="K79:L79"/>
    <mergeCell ref="K68:L68"/>
    <mergeCell ref="F68:H68"/>
    <mergeCell ref="A69:B69"/>
    <mergeCell ref="J118:K118"/>
    <mergeCell ref="L118:M118"/>
    <mergeCell ref="O118:R118"/>
    <mergeCell ref="A46:B46"/>
    <mergeCell ref="R79:V79"/>
    <mergeCell ref="O79:P79"/>
    <mergeCell ref="M79:N79"/>
    <mergeCell ref="U68:V68"/>
    <mergeCell ref="S68:T68"/>
    <mergeCell ref="Q68:R68"/>
    <mergeCell ref="K56:L56"/>
    <mergeCell ref="O68:P68"/>
    <mergeCell ref="M68:N68"/>
    <mergeCell ref="O56:P56"/>
    <mergeCell ref="M56:N56"/>
    <mergeCell ref="A68:B68"/>
    <mergeCell ref="A1:R1"/>
    <mergeCell ref="A2:R2"/>
    <mergeCell ref="A6:F6"/>
    <mergeCell ref="A4:R4"/>
    <mergeCell ref="R6:AA6"/>
    <mergeCell ref="A45:B45"/>
    <mergeCell ref="D45:E45"/>
    <mergeCell ref="F45:H45"/>
    <mergeCell ref="G6:Q6"/>
    <mergeCell ref="K45:L45"/>
    <mergeCell ref="O45:P45"/>
    <mergeCell ref="M45:N45"/>
  </mergeCells>
  <phoneticPr fontId="3" type="noConversion"/>
  <pageMargins left="0.75" right="0.75" top="1" bottom="1" header="0.5" footer="0.5"/>
  <pageSetup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dimension ref="A1:AG18"/>
  <sheetViews>
    <sheetView tabSelected="1" workbookViewId="0">
      <selection activeCell="E9" sqref="E9"/>
    </sheetView>
  </sheetViews>
  <sheetFormatPr defaultRowHeight="12.75"/>
  <sheetData>
    <row r="1" spans="1:33">
      <c r="A1" t="s">
        <v>302</v>
      </c>
      <c r="B1" s="311" t="str">
        <f>'2-tail ttest'!A21</f>
        <v>#</v>
      </c>
      <c r="C1" s="312" t="str">
        <f>'2-tail ttest'!B21</f>
        <v>ID</v>
      </c>
      <c r="D1" s="780" t="s">
        <v>304</v>
      </c>
      <c r="E1" s="781" t="s">
        <v>305</v>
      </c>
      <c r="F1" s="782" t="s">
        <v>306</v>
      </c>
      <c r="G1" s="782" t="s">
        <v>307</v>
      </c>
      <c r="H1" s="780" t="s">
        <v>308</v>
      </c>
      <c r="I1" s="781" t="s">
        <v>309</v>
      </c>
      <c r="J1" s="782" t="s">
        <v>310</v>
      </c>
      <c r="K1" s="782" t="s">
        <v>311</v>
      </c>
      <c r="L1" s="780" t="s">
        <v>312</v>
      </c>
      <c r="M1" s="781" t="s">
        <v>313</v>
      </c>
      <c r="N1" s="782" t="s">
        <v>314</v>
      </c>
      <c r="O1" s="782" t="s">
        <v>315</v>
      </c>
      <c r="P1" s="780" t="s">
        <v>316</v>
      </c>
      <c r="Q1" s="781" t="s">
        <v>317</v>
      </c>
      <c r="R1" s="782">
        <f>'2-tail ttest'!Q21</f>
        <v>0</v>
      </c>
      <c r="S1" s="782">
        <f>'2-tail ttest'!R21</f>
        <v>0</v>
      </c>
      <c r="T1" s="780">
        <f>'2-tail ttest'!S21</f>
        <v>0</v>
      </c>
      <c r="U1" s="781">
        <f>'2-tail ttest'!T21</f>
        <v>0</v>
      </c>
      <c r="V1" s="782" t="s">
        <v>318</v>
      </c>
      <c r="W1" s="782" t="s">
        <v>319</v>
      </c>
      <c r="X1" s="780" t="str">
        <f>'2-tail ttest'!W21</f>
        <v>Basal</v>
      </c>
      <c r="Y1" s="782" t="str">
        <f>'2-tail ttest'!X21</f>
        <v>Clamp</v>
      </c>
      <c r="Z1" s="780" t="str">
        <f>'2-tail ttest'!Y21</f>
        <v>SOL</v>
      </c>
      <c r="AA1" s="782" t="str">
        <f>'2-tail ttest'!Z21</f>
        <v>TA</v>
      </c>
      <c r="AB1" s="782" t="str">
        <f>'2-tail ttest'!AA21</f>
        <v>Gastroc</v>
      </c>
      <c r="AC1" s="782" t="str">
        <f>'2-tail ttest'!AB21</f>
        <v>V.fat</v>
      </c>
      <c r="AD1" s="782" t="str">
        <f>'2-tail ttest'!AC21</f>
        <v>S.fat</v>
      </c>
      <c r="AE1" s="782" t="str">
        <f>'2-tail ttest'!AD21</f>
        <v>BAT</v>
      </c>
      <c r="AF1" s="782" t="str">
        <f>'2-tail ttest'!AE21</f>
        <v>Heart</v>
      </c>
      <c r="AG1" s="781" t="str">
        <f>'2-tail ttest'!AF21</f>
        <v>Diaphram</v>
      </c>
    </row>
    <row r="2" spans="1:33">
      <c r="A2" t="s">
        <v>303</v>
      </c>
      <c r="B2" s="776">
        <f>'2-tail ttest'!A22</f>
        <v>1</v>
      </c>
      <c r="C2" s="777">
        <f>'2-tail ttest'!B22</f>
        <v>370</v>
      </c>
      <c r="D2" s="179">
        <f>'2-tail ttest'!C22</f>
        <v>137</v>
      </c>
      <c r="E2" s="788">
        <f>'2-tail ttest'!D22</f>
        <v>134.66666666666666</v>
      </c>
      <c r="F2" s="787">
        <f>'2-tail ttest'!E22</f>
        <v>21.133771929824565</v>
      </c>
      <c r="G2" s="328">
        <f>'2-tail ttest'!F22</f>
        <v>2336.3157894736846</v>
      </c>
      <c r="H2" s="126">
        <f>'2-tail ttest'!G22</f>
        <v>176774.47348228996</v>
      </c>
      <c r="I2" s="126">
        <f>'2-tail ttest'!H22</f>
        <v>166971.62860107687</v>
      </c>
      <c r="J2" s="787">
        <f>'2-tail ttest'!I22</f>
        <v>16.602009021414474</v>
      </c>
      <c r="K2" s="788">
        <f>'2-tail ttest'!J22</f>
        <v>35.591336325478146</v>
      </c>
      <c r="L2" s="789">
        <f>'2-tail ttest'!K22</f>
        <v>16.602009021414474</v>
      </c>
      <c r="M2" s="789">
        <f>'2-tail ttest'!L22</f>
        <v>14.457564395653584</v>
      </c>
      <c r="N2" s="17">
        <f>'2-tail ttest'!M22</f>
        <v>0</v>
      </c>
      <c r="O2" s="788">
        <f>'2-tail ttest'!N22</f>
        <v>12.916777861009649</v>
      </c>
      <c r="P2" s="787">
        <f>'2-tail ttest'!O22</f>
        <v>8.8478906404159527</v>
      </c>
      <c r="Q2" s="788">
        <f>'2-tail ttest'!P22</f>
        <v>17.633399212995844</v>
      </c>
      <c r="R2" s="789">
        <f>'2-tail ttest'!Q22</f>
        <v>0</v>
      </c>
      <c r="S2" s="789">
        <f>'2-tail ttest'!R22</f>
        <v>0</v>
      </c>
      <c r="T2" s="179">
        <f>'2-tail ttest'!S22</f>
        <v>0</v>
      </c>
      <c r="U2" s="788">
        <f>'2-tail ttest'!T22</f>
        <v>0</v>
      </c>
      <c r="V2" s="315">
        <f>'2-tail ttest'!U22</f>
        <v>9.0723739999999999</v>
      </c>
      <c r="W2" s="742">
        <f>'2-tail ttest'!V22</f>
        <v>18.289135999999999</v>
      </c>
      <c r="X2" s="314">
        <f>'2-tail ttest'!W22</f>
        <v>0</v>
      </c>
      <c r="Y2" s="314">
        <f>'2-tail ttest'!X22</f>
        <v>0</v>
      </c>
      <c r="Z2" s="130">
        <f>'2-tail ttest'!Y22</f>
        <v>0</v>
      </c>
      <c r="AA2" s="130">
        <f>'2-tail ttest'!Z22</f>
        <v>0</v>
      </c>
      <c r="AB2" s="789">
        <f>'2-tail ttest'!AA22</f>
        <v>5.6466540495541233</v>
      </c>
      <c r="AC2" s="789">
        <f>'2-tail ttest'!AB22</f>
        <v>1.0641032760220615</v>
      </c>
      <c r="AD2" s="789">
        <f>'2-tail ttest'!AC22</f>
        <v>7.7144610133134748</v>
      </c>
      <c r="AE2" s="130">
        <f>'2-tail ttest'!AD22</f>
        <v>137.36904565037347</v>
      </c>
      <c r="AF2" s="130">
        <f>'2-tail ttest'!AE22</f>
        <v>131.68336365825922</v>
      </c>
      <c r="AG2" s="182">
        <f>'2-tail ttest'!AF22</f>
        <v>0</v>
      </c>
    </row>
    <row r="3" spans="1:33">
      <c r="A3" t="s">
        <v>303</v>
      </c>
      <c r="B3" s="778">
        <f>'2-tail ttest'!A23</f>
        <v>2</v>
      </c>
      <c r="C3" s="779">
        <f>'2-tail ttest'!B23</f>
        <v>186</v>
      </c>
      <c r="D3" s="783">
        <f>'2-tail ttest'!C23</f>
        <v>130</v>
      </c>
      <c r="E3" s="786">
        <f>'2-tail ttest'!D23</f>
        <v>114.83333333333333</v>
      </c>
      <c r="F3" s="785">
        <f>'2-tail ttest'!E23</f>
        <v>16.390804597701152</v>
      </c>
      <c r="G3" s="329">
        <f>'2-tail ttest'!F23</f>
        <v>1856.9950738916255</v>
      </c>
      <c r="H3" s="127">
        <f>'2-tail ttest'!G23</f>
        <v>127462.17832100097</v>
      </c>
      <c r="I3" s="127">
        <f>'2-tail ttest'!H23</f>
        <v>164844.17827446305</v>
      </c>
      <c r="J3" s="785">
        <f>'2-tail ttest'!I23</f>
        <v>31.110570248101798</v>
      </c>
      <c r="K3" s="786">
        <f>'2-tail ttest'!J23</f>
        <v>48.222001503801955</v>
      </c>
      <c r="L3" s="790">
        <f>'2-tail ttest'!K23</f>
        <v>31.110570248101798</v>
      </c>
      <c r="M3" s="790">
        <f>'2-tail ttest'!L23</f>
        <v>31.831196906100811</v>
      </c>
      <c r="N3" s="6">
        <f>'2-tail ttest'!M23</f>
        <v>0</v>
      </c>
      <c r="O3" s="786">
        <f>'2-tail ttest'!N23</f>
        <v>-2.3163402414424707</v>
      </c>
      <c r="P3" s="785">
        <f>'2-tail ttest'!O23</f>
        <v>18.048110966002817</v>
      </c>
      <c r="Q3" s="786">
        <f>'2-tail ttest'!P23</f>
        <v>25.369078843452616</v>
      </c>
      <c r="R3" s="790">
        <f>'2-tail ttest'!Q23</f>
        <v>0</v>
      </c>
      <c r="S3" s="790">
        <f>'2-tail ttest'!R23</f>
        <v>0</v>
      </c>
      <c r="T3" s="783">
        <f>'2-tail ttest'!S23</f>
        <v>0</v>
      </c>
      <c r="U3" s="786">
        <f>'2-tail ttest'!T23</f>
        <v>0</v>
      </c>
      <c r="V3" s="316">
        <f>'2-tail ttest'!U23</f>
        <v>19.852709000000001</v>
      </c>
      <c r="W3" s="334">
        <f>'2-tail ttest'!V23</f>
        <v>33.01952</v>
      </c>
      <c r="X3" s="253">
        <f>'2-tail ttest'!W23</f>
        <v>0</v>
      </c>
      <c r="Y3" s="253">
        <f>'2-tail ttest'!X23</f>
        <v>0</v>
      </c>
      <c r="Z3" s="131" t="str">
        <f>'2-tail ttest'!Y23</f>
        <v/>
      </c>
      <c r="AA3" s="131" t="str">
        <f>'2-tail ttest'!Z23</f>
        <v/>
      </c>
      <c r="AB3" s="790">
        <f>'2-tail ttest'!AA23</f>
        <v>12.113284886974853</v>
      </c>
      <c r="AC3" s="790">
        <f>'2-tail ttest'!AB23</f>
        <v>1.2377464233584572</v>
      </c>
      <c r="AD3" s="790">
        <f>'2-tail ttest'!AC23</f>
        <v>5.9387079038807054</v>
      </c>
      <c r="AE3" s="790">
        <f>'2-tail ttest'!AD23</f>
        <v>156.84565554690312</v>
      </c>
      <c r="AF3" s="131">
        <f>'2-tail ttest'!AE23</f>
        <v>556.02112161832713</v>
      </c>
      <c r="AG3" s="784">
        <f>'2-tail ttest'!AF23</f>
        <v>0</v>
      </c>
    </row>
    <row r="4" spans="1:33">
      <c r="A4" t="s">
        <v>303</v>
      </c>
      <c r="B4" s="778">
        <f>'2-tail ttest'!A24</f>
        <v>3</v>
      </c>
      <c r="C4" s="779">
        <f>'2-tail ttest'!B24</f>
        <v>269</v>
      </c>
      <c r="D4" s="783">
        <f>'2-tail ttest'!C24</f>
        <v>126</v>
      </c>
      <c r="E4" s="786">
        <f>'2-tail ttest'!D24</f>
        <v>118</v>
      </c>
      <c r="F4" s="785">
        <f>'2-tail ttest'!E24</f>
        <v>25.406976744186043</v>
      </c>
      <c r="G4" s="329">
        <f>'2-tail ttest'!F24</f>
        <v>2651.0174418604656</v>
      </c>
      <c r="H4" s="127">
        <f>'2-tail ttest'!G24</f>
        <v>156865.79264639562</v>
      </c>
      <c r="I4" s="127">
        <f>'2-tail ttest'!H24</f>
        <v>139891.22805253844</v>
      </c>
      <c r="J4" s="785">
        <f>'2-tail ttest'!I24</f>
        <v>22.202868804457061</v>
      </c>
      <c r="K4" s="786">
        <f>'2-tail ttest'!J24</f>
        <v>50.232601606423621</v>
      </c>
      <c r="L4" s="790">
        <f>'2-tail ttest'!K24</f>
        <v>22.202868804457061</v>
      </c>
      <c r="M4" s="790">
        <f>'2-tail ttest'!L24</f>
        <v>24.825624862237571</v>
      </c>
      <c r="N4" s="6">
        <f>'2-tail ttest'!M24</f>
        <v>0</v>
      </c>
      <c r="O4" s="786">
        <f>'2-tail ttest'!N24</f>
        <v>-11.812689976594418</v>
      </c>
      <c r="P4" s="785">
        <f>'2-tail ttest'!O24</f>
        <v>13.682205952436913</v>
      </c>
      <c r="Q4" s="786">
        <f>'2-tail ttest'!P24</f>
        <v>31.731272076187778</v>
      </c>
      <c r="R4" s="790">
        <f>'2-tail ttest'!Q24</f>
        <v>0</v>
      </c>
      <c r="S4" s="790">
        <f>'2-tail ttest'!R24</f>
        <v>0</v>
      </c>
      <c r="T4" s="783">
        <f>'2-tail ttest'!S24</f>
        <v>0</v>
      </c>
      <c r="U4" s="786">
        <f>'2-tail ttest'!T24</f>
        <v>0</v>
      </c>
      <c r="V4" s="316">
        <f>'2-tail ttest'!U24</f>
        <v>3.7233573</v>
      </c>
      <c r="W4" s="334">
        <f>'2-tail ttest'!V24</f>
        <v>17.137049999999999</v>
      </c>
      <c r="X4" s="3">
        <f>'2-tail ttest'!W24</f>
        <v>0</v>
      </c>
      <c r="Y4" s="3">
        <f>'2-tail ttest'!X24</f>
        <v>0</v>
      </c>
      <c r="Z4" s="131">
        <f>'2-tail ttest'!Y24</f>
        <v>0</v>
      </c>
      <c r="AA4" s="131">
        <f>'2-tail ttest'!Z24</f>
        <v>0</v>
      </c>
      <c r="AB4" s="790">
        <f>'2-tail ttest'!AA24</f>
        <v>18.236345896942744</v>
      </c>
      <c r="AC4" s="790">
        <f>'2-tail ttest'!AB24</f>
        <v>3.1677129529578969</v>
      </c>
      <c r="AD4" s="790">
        <f>'2-tail ttest'!AC24</f>
        <v>5.0713361658040439</v>
      </c>
      <c r="AE4" s="790">
        <f>'2-tail ttest'!AD24</f>
        <v>265.24723509469692</v>
      </c>
      <c r="AF4" s="131">
        <f>'2-tail ttest'!AE24</f>
        <v>206.14169769061169</v>
      </c>
      <c r="AG4" s="784">
        <f>'2-tail ttest'!AF24</f>
        <v>0</v>
      </c>
    </row>
    <row r="5" spans="1:33">
      <c r="A5" t="s">
        <v>303</v>
      </c>
      <c r="B5" s="778">
        <f>'2-tail ttest'!A25</f>
        <v>4</v>
      </c>
      <c r="C5" s="779">
        <f>'2-tail ttest'!B25</f>
        <v>268</v>
      </c>
      <c r="D5" s="783">
        <f>'2-tail ttest'!C25</f>
        <v>138</v>
      </c>
      <c r="E5" s="786">
        <f>'2-tail ttest'!D25</f>
        <v>133.5</v>
      </c>
      <c r="F5" s="785">
        <f>'2-tail ttest'!E25</f>
        <v>22.684931506849313</v>
      </c>
      <c r="G5" s="329">
        <f>'2-tail ttest'!F25</f>
        <v>2640.2739726027394</v>
      </c>
      <c r="H5" s="127">
        <f>'2-tail ttest'!G25</f>
        <v>90143.84123379887</v>
      </c>
      <c r="I5" s="127">
        <f>'2-tail ttest'!H25</f>
        <v>106371.54494135926</v>
      </c>
      <c r="J5" s="785">
        <f>'2-tail ttest'!I25</f>
        <v>38.567696952918936</v>
      </c>
      <c r="K5" s="786">
        <f>'2-tail ttest'!J25</f>
        <v>65.453241187460932</v>
      </c>
      <c r="L5" s="790">
        <f>'2-tail ttest'!K25</f>
        <v>38.567696952918936</v>
      </c>
      <c r="M5" s="790">
        <f>'2-tail ttest'!L25</f>
        <v>42.768309680611615</v>
      </c>
      <c r="N5" s="6">
        <f>'2-tail ttest'!M25</f>
        <v>0</v>
      </c>
      <c r="O5" s="786">
        <f>'2-tail ttest'!N25</f>
        <v>-10.891531150590927</v>
      </c>
      <c r="P5" s="785">
        <f>'2-tail ttest'!O25</f>
        <v>20.78846564896762</v>
      </c>
      <c r="Q5" s="786">
        <f>'2-tail ttest'!P25</f>
        <v>31.415966153800223</v>
      </c>
      <c r="R5" s="790">
        <f>'2-tail ttest'!Q25</f>
        <v>0</v>
      </c>
      <c r="S5" s="790">
        <f>'2-tail ttest'!R25</f>
        <v>0</v>
      </c>
      <c r="T5" s="783">
        <f>'2-tail ttest'!S25</f>
        <v>0</v>
      </c>
      <c r="U5" s="786">
        <f>'2-tail ttest'!T25</f>
        <v>0</v>
      </c>
      <c r="V5" s="316">
        <f>'2-tail ttest'!U25</f>
        <v>13.927625000000001</v>
      </c>
      <c r="W5" s="334">
        <f>'2-tail ttest'!V25</f>
        <v>26.518393</v>
      </c>
      <c r="X5" s="253">
        <f>'2-tail ttest'!W25</f>
        <v>0</v>
      </c>
      <c r="Y5" s="253">
        <f>'2-tail ttest'!X25</f>
        <v>0</v>
      </c>
      <c r="Z5" s="131">
        <f>'2-tail ttest'!Y25</f>
        <v>0</v>
      </c>
      <c r="AA5" s="131">
        <f>'2-tail ttest'!Z25</f>
        <v>0</v>
      </c>
      <c r="AB5" s="790">
        <f>'2-tail ttest'!AA25</f>
        <v>13.19192522863526</v>
      </c>
      <c r="AC5" s="790">
        <f>'2-tail ttest'!AB25</f>
        <v>3.8925376173639741</v>
      </c>
      <c r="AD5" s="790">
        <f>'2-tail ttest'!AC25</f>
        <v>5.5301529190035339</v>
      </c>
      <c r="AE5" s="790">
        <f>'2-tail ttest'!AD25</f>
        <v>172.9308097052305</v>
      </c>
      <c r="AF5" s="131">
        <f>'2-tail ttest'!AE25</f>
        <v>660.86914728289253</v>
      </c>
      <c r="AG5" s="784">
        <f>'2-tail ttest'!AF25</f>
        <v>0</v>
      </c>
    </row>
    <row r="6" spans="1:33">
      <c r="A6" t="s">
        <v>303</v>
      </c>
      <c r="B6" s="778">
        <f>'2-tail ttest'!A26</f>
        <v>5</v>
      </c>
      <c r="C6" s="779">
        <f>'2-tail ttest'!B26</f>
        <v>377</v>
      </c>
      <c r="D6" s="783">
        <f>'2-tail ttest'!C26</f>
        <v>145</v>
      </c>
      <c r="E6" s="786">
        <f>'2-tail ttest'!D26</f>
        <v>142.66666666666666</v>
      </c>
      <c r="F6" s="785">
        <f>'2-tail ttest'!E26</f>
        <v>23.270361041141893</v>
      </c>
      <c r="G6" s="329">
        <f>'2-tail ttest'!F26</f>
        <v>2468.0100755667504</v>
      </c>
      <c r="H6" s="127">
        <f>'2-tail ttest'!G26</f>
        <v>84227.036488926795</v>
      </c>
      <c r="I6" s="127">
        <f>'2-tail ttest'!H26</f>
        <v>108107.67028238547</v>
      </c>
      <c r="J6" s="785">
        <f>'2-tail ttest'!I26</f>
        <v>41.912928455580598</v>
      </c>
      <c r="K6" s="786">
        <f>'2-tail ttest'!J26</f>
        <v>65.62581798131842</v>
      </c>
      <c r="L6" s="790">
        <f>'2-tail ttest'!K26</f>
        <v>41.912928455580598</v>
      </c>
      <c r="M6" s="790">
        <f>'2-tail ttest'!L26</f>
        <v>42.355456940176531</v>
      </c>
      <c r="N6" s="6">
        <f>'2-tail ttest'!M26</f>
        <v>0</v>
      </c>
      <c r="O6" s="786">
        <f>'2-tail ttest'!N26</f>
        <v>-1.0558281201107738</v>
      </c>
      <c r="P6" s="785">
        <f>'2-tail ttest'!O26</f>
        <v>17.583638405797988</v>
      </c>
      <c r="Q6" s="786">
        <f>'2-tail ttest'!P26</f>
        <v>28.07357321116076</v>
      </c>
      <c r="R6" s="790">
        <f>'2-tail ttest'!Q26</f>
        <v>0</v>
      </c>
      <c r="S6" s="790">
        <f>'2-tail ttest'!R26</f>
        <v>0</v>
      </c>
      <c r="T6" s="783">
        <f>'2-tail ttest'!S26</f>
        <v>0</v>
      </c>
      <c r="U6" s="786">
        <f>'2-tail ttest'!T26</f>
        <v>0</v>
      </c>
      <c r="V6" s="316">
        <f>'2-tail ttest'!U26</f>
        <v>16.561007</v>
      </c>
      <c r="W6" s="334">
        <f>'2-tail ttest'!V26</f>
        <v>21.910022999999999</v>
      </c>
      <c r="X6" s="253">
        <f>'2-tail ttest'!W26</f>
        <v>0</v>
      </c>
      <c r="Y6" s="253">
        <f>'2-tail ttest'!X26</f>
        <v>0</v>
      </c>
      <c r="Z6" s="131">
        <f>'2-tail ttest'!Y26</f>
        <v>0</v>
      </c>
      <c r="AA6" s="131">
        <f>'2-tail ttest'!Z26</f>
        <v>0</v>
      </c>
      <c r="AB6" s="790">
        <f>'2-tail ttest'!AA26</f>
        <v>9.194633256332752</v>
      </c>
      <c r="AC6" s="790">
        <f>'2-tail ttest'!AB26</f>
        <v>3.9081179956802594</v>
      </c>
      <c r="AD6" s="790">
        <f>'2-tail ttest'!AC26</f>
        <v>3.1723373826470684</v>
      </c>
      <c r="AE6" s="790">
        <f>'2-tail ttest'!AD26</f>
        <v>324.33394824438597</v>
      </c>
      <c r="AF6" s="131">
        <f>'2-tail ttest'!AE26</f>
        <v>559.17741283001646</v>
      </c>
      <c r="AG6" s="784">
        <f>'2-tail ttest'!AF26</f>
        <v>0</v>
      </c>
    </row>
    <row r="7" spans="1:33">
      <c r="A7" t="s">
        <v>303</v>
      </c>
      <c r="B7" s="778">
        <f>'2-tail ttest'!A27</f>
        <v>6</v>
      </c>
      <c r="C7" s="779">
        <f>'2-tail ttest'!B27</f>
        <v>378</v>
      </c>
      <c r="D7" s="783">
        <f>'2-tail ttest'!C27</f>
        <v>152</v>
      </c>
      <c r="E7" s="786">
        <f>'2-tail ttest'!D27</f>
        <v>120.33333333333333</v>
      </c>
      <c r="F7" s="785">
        <f>'2-tail ttest'!E27</f>
        <v>25.172570390554039</v>
      </c>
      <c r="G7" s="329">
        <f>'2-tail ttest'!F27</f>
        <v>2535.0136239782014</v>
      </c>
      <c r="H7" s="127">
        <f>'2-tail ttest'!G27</f>
        <v>107524.44729236844</v>
      </c>
      <c r="I7" s="127">
        <f>'2-tail ttest'!H27</f>
        <v>112819.14308774956</v>
      </c>
      <c r="J7" s="785">
        <f>'2-tail ttest'!I27</f>
        <v>23.607177233922741</v>
      </c>
      <c r="K7" s="786">
        <f>'2-tail ttest'!J27</f>
        <v>45.864895693917966</v>
      </c>
      <c r="L7" s="790">
        <f>'2-tail ttest'!K27</f>
        <v>23.607177233922741</v>
      </c>
      <c r="M7" s="790">
        <f>'2-tail ttest'!L27</f>
        <v>20.692325303363926</v>
      </c>
      <c r="N7" s="702">
        <f>'2-tail ttest'!M27</f>
        <v>0</v>
      </c>
      <c r="O7" s="786">
        <f>'2-tail ttest'!N27</f>
        <v>12.347312436703637</v>
      </c>
      <c r="P7" s="785">
        <f>'2-tail ttest'!O27</f>
        <v>12.441095873780419</v>
      </c>
      <c r="Q7" s="786">
        <f>'2-tail ttest'!P27</f>
        <v>25.0561187199452</v>
      </c>
      <c r="R7" s="790">
        <f>'2-tail ttest'!Q27</f>
        <v>0</v>
      </c>
      <c r="S7" s="790">
        <f>'2-tail ttest'!R27</f>
        <v>0</v>
      </c>
      <c r="T7" s="783">
        <f>'2-tail ttest'!S27</f>
        <v>0</v>
      </c>
      <c r="U7" s="786">
        <f>'2-tail ttest'!T27</f>
        <v>0</v>
      </c>
      <c r="V7" s="783">
        <f>'2-tail ttest'!U27</f>
        <v>4.2171222999999998</v>
      </c>
      <c r="W7" s="784">
        <f>'2-tail ttest'!V27</f>
        <v>21.416257999999999</v>
      </c>
      <c r="X7" s="131">
        <f>'2-tail ttest'!W27</f>
        <v>0</v>
      </c>
      <c r="Y7" s="131">
        <f>'2-tail ttest'!X27</f>
        <v>0</v>
      </c>
      <c r="Z7" s="131">
        <f>'2-tail ttest'!Y27</f>
        <v>0</v>
      </c>
      <c r="AA7" s="131">
        <f>'2-tail ttest'!Z27</f>
        <v>0</v>
      </c>
      <c r="AB7" s="790">
        <f>'2-tail ttest'!AA27</f>
        <v>17.960247723298401</v>
      </c>
      <c r="AC7" s="790">
        <f>'2-tail ttest'!AB27</f>
        <v>2.7359130798478217</v>
      </c>
      <c r="AD7" s="790">
        <f>'2-tail ttest'!AC27</f>
        <v>6.6690804310996228</v>
      </c>
      <c r="AE7" s="790">
        <f>'2-tail ttest'!AD27</f>
        <v>403.77254852077522</v>
      </c>
      <c r="AF7" s="131">
        <f>'2-tail ttest'!AE27</f>
        <v>481.01464885943653</v>
      </c>
      <c r="AG7" s="784">
        <f>'2-tail ttest'!AF27</f>
        <v>0</v>
      </c>
    </row>
    <row r="8" spans="1:33">
      <c r="A8" t="s">
        <v>303</v>
      </c>
      <c r="B8" s="778">
        <f>'2-tail ttest'!A28</f>
        <v>7</v>
      </c>
      <c r="C8" s="779" t="str">
        <f>'2-tail ttest'!B28</f>
        <v>381/wh</v>
      </c>
      <c r="D8" s="783">
        <f>'2-tail ttest'!C28</f>
        <v>111</v>
      </c>
      <c r="E8" s="786">
        <f>'2-tail ttest'!D28</f>
        <v>118.5</v>
      </c>
      <c r="F8" s="785">
        <f>'2-tail ttest'!E28</f>
        <v>30.980083857442349</v>
      </c>
      <c r="G8" s="329">
        <f>'2-tail ttest'!F28</f>
        <v>3294.4968553459112</v>
      </c>
      <c r="H8" s="127">
        <f>'2-tail ttest'!G28</f>
        <v>127835.43715121753</v>
      </c>
      <c r="I8" s="127">
        <f>'2-tail ttest'!H28</f>
        <v>149024.44112985604</v>
      </c>
      <c r="J8" s="785">
        <f>'2-tail ttest'!I28</f>
        <v>31.59841292713168</v>
      </c>
      <c r="K8" s="786">
        <f>'2-tail ttest'!J28</f>
        <v>54.484656104075377</v>
      </c>
      <c r="L8" s="790">
        <f>'2-tail ttest'!K28</f>
        <v>31.59841292713168</v>
      </c>
      <c r="M8" s="790">
        <f>'2-tail ttest'!L28</f>
        <v>23.504572246633028</v>
      </c>
      <c r="N8" s="702">
        <f>'2-tail ttest'!M28</f>
        <v>0</v>
      </c>
      <c r="O8" s="786">
        <f>'2-tail ttest'!N28</f>
        <v>25.614706343523206</v>
      </c>
      <c r="P8" s="785">
        <f>'2-tail ttest'!O28</f>
        <v>18.28154503195276</v>
      </c>
      <c r="Q8" s="786">
        <f>'2-tail ttest'!P28</f>
        <v>30.279555042128312</v>
      </c>
      <c r="R8" s="790">
        <f>'2-tail ttest'!Q28</f>
        <v>0</v>
      </c>
      <c r="S8" s="790">
        <f>'2-tail ttest'!R28</f>
        <v>0</v>
      </c>
      <c r="T8" s="783">
        <f>'2-tail ttest'!S28</f>
        <v>0</v>
      </c>
      <c r="U8" s="786">
        <f>'2-tail ttest'!T28</f>
        <v>0</v>
      </c>
      <c r="V8" s="783">
        <f>'2-tail ttest'!U28</f>
        <v>11.129688</v>
      </c>
      <c r="W8" s="784">
        <f>'2-tail ttest'!V28</f>
        <v>21.169376</v>
      </c>
      <c r="X8" s="131">
        <f>'2-tail ttest'!W28</f>
        <v>0</v>
      </c>
      <c r="Y8" s="131">
        <f>'2-tail ttest'!X28</f>
        <v>0</v>
      </c>
      <c r="Z8" s="131">
        <f>'2-tail ttest'!Y28</f>
        <v>0</v>
      </c>
      <c r="AA8" s="131">
        <f>'2-tail ttest'!Z28</f>
        <v>0</v>
      </c>
      <c r="AB8" s="790">
        <f>'2-tail ttest'!AA28</f>
        <v>12.272506004980507</v>
      </c>
      <c r="AC8" s="790">
        <f>'2-tail ttest'!AB28</f>
        <v>2.2645544317293274</v>
      </c>
      <c r="AD8" s="790">
        <f>'2-tail ttest'!AC28</f>
        <v>13.671566555784244</v>
      </c>
      <c r="AE8" s="790">
        <f>'2-tail ttest'!AD28</f>
        <v>356.34830776838055</v>
      </c>
      <c r="AF8" s="131">
        <f>'2-tail ttest'!AE28</f>
        <v>524.93023814686558</v>
      </c>
      <c r="AG8" s="784">
        <f>'2-tail ttest'!AF28</f>
        <v>0</v>
      </c>
    </row>
    <row r="9" spans="1:33">
      <c r="A9" t="s">
        <v>303</v>
      </c>
      <c r="B9" s="778">
        <f>'2-tail ttest'!A29</f>
        <v>8</v>
      </c>
      <c r="C9" s="779">
        <f>'2-tail ttest'!B29</f>
        <v>245</v>
      </c>
      <c r="D9" s="783">
        <f>'2-tail ttest'!C29</f>
        <v>88</v>
      </c>
      <c r="E9" s="786">
        <f>'2-tail ttest'!D29</f>
        <v>113</v>
      </c>
      <c r="F9" s="785">
        <f>'2-tail ttest'!E29</f>
        <v>38.333333333333336</v>
      </c>
      <c r="G9" s="329">
        <f>'2-tail ttest'!F29</f>
        <v>4302.5862068965516</v>
      </c>
      <c r="H9" s="127">
        <f>'2-tail ttest'!G29</f>
        <v>166203.78263351292</v>
      </c>
      <c r="I9" s="127">
        <f>'2-tail ttest'!H29</f>
        <v>158721.83430509557</v>
      </c>
      <c r="J9" s="785">
        <f>'2-tail ttest'!I29</f>
        <v>24.13980674452749</v>
      </c>
      <c r="K9" s="786">
        <f>'2-tail ttest'!J29</f>
        <v>50.894856642682562</v>
      </c>
      <c r="L9" s="790">
        <f>'2-tail ttest'!K29</f>
        <v>24.13980674452749</v>
      </c>
      <c r="M9" s="790">
        <f>'2-tail ttest'!L29</f>
        <v>12.561523309349232</v>
      </c>
      <c r="N9" s="702">
        <f>'2-tail ttest'!M29</f>
        <v>0</v>
      </c>
      <c r="O9" s="786">
        <f>'2-tail ttest'!N29</f>
        <v>47.96344708850274</v>
      </c>
      <c r="P9" s="785">
        <f>'2-tail ttest'!O29</f>
        <v>13.161594815602747</v>
      </c>
      <c r="Q9" s="786">
        <f>'2-tail ttest'!P29</f>
        <v>26.162430031652434</v>
      </c>
      <c r="R9" s="790">
        <f>'2-tail ttest'!Q29</f>
        <v>0</v>
      </c>
      <c r="S9" s="790">
        <f>'2-tail ttest'!R29</f>
        <v>0</v>
      </c>
      <c r="T9" s="783">
        <f>'2-tail ttest'!S29</f>
        <v>0</v>
      </c>
      <c r="U9" s="786">
        <f>'2-tail ttest'!T29</f>
        <v>0</v>
      </c>
      <c r="V9" s="783">
        <f>'2-tail ttest'!U29</f>
        <v>1.5837410000000001</v>
      </c>
      <c r="W9" s="784">
        <f>'2-tail ttest'!V29</f>
        <v>21.087098000000001</v>
      </c>
      <c r="X9" s="131">
        <f>'2-tail ttest'!W29</f>
        <v>0</v>
      </c>
      <c r="Y9" s="131">
        <f>'2-tail ttest'!X29</f>
        <v>0</v>
      </c>
      <c r="Z9" s="131">
        <f>'2-tail ttest'!Y29</f>
        <v>0</v>
      </c>
      <c r="AA9" s="131">
        <f>'2-tail ttest'!Z29</f>
        <v>0</v>
      </c>
      <c r="AB9" s="790">
        <f>'2-tail ttest'!AA29</f>
        <v>8.3242377726159535</v>
      </c>
      <c r="AC9" s="790">
        <f>'2-tail ttest'!AB29</f>
        <v>4.876121170490995</v>
      </c>
      <c r="AD9" s="790">
        <f>'2-tail ttest'!AC29</f>
        <v>19.050817781510382</v>
      </c>
      <c r="AE9" s="790">
        <f>'2-tail ttest'!AD29</f>
        <v>401.64013900855844</v>
      </c>
      <c r="AF9" s="131">
        <f>'2-tail ttest'!AE29</f>
        <v>366.9088956789065</v>
      </c>
      <c r="AG9" s="784">
        <f>'2-tail ttest'!AF29</f>
        <v>0</v>
      </c>
    </row>
    <row r="10" spans="1:33">
      <c r="A10" t="s">
        <v>303</v>
      </c>
      <c r="B10" s="778">
        <f>'2-tail ttest'!A30</f>
        <v>9</v>
      </c>
      <c r="C10" s="779" t="str">
        <f>'2-tail ttest'!B30</f>
        <v>381/br</v>
      </c>
      <c r="D10" s="783">
        <f>'2-tail ttest'!C30</f>
        <v>103</v>
      </c>
      <c r="E10" s="786">
        <f>'2-tail ttest'!D30</f>
        <v>110</v>
      </c>
      <c r="F10" s="785">
        <f>'2-tail ttest'!E30</f>
        <v>32.613756613756621</v>
      </c>
      <c r="G10" s="329">
        <f>'2-tail ttest'!F30</f>
        <v>3460.9523809523812</v>
      </c>
      <c r="H10" s="127">
        <f>'2-tail ttest'!G30</f>
        <v>112970.40549531618</v>
      </c>
      <c r="I10" s="127">
        <f>'2-tail ttest'!H30</f>
        <v>139743.94970330034</v>
      </c>
      <c r="J10" s="785">
        <f>'2-tail ttest'!I30</f>
        <v>34.56783683069596</v>
      </c>
      <c r="K10" s="786">
        <f>'2-tail ttest'!J30</f>
        <v>56.229391033258821</v>
      </c>
      <c r="L10" s="790">
        <f>'2-tail ttest'!K30</f>
        <v>34.56783683069596</v>
      </c>
      <c r="M10" s="790">
        <f>'2-tail ttest'!L30</f>
        <v>23.504572246633028</v>
      </c>
      <c r="N10" s="702">
        <f>'2-tail ttest'!M30</f>
        <v>0</v>
      </c>
      <c r="O10" s="786">
        <f>'2-tail ttest'!N30</f>
        <v>25.614706343523206</v>
      </c>
      <c r="P10" s="785">
        <f>'2-tail ttest'!O30</f>
        <v>21.871675733474426</v>
      </c>
      <c r="Q10" s="786">
        <f>'2-tail ttest'!P30</f>
        <v>30.279555042128312</v>
      </c>
      <c r="R10" s="790">
        <f>'2-tail ttest'!Q30</f>
        <v>0</v>
      </c>
      <c r="S10" s="790">
        <f>'2-tail ttest'!R30</f>
        <v>0</v>
      </c>
      <c r="T10" s="783">
        <f>'2-tail ttest'!S30</f>
        <v>0</v>
      </c>
      <c r="U10" s="786">
        <f>'2-tail ttest'!T30</f>
        <v>0</v>
      </c>
      <c r="V10" s="783">
        <f>'2-tail ttest'!U30</f>
        <v>19.358944000000001</v>
      </c>
      <c r="W10" s="784">
        <f>'2-tail ttest'!V30</f>
        <v>21.087098000000001</v>
      </c>
      <c r="X10" s="131">
        <f>'2-tail ttest'!W30</f>
        <v>0</v>
      </c>
      <c r="Y10" s="131">
        <f>'2-tail ttest'!X30</f>
        <v>0</v>
      </c>
      <c r="Z10" s="131">
        <f>'2-tail ttest'!Y30</f>
        <v>0</v>
      </c>
      <c r="AA10" s="131">
        <f>'2-tail ttest'!Z30</f>
        <v>0</v>
      </c>
      <c r="AB10" s="790">
        <f>'2-tail ttest'!AA30</f>
        <v>19.22024003094166</v>
      </c>
      <c r="AC10" s="790">
        <f>'2-tail ttest'!AB30</f>
        <v>3.4232595485892396</v>
      </c>
      <c r="AD10" s="790">
        <f>'2-tail ttest'!AC30</f>
        <v>7.4337351566658381</v>
      </c>
      <c r="AE10" s="790">
        <f>'2-tail ttest'!AD30</f>
        <v>300.32962892235093</v>
      </c>
      <c r="AF10" s="131">
        <f>'2-tail ttest'!AE30</f>
        <v>464.98041118359998</v>
      </c>
      <c r="AG10" s="784">
        <f>'2-tail ttest'!AF30</f>
        <v>0</v>
      </c>
    </row>
    <row r="11" spans="1:33">
      <c r="A11" t="s">
        <v>303</v>
      </c>
      <c r="B11" s="778">
        <f>'2-tail ttest'!A31</f>
        <v>10</v>
      </c>
      <c r="C11" s="779">
        <f>'2-tail ttest'!B31</f>
        <v>262</v>
      </c>
      <c r="D11" s="783">
        <f>'2-tail ttest'!C31</f>
        <v>129</v>
      </c>
      <c r="E11" s="786">
        <f>'2-tail ttest'!D31</f>
        <v>120.5</v>
      </c>
      <c r="F11" s="785">
        <f>'2-tail ttest'!E31</f>
        <v>20.663492063492061</v>
      </c>
      <c r="G11" s="329">
        <f>'2-tail ttest'!F31</f>
        <v>2456.9841269841263</v>
      </c>
      <c r="H11" s="127">
        <f>'2-tail ttest'!G31</f>
        <v>151047.81574670607</v>
      </c>
      <c r="I11" s="127">
        <f>'2-tail ttest'!H31</f>
        <v>184564.68228337137</v>
      </c>
      <c r="J11" s="785">
        <f>'2-tail ttest'!I31</f>
        <v>25.726691293783446</v>
      </c>
      <c r="K11" s="786">
        <f>'2-tail ttest'!J31</f>
        <v>42.29912231771587</v>
      </c>
      <c r="L11" s="790">
        <f>'2-tail ttest'!K31</f>
        <v>25.726691293783446</v>
      </c>
      <c r="M11" s="790">
        <f>'2-tail ttest'!L31</f>
        <v>21.635630254223802</v>
      </c>
      <c r="N11" s="702">
        <f>'2-tail ttest'!M31</f>
        <v>0</v>
      </c>
      <c r="O11" s="786">
        <f>'2-tail ttest'!N31</f>
        <v>15.902010067451625</v>
      </c>
      <c r="P11" s="785">
        <f>'2-tail ttest'!O31</f>
        <v>15.649881359971024</v>
      </c>
      <c r="Q11" s="786">
        <f>'2-tail ttest'!P31</f>
        <v>25.997825009315388</v>
      </c>
      <c r="R11" s="790">
        <f>'2-tail ttest'!Q31</f>
        <v>0</v>
      </c>
      <c r="S11" s="790">
        <f>'2-tail ttest'!R31</f>
        <v>0</v>
      </c>
      <c r="T11" s="783">
        <f>'2-tail ttest'!S31</f>
        <v>0</v>
      </c>
      <c r="U11" s="786">
        <f>'2-tail ttest'!T31</f>
        <v>0</v>
      </c>
      <c r="V11" s="783">
        <f>'2-tail ttest'!U31</f>
        <v>3.1473141</v>
      </c>
      <c r="W11" s="784">
        <f>'2-tail ttest'!V31</f>
        <v>11.047385999999999</v>
      </c>
      <c r="X11" s="131">
        <f>'2-tail ttest'!W31</f>
        <v>0</v>
      </c>
      <c r="Y11" s="131">
        <f>'2-tail ttest'!X31</f>
        <v>0</v>
      </c>
      <c r="Z11" s="131">
        <f>'2-tail ttest'!Y31</f>
        <v>0</v>
      </c>
      <c r="AA11" s="131">
        <f>'2-tail ttest'!Z31</f>
        <v>0</v>
      </c>
      <c r="AB11" s="790">
        <f>'2-tail ttest'!AA31</f>
        <v>9.4233466126045489</v>
      </c>
      <c r="AC11" s="790">
        <f>'2-tail ttest'!AB31</f>
        <v>2.4787750442879966</v>
      </c>
      <c r="AD11" s="790">
        <f>'2-tail ttest'!AC31</f>
        <v>3.5160095155977737</v>
      </c>
      <c r="AE11" s="131">
        <f>'2-tail ttest'!AD31</f>
        <v>137.30134696801889</v>
      </c>
      <c r="AF11" s="131">
        <f>'2-tail ttest'!AE31</f>
        <v>421.77628458661331</v>
      </c>
      <c r="AG11" s="784">
        <f>'2-tail ttest'!AF31</f>
        <v>0</v>
      </c>
    </row>
    <row r="12" spans="1:33">
      <c r="A12" t="s">
        <v>320</v>
      </c>
      <c r="B12">
        <f>'2-tail ttest'!A42</f>
        <v>1</v>
      </c>
      <c r="C12">
        <f>'2-tail ttest'!B42</f>
        <v>266</v>
      </c>
      <c r="D12">
        <f>'2-tail ttest'!C42</f>
        <v>107</v>
      </c>
      <c r="E12">
        <f>'2-tail ttest'!D42</f>
        <v>125</v>
      </c>
      <c r="F12">
        <f>'2-tail ttest'!E42</f>
        <v>40.392561983471076</v>
      </c>
      <c r="G12">
        <f>'2-tail ttest'!F42</f>
        <v>4205.5785123966944</v>
      </c>
      <c r="H12">
        <f>'2-tail ttest'!G42</f>
        <v>144050.26892252514</v>
      </c>
      <c r="I12">
        <f>'2-tail ttest'!H42</f>
        <v>157519.6155644446</v>
      </c>
      <c r="J12">
        <f>'2-tail ttest'!I42</f>
        <v>33.792917044097223</v>
      </c>
      <c r="K12">
        <f>'2-tail ttest'!J42</f>
        <v>62.194504218484902</v>
      </c>
      <c r="L12">
        <f>'2-tail ttest'!K42</f>
        <v>33.792917044097223</v>
      </c>
      <c r="M12">
        <f>'2-tail ttest'!L42</f>
        <v>21.801942235013815</v>
      </c>
      <c r="N12">
        <f>'2-tail ttest'!M42</f>
        <v>0</v>
      </c>
      <c r="O12">
        <f>'2-tail ttest'!N42</f>
        <v>35.483692613561843</v>
      </c>
      <c r="P12">
        <f>'2-tail ttest'!O42</f>
        <v>16.869525060075823</v>
      </c>
      <c r="Q12">
        <f>'2-tail ttest'!P42</f>
        <v>31.154921198139906</v>
      </c>
      <c r="R12">
        <f>'2-tail ttest'!Q42</f>
        <v>0</v>
      </c>
      <c r="S12">
        <f>'2-tail ttest'!R42</f>
        <v>0</v>
      </c>
      <c r="T12">
        <f>'2-tail ttest'!S42</f>
        <v>0</v>
      </c>
      <c r="U12">
        <f>'2-tail ttest'!T42</f>
        <v>0</v>
      </c>
      <c r="V12">
        <f>'2-tail ttest'!U42</f>
        <v>3.9702397999999999</v>
      </c>
      <c r="W12">
        <f>'2-tail ttest'!V42</f>
        <v>25.448585000000001</v>
      </c>
      <c r="X12">
        <f>'2-tail ttest'!W42</f>
        <v>0</v>
      </c>
      <c r="Y12">
        <f>'2-tail ttest'!X42</f>
        <v>0</v>
      </c>
      <c r="Z12">
        <f>'2-tail ttest'!Y42</f>
        <v>0</v>
      </c>
      <c r="AA12">
        <f>'2-tail ttest'!Z42</f>
        <v>0</v>
      </c>
      <c r="AB12">
        <f>'2-tail ttest'!AA42</f>
        <v>17.804068684125919</v>
      </c>
      <c r="AC12">
        <f>'2-tail ttest'!AB42</f>
        <v>13.109511084918898</v>
      </c>
      <c r="AD12">
        <f>'2-tail ttest'!AC42</f>
        <v>21.995645809551363</v>
      </c>
      <c r="AE12">
        <f>'2-tail ttest'!AD42</f>
        <v>95.722788731033518</v>
      </c>
      <c r="AF12">
        <f>'2-tail ttest'!AE42</f>
        <v>262.41909557296918</v>
      </c>
    </row>
    <row r="13" spans="1:33">
      <c r="A13" t="s">
        <v>320</v>
      </c>
      <c r="B13">
        <f>'2-tail ttest'!A43</f>
        <v>2</v>
      </c>
      <c r="C13">
        <f>'2-tail ttest'!B43</f>
        <v>267</v>
      </c>
      <c r="D13">
        <f>'2-tail ttest'!C43</f>
        <v>139</v>
      </c>
      <c r="E13">
        <f>'2-tail ttest'!D43</f>
        <v>114.33333333333333</v>
      </c>
      <c r="F13">
        <f>'2-tail ttest'!E43</f>
        <v>14.489296636085626</v>
      </c>
      <c r="G13">
        <f>'2-tail ttest'!F43</f>
        <v>1759.8165137614676</v>
      </c>
      <c r="H13">
        <f>'2-tail ttest'!G43</f>
        <v>95929.649019675169</v>
      </c>
      <c r="I13">
        <f>'2-tail ttest'!H43</f>
        <v>120125.36645165617</v>
      </c>
      <c r="J13">
        <f>'2-tail ttest'!I43</f>
        <v>50.744257251273652</v>
      </c>
      <c r="K13">
        <f>'2-tail ttest'!J43</f>
        <v>82.814405396123462</v>
      </c>
      <c r="L13">
        <f>'2-tail ttest'!K43</f>
        <v>50.744257251273652</v>
      </c>
      <c r="M13">
        <f>'2-tail ttest'!L43</f>
        <v>68.325108760037836</v>
      </c>
      <c r="N13">
        <f>'2-tail ttest'!M43</f>
        <v>0</v>
      </c>
      <c r="O13">
        <f>'2-tail ttest'!N43</f>
        <v>-34.645992396160096</v>
      </c>
      <c r="P13">
        <f>'2-tail ttest'!O43</f>
        <v>25.601806269955535</v>
      </c>
      <c r="Q13">
        <f>'2-tail ttest'!P43</f>
        <v>67.108181728279462</v>
      </c>
      <c r="R13">
        <f>'2-tail ttest'!Q43</f>
        <v>0</v>
      </c>
      <c r="S13">
        <f>'2-tail ttest'!R43</f>
        <v>0</v>
      </c>
      <c r="T13">
        <f>'2-tail ttest'!S43</f>
        <v>0</v>
      </c>
      <c r="U13">
        <f>'2-tail ttest'!T43</f>
        <v>0</v>
      </c>
      <c r="V13">
        <f>'2-tail ttest'!U43</f>
        <v>5.4717026000000004</v>
      </c>
      <c r="W13">
        <f>'2-tail ttest'!V43</f>
        <v>15.079736</v>
      </c>
      <c r="X13">
        <f>'2-tail ttest'!W43</f>
        <v>0</v>
      </c>
      <c r="Y13">
        <f>'2-tail ttest'!X43</f>
        <v>0</v>
      </c>
      <c r="Z13">
        <f>'2-tail ttest'!Y43</f>
        <v>0</v>
      </c>
      <c r="AA13">
        <f>'2-tail ttest'!Z43</f>
        <v>0</v>
      </c>
      <c r="AB13">
        <f>'2-tail ttest'!AA43</f>
        <v>11.435184922906986</v>
      </c>
      <c r="AC13">
        <f>'2-tail ttest'!AB43</f>
        <v>4.3886537159916745</v>
      </c>
      <c r="AD13">
        <f>'2-tail ttest'!AC43</f>
        <v>25.017319100070541</v>
      </c>
      <c r="AE13">
        <f>'2-tail ttest'!AD43</f>
        <v>172.04978512733501</v>
      </c>
      <c r="AF13">
        <f>'2-tail ttest'!AE43</f>
        <v>347.60271900382099</v>
      </c>
    </row>
    <row r="14" spans="1:33">
      <c r="A14" t="s">
        <v>320</v>
      </c>
      <c r="B14">
        <f>'2-tail ttest'!A44</f>
        <v>3</v>
      </c>
      <c r="C14">
        <f>'2-tail ttest'!B44</f>
        <v>323</v>
      </c>
      <c r="D14">
        <f>'2-tail ttest'!C44</f>
        <v>139</v>
      </c>
      <c r="E14">
        <f>'2-tail ttest'!D44</f>
        <v>112</v>
      </c>
      <c r="F14">
        <f>'2-tail ttest'!E44</f>
        <v>15.75925925925926</v>
      </c>
      <c r="G14">
        <f>'2-tail ttest'!F44</f>
        <v>1937.7124183006536</v>
      </c>
      <c r="H14">
        <f>'2-tail ttest'!G44</f>
        <v>282601.87859155535</v>
      </c>
      <c r="I14">
        <f>'2-tail ttest'!H44</f>
        <v>261182.94329628767</v>
      </c>
      <c r="J14">
        <f>'2-tail ttest'!I44</f>
        <v>15.951964363740936</v>
      </c>
      <c r="K14">
        <f>'2-tail ttest'!J44</f>
        <v>34.632339853696088</v>
      </c>
      <c r="L14">
        <f>'2-tail ttest'!K44</f>
        <v>15.951964363740936</v>
      </c>
      <c r="M14">
        <f>'2-tail ttest'!L44</f>
        <v>18.873080594436829</v>
      </c>
      <c r="N14">
        <f>'2-tail ttest'!M44</f>
        <v>0</v>
      </c>
      <c r="O14">
        <f>'2-tail ttest'!N44</f>
        <v>-18.311953086703433</v>
      </c>
      <c r="P14">
        <f>'2-tail ttest'!O44</f>
        <v>9.3434040856696576</v>
      </c>
      <c r="Q14">
        <f>'2-tail ttest'!P44</f>
        <v>29.189108399256579</v>
      </c>
      <c r="R14">
        <f>'2-tail ttest'!Q44</f>
        <v>0</v>
      </c>
      <c r="S14">
        <f>'2-tail ttest'!R44</f>
        <v>0</v>
      </c>
      <c r="T14">
        <f>'2-tail ttest'!S44</f>
        <v>0</v>
      </c>
      <c r="U14">
        <f>'2-tail ttest'!T44</f>
        <v>0</v>
      </c>
      <c r="V14">
        <f>'2-tail ttest'!U44</f>
        <v>2.9314148000000002</v>
      </c>
      <c r="W14">
        <f>'2-tail ttest'!V44</f>
        <v>17.301629999999999</v>
      </c>
      <c r="X14">
        <f>'2-tail ttest'!W44</f>
        <v>0</v>
      </c>
      <c r="Y14">
        <f>'2-tail ttest'!X44</f>
        <v>0</v>
      </c>
      <c r="Z14">
        <f>'2-tail ttest'!Y44</f>
        <v>0</v>
      </c>
      <c r="AA14">
        <f>'2-tail ttest'!Z44</f>
        <v>0</v>
      </c>
      <c r="AB14">
        <f>'2-tail ttest'!AA44</f>
        <v>17.028862515416758</v>
      </c>
      <c r="AC14">
        <f>'2-tail ttest'!AB44</f>
        <v>5.2335830993054762</v>
      </c>
      <c r="AD14">
        <f>'2-tail ttest'!AC44</f>
        <v>17.922372177975973</v>
      </c>
      <c r="AE14">
        <f>'2-tail ttest'!AD44</f>
        <v>112.28583246765113</v>
      </c>
      <c r="AF14">
        <f>'2-tail ttest'!AE44</f>
        <v>405.09544675602075</v>
      </c>
    </row>
    <row r="15" spans="1:33">
      <c r="A15" t="s">
        <v>320</v>
      </c>
      <c r="B15">
        <f>'2-tail ttest'!A45</f>
        <v>4</v>
      </c>
      <c r="C15">
        <f>'2-tail ttest'!B45</f>
        <v>371</v>
      </c>
      <c r="D15">
        <f>'2-tail ttest'!C45</f>
        <v>117</v>
      </c>
      <c r="E15">
        <f>'2-tail ttest'!D45</f>
        <v>138.16666666666666</v>
      </c>
      <c r="F15">
        <f>'2-tail ttest'!E45</f>
        <v>31.21843434343435</v>
      </c>
      <c r="G15">
        <f>'2-tail ttest'!F45</f>
        <v>3515.3409090909086</v>
      </c>
      <c r="H15">
        <f>'2-tail ttest'!G45</f>
        <v>360232.87827768613</v>
      </c>
      <c r="I15">
        <f>'2-tail ttest'!H45</f>
        <v>286395.87731031684</v>
      </c>
      <c r="J15">
        <f>'2-tail ttest'!I45</f>
        <v>14.148186300056379</v>
      </c>
      <c r="K15">
        <f>'2-tail ttest'!J45</f>
        <v>38.408251567960384</v>
      </c>
      <c r="L15">
        <f>'2-tail ttest'!K45</f>
        <v>14.148186300056379</v>
      </c>
      <c r="M15">
        <f>'2-tail ttest'!L45</f>
        <v>7.189817224526041</v>
      </c>
      <c r="N15">
        <f>'2-tail ttest'!M45</f>
        <v>0</v>
      </c>
      <c r="O15">
        <f>'2-tail ttest'!N45</f>
        <v>49.182057176492009</v>
      </c>
      <c r="P15">
        <f>'2-tail ttest'!O45</f>
        <v>18.200838748206301</v>
      </c>
      <c r="Q15">
        <f>'2-tail ttest'!P45</f>
        <v>25.91798433137706</v>
      </c>
      <c r="R15">
        <f>'2-tail ttest'!Q45</f>
        <v>0</v>
      </c>
      <c r="S15">
        <f>'2-tail ttest'!R45</f>
        <v>0</v>
      </c>
      <c r="T15">
        <f>'2-tail ttest'!S45</f>
        <v>0</v>
      </c>
      <c r="U15">
        <f>'2-tail ttest'!T45</f>
        <v>0</v>
      </c>
      <c r="V15">
        <f>'2-tail ttest'!U45</f>
        <v>0</v>
      </c>
      <c r="W15">
        <f>'2-tail ttest'!V45</f>
        <v>0</v>
      </c>
      <c r="X15">
        <f>'2-tail ttest'!W45</f>
        <v>0</v>
      </c>
      <c r="Y15">
        <f>'2-tail ttest'!X45</f>
        <v>0</v>
      </c>
      <c r="Z15">
        <f>'2-tail ttest'!Y45</f>
        <v>0</v>
      </c>
      <c r="AA15">
        <f>'2-tail ttest'!Z45</f>
        <v>0</v>
      </c>
      <c r="AB15">
        <f>'2-tail ttest'!AA45</f>
        <v>21.111416019522743</v>
      </c>
      <c r="AC15">
        <f>'2-tail ttest'!AB45</f>
        <v>8.8174522418736263</v>
      </c>
      <c r="AD15">
        <f>'2-tail ttest'!AC45</f>
        <v>32.622245743950657</v>
      </c>
      <c r="AE15">
        <f>'2-tail ttest'!AD45</f>
        <v>322.22506468162948</v>
      </c>
      <c r="AF15">
        <f>'2-tail ttest'!AE45</f>
        <v>439.50788651354679</v>
      </c>
    </row>
    <row r="16" spans="1:33">
      <c r="A16" t="s">
        <v>320</v>
      </c>
      <c r="B16">
        <f>'2-tail ttest'!A46</f>
        <v>5</v>
      </c>
      <c r="C16">
        <f>'2-tail ttest'!B46</f>
        <v>197</v>
      </c>
      <c r="D16">
        <f>'2-tail ttest'!C46</f>
        <v>89</v>
      </c>
      <c r="E16">
        <f>'2-tail ttest'!D46</f>
        <v>116.83333333333333</v>
      </c>
      <c r="F16">
        <f>'2-tail ttest'!E46</f>
        <v>31.038557213930346</v>
      </c>
      <c r="G16">
        <f>'2-tail ttest'!F46</f>
        <v>3235.4477611940292</v>
      </c>
      <c r="H16">
        <f>'2-tail ttest'!G46</f>
        <v>163434.40705827656</v>
      </c>
      <c r="I16">
        <f>'2-tail ttest'!H46</f>
        <v>212527.77323803611</v>
      </c>
      <c r="J16">
        <f>'2-tail ttest'!I46</f>
        <v>30.315411279651492</v>
      </c>
      <c r="K16">
        <f>'2-tail ttest'!J46</f>
        <v>46.870876639238382</v>
      </c>
      <c r="L16">
        <f>'2-tail ttest'!K46</f>
        <v>30.315411279651492</v>
      </c>
      <c r="M16">
        <f>'2-tail ttest'!L46</f>
        <v>15.832319425308031</v>
      </c>
      <c r="N16">
        <f>'2-tail ttest'!M46</f>
        <v>0</v>
      </c>
      <c r="O16">
        <f>'2-tail ttest'!N46</f>
        <v>47.774683710344028</v>
      </c>
      <c r="P16">
        <f>'2-tail ttest'!O46</f>
        <v>19.919018300839454</v>
      </c>
      <c r="Q16">
        <f>'2-tail ttest'!P46</f>
        <v>27.791340701126156</v>
      </c>
      <c r="R16">
        <f>'2-tail ttest'!Q46</f>
        <v>0</v>
      </c>
      <c r="S16">
        <f>'2-tail ttest'!R46</f>
        <v>0</v>
      </c>
      <c r="T16">
        <f>'2-tail ttest'!S46</f>
        <v>0</v>
      </c>
      <c r="U16">
        <f>'2-tail ttest'!T46</f>
        <v>0</v>
      </c>
      <c r="V16">
        <f>'2-tail ttest'!U46</f>
        <v>4.7108632999999998</v>
      </c>
      <c r="W16">
        <f>'2-tail ttest'!V46</f>
        <v>19.934988000000001</v>
      </c>
      <c r="X16">
        <f>'2-tail ttest'!W46</f>
        <v>0</v>
      </c>
      <c r="Y16">
        <f>'2-tail ttest'!X46</f>
        <v>0</v>
      </c>
      <c r="Z16">
        <f>'2-tail ttest'!Y46</f>
        <v>0</v>
      </c>
      <c r="AA16">
        <f>'2-tail ttest'!Z46</f>
        <v>0</v>
      </c>
      <c r="AB16">
        <f>'2-tail ttest'!AA46</f>
        <v>16.523695330510066</v>
      </c>
      <c r="AC16">
        <f>'2-tail ttest'!AB46</f>
        <v>4.6504098037041706</v>
      </c>
      <c r="AD16">
        <f>'2-tail ttest'!AC46</f>
        <v>39.769038216939279</v>
      </c>
      <c r="AE16">
        <f>'2-tail ttest'!AD46</f>
        <v>119.97701119948094</v>
      </c>
      <c r="AF16">
        <f>'2-tail ttest'!AE46</f>
        <v>405.48515462919897</v>
      </c>
    </row>
    <row r="17" spans="1:32">
      <c r="A17" t="s">
        <v>320</v>
      </c>
      <c r="B17">
        <f>'2-tail ttest'!A47</f>
        <v>6</v>
      </c>
      <c r="C17">
        <f>'2-tail ttest'!B47</f>
        <v>184</v>
      </c>
      <c r="D17">
        <f>'2-tail ttest'!C47</f>
        <v>110</v>
      </c>
      <c r="E17">
        <f>'2-tail ttest'!D47</f>
        <v>112.16666666666667</v>
      </c>
      <c r="F17">
        <f>'2-tail ttest'!E47</f>
        <v>25.325325325325327</v>
      </c>
      <c r="G17">
        <f>'2-tail ttest'!F47</f>
        <v>2593.5435435435438</v>
      </c>
      <c r="H17">
        <f>'2-tail ttest'!G47</f>
        <v>164238.02352520078</v>
      </c>
      <c r="I17">
        <f>'2-tail ttest'!H47</f>
        <v>200053.04626887455</v>
      </c>
      <c r="J17">
        <f>'2-tail ttest'!I47</f>
        <v>29.692358811908136</v>
      </c>
      <c r="K17">
        <f>'2-tail ttest'!J47</f>
        <v>48.997550269154921</v>
      </c>
      <c r="L17">
        <f>'2-tail ttest'!K47</f>
        <v>29.692358811908136</v>
      </c>
      <c r="M17">
        <f>'2-tail ttest'!L47</f>
        <v>23.67222494382959</v>
      </c>
      <c r="N17">
        <f>'2-tail ttest'!M47</f>
        <v>0</v>
      </c>
      <c r="O17">
        <f>'2-tail ttest'!N47</f>
        <v>20.275027343614635</v>
      </c>
      <c r="P17">
        <f>'2-tail ttest'!O47</f>
        <v>14.51619685611592</v>
      </c>
      <c r="Q17">
        <f>'2-tail ttest'!P47</f>
        <v>29.651870202150452</v>
      </c>
      <c r="R17">
        <f>'2-tail ttest'!Q47</f>
        <v>0</v>
      </c>
      <c r="S17">
        <f>'2-tail ttest'!R47</f>
        <v>0</v>
      </c>
      <c r="T17">
        <f>'2-tail ttest'!S47</f>
        <v>0</v>
      </c>
      <c r="U17">
        <f>'2-tail ttest'!T47</f>
        <v>0</v>
      </c>
      <c r="V17">
        <f>'2-tail ttest'!U47</f>
        <v>3.3118943999999999</v>
      </c>
      <c r="W17">
        <f>'2-tail ttest'!V47</f>
        <v>0</v>
      </c>
      <c r="X17">
        <f>'2-tail ttest'!W47</f>
        <v>0</v>
      </c>
      <c r="Y17">
        <f>'2-tail ttest'!X47</f>
        <v>0</v>
      </c>
      <c r="Z17">
        <f>'2-tail ttest'!Y47</f>
        <v>0</v>
      </c>
      <c r="AA17">
        <f>'2-tail ttest'!Z47</f>
        <v>0</v>
      </c>
      <c r="AB17">
        <f>'2-tail ttest'!AA47</f>
        <v>5.6763035974969558</v>
      </c>
      <c r="AC17">
        <f>'2-tail ttest'!AB47</f>
        <v>10.743985023636462</v>
      </c>
      <c r="AD17">
        <f>'2-tail ttest'!AC47</f>
        <v>14.625876608392625</v>
      </c>
      <c r="AE17">
        <f>'2-tail ttest'!AD47</f>
        <v>41.250854608690034</v>
      </c>
      <c r="AF17">
        <f>'2-tail ttest'!AE47</f>
        <v>213.59220894454853</v>
      </c>
    </row>
    <row r="18" spans="1:32">
      <c r="A18" t="s">
        <v>320</v>
      </c>
      <c r="B18">
        <f>'2-tail ttest'!A48</f>
        <v>7</v>
      </c>
      <c r="C18">
        <f>'2-tail ttest'!B48</f>
        <v>230</v>
      </c>
      <c r="D18">
        <f>'2-tail ttest'!C48</f>
        <v>98</v>
      </c>
      <c r="E18">
        <f>'2-tail ttest'!D48</f>
        <v>124.33333333333333</v>
      </c>
      <c r="F18">
        <f>'2-tail ttest'!E48</f>
        <v>28.278688524590166</v>
      </c>
      <c r="G18">
        <f>'2-tail ttest'!F48</f>
        <v>2967.377049180327</v>
      </c>
      <c r="H18">
        <f>'2-tail ttest'!G48</f>
        <v>164503.6362652173</v>
      </c>
      <c r="I18">
        <f>'2-tail ttest'!H48</f>
        <v>159852.76163870349</v>
      </c>
      <c r="J18">
        <f>'2-tail ttest'!I48</f>
        <v>30.128015140569076</v>
      </c>
      <c r="K18">
        <f>'2-tail ttest'!J48</f>
        <v>62.048234182577325</v>
      </c>
      <c r="L18">
        <f>'2-tail ttest'!K48</f>
        <v>30.128015140569076</v>
      </c>
      <c r="M18">
        <f>'2-tail ttest'!L48</f>
        <v>33.769545657987166</v>
      </c>
      <c r="N18">
        <f>'2-tail ttest'!M48</f>
        <v>0</v>
      </c>
      <c r="O18">
        <f>'2-tail ttest'!N48</f>
        <v>-12.086858362317278</v>
      </c>
      <c r="P18">
        <f>'2-tail ttest'!O48</f>
        <v>14.286328425193448</v>
      </c>
      <c r="Q18">
        <f>'2-tail ttest'!P48</f>
        <v>29.784433909109708</v>
      </c>
      <c r="R18">
        <f>'2-tail ttest'!Q48</f>
        <v>0</v>
      </c>
      <c r="S18">
        <f>'2-tail ttest'!R48</f>
        <v>0</v>
      </c>
      <c r="T18">
        <f>'2-tail ttest'!S48</f>
        <v>0</v>
      </c>
      <c r="U18">
        <f>'2-tail ttest'!T48</f>
        <v>0</v>
      </c>
      <c r="V18">
        <f>'2-tail ttest'!U48</f>
        <v>5.2869064000000003</v>
      </c>
      <c r="W18">
        <f>'2-tail ttest'!V48</f>
        <v>19.358944000000001</v>
      </c>
      <c r="X18">
        <f>'2-tail ttest'!W48</f>
        <v>0</v>
      </c>
      <c r="Y18">
        <f>'2-tail ttest'!X48</f>
        <v>0</v>
      </c>
      <c r="Z18">
        <f>'2-tail ttest'!Y48</f>
        <v>0</v>
      </c>
      <c r="AA18">
        <f>'2-tail ttest'!Z48</f>
        <v>0</v>
      </c>
      <c r="AB18">
        <f>'2-tail ttest'!AA48</f>
        <v>6.7330781350553455</v>
      </c>
      <c r="AC18">
        <f>'2-tail ttest'!AB48</f>
        <v>0.95811520824637186</v>
      </c>
      <c r="AD18">
        <f>'2-tail ttest'!AC48</f>
        <v>3.0121060664538719</v>
      </c>
      <c r="AE18">
        <f>'2-tail ttest'!AD48</f>
        <v>291.89720527564185</v>
      </c>
      <c r="AF18">
        <f>'2-tail ttest'!AE48</f>
        <v>293.01331791853647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BC408"/>
  <sheetViews>
    <sheetView topLeftCell="A10" workbookViewId="0">
      <selection activeCell="AE48" sqref="A42:AE48"/>
    </sheetView>
  </sheetViews>
  <sheetFormatPr defaultRowHeight="12.75"/>
  <cols>
    <col min="30" max="35" width="9.140625" style="89"/>
    <col min="36" max="55" width="9.140625" style="446"/>
  </cols>
  <sheetData>
    <row r="1" spans="1:39" ht="20.25" customHeight="1">
      <c r="A1" s="798" t="s">
        <v>129</v>
      </c>
      <c r="B1" s="799"/>
      <c r="C1" s="799"/>
      <c r="D1" s="799"/>
      <c r="E1" s="799"/>
      <c r="F1" s="799"/>
      <c r="G1" s="799"/>
      <c r="H1" s="799"/>
      <c r="I1" s="799"/>
      <c r="J1" s="799"/>
      <c r="K1" s="799"/>
      <c r="L1" s="799"/>
      <c r="M1" s="799"/>
      <c r="N1" s="799"/>
      <c r="O1" s="799"/>
      <c r="P1" s="799"/>
      <c r="Q1" s="799"/>
      <c r="R1" s="799"/>
      <c r="S1" s="218"/>
      <c r="T1" s="218"/>
      <c r="U1" s="218"/>
      <c r="V1" s="218"/>
      <c r="W1" s="218"/>
      <c r="X1" s="218"/>
      <c r="Y1" s="218"/>
      <c r="Z1" s="218"/>
      <c r="AA1" s="297"/>
      <c r="AB1" s="297"/>
      <c r="AC1" s="220"/>
      <c r="AJ1" s="89"/>
      <c r="AK1" s="89"/>
      <c r="AL1" s="89"/>
      <c r="AM1" s="89"/>
    </row>
    <row r="2" spans="1:39" ht="20.25" customHeight="1">
      <c r="A2" s="800" t="s">
        <v>149</v>
      </c>
      <c r="B2" s="801"/>
      <c r="C2" s="801"/>
      <c r="D2" s="801"/>
      <c r="E2" s="801"/>
      <c r="F2" s="801"/>
      <c r="G2" s="801"/>
      <c r="H2" s="801"/>
      <c r="I2" s="801"/>
      <c r="J2" s="801"/>
      <c r="K2" s="801"/>
      <c r="L2" s="801"/>
      <c r="M2" s="801"/>
      <c r="N2" s="801"/>
      <c r="O2" s="801"/>
      <c r="P2" s="801"/>
      <c r="Q2" s="801"/>
      <c r="R2" s="801"/>
      <c r="S2" s="219"/>
      <c r="T2" s="219"/>
      <c r="U2" s="219"/>
      <c r="V2" s="219"/>
      <c r="W2" s="219"/>
      <c r="X2" s="219"/>
      <c r="Y2" s="219"/>
      <c r="Z2" s="219"/>
      <c r="AA2" s="296"/>
      <c r="AB2" s="296"/>
      <c r="AC2" s="221"/>
      <c r="AJ2" s="89"/>
      <c r="AK2" s="89"/>
      <c r="AL2" s="89"/>
      <c r="AM2" s="89"/>
    </row>
    <row r="3" spans="1:39" ht="9" customHeight="1">
      <c r="A3" s="268"/>
      <c r="B3" s="269"/>
      <c r="C3" s="269"/>
      <c r="D3" s="269"/>
      <c r="E3" s="269"/>
      <c r="F3" s="269"/>
      <c r="G3" s="269"/>
      <c r="H3" s="269"/>
      <c r="I3" s="269"/>
      <c r="J3" s="269"/>
      <c r="K3" s="269"/>
      <c r="L3" s="269"/>
      <c r="M3" s="269"/>
      <c r="N3" s="269"/>
      <c r="O3" s="269"/>
      <c r="P3" s="269"/>
      <c r="Q3" s="269"/>
      <c r="R3" s="269"/>
      <c r="S3" s="219"/>
      <c r="T3" s="219"/>
      <c r="U3" s="219"/>
      <c r="V3" s="219"/>
      <c r="W3" s="219"/>
      <c r="X3" s="219"/>
      <c r="Y3" s="219"/>
      <c r="Z3" s="219"/>
      <c r="AA3" s="296"/>
      <c r="AB3" s="296"/>
      <c r="AC3" s="221"/>
      <c r="AJ3" s="89"/>
      <c r="AK3" s="89"/>
      <c r="AL3" s="89"/>
      <c r="AM3" s="89"/>
    </row>
    <row r="4" spans="1:39" ht="26.25" customHeight="1">
      <c r="A4" s="804" t="s">
        <v>245</v>
      </c>
      <c r="B4" s="805"/>
      <c r="C4" s="805"/>
      <c r="D4" s="805"/>
      <c r="E4" s="805"/>
      <c r="F4" s="805"/>
      <c r="G4" s="805"/>
      <c r="H4" s="805"/>
      <c r="I4" s="805"/>
      <c r="J4" s="805"/>
      <c r="K4" s="805"/>
      <c r="L4" s="805"/>
      <c r="M4" s="805"/>
      <c r="N4" s="805"/>
      <c r="O4" s="805"/>
      <c r="P4" s="805"/>
      <c r="Q4" s="805"/>
      <c r="R4" s="805"/>
      <c r="S4" s="219"/>
      <c r="T4" s="219"/>
      <c r="U4" s="219"/>
      <c r="V4" s="219"/>
      <c r="W4" s="219"/>
      <c r="X4" s="219"/>
      <c r="Y4" s="219"/>
      <c r="Z4" s="219"/>
      <c r="AA4" s="296"/>
      <c r="AB4" s="296"/>
      <c r="AC4" s="221"/>
      <c r="AJ4" s="89"/>
      <c r="AK4" s="89"/>
      <c r="AL4" s="89"/>
      <c r="AM4" s="89"/>
    </row>
    <row r="5" spans="1:39" ht="12.75" customHeight="1">
      <c r="A5" s="217"/>
      <c r="B5" s="186"/>
      <c r="C5" s="117"/>
      <c r="D5" s="117"/>
      <c r="E5" s="117"/>
      <c r="F5" s="117"/>
      <c r="G5" s="117"/>
      <c r="H5" s="186"/>
      <c r="I5" s="186"/>
      <c r="J5" s="119"/>
      <c r="K5" s="119"/>
      <c r="L5" s="119"/>
      <c r="M5" s="186"/>
      <c r="N5" s="271"/>
      <c r="O5" s="186"/>
      <c r="P5" s="118" t="s">
        <v>130</v>
      </c>
      <c r="Q5" s="118"/>
      <c r="R5" s="120"/>
      <c r="S5" s="120"/>
      <c r="T5" s="117"/>
      <c r="U5" s="117"/>
      <c r="V5" s="117"/>
      <c r="W5" s="117"/>
      <c r="X5" s="117"/>
      <c r="Y5" s="117"/>
      <c r="Z5" s="117"/>
      <c r="AA5" s="186"/>
      <c r="AB5" s="186"/>
      <c r="AC5" s="222"/>
      <c r="AJ5" s="89"/>
      <c r="AK5" s="89"/>
      <c r="AL5" s="89"/>
      <c r="AM5" s="89"/>
    </row>
    <row r="6" spans="1:39" ht="12.75" customHeight="1">
      <c r="A6" s="802" t="s">
        <v>21</v>
      </c>
      <c r="B6" s="803"/>
      <c r="C6" s="803"/>
      <c r="D6" s="803"/>
      <c r="E6" s="803"/>
      <c r="F6" s="803"/>
      <c r="G6" s="796" t="s">
        <v>51</v>
      </c>
      <c r="H6" s="797"/>
      <c r="I6" s="797"/>
      <c r="J6" s="797"/>
      <c r="K6" s="797"/>
      <c r="L6" s="797"/>
      <c r="M6" s="797"/>
      <c r="N6" s="797"/>
      <c r="O6" s="797"/>
      <c r="P6" s="797"/>
      <c r="Q6" s="797"/>
      <c r="R6" s="806" t="s">
        <v>88</v>
      </c>
      <c r="S6" s="807"/>
      <c r="T6" s="807"/>
      <c r="U6" s="807"/>
      <c r="V6" s="807"/>
      <c r="W6" s="807"/>
      <c r="X6" s="807"/>
      <c r="Y6" s="807"/>
      <c r="Z6" s="807"/>
      <c r="AA6" s="807"/>
      <c r="AB6" s="807"/>
      <c r="AC6" s="808"/>
      <c r="AJ6" s="89"/>
      <c r="AK6" s="89"/>
      <c r="AL6" s="89"/>
      <c r="AM6" s="89"/>
    </row>
    <row r="7" spans="1:39" ht="12.75" customHeight="1">
      <c r="A7" s="56" t="s">
        <v>119</v>
      </c>
      <c r="B7" s="57"/>
      <c r="C7" s="57"/>
      <c r="D7" s="212" t="s">
        <v>271</v>
      </c>
      <c r="E7" s="106"/>
      <c r="F7" s="32"/>
      <c r="G7" s="260" t="s">
        <v>121</v>
      </c>
      <c r="H7" s="258"/>
      <c r="I7" s="261" t="s">
        <v>152</v>
      </c>
      <c r="J7" s="262"/>
      <c r="K7" s="263"/>
      <c r="L7" s="258"/>
      <c r="M7" s="261" t="s">
        <v>187</v>
      </c>
      <c r="N7" s="258"/>
      <c r="O7" s="261" t="s">
        <v>30</v>
      </c>
      <c r="P7" s="262"/>
      <c r="Q7" s="263"/>
      <c r="R7" s="260" t="s">
        <v>92</v>
      </c>
      <c r="S7" s="261"/>
      <c r="T7" s="261"/>
      <c r="U7" s="261"/>
      <c r="V7" s="261"/>
      <c r="W7" s="258"/>
      <c r="X7" s="258"/>
      <c r="Y7" s="258"/>
      <c r="Z7" s="258"/>
      <c r="AA7" s="258"/>
      <c r="AB7" s="258"/>
      <c r="AC7" s="259"/>
      <c r="AJ7" s="89"/>
      <c r="AK7" s="89"/>
      <c r="AL7" s="89"/>
      <c r="AM7" s="89"/>
    </row>
    <row r="8" spans="1:39" ht="12.75" customHeight="1">
      <c r="A8" s="56" t="s">
        <v>206</v>
      </c>
      <c r="B8" s="57"/>
      <c r="C8" s="57"/>
      <c r="D8" s="109" t="s">
        <v>105</v>
      </c>
      <c r="E8" s="106"/>
      <c r="F8" s="32"/>
      <c r="G8" s="56" t="s">
        <v>120</v>
      </c>
      <c r="H8" s="32"/>
      <c r="I8" s="106" t="s">
        <v>153</v>
      </c>
      <c r="J8" s="108"/>
      <c r="K8" s="57"/>
      <c r="L8" s="32"/>
      <c r="M8" s="106" t="s">
        <v>188</v>
      </c>
      <c r="N8" s="32"/>
      <c r="O8" s="106" t="s">
        <v>32</v>
      </c>
      <c r="P8" s="106"/>
      <c r="Q8" s="32"/>
      <c r="R8" s="56" t="s">
        <v>93</v>
      </c>
      <c r="S8" s="106"/>
      <c r="T8" s="106"/>
      <c r="U8" s="106"/>
      <c r="V8" s="106"/>
      <c r="W8" s="32"/>
      <c r="X8" s="32"/>
      <c r="Y8" s="32"/>
      <c r="Z8" s="32"/>
      <c r="AA8" s="32"/>
      <c r="AB8" s="32"/>
      <c r="AC8" s="107"/>
      <c r="AJ8" s="89"/>
      <c r="AK8" s="89"/>
      <c r="AL8" s="89"/>
      <c r="AM8" s="89"/>
    </row>
    <row r="9" spans="1:39">
      <c r="A9" s="56" t="s">
        <v>122</v>
      </c>
      <c r="B9" s="57"/>
      <c r="C9" s="57"/>
      <c r="D9" s="213" t="s">
        <v>104</v>
      </c>
      <c r="E9" s="106"/>
      <c r="F9" s="32"/>
      <c r="G9" s="56" t="s">
        <v>127</v>
      </c>
      <c r="H9" s="32"/>
      <c r="I9" s="106" t="s">
        <v>159</v>
      </c>
      <c r="J9" s="108"/>
      <c r="K9" s="57"/>
      <c r="L9" s="32"/>
      <c r="M9" s="106" t="s">
        <v>189</v>
      </c>
      <c r="N9" s="32"/>
      <c r="O9" s="106" t="s">
        <v>114</v>
      </c>
      <c r="P9" s="106"/>
      <c r="Q9" s="32"/>
      <c r="R9" s="56" t="s">
        <v>244</v>
      </c>
      <c r="S9" s="106"/>
      <c r="T9" s="106"/>
      <c r="U9" s="106"/>
      <c r="V9" s="106"/>
      <c r="W9" s="32"/>
      <c r="X9" s="32"/>
      <c r="Y9" s="32"/>
      <c r="Z9" s="32"/>
      <c r="AA9" s="32"/>
      <c r="AB9" s="32"/>
      <c r="AC9" s="107"/>
      <c r="AJ9" s="89"/>
      <c r="AK9" s="89"/>
      <c r="AL9" s="89"/>
      <c r="AM9" s="89"/>
    </row>
    <row r="10" spans="1:39">
      <c r="A10" s="56" t="s">
        <v>123</v>
      </c>
      <c r="B10" s="57"/>
      <c r="C10" s="57"/>
      <c r="D10" s="490" t="s">
        <v>300</v>
      </c>
      <c r="E10" s="106"/>
      <c r="F10" s="32"/>
      <c r="G10" s="264"/>
      <c r="H10" s="32"/>
      <c r="I10" s="106" t="s">
        <v>160</v>
      </c>
      <c r="J10" s="32"/>
      <c r="K10" s="32"/>
      <c r="L10" s="32"/>
      <c r="M10" s="106" t="s">
        <v>190</v>
      </c>
      <c r="N10" s="32"/>
      <c r="O10" s="216" t="s">
        <v>113</v>
      </c>
      <c r="P10" s="106"/>
      <c r="Q10" s="32"/>
      <c r="R10" s="298" t="s">
        <v>89</v>
      </c>
      <c r="S10" s="106"/>
      <c r="T10" s="108"/>
      <c r="U10" s="106"/>
      <c r="V10" s="106"/>
      <c r="W10" s="32"/>
      <c r="X10" s="32"/>
      <c r="Y10" s="32"/>
      <c r="Z10" s="32"/>
      <c r="AA10" s="32"/>
      <c r="AB10" s="32"/>
      <c r="AC10" s="107"/>
      <c r="AJ10" s="89"/>
      <c r="AK10" s="89"/>
      <c r="AL10" s="89"/>
      <c r="AM10" s="89"/>
    </row>
    <row r="11" spans="1:39">
      <c r="A11" s="56" t="s">
        <v>124</v>
      </c>
      <c r="B11" s="57"/>
      <c r="C11" s="57"/>
      <c r="D11" s="109" t="s">
        <v>117</v>
      </c>
      <c r="E11" s="106"/>
      <c r="F11" s="32"/>
      <c r="G11" s="56" t="s">
        <v>128</v>
      </c>
      <c r="H11" s="32"/>
      <c r="I11" s="106" t="s">
        <v>35</v>
      </c>
      <c r="J11" s="108"/>
      <c r="K11" s="57"/>
      <c r="L11" s="32"/>
      <c r="M11" s="106" t="s">
        <v>191</v>
      </c>
      <c r="N11" s="32"/>
      <c r="O11" s="106" t="s">
        <v>111</v>
      </c>
      <c r="P11" s="106"/>
      <c r="Q11" s="32"/>
      <c r="R11" s="56" t="s">
        <v>107</v>
      </c>
      <c r="S11" s="106"/>
      <c r="T11" s="106"/>
      <c r="U11" s="106"/>
      <c r="V11" s="106"/>
      <c r="W11" s="32"/>
      <c r="X11" s="32"/>
      <c r="Y11" s="32"/>
      <c r="Z11" s="32"/>
      <c r="AA11" s="32"/>
      <c r="AB11" s="32"/>
      <c r="AC11" s="107"/>
      <c r="AJ11" s="89"/>
      <c r="AK11" s="89"/>
      <c r="AL11" s="89"/>
      <c r="AM11" s="89"/>
    </row>
    <row r="12" spans="1:39">
      <c r="B12" s="57"/>
      <c r="C12" s="57"/>
      <c r="D12" s="109" t="s">
        <v>118</v>
      </c>
      <c r="E12" s="106"/>
      <c r="F12" s="32"/>
      <c r="G12" s="56" t="s">
        <v>176</v>
      </c>
      <c r="H12" s="32"/>
      <c r="I12" s="106" t="s">
        <v>177</v>
      </c>
      <c r="J12" s="108"/>
      <c r="K12" s="57"/>
      <c r="L12" s="32"/>
      <c r="M12" s="106" t="s">
        <v>217</v>
      </c>
      <c r="N12" s="32"/>
      <c r="O12" s="106" t="s">
        <v>218</v>
      </c>
      <c r="P12" s="106"/>
      <c r="Q12" s="32"/>
      <c r="R12" s="56" t="s">
        <v>148</v>
      </c>
      <c r="S12" s="106"/>
      <c r="T12" s="106"/>
      <c r="U12" s="106"/>
      <c r="V12" s="106"/>
      <c r="W12" s="32"/>
      <c r="X12" s="32"/>
      <c r="Y12" s="32"/>
      <c r="Z12" s="32"/>
      <c r="AA12" s="32"/>
      <c r="AB12" s="32"/>
      <c r="AC12" s="107"/>
      <c r="AJ12" s="89"/>
      <c r="AK12" s="89"/>
      <c r="AL12" s="89"/>
      <c r="AM12" s="89"/>
    </row>
    <row r="13" spans="1:39">
      <c r="A13" s="56" t="s">
        <v>125</v>
      </c>
      <c r="B13" s="57"/>
      <c r="C13" s="57"/>
      <c r="D13" s="265" t="s">
        <v>174</v>
      </c>
      <c r="E13" s="106"/>
      <c r="F13" s="32"/>
      <c r="G13" s="264"/>
      <c r="H13" s="32"/>
      <c r="I13" s="106" t="s">
        <v>178</v>
      </c>
      <c r="J13" s="32"/>
      <c r="K13" s="57"/>
      <c r="L13" s="32"/>
      <c r="M13" s="106" t="s">
        <v>192</v>
      </c>
      <c r="N13" s="32"/>
      <c r="O13" s="106" t="s">
        <v>115</v>
      </c>
      <c r="P13" s="106"/>
      <c r="Q13" s="32"/>
      <c r="R13" s="56" t="s">
        <v>91</v>
      </c>
      <c r="S13" s="106"/>
      <c r="T13" s="106"/>
      <c r="U13" s="106"/>
      <c r="V13" s="106"/>
      <c r="W13" s="32"/>
      <c r="X13" s="32"/>
      <c r="Y13" s="32"/>
      <c r="Z13" s="32"/>
      <c r="AA13" s="32"/>
      <c r="AB13" s="32"/>
      <c r="AC13" s="107"/>
      <c r="AJ13" s="89"/>
      <c r="AK13" s="89"/>
      <c r="AL13" s="89"/>
      <c r="AM13" s="89"/>
    </row>
    <row r="14" spans="1:39">
      <c r="A14" s="56" t="s">
        <v>126</v>
      </c>
      <c r="B14" s="57"/>
      <c r="C14" s="57"/>
      <c r="D14" s="214" t="s">
        <v>175</v>
      </c>
      <c r="E14" s="106"/>
      <c r="F14" s="32"/>
      <c r="G14" s="56" t="s">
        <v>183</v>
      </c>
      <c r="H14" s="1"/>
      <c r="I14" s="106" t="s">
        <v>182</v>
      </c>
      <c r="J14" s="1"/>
      <c r="K14" s="57"/>
      <c r="L14" s="32"/>
      <c r="M14" s="106" t="s">
        <v>193</v>
      </c>
      <c r="N14" s="32"/>
      <c r="O14" s="106" t="s">
        <v>116</v>
      </c>
      <c r="P14" s="106"/>
      <c r="Q14" s="32"/>
      <c r="R14" s="298" t="s">
        <v>161</v>
      </c>
      <c r="S14" s="109"/>
      <c r="T14" s="110"/>
      <c r="U14" s="110"/>
      <c r="V14" s="110"/>
      <c r="W14" s="32"/>
      <c r="X14" s="32"/>
      <c r="Y14" s="32"/>
      <c r="Z14" s="32"/>
      <c r="AA14" s="32"/>
      <c r="AB14" s="32"/>
      <c r="AC14" s="107"/>
      <c r="AJ14" s="89"/>
      <c r="AK14" s="89"/>
      <c r="AL14" s="89"/>
      <c r="AM14" s="89"/>
    </row>
    <row r="15" spans="1:39">
      <c r="A15" s="106" t="s">
        <v>203</v>
      </c>
      <c r="B15" s="57"/>
      <c r="C15" s="57"/>
      <c r="D15" s="109" t="s">
        <v>205</v>
      </c>
      <c r="E15" s="106"/>
      <c r="F15" s="32"/>
      <c r="G15" s="56" t="s">
        <v>184</v>
      </c>
      <c r="H15" s="32"/>
      <c r="I15" s="106" t="s">
        <v>52</v>
      </c>
      <c r="J15" s="108"/>
      <c r="K15" s="57"/>
      <c r="L15" s="32"/>
      <c r="M15" s="106" t="s">
        <v>194</v>
      </c>
      <c r="N15" s="32"/>
      <c r="O15" s="106" t="s">
        <v>110</v>
      </c>
      <c r="P15" s="32"/>
      <c r="Q15" s="32"/>
      <c r="R15" s="298" t="s">
        <v>90</v>
      </c>
      <c r="S15" s="109"/>
      <c r="T15" s="110"/>
      <c r="U15" s="110"/>
      <c r="V15" s="110"/>
      <c r="W15" s="32"/>
      <c r="X15" s="32"/>
      <c r="Y15" s="32"/>
      <c r="Z15" s="32"/>
      <c r="AA15" s="32"/>
      <c r="AB15" s="32"/>
      <c r="AC15" s="107"/>
      <c r="AJ15" s="89"/>
      <c r="AK15" s="89"/>
      <c r="AL15" s="89"/>
      <c r="AM15" s="89"/>
    </row>
    <row r="16" spans="1:39">
      <c r="A16" s="56" t="s">
        <v>204</v>
      </c>
      <c r="B16" s="57"/>
      <c r="C16" s="57"/>
      <c r="D16" s="109"/>
      <c r="E16" s="106"/>
      <c r="F16" s="32"/>
      <c r="G16" s="56" t="s">
        <v>185</v>
      </c>
      <c r="H16" s="32"/>
      <c r="I16" s="106" t="s">
        <v>53</v>
      </c>
      <c r="J16" s="108"/>
      <c r="K16" s="57"/>
      <c r="L16" s="32"/>
      <c r="M16" s="106" t="s">
        <v>195</v>
      </c>
      <c r="N16" s="106"/>
      <c r="O16" s="106" t="s">
        <v>158</v>
      </c>
      <c r="P16" s="106"/>
      <c r="Q16" s="32"/>
      <c r="R16" s="298"/>
      <c r="S16" s="109"/>
      <c r="T16" s="110"/>
      <c r="U16" s="110"/>
      <c r="V16" s="110"/>
      <c r="W16" s="32"/>
      <c r="X16" s="32"/>
      <c r="Y16" s="32"/>
      <c r="Z16" s="32"/>
      <c r="AA16" s="32"/>
      <c r="AB16" s="32"/>
      <c r="AC16" s="107"/>
      <c r="AJ16" s="89"/>
      <c r="AK16" s="89"/>
      <c r="AL16" s="89"/>
      <c r="AM16" s="89"/>
    </row>
    <row r="17" spans="1:55">
      <c r="A17" s="60"/>
      <c r="B17" s="59"/>
      <c r="C17" s="59"/>
      <c r="D17" s="111"/>
      <c r="E17" s="211"/>
      <c r="F17" s="33"/>
      <c r="G17" s="58" t="s">
        <v>186</v>
      </c>
      <c r="H17" s="33"/>
      <c r="I17" s="211" t="s">
        <v>54</v>
      </c>
      <c r="J17" s="215"/>
      <c r="K17" s="59"/>
      <c r="L17" s="33"/>
      <c r="M17" s="211" t="s">
        <v>277</v>
      </c>
      <c r="N17" s="33"/>
      <c r="O17" s="211" t="s">
        <v>278</v>
      </c>
      <c r="P17" s="211"/>
      <c r="Q17" s="33"/>
      <c r="R17" s="227"/>
      <c r="S17" s="111"/>
      <c r="T17" s="112"/>
      <c r="U17" s="112"/>
      <c r="V17" s="112"/>
      <c r="W17" s="33"/>
      <c r="X17" s="33"/>
      <c r="Y17" s="33"/>
      <c r="Z17" s="33"/>
      <c r="AA17" s="33"/>
      <c r="AB17" s="33"/>
      <c r="AC17" s="113"/>
      <c r="AJ17" s="89"/>
      <c r="AK17" s="89"/>
      <c r="AL17" s="89"/>
      <c r="AM17" s="89"/>
    </row>
    <row r="18" spans="1:55">
      <c r="A18" s="94"/>
      <c r="B18" s="92"/>
      <c r="C18" s="92"/>
      <c r="D18" s="92"/>
      <c r="E18" s="92"/>
      <c r="F18" s="92"/>
      <c r="G18" s="92"/>
      <c r="H18" s="92"/>
      <c r="I18" s="92"/>
      <c r="J18" s="92"/>
      <c r="K18" s="92"/>
      <c r="L18" s="92"/>
      <c r="M18" s="92"/>
      <c r="N18" s="92"/>
      <c r="O18" s="92"/>
      <c r="P18" s="92"/>
      <c r="Q18" s="92"/>
      <c r="R18" s="92"/>
      <c r="S18" s="92"/>
      <c r="T18" s="92"/>
      <c r="U18" s="92"/>
      <c r="V18" s="92"/>
      <c r="W18" s="89"/>
      <c r="X18" s="89"/>
      <c r="Y18" s="89"/>
      <c r="Z18" s="89"/>
      <c r="AA18" s="89"/>
      <c r="AB18" s="89"/>
      <c r="AC18" s="89"/>
    </row>
    <row r="19" spans="1:55" ht="14.25">
      <c r="A19" s="435" t="s">
        <v>240</v>
      </c>
      <c r="B19" s="439" t="str">
        <f>'Mch-Tsc wt'!B23</f>
        <v>wt</v>
      </c>
      <c r="C19" s="791" t="s">
        <v>164</v>
      </c>
      <c r="D19" s="868"/>
      <c r="E19" s="792" t="s">
        <v>27</v>
      </c>
      <c r="F19" s="792"/>
      <c r="G19" s="791" t="s">
        <v>155</v>
      </c>
      <c r="H19" s="867"/>
      <c r="I19" s="792" t="s">
        <v>33</v>
      </c>
      <c r="J19" s="792"/>
      <c r="K19" s="791" t="s">
        <v>167</v>
      </c>
      <c r="L19" s="867"/>
      <c r="M19" s="792" t="s">
        <v>181</v>
      </c>
      <c r="N19" s="792"/>
      <c r="O19" s="791" t="s">
        <v>46</v>
      </c>
      <c r="P19" s="867"/>
      <c r="Q19" s="792"/>
      <c r="R19" s="792"/>
      <c r="S19" s="791"/>
      <c r="T19" s="867"/>
      <c r="U19" s="792" t="s">
        <v>165</v>
      </c>
      <c r="V19" s="792"/>
      <c r="W19" s="791" t="s">
        <v>166</v>
      </c>
      <c r="X19" s="792"/>
      <c r="Y19" s="791" t="s">
        <v>82</v>
      </c>
      <c r="Z19" s="792"/>
      <c r="AA19" s="792"/>
      <c r="AB19" s="792"/>
      <c r="AC19" s="792"/>
      <c r="AD19" s="792"/>
      <c r="AE19" s="792"/>
      <c r="AF19" s="867"/>
    </row>
    <row r="20" spans="1:55">
      <c r="A20" s="311"/>
      <c r="B20" s="312"/>
      <c r="C20" s="865" t="s">
        <v>208</v>
      </c>
      <c r="D20" s="866"/>
      <c r="E20" s="831" t="s">
        <v>34</v>
      </c>
      <c r="F20" s="831"/>
      <c r="G20" s="830" t="s">
        <v>31</v>
      </c>
      <c r="H20" s="832"/>
      <c r="I20" s="831" t="s">
        <v>34</v>
      </c>
      <c r="J20" s="831"/>
      <c r="K20" s="830" t="s">
        <v>34</v>
      </c>
      <c r="L20" s="832"/>
      <c r="M20" s="831" t="s">
        <v>84</v>
      </c>
      <c r="N20" s="831"/>
      <c r="O20" s="830" t="s">
        <v>41</v>
      </c>
      <c r="P20" s="832"/>
      <c r="Q20" s="831"/>
      <c r="R20" s="831"/>
      <c r="S20" s="830"/>
      <c r="T20" s="832"/>
      <c r="U20" s="831" t="s">
        <v>259</v>
      </c>
      <c r="V20" s="831"/>
      <c r="W20" s="830" t="s">
        <v>147</v>
      </c>
      <c r="X20" s="831"/>
      <c r="Y20" s="830" t="s">
        <v>260</v>
      </c>
      <c r="Z20" s="831"/>
      <c r="AA20" s="831"/>
      <c r="AB20" s="831"/>
      <c r="AC20" s="831"/>
      <c r="AD20" s="831"/>
      <c r="AE20" s="831"/>
      <c r="AF20" s="832"/>
    </row>
    <row r="21" spans="1:55">
      <c r="A21" s="311" t="s">
        <v>209</v>
      </c>
      <c r="B21" s="312" t="s">
        <v>210</v>
      </c>
      <c r="C21" s="35" t="s">
        <v>211</v>
      </c>
      <c r="D21" s="237" t="s">
        <v>212</v>
      </c>
      <c r="E21" s="34" t="s">
        <v>212</v>
      </c>
      <c r="F21" s="34" t="s">
        <v>226</v>
      </c>
      <c r="G21" s="35" t="s">
        <v>211</v>
      </c>
      <c r="H21" s="237" t="s">
        <v>212</v>
      </c>
      <c r="I21" s="34" t="s">
        <v>211</v>
      </c>
      <c r="J21" s="34" t="s">
        <v>212</v>
      </c>
      <c r="K21" s="35" t="s">
        <v>211</v>
      </c>
      <c r="L21" s="237" t="s">
        <v>212</v>
      </c>
      <c r="M21" s="34" t="s">
        <v>211</v>
      </c>
      <c r="N21" s="34" t="s">
        <v>212</v>
      </c>
      <c r="O21" s="35" t="s">
        <v>211</v>
      </c>
      <c r="P21" s="237" t="s">
        <v>212</v>
      </c>
      <c r="Q21" s="34"/>
      <c r="R21" s="34"/>
      <c r="S21" s="35"/>
      <c r="T21" s="237"/>
      <c r="U21" s="34" t="s">
        <v>211</v>
      </c>
      <c r="V21" s="34" t="s">
        <v>212</v>
      </c>
      <c r="W21" s="535" t="s">
        <v>211</v>
      </c>
      <c r="X21" s="536" t="s">
        <v>212</v>
      </c>
      <c r="Y21" s="671" t="s">
        <v>112</v>
      </c>
      <c r="Z21" s="672" t="s">
        <v>279</v>
      </c>
      <c r="AA21" s="672" t="s">
        <v>48</v>
      </c>
      <c r="AB21" s="672" t="s">
        <v>219</v>
      </c>
      <c r="AC21" s="672" t="s">
        <v>220</v>
      </c>
      <c r="AD21" s="672" t="s">
        <v>101</v>
      </c>
      <c r="AE21" s="672" t="s">
        <v>225</v>
      </c>
      <c r="AF21" s="673" t="s">
        <v>232</v>
      </c>
    </row>
    <row r="22" spans="1:55">
      <c r="A22" s="676">
        <v>1</v>
      </c>
      <c r="B22" s="677">
        <f>'Mch-Tsc wt'!B45</f>
        <v>370</v>
      </c>
      <c r="C22" s="179">
        <f>'Mch-Tsc wt'!P44</f>
        <v>137</v>
      </c>
      <c r="D22" s="687">
        <f>'Mch-Tsc wt'!P51</f>
        <v>134.66666666666666</v>
      </c>
      <c r="E22" s="686">
        <f>'Mch-Tsc wt'!R51</f>
        <v>21.133771929824565</v>
      </c>
      <c r="F22" s="328">
        <f>'Mch-Tsc wt'!G59</f>
        <v>2336.3157894736846</v>
      </c>
      <c r="G22" s="126">
        <f>'Mch-Tsc wt'!T44</f>
        <v>176774.47348228996</v>
      </c>
      <c r="H22" s="126">
        <f>'Mch-Tsc wt'!T51</f>
        <v>166971.62860107687</v>
      </c>
      <c r="I22" s="740">
        <f>'Mch-Tsc wt'!W44</f>
        <v>16.602009021414474</v>
      </c>
      <c r="J22" s="741">
        <f>'Mch-Tsc wt'!W51</f>
        <v>35.591336325478146</v>
      </c>
      <c r="K22" s="688">
        <f>'Mch-Tsc wt'!X44</f>
        <v>16.602009021414474</v>
      </c>
      <c r="L22" s="688">
        <f>'Mch-Tsc wt'!X51</f>
        <v>14.457564395653584</v>
      </c>
      <c r="M22" s="17"/>
      <c r="N22" s="741">
        <f>'Mch-Tsc wt'!Y51</f>
        <v>12.916777861009649</v>
      </c>
      <c r="O22" s="740">
        <f>'Mch-Tsc wt'!Z44</f>
        <v>8.8478906404159527</v>
      </c>
      <c r="P22" s="741">
        <f>'Mch-Tsc wt'!Z51</f>
        <v>17.633399212995844</v>
      </c>
      <c r="Q22" s="688"/>
      <c r="R22" s="688"/>
      <c r="S22" s="179"/>
      <c r="T22" s="772"/>
      <c r="U22" s="315">
        <f>'Mch-Tsc wt'!K44</f>
        <v>9.0723739999999999</v>
      </c>
      <c r="V22" s="742">
        <f>'Mch-Tsc wt'!K57</f>
        <v>18.289135999999999</v>
      </c>
      <c r="W22" s="314"/>
      <c r="X22" s="314"/>
      <c r="Y22" s="130">
        <f>'Mch-Tsc wt, tissue'!N32</f>
        <v>0</v>
      </c>
      <c r="Z22" s="130">
        <f>'Mch-Tsc wt, tissue'!N33</f>
        <v>0</v>
      </c>
      <c r="AA22" s="688">
        <f>'Mch-Tsc wt, tissue'!N34</f>
        <v>5.6466540495541233</v>
      </c>
      <c r="AB22" s="688">
        <f>'Mch-Tsc wt, tissue'!N36</f>
        <v>1.0641032760220615</v>
      </c>
      <c r="AC22" s="688">
        <f>'Mch-Tsc wt, tissue'!N37</f>
        <v>7.7144610133134748</v>
      </c>
      <c r="AD22" s="130">
        <f>'Mch-Tsc wt, tissue'!N39</f>
        <v>137.36904565037347</v>
      </c>
      <c r="AE22" s="130">
        <f>'Mch-Tsc wt, tissue'!N35</f>
        <v>131.68336365825922</v>
      </c>
      <c r="AF22" s="182"/>
    </row>
    <row r="23" spans="1:55">
      <c r="A23" s="674">
        <v>2</v>
      </c>
      <c r="B23" s="675">
        <f>'Mch-Tsc wt'!B67</f>
        <v>186</v>
      </c>
      <c r="C23" s="679">
        <f>'Mch-Tsc wt'!P66</f>
        <v>130</v>
      </c>
      <c r="D23" s="685">
        <f>'Mch-Tsc wt'!P73</f>
        <v>114.83333333333333</v>
      </c>
      <c r="E23" s="684">
        <f>'Mch-Tsc wt'!R73</f>
        <v>16.390804597701152</v>
      </c>
      <c r="F23" s="329">
        <f>'Mch-Tsc wt'!G81</f>
        <v>1856.9950738916255</v>
      </c>
      <c r="G23" s="127">
        <f>'Mch-Tsc wt'!T66</f>
        <v>127462.17832100097</v>
      </c>
      <c r="H23" s="127">
        <f>'Mch-Tsc wt'!T73</f>
        <v>164844.17827446305</v>
      </c>
      <c r="I23" s="738">
        <f>'Mch-Tsc wt'!W66</f>
        <v>31.110570248101798</v>
      </c>
      <c r="J23" s="739">
        <f>'Mch-Tsc wt'!W73</f>
        <v>48.222001503801955</v>
      </c>
      <c r="K23" s="691">
        <f>'Mch-Tsc wt'!X66</f>
        <v>31.110570248101798</v>
      </c>
      <c r="L23" s="691">
        <f>'Mch-Tsc wt'!X73</f>
        <v>31.831196906100811</v>
      </c>
      <c r="M23" s="6"/>
      <c r="N23" s="739">
        <f>'Mch-Tsc wt'!Y73</f>
        <v>-2.3163402414424707</v>
      </c>
      <c r="O23" s="738">
        <f>'Mch-Tsc wt'!Z66</f>
        <v>18.048110966002817</v>
      </c>
      <c r="P23" s="739">
        <f>'Mch-Tsc wt'!Z73</f>
        <v>25.369078843452616</v>
      </c>
      <c r="Q23" s="691"/>
      <c r="R23" s="691"/>
      <c r="S23" s="770"/>
      <c r="T23" s="771"/>
      <c r="U23" s="316">
        <f>'Mch-Tsc wt'!K66</f>
        <v>19.852709000000001</v>
      </c>
      <c r="V23" s="334">
        <f>'Mch-Tsc wt'!K79</f>
        <v>33.01952</v>
      </c>
      <c r="W23" s="253"/>
      <c r="X23" s="253"/>
      <c r="Y23" s="131" t="str">
        <f>'Mch-Tsc wt, tissue'!N43</f>
        <v/>
      </c>
      <c r="Z23" s="131" t="str">
        <f>'Mch-Tsc wt, tissue'!N44</f>
        <v/>
      </c>
      <c r="AA23" s="691">
        <f>'Mch-Tsc wt, tissue'!N45</f>
        <v>12.113284886974853</v>
      </c>
      <c r="AB23" s="691">
        <f>'Mch-Tsc wt, tissue'!N47</f>
        <v>1.2377464233584572</v>
      </c>
      <c r="AC23" s="691">
        <f>'Mch-Tsc wt, tissue'!N48</f>
        <v>5.9387079038807054</v>
      </c>
      <c r="AD23" s="691">
        <f>'Mch-Tsc wt, tissue'!N50</f>
        <v>156.84565554690312</v>
      </c>
      <c r="AE23" s="131">
        <f>'Mch-Tsc wt, tissue'!N46</f>
        <v>556.02112161832713</v>
      </c>
      <c r="AF23" s="680"/>
    </row>
    <row r="24" spans="1:55">
      <c r="A24" s="674">
        <v>3</v>
      </c>
      <c r="B24" s="675">
        <f>'Mch-Tsc wt'!B89</f>
        <v>269</v>
      </c>
      <c r="C24" s="679">
        <f>'Mch-Tsc wt'!P88</f>
        <v>126</v>
      </c>
      <c r="D24" s="685">
        <f>'Mch-Tsc wt'!P95</f>
        <v>118</v>
      </c>
      <c r="E24" s="684">
        <f>'Mch-Tsc wt'!R95</f>
        <v>25.406976744186043</v>
      </c>
      <c r="F24" s="329">
        <f>'Mch-Tsc wt'!G103</f>
        <v>2651.0174418604656</v>
      </c>
      <c r="G24" s="127">
        <f>'Mch-Tsc wt'!T88</f>
        <v>156865.79264639562</v>
      </c>
      <c r="H24" s="127">
        <f>'Mch-Tsc wt'!T95</f>
        <v>139891.22805253844</v>
      </c>
      <c r="I24" s="738">
        <f>'Mch-Tsc wt'!W88</f>
        <v>22.202868804457061</v>
      </c>
      <c r="J24" s="739">
        <f>'Mch-Tsc wt'!W95</f>
        <v>50.232601606423621</v>
      </c>
      <c r="K24" s="691">
        <f>'Mch-Tsc wt'!X88</f>
        <v>22.202868804457061</v>
      </c>
      <c r="L24" s="691">
        <f>'Mch-Tsc wt'!X95</f>
        <v>24.825624862237571</v>
      </c>
      <c r="M24" s="6"/>
      <c r="N24" s="739">
        <f>'Mch-Tsc wt'!Y95</f>
        <v>-11.812689976594418</v>
      </c>
      <c r="O24" s="738">
        <f>'Mch-Tsc wt'!Z88</f>
        <v>13.682205952436913</v>
      </c>
      <c r="P24" s="739">
        <f>'Mch-Tsc wt'!Z95</f>
        <v>31.731272076187778</v>
      </c>
      <c r="Q24" s="691"/>
      <c r="R24" s="691"/>
      <c r="S24" s="770"/>
      <c r="T24" s="771"/>
      <c r="U24" s="316">
        <f>'Mch-Tsc wt'!K88</f>
        <v>3.7233573</v>
      </c>
      <c r="V24" s="334">
        <f>'Mch-Tsc wt'!K101</f>
        <v>17.137049999999999</v>
      </c>
      <c r="W24" s="3"/>
      <c r="X24" s="3"/>
      <c r="Y24" s="131">
        <f>'Mch-Tsc wt, tissue'!N54</f>
        <v>0</v>
      </c>
      <c r="Z24" s="131">
        <f>'Mch-Tsc wt, tissue'!N55</f>
        <v>0</v>
      </c>
      <c r="AA24" s="691">
        <f>'Mch-Tsc wt, tissue'!N56</f>
        <v>18.236345896942744</v>
      </c>
      <c r="AB24" s="691">
        <f>'Mch-Tsc wt, tissue'!N58</f>
        <v>3.1677129529578969</v>
      </c>
      <c r="AC24" s="691">
        <f>'Mch-Tsc wt, tissue'!N59</f>
        <v>5.0713361658040439</v>
      </c>
      <c r="AD24" s="691">
        <f>'Mch-Tsc wt, tissue'!N61</f>
        <v>265.24723509469692</v>
      </c>
      <c r="AE24" s="131">
        <f>'Mch-Tsc wt, tissue'!N57</f>
        <v>206.14169769061169</v>
      </c>
      <c r="AF24" s="680"/>
    </row>
    <row r="25" spans="1:55">
      <c r="A25" s="674">
        <v>4</v>
      </c>
      <c r="B25" s="675">
        <f>'Mch-Tsc wt'!B111</f>
        <v>268</v>
      </c>
      <c r="C25" s="679">
        <f>'Mch-Tsc wt'!P110</f>
        <v>138</v>
      </c>
      <c r="D25" s="685">
        <f>'Mch-Tsc wt'!P117</f>
        <v>133.5</v>
      </c>
      <c r="E25" s="684">
        <f>'Mch-Tsc wt'!R117</f>
        <v>22.684931506849313</v>
      </c>
      <c r="F25" s="329">
        <f>'Mch-Tsc wt'!G125</f>
        <v>2640.2739726027394</v>
      </c>
      <c r="G25" s="127">
        <f>'Mch-Tsc wt'!T110</f>
        <v>90143.84123379887</v>
      </c>
      <c r="H25" s="127">
        <f>'Mch-Tsc wt'!T117</f>
        <v>106371.54494135926</v>
      </c>
      <c r="I25" s="738">
        <f>'Mch-Tsc wt'!W110</f>
        <v>38.567696952918936</v>
      </c>
      <c r="J25" s="739">
        <f>'Mch-Tsc wt'!W117</f>
        <v>65.453241187460932</v>
      </c>
      <c r="K25" s="691">
        <f>'Mch-Tsc wt'!X110</f>
        <v>38.567696952918936</v>
      </c>
      <c r="L25" s="691">
        <f>'Mch-Tsc wt'!X117</f>
        <v>42.768309680611615</v>
      </c>
      <c r="M25" s="6"/>
      <c r="N25" s="739">
        <f>'Mch-Tsc wt'!Y117</f>
        <v>-10.891531150590927</v>
      </c>
      <c r="O25" s="738">
        <f>'Mch-Tsc wt'!Z110</f>
        <v>20.78846564896762</v>
      </c>
      <c r="P25" s="739">
        <f>'Mch-Tsc wt'!Z117</f>
        <v>31.415966153800223</v>
      </c>
      <c r="Q25" s="691"/>
      <c r="R25" s="691"/>
      <c r="S25" s="770"/>
      <c r="T25" s="771"/>
      <c r="U25" s="316">
        <f>'Mch-Tsc wt'!K110</f>
        <v>13.927625000000001</v>
      </c>
      <c r="V25" s="334">
        <f>'Mch-Tsc wt'!K123</f>
        <v>26.518393</v>
      </c>
      <c r="W25" s="253"/>
      <c r="X25" s="253"/>
      <c r="Y25" s="131">
        <f>'Mch-Tsc wt, tissue'!N65</f>
        <v>0</v>
      </c>
      <c r="Z25" s="131">
        <f>'Mch-Tsc wt, tissue'!N66</f>
        <v>0</v>
      </c>
      <c r="AA25" s="691">
        <f>'Mch-Tsc wt, tissue'!N67</f>
        <v>13.19192522863526</v>
      </c>
      <c r="AB25" s="691">
        <f>'Mch-Tsc wt, tissue'!N69</f>
        <v>3.8925376173639741</v>
      </c>
      <c r="AC25" s="691">
        <f>'Mch-Tsc wt, tissue'!N70</f>
        <v>5.5301529190035339</v>
      </c>
      <c r="AD25" s="691">
        <f>'Mch-Tsc wt, tissue'!N72</f>
        <v>172.9308097052305</v>
      </c>
      <c r="AE25" s="131">
        <f>'Mch-Tsc wt, tissue'!N68</f>
        <v>660.86914728289253</v>
      </c>
      <c r="AF25" s="680"/>
    </row>
    <row r="26" spans="1:55">
      <c r="A26" s="674">
        <v>5</v>
      </c>
      <c r="B26" s="675">
        <f>'Mch-Tsc wt'!B133</f>
        <v>377</v>
      </c>
      <c r="C26" s="679">
        <f>'Mch-Tsc wt'!P132</f>
        <v>145</v>
      </c>
      <c r="D26" s="685">
        <f>'Mch-Tsc wt'!P139</f>
        <v>142.66666666666666</v>
      </c>
      <c r="E26" s="684">
        <f>'Mch-Tsc wt'!R139</f>
        <v>23.270361041141893</v>
      </c>
      <c r="F26" s="329">
        <f>'Mch-Tsc wt'!G147</f>
        <v>2468.0100755667504</v>
      </c>
      <c r="G26" s="127">
        <f>'Mch-Tsc wt'!T132</f>
        <v>84227.036488926795</v>
      </c>
      <c r="H26" s="127">
        <f>'Mch-Tsc wt'!T139</f>
        <v>108107.67028238547</v>
      </c>
      <c r="I26" s="738">
        <f>'Mch-Tsc wt'!W132</f>
        <v>41.912928455580598</v>
      </c>
      <c r="J26" s="739">
        <f>'Mch-Tsc wt'!W139</f>
        <v>65.62581798131842</v>
      </c>
      <c r="K26" s="691">
        <f>'Mch-Tsc wt'!X132</f>
        <v>41.912928455580598</v>
      </c>
      <c r="L26" s="691">
        <f>'Mch-Tsc wt'!X139</f>
        <v>42.355456940176531</v>
      </c>
      <c r="M26" s="6"/>
      <c r="N26" s="739">
        <f>'Mch-Tsc wt'!Y139</f>
        <v>-1.0558281201107738</v>
      </c>
      <c r="O26" s="738">
        <f>'Mch-Tsc wt'!Z132</f>
        <v>17.583638405797988</v>
      </c>
      <c r="P26" s="739">
        <f>'Mch-Tsc wt'!Z139</f>
        <v>28.07357321116076</v>
      </c>
      <c r="Q26" s="691"/>
      <c r="R26" s="691"/>
      <c r="S26" s="770"/>
      <c r="T26" s="771"/>
      <c r="U26" s="316">
        <f>'Mch-Tsc wt'!K132</f>
        <v>16.561007</v>
      </c>
      <c r="V26" s="334">
        <f>'Mch-Tsc wt'!K145</f>
        <v>21.910022999999999</v>
      </c>
      <c r="W26" s="253"/>
      <c r="X26" s="253"/>
      <c r="Y26" s="131">
        <f>'Mch-Tsc wt, tissue'!N76</f>
        <v>0</v>
      </c>
      <c r="Z26" s="131">
        <f>'Mch-Tsc wt, tissue'!N77</f>
        <v>0</v>
      </c>
      <c r="AA26" s="691">
        <f>'Mch-Tsc wt, tissue'!N78</f>
        <v>9.194633256332752</v>
      </c>
      <c r="AB26" s="691">
        <f>'Mch-Tsc wt, tissue'!N80</f>
        <v>3.9081179956802594</v>
      </c>
      <c r="AC26" s="691">
        <f>'Mch-Tsc wt, tissue'!N81</f>
        <v>3.1723373826470684</v>
      </c>
      <c r="AD26" s="691">
        <f>'Mch-Tsc wt, tissue'!N83</f>
        <v>324.33394824438597</v>
      </c>
      <c r="AE26" s="131">
        <f>'Mch-Tsc wt, tissue'!N79</f>
        <v>559.17741283001646</v>
      </c>
      <c r="AF26" s="680"/>
    </row>
    <row r="27" spans="1:55">
      <c r="A27" s="674">
        <v>6</v>
      </c>
      <c r="B27" s="675">
        <f>'Mch-Tsc wt'!B155</f>
        <v>378</v>
      </c>
      <c r="C27" s="679">
        <f>'Mch-Tsc wt'!P154</f>
        <v>152</v>
      </c>
      <c r="D27" s="685">
        <f>'Mch-Tsc wt'!P161</f>
        <v>120.33333333333333</v>
      </c>
      <c r="E27" s="684">
        <f>'Mch-Tsc wt'!R161</f>
        <v>25.172570390554039</v>
      </c>
      <c r="F27" s="329">
        <f>'Mch-Tsc wt'!G169</f>
        <v>2535.0136239782014</v>
      </c>
      <c r="G27" s="127">
        <f>'Mch-Tsc wt'!T154</f>
        <v>107524.44729236844</v>
      </c>
      <c r="H27" s="127">
        <f>'Mch-Tsc wt'!T161</f>
        <v>112819.14308774956</v>
      </c>
      <c r="I27" s="738">
        <f>'Mch-Tsc wt'!W154</f>
        <v>23.607177233922741</v>
      </c>
      <c r="J27" s="739">
        <f>'Mch-Tsc wt'!W161</f>
        <v>45.864895693917966</v>
      </c>
      <c r="K27" s="691">
        <f>'Mch-Tsc wt'!X154</f>
        <v>23.607177233922741</v>
      </c>
      <c r="L27" s="691">
        <f>'Mch-Tsc wt'!X161</f>
        <v>20.692325303363926</v>
      </c>
      <c r="M27" s="702"/>
      <c r="N27" s="739">
        <f>'Mch-Tsc wt'!Y161</f>
        <v>12.347312436703637</v>
      </c>
      <c r="O27" s="738">
        <f>'Mch-Tsc wt'!Z154</f>
        <v>12.441095873780419</v>
      </c>
      <c r="P27" s="739">
        <f>'Mch-Tsc wt'!Z161</f>
        <v>25.0561187199452</v>
      </c>
      <c r="Q27" s="691"/>
      <c r="R27" s="691"/>
      <c r="S27" s="770"/>
      <c r="T27" s="771"/>
      <c r="U27" s="696">
        <f>'Mch-Tsc wt'!K154</f>
        <v>4.2171222999999998</v>
      </c>
      <c r="V27" s="697">
        <f>'Mch-Tsc wt'!K167</f>
        <v>21.416257999999999</v>
      </c>
      <c r="W27" s="131"/>
      <c r="X27" s="131"/>
      <c r="Y27" s="131"/>
      <c r="Z27" s="131"/>
      <c r="AA27" s="691">
        <f>'Mch-Tsc wt, tissue'!N89</f>
        <v>17.960247723298401</v>
      </c>
      <c r="AB27" s="691">
        <f>'Mch-Tsc wt, tissue'!N91</f>
        <v>2.7359130798478217</v>
      </c>
      <c r="AC27" s="691">
        <f>'Mch-Tsc wt, tissue'!N92</f>
        <v>6.6690804310996228</v>
      </c>
      <c r="AD27" s="691">
        <f>'Mch-Tsc wt, tissue'!N94</f>
        <v>403.77254852077522</v>
      </c>
      <c r="AE27" s="131">
        <f>'Mch-Tsc wt, tissue'!N90</f>
        <v>481.01464885943653</v>
      </c>
      <c r="AF27" s="680"/>
    </row>
    <row r="28" spans="1:55">
      <c r="A28" s="674">
        <v>7</v>
      </c>
      <c r="B28" s="675" t="str">
        <f>'Mch-Tsc wt'!B177</f>
        <v>381/wh</v>
      </c>
      <c r="C28" s="679">
        <f>'Mch-Tsc wt'!P176</f>
        <v>111</v>
      </c>
      <c r="D28" s="685">
        <f>'Mch-Tsc wt'!P183</f>
        <v>118.5</v>
      </c>
      <c r="E28" s="684">
        <f>'Mch-Tsc wt'!R183</f>
        <v>30.980083857442349</v>
      </c>
      <c r="F28" s="329">
        <f>'Mch-Tsc wt'!G191</f>
        <v>3294.4968553459112</v>
      </c>
      <c r="G28" s="127">
        <f>'Mch-Tsc wt'!T176</f>
        <v>127835.43715121753</v>
      </c>
      <c r="H28" s="127">
        <f>'Mch-Tsc wt'!T183</f>
        <v>149024.44112985604</v>
      </c>
      <c r="I28" s="738">
        <f>'Mch-Tsc wt'!W176</f>
        <v>31.59841292713168</v>
      </c>
      <c r="J28" s="739">
        <f>'Mch-Tsc wt'!W183</f>
        <v>54.484656104075377</v>
      </c>
      <c r="K28" s="691">
        <f>'Mch-Tsc wt'!X176</f>
        <v>31.59841292713168</v>
      </c>
      <c r="L28" s="691">
        <f>'Mch-Tsc wt'!X183</f>
        <v>23.504572246633028</v>
      </c>
      <c r="M28" s="702"/>
      <c r="N28" s="739">
        <f>'Mch-Tsc wt'!Y183</f>
        <v>25.614706343523206</v>
      </c>
      <c r="O28" s="738">
        <f>'Mch-Tsc wt'!Z176</f>
        <v>18.28154503195276</v>
      </c>
      <c r="P28" s="739">
        <f>'Mch-Tsc wt'!Z183</f>
        <v>30.279555042128312</v>
      </c>
      <c r="Q28" s="691"/>
      <c r="R28" s="691"/>
      <c r="S28" s="770"/>
      <c r="T28" s="771"/>
      <c r="U28" s="696">
        <f>'Mch-Tsc wt'!K176</f>
        <v>11.129688</v>
      </c>
      <c r="V28" s="697">
        <f>'Mch-Tsc wt'!K189</f>
        <v>21.169376</v>
      </c>
      <c r="W28" s="131"/>
      <c r="X28" s="131"/>
      <c r="Y28" s="131"/>
      <c r="Z28" s="131"/>
      <c r="AA28" s="691">
        <f>'Mch-Tsc wt, tissue'!N100</f>
        <v>12.272506004980507</v>
      </c>
      <c r="AB28" s="691">
        <f>'Mch-Tsc wt, tissue'!N102</f>
        <v>2.2645544317293274</v>
      </c>
      <c r="AC28" s="691">
        <f>'Mch-Tsc wt, tissue'!N103</f>
        <v>13.671566555784244</v>
      </c>
      <c r="AD28" s="691">
        <f>'Mch-Tsc wt, tissue'!N105</f>
        <v>356.34830776838055</v>
      </c>
      <c r="AE28" s="131">
        <f>'Mch-Tsc wt, tissue'!N101</f>
        <v>524.93023814686558</v>
      </c>
      <c r="AF28" s="680"/>
    </row>
    <row r="29" spans="1:55">
      <c r="A29" s="674">
        <v>8</v>
      </c>
      <c r="B29" s="675">
        <f>'Mch-Tsc wt'!B199</f>
        <v>245</v>
      </c>
      <c r="C29" s="679">
        <f>'Mch-Tsc wt'!P198</f>
        <v>88</v>
      </c>
      <c r="D29" s="685">
        <f>'Mch-Tsc wt'!P205</f>
        <v>113</v>
      </c>
      <c r="E29" s="684">
        <f>'Mch-Tsc wt'!R205</f>
        <v>38.333333333333336</v>
      </c>
      <c r="F29" s="329">
        <f>'Mch-Tsc wt'!G213</f>
        <v>4302.5862068965516</v>
      </c>
      <c r="G29" s="127">
        <f>'Mch-Tsc wt'!T198</f>
        <v>166203.78263351292</v>
      </c>
      <c r="H29" s="127">
        <f>'Mch-Tsc wt'!T205</f>
        <v>158721.83430509557</v>
      </c>
      <c r="I29" s="738">
        <f>'Mch-Tsc wt'!W198</f>
        <v>24.13980674452749</v>
      </c>
      <c r="J29" s="739">
        <f>'Mch-Tsc wt'!W205</f>
        <v>50.894856642682562</v>
      </c>
      <c r="K29" s="691">
        <f>'Mch-Tsc wt'!X198</f>
        <v>24.13980674452749</v>
      </c>
      <c r="L29" s="691">
        <f>'Mch-Tsc wt'!X205</f>
        <v>12.561523309349232</v>
      </c>
      <c r="M29" s="702"/>
      <c r="N29" s="739">
        <f>'Mch-Tsc wt'!Y205</f>
        <v>47.96344708850274</v>
      </c>
      <c r="O29" s="738">
        <f>'Mch-Tsc wt'!Z198</f>
        <v>13.161594815602747</v>
      </c>
      <c r="P29" s="739">
        <f>'Mch-Tsc wt'!Z205</f>
        <v>26.162430031652434</v>
      </c>
      <c r="Q29" s="691"/>
      <c r="R29" s="691"/>
      <c r="S29" s="770"/>
      <c r="T29" s="771"/>
      <c r="U29" s="696">
        <f>'Mch-Tsc wt'!K198</f>
        <v>1.5837410000000001</v>
      </c>
      <c r="V29" s="697">
        <f>'Mch-Tsc wt'!K211</f>
        <v>21.087098000000001</v>
      </c>
      <c r="W29" s="131"/>
      <c r="X29" s="131"/>
      <c r="Y29" s="131"/>
      <c r="Z29" s="131"/>
      <c r="AA29" s="691">
        <f>'Mch-Tsc wt, tissue'!N111</f>
        <v>8.3242377726159535</v>
      </c>
      <c r="AB29" s="691">
        <f>'Mch-Tsc wt, tissue'!N113</f>
        <v>4.876121170490995</v>
      </c>
      <c r="AC29" s="691">
        <f>'Mch-Tsc wt, tissue'!N114</f>
        <v>19.050817781510382</v>
      </c>
      <c r="AD29" s="691">
        <f>'Mch-Tsc wt, tissue'!N116</f>
        <v>401.64013900855844</v>
      </c>
      <c r="AE29" s="131">
        <f>'Mch-Tsc wt, tissue'!N112</f>
        <v>366.9088956789065</v>
      </c>
      <c r="AF29" s="680"/>
    </row>
    <row r="30" spans="1:55">
      <c r="A30" s="674">
        <v>9</v>
      </c>
      <c r="B30" s="675" t="str">
        <f>'Mch-Tsc wt, tissue'!A121</f>
        <v>381/br</v>
      </c>
      <c r="C30" s="679">
        <f>'Mch-Tsc wt'!P220</f>
        <v>103</v>
      </c>
      <c r="D30" s="685">
        <f>'Mch-Tsc wt'!P227</f>
        <v>110</v>
      </c>
      <c r="E30" s="684">
        <f>'Mch-Tsc wt'!R227</f>
        <v>32.613756613756621</v>
      </c>
      <c r="F30" s="329">
        <f>'Mch-Tsc wt'!G235</f>
        <v>3460.9523809523812</v>
      </c>
      <c r="G30" s="127">
        <f>'Mch-Tsc wt'!T220</f>
        <v>112970.40549531618</v>
      </c>
      <c r="H30" s="127">
        <f>'Mch-Tsc wt'!T227</f>
        <v>139743.94970330034</v>
      </c>
      <c r="I30" s="738">
        <f>'Mch-Tsc wt'!W220</f>
        <v>34.56783683069596</v>
      </c>
      <c r="J30" s="739">
        <f>'Mch-Tsc wt'!W227</f>
        <v>56.229391033258821</v>
      </c>
      <c r="K30" s="691">
        <f>'Mch-Tsc wt'!X220</f>
        <v>34.56783683069596</v>
      </c>
      <c r="L30" s="691">
        <f>'Mch-Tsc wt'!X183</f>
        <v>23.504572246633028</v>
      </c>
      <c r="M30" s="702"/>
      <c r="N30" s="739">
        <f>'Mch-Tsc wt'!Y183</f>
        <v>25.614706343523206</v>
      </c>
      <c r="O30" s="738">
        <f>'Mch-Tsc wt'!Z220</f>
        <v>21.871675733474426</v>
      </c>
      <c r="P30" s="739">
        <f>'Mch-Tsc wt'!Z183</f>
        <v>30.279555042128312</v>
      </c>
      <c r="Q30" s="691"/>
      <c r="R30" s="691"/>
      <c r="S30" s="770"/>
      <c r="T30" s="771"/>
      <c r="U30" s="696">
        <f>'Mch-Tsc wt'!K220</f>
        <v>19.358944000000001</v>
      </c>
      <c r="V30" s="697">
        <f>'Mch-Tsc wt'!K233</f>
        <v>21.087098000000001</v>
      </c>
      <c r="W30" s="131"/>
      <c r="X30" s="131"/>
      <c r="Y30" s="131"/>
      <c r="Z30" s="131"/>
      <c r="AA30" s="691">
        <f>'Mch-Tsc wt, tissue'!N122</f>
        <v>19.22024003094166</v>
      </c>
      <c r="AB30" s="691">
        <f>'Mch-Tsc wt, tissue'!N124</f>
        <v>3.4232595485892396</v>
      </c>
      <c r="AC30" s="691">
        <f>'Mch-Tsc wt, tissue'!N125</f>
        <v>7.4337351566658381</v>
      </c>
      <c r="AD30" s="691">
        <f>'Mch-Tsc wt, tissue'!N127</f>
        <v>300.32962892235093</v>
      </c>
      <c r="AE30" s="131">
        <f>'Mch-Tsc wt, tissue'!N123</f>
        <v>464.98041118359998</v>
      </c>
      <c r="AF30" s="680"/>
    </row>
    <row r="31" spans="1:55">
      <c r="A31" s="674">
        <v>10</v>
      </c>
      <c r="B31" s="675">
        <f>'Mch-Tsc wt, tissue'!A132</f>
        <v>262</v>
      </c>
      <c r="C31" s="679">
        <f>'Mch-Tsc wt'!P242</f>
        <v>129</v>
      </c>
      <c r="D31" s="685">
        <f>'Mch-Tsc wt'!P249</f>
        <v>120.5</v>
      </c>
      <c r="E31" s="684">
        <f>'Mch-Tsc wt'!R249</f>
        <v>20.663492063492061</v>
      </c>
      <c r="F31" s="329">
        <f>'Mch-Tsc wt'!G257</f>
        <v>2456.9841269841263</v>
      </c>
      <c r="G31" s="127">
        <f>'Mch-Tsc wt'!T242</f>
        <v>151047.81574670607</v>
      </c>
      <c r="H31" s="127">
        <f>'Mch-Tsc wt'!T249</f>
        <v>184564.68228337137</v>
      </c>
      <c r="I31" s="738">
        <f>'Mch-Tsc wt'!W242</f>
        <v>25.726691293783446</v>
      </c>
      <c r="J31" s="739">
        <f>'Mch-Tsc wt'!W249</f>
        <v>42.29912231771587</v>
      </c>
      <c r="K31" s="691">
        <f>'Mch-Tsc wt'!X242</f>
        <v>25.726691293783446</v>
      </c>
      <c r="L31" s="691">
        <f>'Mch-Tsc wt'!X249</f>
        <v>21.635630254223802</v>
      </c>
      <c r="M31" s="702"/>
      <c r="N31" s="739">
        <f>'Mch-Tsc wt'!Y249</f>
        <v>15.902010067451625</v>
      </c>
      <c r="O31" s="738">
        <f>'Mch-Tsc wt'!Z242</f>
        <v>15.649881359971024</v>
      </c>
      <c r="P31" s="739">
        <f>'Mch-Tsc wt'!Z249</f>
        <v>25.997825009315388</v>
      </c>
      <c r="Q31" s="691"/>
      <c r="R31" s="691"/>
      <c r="S31" s="770"/>
      <c r="T31" s="771"/>
      <c r="U31" s="696">
        <f>'Mch-Tsc wt'!K242</f>
        <v>3.1473141</v>
      </c>
      <c r="V31" s="697">
        <f>'Mch-Tsc wt'!K255</f>
        <v>11.047385999999999</v>
      </c>
      <c r="W31" s="131"/>
      <c r="X31" s="131"/>
      <c r="Y31" s="131"/>
      <c r="Z31" s="131"/>
      <c r="AA31" s="691">
        <f>'Mch-Tsc wt, tissue'!N133</f>
        <v>9.4233466126045489</v>
      </c>
      <c r="AB31" s="691">
        <f>'Mch-Tsc wt, tissue'!N135</f>
        <v>2.4787750442879966</v>
      </c>
      <c r="AC31" s="691">
        <f>'Mch-Tsc wt, tissue'!N136</f>
        <v>3.5160095155977737</v>
      </c>
      <c r="AD31" s="131">
        <f>'Mch-Tsc wt, tissue'!N138</f>
        <v>137.30134696801889</v>
      </c>
      <c r="AE31" s="131">
        <f>'Mch-Tsc wt, tissue'!N134</f>
        <v>421.77628458661331</v>
      </c>
      <c r="AF31" s="680"/>
    </row>
    <row r="32" spans="1:55" s="754" customFormat="1">
      <c r="A32" s="751">
        <v>11</v>
      </c>
      <c r="B32" s="718">
        <f>'Mch-Tsc wt'!B265</f>
        <v>0</v>
      </c>
      <c r="C32" s="716">
        <f>'Mch-Tsc wt'!P264</f>
        <v>0</v>
      </c>
      <c r="D32" s="721">
        <f>'Mch-Tsc wt'!P271</f>
        <v>0</v>
      </c>
      <c r="E32" s="720">
        <f>'Mch-Tsc wt'!R271</f>
        <v>0</v>
      </c>
      <c r="F32" s="723">
        <f>'Mch-Tsc wt'!G279</f>
        <v>0</v>
      </c>
      <c r="G32" s="722">
        <f>'Mch-Tsc wt'!T264</f>
        <v>0</v>
      </c>
      <c r="H32" s="722">
        <f>'Mch-Tsc wt'!T271</f>
        <v>0</v>
      </c>
      <c r="I32" s="720">
        <f>'Mch-Tsc wt'!W264</f>
        <v>0</v>
      </c>
      <c r="J32" s="721">
        <f>'Mch-Tsc wt'!W271</f>
        <v>0</v>
      </c>
      <c r="K32" s="719">
        <f>'Mch-Tsc wt'!X264</f>
        <v>0</v>
      </c>
      <c r="L32" s="719">
        <f>'Mch-Tsc wt'!X271</f>
        <v>0</v>
      </c>
      <c r="M32" s="724"/>
      <c r="N32" s="721">
        <f>'Mch-Tsc wt'!Y271</f>
        <v>0</v>
      </c>
      <c r="O32" s="720">
        <f>'Mch-Tsc wt'!Z264</f>
        <v>0</v>
      </c>
      <c r="P32" s="721">
        <f>'Mch-Tsc wt'!Z271</f>
        <v>0</v>
      </c>
      <c r="Q32" s="719"/>
      <c r="R32" s="719"/>
      <c r="S32" s="716"/>
      <c r="T32" s="721"/>
      <c r="U32" s="716">
        <f>'Mch-Tsc wt'!K264</f>
        <v>0</v>
      </c>
      <c r="V32" s="727">
        <f>'Mch-Tsc wt'!K277</f>
        <v>0</v>
      </c>
      <c r="W32" s="725"/>
      <c r="X32" s="725"/>
      <c r="Y32" s="725"/>
      <c r="Z32" s="725"/>
      <c r="AA32" s="719" t="str">
        <f>'Mch-Tsc wt, tissue'!N144</f>
        <v/>
      </c>
      <c r="AB32" s="719" t="str">
        <f>'Mch-Tsc wt, tissue'!N146</f>
        <v/>
      </c>
      <c r="AC32" s="719" t="str">
        <f>'Mch-Tsc wt, tissue'!N147</f>
        <v/>
      </c>
      <c r="AD32" s="725" t="str">
        <f>'Mch-Tsc wt, tissue'!N149</f>
        <v/>
      </c>
      <c r="AE32" s="725" t="str">
        <f>'Mch-Tsc wt, tissue'!N145</f>
        <v/>
      </c>
      <c r="AF32" s="727"/>
      <c r="AG32" s="752"/>
      <c r="AH32" s="752"/>
      <c r="AI32" s="752"/>
      <c r="AJ32" s="753"/>
      <c r="AK32" s="753"/>
      <c r="AL32" s="753"/>
      <c r="AM32" s="753"/>
      <c r="AN32" s="753"/>
      <c r="AO32" s="753"/>
      <c r="AP32" s="753"/>
      <c r="AQ32" s="753"/>
      <c r="AR32" s="753"/>
      <c r="AS32" s="753"/>
      <c r="AT32" s="753"/>
      <c r="AU32" s="753"/>
      <c r="AV32" s="753"/>
      <c r="AW32" s="753"/>
      <c r="AX32" s="753"/>
      <c r="AY32" s="753"/>
      <c r="AZ32" s="753"/>
      <c r="BA32" s="753"/>
      <c r="BB32" s="753"/>
      <c r="BC32" s="753"/>
    </row>
    <row r="33" spans="1:55" s="754" customFormat="1">
      <c r="A33" s="751">
        <v>12</v>
      </c>
      <c r="B33" s="718">
        <f>'Mch-Tsc wt'!B287</f>
        <v>0</v>
      </c>
      <c r="C33" s="716">
        <f>'Mch-Tsc wt'!P286</f>
        <v>0</v>
      </c>
      <c r="D33" s="721">
        <f>'Mch-Tsc wt'!P293</f>
        <v>0</v>
      </c>
      <c r="E33" s="720">
        <f>'Mch-Tsc wt'!R293</f>
        <v>0</v>
      </c>
      <c r="F33" s="723">
        <f>'Mch-Tsc wt'!G301</f>
        <v>0</v>
      </c>
      <c r="G33" s="722">
        <f>'Mch-Tsc wt'!T286</f>
        <v>0</v>
      </c>
      <c r="H33" s="722">
        <f>'Mch-Tsc wt'!T293</f>
        <v>0</v>
      </c>
      <c r="I33" s="720">
        <f>'Mch-Tsc wt'!W286</f>
        <v>0</v>
      </c>
      <c r="J33" s="721">
        <f>'Mch-Tsc wt'!W293</f>
        <v>0</v>
      </c>
      <c r="K33" s="719">
        <f>'Mch-Tsc wt'!X286</f>
        <v>0</v>
      </c>
      <c r="L33" s="719">
        <f>'Mch-Tsc wt'!X293</f>
        <v>0</v>
      </c>
      <c r="M33" s="724"/>
      <c r="N33" s="721">
        <f>'Mch-Tsc wt'!Y293</f>
        <v>0</v>
      </c>
      <c r="O33" s="720">
        <f>'Mch-Tsc wt'!Z286</f>
        <v>0</v>
      </c>
      <c r="P33" s="721">
        <f>'Mch-Tsc wt'!Z293</f>
        <v>0</v>
      </c>
      <c r="Q33" s="719"/>
      <c r="R33" s="719"/>
      <c r="S33" s="716"/>
      <c r="T33" s="721"/>
      <c r="U33" s="716">
        <f>'Mch-Tsc wt'!K286</f>
        <v>0</v>
      </c>
      <c r="V33" s="727">
        <f>'Mch-Tsc wt'!K299</f>
        <v>0</v>
      </c>
      <c r="W33" s="725"/>
      <c r="X33" s="725"/>
      <c r="Y33" s="725"/>
      <c r="Z33" s="725"/>
      <c r="AA33" s="719" t="str">
        <f>'Mch-Tsc wt, tissue'!N155</f>
        <v/>
      </c>
      <c r="AB33" s="719" t="str">
        <f>'Mch-Tsc wt, tissue'!N157</f>
        <v/>
      </c>
      <c r="AC33" s="719" t="str">
        <f>'Mch-Tsc wt, tissue'!N158</f>
        <v/>
      </c>
      <c r="AD33" s="725" t="str">
        <f>'Mch-Tsc wt, tissue'!N160</f>
        <v/>
      </c>
      <c r="AE33" s="725" t="str">
        <f>'Mch-Tsc wt, tissue'!N156</f>
        <v/>
      </c>
      <c r="AF33" s="727"/>
      <c r="AG33" s="752"/>
      <c r="AH33" s="752"/>
      <c r="AI33" s="752"/>
      <c r="AJ33" s="753"/>
      <c r="AK33" s="753"/>
      <c r="AL33" s="753"/>
      <c r="AM33" s="753"/>
      <c r="AN33" s="753"/>
      <c r="AO33" s="753"/>
      <c r="AP33" s="753"/>
      <c r="AQ33" s="753"/>
      <c r="AR33" s="753"/>
      <c r="AS33" s="753"/>
      <c r="AT33" s="753"/>
      <c r="AU33" s="753"/>
      <c r="AV33" s="753"/>
      <c r="AW33" s="753"/>
      <c r="AX33" s="753"/>
      <c r="AY33" s="753"/>
      <c r="AZ33" s="753"/>
      <c r="BA33" s="753"/>
      <c r="BB33" s="753"/>
      <c r="BC33" s="753"/>
    </row>
    <row r="34" spans="1:55" s="754" customFormat="1">
      <c r="A34" s="751">
        <v>13</v>
      </c>
      <c r="B34" s="718">
        <f>'Mch-Tsc wt'!B309</f>
        <v>0</v>
      </c>
      <c r="C34" s="716">
        <f>'Mch-Tsc wt'!P308</f>
        <v>0</v>
      </c>
      <c r="D34" s="721">
        <f>'Mch-Tsc wt'!P315</f>
        <v>0</v>
      </c>
      <c r="E34" s="720">
        <f>'Mch-Tsc wt'!R315</f>
        <v>0</v>
      </c>
      <c r="F34" s="723">
        <f>'Mch-Tsc wt'!G323</f>
        <v>0</v>
      </c>
      <c r="G34" s="722">
        <f>'Mch-Tsc wt'!T308</f>
        <v>0</v>
      </c>
      <c r="H34" s="722">
        <f>'Mch-Tsc wt'!T315</f>
        <v>0</v>
      </c>
      <c r="I34" s="720">
        <f>'Mch-Tsc wt'!W308</f>
        <v>0</v>
      </c>
      <c r="J34" s="721">
        <f>'Mch-Tsc wt'!W315</f>
        <v>0</v>
      </c>
      <c r="K34" s="719">
        <f>'Mch-Tsc wt'!X308</f>
        <v>0</v>
      </c>
      <c r="L34" s="719">
        <f>'Mch-Tsc wt'!X315</f>
        <v>0</v>
      </c>
      <c r="M34" s="724"/>
      <c r="N34" s="721">
        <f>'Mch-Tsc wt'!Y315</f>
        <v>0</v>
      </c>
      <c r="O34" s="720"/>
      <c r="P34" s="721"/>
      <c r="Q34" s="719"/>
      <c r="R34" s="719"/>
      <c r="S34" s="716"/>
      <c r="T34" s="721"/>
      <c r="U34" s="716">
        <f>'Mch-Tsc wt'!K308</f>
        <v>0</v>
      </c>
      <c r="V34" s="727">
        <f>'Mch-Tsc wt'!K321</f>
        <v>0</v>
      </c>
      <c r="W34" s="725"/>
      <c r="X34" s="725"/>
      <c r="Y34" s="725"/>
      <c r="Z34" s="725"/>
      <c r="AA34" s="719" t="str">
        <f>'Mch-Tsc wt, tissue'!N166</f>
        <v/>
      </c>
      <c r="AB34" s="719" t="str">
        <f>'Mch-Tsc wt, tissue'!N168</f>
        <v/>
      </c>
      <c r="AC34" s="719" t="str">
        <f>'Mch-Tsc wt, tissue'!N169</f>
        <v/>
      </c>
      <c r="AD34" s="725" t="str">
        <f>'Mch-Tsc wt, tissue'!N171</f>
        <v/>
      </c>
      <c r="AE34" s="725" t="str">
        <f>'Mch-Tsc wt, tissue'!N167</f>
        <v/>
      </c>
      <c r="AF34" s="727"/>
      <c r="AG34" s="752"/>
      <c r="AH34" s="752"/>
      <c r="AI34" s="752"/>
      <c r="AJ34" s="753"/>
      <c r="AK34" s="753"/>
      <c r="AL34" s="753"/>
      <c r="AM34" s="753"/>
      <c r="AN34" s="753"/>
      <c r="AO34" s="753"/>
      <c r="AP34" s="753"/>
      <c r="AQ34" s="753"/>
      <c r="AR34" s="753"/>
      <c r="AS34" s="753"/>
      <c r="AT34" s="753"/>
      <c r="AU34" s="753"/>
      <c r="AV34" s="753"/>
      <c r="AW34" s="753"/>
      <c r="AX34" s="753"/>
      <c r="AY34" s="753"/>
      <c r="AZ34" s="753"/>
      <c r="BA34" s="753"/>
      <c r="BB34" s="753"/>
      <c r="BC34" s="753"/>
    </row>
    <row r="35" spans="1:55" s="754" customFormat="1">
      <c r="A35" s="755">
        <v>14</v>
      </c>
      <c r="B35" s="756">
        <f>'Mch-Tsc wt'!B331</f>
        <v>0</v>
      </c>
      <c r="C35" s="757">
        <f>'Mch-Tsc wt'!P330</f>
        <v>0</v>
      </c>
      <c r="D35" s="758">
        <f>'Mch-Tsc wt'!P337</f>
        <v>0</v>
      </c>
      <c r="E35" s="759">
        <f>'Mch-Tsc wt'!R337</f>
        <v>0</v>
      </c>
      <c r="F35" s="760">
        <f>'Mch-Tsc wt'!G345</f>
        <v>0</v>
      </c>
      <c r="G35" s="761">
        <f>'Mch-Tsc wt'!T330</f>
        <v>0</v>
      </c>
      <c r="H35" s="761">
        <f>'Mch-Tsc wt'!T337</f>
        <v>0</v>
      </c>
      <c r="I35" s="759">
        <f>'Mch-Tsc wt'!W330</f>
        <v>0</v>
      </c>
      <c r="J35" s="758">
        <f>'Mch-Tsc wt'!W337</f>
        <v>0</v>
      </c>
      <c r="K35" s="762">
        <f>'Mch-Tsc wt'!X330</f>
        <v>0</v>
      </c>
      <c r="L35" s="762">
        <f>'Mch-Tsc wt'!Y337</f>
        <v>0</v>
      </c>
      <c r="M35" s="763"/>
      <c r="N35" s="758">
        <f>'Mch-Tsc wt'!Y337</f>
        <v>0</v>
      </c>
      <c r="O35" s="759"/>
      <c r="P35" s="758"/>
      <c r="Q35" s="762"/>
      <c r="R35" s="762"/>
      <c r="S35" s="757"/>
      <c r="T35" s="758"/>
      <c r="U35" s="757">
        <f>'Mch-Tsc wt'!K330</f>
        <v>0</v>
      </c>
      <c r="V35" s="765">
        <f>'Mch-Tsc wt'!K343</f>
        <v>0</v>
      </c>
      <c r="W35" s="764"/>
      <c r="X35" s="764"/>
      <c r="Y35" s="764"/>
      <c r="Z35" s="764"/>
      <c r="AA35" s="762" t="str">
        <f>'Mch-Tsc wt, tissue'!N177</f>
        <v/>
      </c>
      <c r="AB35" s="762" t="str">
        <f>'Mch-Tsc wt, tissue'!N179</f>
        <v/>
      </c>
      <c r="AC35" s="762" t="str">
        <f>'Mch-Tsc wt, tissue'!N180</f>
        <v/>
      </c>
      <c r="AD35" s="764" t="str">
        <f>'Mch-Tsc wt, tissue'!N182</f>
        <v/>
      </c>
      <c r="AE35" s="764" t="str">
        <f>'Mch-Tsc wt, tissue'!N178</f>
        <v/>
      </c>
      <c r="AF35" s="765"/>
      <c r="AG35" s="752"/>
      <c r="AH35" s="752"/>
      <c r="AI35" s="752"/>
      <c r="AJ35" s="753"/>
      <c r="AK35" s="753"/>
      <c r="AL35" s="753"/>
      <c r="AM35" s="753"/>
      <c r="AN35" s="753"/>
      <c r="AO35" s="753"/>
      <c r="AP35" s="753"/>
      <c r="AQ35" s="753"/>
      <c r="AR35" s="753"/>
      <c r="AS35" s="753"/>
      <c r="AT35" s="753"/>
      <c r="AU35" s="753"/>
      <c r="AV35" s="753"/>
      <c r="AW35" s="753"/>
      <c r="AX35" s="753"/>
      <c r="AY35" s="753"/>
      <c r="AZ35" s="753"/>
      <c r="BA35" s="753"/>
      <c r="BB35" s="753"/>
      <c r="BC35" s="753"/>
    </row>
    <row r="36" spans="1:55">
      <c r="A36" s="843" t="s">
        <v>57</v>
      </c>
      <c r="B36" s="844"/>
      <c r="C36" s="285">
        <f>AVERAGE(C22:C31)</f>
        <v>125.9</v>
      </c>
      <c r="D36" s="286">
        <f>AVERAGE(D22:D31)</f>
        <v>122.6</v>
      </c>
      <c r="E36" s="285">
        <f t="shared" ref="E36:P36" si="0">AVERAGE(E22:E31)</f>
        <v>25.665008207828141</v>
      </c>
      <c r="F36" s="286">
        <f t="shared" si="0"/>
        <v>2800.2645547552438</v>
      </c>
      <c r="G36" s="285">
        <f t="shared" si="0"/>
        <v>130105.52104915332</v>
      </c>
      <c r="H36" s="286">
        <f t="shared" si="0"/>
        <v>143106.03006611962</v>
      </c>
      <c r="I36" s="285">
        <f t="shared" si="0"/>
        <v>29.003599851253419</v>
      </c>
      <c r="J36" s="286">
        <f t="shared" si="0"/>
        <v>51.489792039613363</v>
      </c>
      <c r="K36" s="285">
        <f t="shared" si="0"/>
        <v>29.003599851253419</v>
      </c>
      <c r="L36" s="286">
        <f t="shared" si="0"/>
        <v>25.81367761449831</v>
      </c>
      <c r="M36" s="285"/>
      <c r="N36" s="286">
        <f t="shared" si="0"/>
        <v>11.428257065197547</v>
      </c>
      <c r="O36" s="285">
        <f t="shared" si="0"/>
        <v>16.035610442840266</v>
      </c>
      <c r="P36" s="286">
        <f t="shared" si="0"/>
        <v>27.199877334276685</v>
      </c>
      <c r="Q36" s="285"/>
      <c r="R36" s="286"/>
      <c r="S36" s="285"/>
      <c r="T36" s="286"/>
      <c r="U36" s="285">
        <f t="shared" ref="U36:V36" si="1">AVERAGE(U22:U35)</f>
        <v>7.3267058357142858</v>
      </c>
      <c r="V36" s="286">
        <f t="shared" si="1"/>
        <v>15.191524142857142</v>
      </c>
      <c r="W36" s="285"/>
      <c r="X36" s="286"/>
      <c r="Y36" s="286">
        <f>AVERAGE(Y22:Y26)</f>
        <v>0</v>
      </c>
      <c r="Z36" s="286">
        <f>AVERAGE(Z22:Z26)</f>
        <v>0</v>
      </c>
      <c r="AA36" s="285">
        <f>AVERAGE(AA22:AA31)</f>
        <v>12.558342146288078</v>
      </c>
      <c r="AB36" s="285">
        <f t="shared" ref="AB36:AE36" si="2">AVERAGE(AB22:AB31)</f>
        <v>2.9048841540328025</v>
      </c>
      <c r="AC36" s="285">
        <f t="shared" si="2"/>
        <v>7.7768204825306686</v>
      </c>
      <c r="AD36" s="285">
        <f t="shared" si="2"/>
        <v>265.61186654296739</v>
      </c>
      <c r="AE36" s="285">
        <f t="shared" si="2"/>
        <v>437.35032215355284</v>
      </c>
      <c r="AF36" s="286"/>
    </row>
    <row r="37" spans="1:55">
      <c r="A37" s="862" t="s">
        <v>213</v>
      </c>
      <c r="B37" s="863"/>
      <c r="C37" s="289">
        <f>STDEV(C22:C31)/SQRT(9)</f>
        <v>6.5967631419217412</v>
      </c>
      <c r="D37" s="290">
        <f>STDEV(D22:D31)/SQRT(9)</f>
        <v>3.5587562754014272</v>
      </c>
      <c r="E37" s="289">
        <f t="shared" ref="E37:P37" si="3">STDEV(E22:E31)/SQRT(9)</f>
        <v>2.1759175190985243</v>
      </c>
      <c r="F37" s="290">
        <f t="shared" si="3"/>
        <v>232.78279819180057</v>
      </c>
      <c r="G37" s="289">
        <f t="shared" si="3"/>
        <v>10630.259785520075</v>
      </c>
      <c r="H37" s="290">
        <f t="shared" si="3"/>
        <v>8994.5499961592377</v>
      </c>
      <c r="I37" s="289">
        <f t="shared" si="3"/>
        <v>2.6383244278772162</v>
      </c>
      <c r="J37" s="290">
        <f t="shared" si="3"/>
        <v>3.1578236073442678</v>
      </c>
      <c r="K37" s="289">
        <f t="shared" si="3"/>
        <v>2.6383244278772162</v>
      </c>
      <c r="L37" s="290">
        <f t="shared" si="3"/>
        <v>3.4376383725752375</v>
      </c>
      <c r="M37" s="289"/>
      <c r="N37" s="290">
        <f t="shared" si="3"/>
        <v>6.2296449005922021</v>
      </c>
      <c r="O37" s="289">
        <f t="shared" si="3"/>
        <v>1.3456430753587225</v>
      </c>
      <c r="P37" s="290">
        <f t="shared" si="3"/>
        <v>1.4055769508605589</v>
      </c>
      <c r="Q37" s="289"/>
      <c r="R37" s="290"/>
      <c r="S37" s="289"/>
      <c r="T37" s="290"/>
      <c r="U37" s="289">
        <f t="shared" ref="U37:V37" si="4">STDEV(U22:U35)/SQRT(13)</f>
        <v>2.0866652672339567</v>
      </c>
      <c r="V37" s="290">
        <f t="shared" si="4"/>
        <v>3.0662844949473915</v>
      </c>
      <c r="W37" s="289"/>
      <c r="X37" s="290"/>
      <c r="Y37" s="290">
        <f>STDEV(Y22:Y26)/SQRT(3)</f>
        <v>0</v>
      </c>
      <c r="Z37" s="290">
        <f>STDEV(Z22:Z26)/SQRT(4)</f>
        <v>0</v>
      </c>
      <c r="AA37" s="289">
        <f>STDEV(AA22:AA31)/SQRT(9)</f>
        <v>1.5449008372555362</v>
      </c>
      <c r="AB37" s="289">
        <f t="shared" ref="AB37:AE37" si="5">STDEV(AB22:AB31)/SQRT(9)</f>
        <v>0.40051617484653473</v>
      </c>
      <c r="AC37" s="289">
        <f t="shared" si="5"/>
        <v>1.6416692939449133</v>
      </c>
      <c r="AD37" s="289">
        <f t="shared" si="5"/>
        <v>35.799265989432733</v>
      </c>
      <c r="AE37" s="289">
        <f t="shared" si="5"/>
        <v>54.582564432142846</v>
      </c>
      <c r="AF37" s="290"/>
    </row>
    <row r="38" spans="1:55">
      <c r="A38" s="321"/>
      <c r="B38" s="321"/>
      <c r="C38" s="326"/>
      <c r="D38" s="326"/>
      <c r="E38" s="326"/>
      <c r="F38" s="326"/>
      <c r="G38" s="323"/>
      <c r="H38" s="323"/>
      <c r="I38" s="322"/>
      <c r="J38" s="322"/>
      <c r="K38" s="322"/>
      <c r="L38" s="322"/>
      <c r="M38" s="322"/>
      <c r="N38" s="322"/>
      <c r="O38" s="322"/>
      <c r="P38" s="322"/>
      <c r="Q38" s="322"/>
      <c r="R38" s="322"/>
      <c r="S38" s="322"/>
      <c r="T38" s="322"/>
      <c r="U38" s="322"/>
      <c r="V38" s="322"/>
      <c r="W38" s="322"/>
      <c r="X38" s="322"/>
      <c r="Y38" s="366"/>
      <c r="Z38" s="366"/>
      <c r="AA38" s="366"/>
      <c r="AB38" s="366"/>
      <c r="AC38" s="366"/>
    </row>
    <row r="39" spans="1:55" ht="14.25">
      <c r="A39" s="436" t="s">
        <v>241</v>
      </c>
      <c r="B39" s="440" t="str">
        <f>'Mch-Tsc ko'!B23</f>
        <v>ko</v>
      </c>
      <c r="C39" s="837" t="s">
        <v>164</v>
      </c>
      <c r="D39" s="864"/>
      <c r="E39" s="858" t="s">
        <v>27</v>
      </c>
      <c r="F39" s="858"/>
      <c r="G39" s="860" t="s">
        <v>155</v>
      </c>
      <c r="H39" s="861"/>
      <c r="I39" s="858" t="s">
        <v>33</v>
      </c>
      <c r="J39" s="858"/>
      <c r="K39" s="860" t="s">
        <v>167</v>
      </c>
      <c r="L39" s="861"/>
      <c r="M39" s="858" t="s">
        <v>181</v>
      </c>
      <c r="N39" s="858"/>
      <c r="O39" s="860" t="s">
        <v>46</v>
      </c>
      <c r="P39" s="861"/>
      <c r="Q39" s="858"/>
      <c r="R39" s="858"/>
      <c r="S39" s="860"/>
      <c r="T39" s="861"/>
      <c r="U39" s="858" t="s">
        <v>165</v>
      </c>
      <c r="V39" s="858"/>
      <c r="W39" s="817" t="s">
        <v>166</v>
      </c>
      <c r="X39" s="859"/>
      <c r="Y39" s="837" t="s">
        <v>82</v>
      </c>
      <c r="Z39" s="838"/>
      <c r="AA39" s="838"/>
      <c r="AB39" s="838"/>
      <c r="AC39" s="838"/>
      <c r="AD39" s="838"/>
      <c r="AE39" s="838"/>
      <c r="AF39" s="839"/>
    </row>
    <row r="40" spans="1:55">
      <c r="A40" s="104"/>
      <c r="B40" s="313"/>
      <c r="C40" s="853" t="s">
        <v>208</v>
      </c>
      <c r="D40" s="854"/>
      <c r="E40" s="855" t="s">
        <v>34</v>
      </c>
      <c r="F40" s="855"/>
      <c r="G40" s="856" t="s">
        <v>31</v>
      </c>
      <c r="H40" s="857"/>
      <c r="I40" s="855" t="s">
        <v>34</v>
      </c>
      <c r="J40" s="855"/>
      <c r="K40" s="856" t="s">
        <v>34</v>
      </c>
      <c r="L40" s="857"/>
      <c r="M40" s="855" t="s">
        <v>84</v>
      </c>
      <c r="N40" s="855"/>
      <c r="O40" s="856" t="s">
        <v>41</v>
      </c>
      <c r="P40" s="857"/>
      <c r="Q40" s="855"/>
      <c r="R40" s="855"/>
      <c r="S40" s="856"/>
      <c r="T40" s="857"/>
      <c r="U40" s="855" t="s">
        <v>261</v>
      </c>
      <c r="V40" s="855"/>
      <c r="W40" s="856" t="s">
        <v>147</v>
      </c>
      <c r="X40" s="857"/>
      <c r="Y40" s="840" t="s">
        <v>260</v>
      </c>
      <c r="Z40" s="841"/>
      <c r="AA40" s="841"/>
      <c r="AB40" s="841"/>
      <c r="AC40" s="841"/>
      <c r="AD40" s="841"/>
      <c r="AE40" s="841"/>
      <c r="AF40" s="842"/>
    </row>
    <row r="41" spans="1:55">
      <c r="A41" s="310" t="s">
        <v>209</v>
      </c>
      <c r="B41" s="325" t="s">
        <v>210</v>
      </c>
      <c r="C41" s="591" t="s">
        <v>211</v>
      </c>
      <c r="D41" s="592" t="s">
        <v>212</v>
      </c>
      <c r="E41" s="47" t="s">
        <v>212</v>
      </c>
      <c r="F41" s="47" t="s">
        <v>226</v>
      </c>
      <c r="G41" s="48" t="s">
        <v>211</v>
      </c>
      <c r="H41" s="207" t="s">
        <v>212</v>
      </c>
      <c r="I41" s="47" t="s">
        <v>211</v>
      </c>
      <c r="J41" s="47" t="s">
        <v>212</v>
      </c>
      <c r="K41" s="48" t="s">
        <v>211</v>
      </c>
      <c r="L41" s="207" t="s">
        <v>212</v>
      </c>
      <c r="M41" s="47" t="s">
        <v>211</v>
      </c>
      <c r="N41" s="47" t="s">
        <v>212</v>
      </c>
      <c r="O41" s="48" t="s">
        <v>211</v>
      </c>
      <c r="P41" s="207" t="s">
        <v>212</v>
      </c>
      <c r="Q41" s="47"/>
      <c r="R41" s="47"/>
      <c r="S41" s="48"/>
      <c r="T41" s="207"/>
      <c r="U41" s="48" t="s">
        <v>211</v>
      </c>
      <c r="V41" s="541" t="s">
        <v>212</v>
      </c>
      <c r="W41" s="540" t="s">
        <v>147</v>
      </c>
      <c r="X41" s="542" t="s">
        <v>26</v>
      </c>
      <c r="Y41" s="573" t="s">
        <v>112</v>
      </c>
      <c r="Z41" s="574" t="s">
        <v>279</v>
      </c>
      <c r="AA41" s="574" t="s">
        <v>48</v>
      </c>
      <c r="AB41" s="574" t="s">
        <v>219</v>
      </c>
      <c r="AC41" s="574" t="s">
        <v>220</v>
      </c>
      <c r="AD41" s="574" t="s">
        <v>101</v>
      </c>
      <c r="AE41" s="574" t="s">
        <v>225</v>
      </c>
      <c r="AF41" s="575" t="s">
        <v>232</v>
      </c>
    </row>
    <row r="42" spans="1:55">
      <c r="A42" s="39">
        <v>1</v>
      </c>
      <c r="B42" s="71">
        <f>'Mch-Tsc ko'!B45</f>
        <v>266</v>
      </c>
      <c r="C42" s="179">
        <f>'Mch-Tsc ko'!P44</f>
        <v>107</v>
      </c>
      <c r="D42" s="128">
        <f>'Mch-Tsc ko'!P51</f>
        <v>125</v>
      </c>
      <c r="E42" s="125">
        <f>'Mch-Tsc ko'!R51</f>
        <v>40.392561983471076</v>
      </c>
      <c r="F42" s="328">
        <f>'Mch-Tsc ko'!G59</f>
        <v>4205.5785123966944</v>
      </c>
      <c r="G42" s="126">
        <f>'Mch-Tsc ko'!T44</f>
        <v>144050.26892252514</v>
      </c>
      <c r="H42" s="328">
        <f>'Mch-Tsc ko'!T51</f>
        <v>157519.6155644446</v>
      </c>
      <c r="I42" s="125">
        <f>'Mch-Tsc ko'!W44</f>
        <v>33.792917044097223</v>
      </c>
      <c r="J42" s="154">
        <f>'Mch-Tsc ko'!W51</f>
        <v>62.194504218484902</v>
      </c>
      <c r="K42" s="125">
        <f>'Mch-Tsc ko'!X44</f>
        <v>33.792917044097223</v>
      </c>
      <c r="L42" s="154">
        <f>'Mch-Tsc ko'!X51</f>
        <v>21.801942235013815</v>
      </c>
      <c r="M42" s="333"/>
      <c r="N42" s="154">
        <f>'Mch-Tsc ko'!Y51</f>
        <v>35.483692613561843</v>
      </c>
      <c r="O42" s="125">
        <f>'Mch-Tsc ko'!Z44</f>
        <v>16.869525060075823</v>
      </c>
      <c r="P42" s="154">
        <f>'Mch-Tsc ko'!Z51</f>
        <v>31.154921198139906</v>
      </c>
      <c r="Q42" s="125"/>
      <c r="R42" s="154"/>
      <c r="S42" s="179"/>
      <c r="T42" s="154"/>
      <c r="U42" s="315">
        <f>'Mch-Tsc ko'!K44</f>
        <v>3.9702397999999999</v>
      </c>
      <c r="V42" s="314">
        <f>'Mch-Tsc ko'!K57</f>
        <v>25.448585000000001</v>
      </c>
      <c r="W42" s="320"/>
      <c r="X42" s="335"/>
      <c r="Y42" s="334">
        <f>'Mch-Tsc ko, tissue'!N32</f>
        <v>0</v>
      </c>
      <c r="Z42" s="334">
        <f>'Mch-Tsc ko, tissue'!N33</f>
        <v>0</v>
      </c>
      <c r="AA42" s="255">
        <f>'Mch-Tsc ko, tissue'!N34</f>
        <v>17.804068684125919</v>
      </c>
      <c r="AB42" s="255">
        <f>'Mch-Tsc ko, tissue'!N36</f>
        <v>13.109511084918898</v>
      </c>
      <c r="AC42" s="255">
        <f>'Mch-Tsc ko, tissue'!N37</f>
        <v>21.995645809551363</v>
      </c>
      <c r="AD42" s="316">
        <f>'Mch-Tsc ko, tissue'!N39</f>
        <v>95.722788731033518</v>
      </c>
      <c r="AE42" s="249">
        <f>'Mch-Tsc ko, tissue'!N35</f>
        <v>262.41909557296918</v>
      </c>
      <c r="AF42" s="438"/>
    </row>
    <row r="43" spans="1:55">
      <c r="A43" s="40">
        <v>2</v>
      </c>
      <c r="B43" s="70">
        <f>'Mch-Tsc ko'!B67</f>
        <v>267</v>
      </c>
      <c r="C43" s="180">
        <f>'Mch-Tsc ko'!P66</f>
        <v>139</v>
      </c>
      <c r="D43" s="129">
        <f>'Mch-Tsc ko'!P73</f>
        <v>114.33333333333333</v>
      </c>
      <c r="E43" s="146">
        <f>'Mch-Tsc ko'!R73</f>
        <v>14.489296636085626</v>
      </c>
      <c r="F43" s="329">
        <f>'Mch-Tsc ko'!G81</f>
        <v>1759.8165137614676</v>
      </c>
      <c r="G43" s="127">
        <f>'Mch-Tsc ko'!T66</f>
        <v>95929.649019675169</v>
      </c>
      <c r="H43" s="329">
        <f>'Mch-Tsc ko'!T73</f>
        <v>120125.36645165617</v>
      </c>
      <c r="I43" s="146">
        <f>'Mch-Tsc ko'!W66</f>
        <v>50.744257251273652</v>
      </c>
      <c r="J43" s="147">
        <f>'Mch-Tsc ko'!W73</f>
        <v>82.814405396123462</v>
      </c>
      <c r="K43" s="146">
        <f>'Mch-Tsc ko'!X66</f>
        <v>50.744257251273652</v>
      </c>
      <c r="L43" s="147">
        <f>'Mch-Tsc ko'!X73</f>
        <v>68.325108760037836</v>
      </c>
      <c r="M43" s="6"/>
      <c r="N43" s="147">
        <f>'Mch-Tsc ko'!Y73</f>
        <v>-34.645992396160096</v>
      </c>
      <c r="O43" s="146">
        <f>'Mch-Tsc ko'!Z66</f>
        <v>25.601806269955535</v>
      </c>
      <c r="P43" s="147">
        <f>'Mch-Tsc ko'!Z73</f>
        <v>67.108181728279462</v>
      </c>
      <c r="Q43" s="146"/>
      <c r="R43" s="147"/>
      <c r="S43" s="180"/>
      <c r="T43" s="147"/>
      <c r="U43" s="316">
        <f>'Mch-Tsc ko'!K66</f>
        <v>5.4717026000000004</v>
      </c>
      <c r="V43" s="253">
        <f>'Mch-Tsc ko'!K79</f>
        <v>15.079736</v>
      </c>
      <c r="W43" s="324"/>
      <c r="X43" s="336"/>
      <c r="Y43" s="334">
        <f>'Mch-Tsc ko, tissue'!N43</f>
        <v>0</v>
      </c>
      <c r="Z43" s="334">
        <f>'Mch-Tsc ko, tissue'!N44</f>
        <v>0</v>
      </c>
      <c r="AA43" s="255">
        <f>'Mch-Tsc ko, tissue'!N45</f>
        <v>11.435184922906986</v>
      </c>
      <c r="AB43" s="255">
        <f>'Mch-Tsc ko, tissue'!N47</f>
        <v>4.3886537159916745</v>
      </c>
      <c r="AC43" s="255">
        <f>'Mch-Tsc ko, tissue'!N48</f>
        <v>25.017319100070541</v>
      </c>
      <c r="AD43" s="190">
        <f>'Mch-Tsc ko, tissue'!N50</f>
        <v>172.04978512733501</v>
      </c>
      <c r="AE43" s="249">
        <f>'Mch-Tsc ko, tissue'!N46</f>
        <v>347.60271900382099</v>
      </c>
      <c r="AF43" s="438"/>
    </row>
    <row r="44" spans="1:55">
      <c r="A44" s="40">
        <v>3</v>
      </c>
      <c r="B44" s="70">
        <f>'Mch-Tsc ko'!B89</f>
        <v>323</v>
      </c>
      <c r="C44" s="180">
        <f>'Mch-Tsc ko'!P88</f>
        <v>139</v>
      </c>
      <c r="D44" s="129">
        <f>'Mch-Tsc ko'!P95</f>
        <v>112</v>
      </c>
      <c r="E44" s="146">
        <f>'Mch-Tsc ko'!R95</f>
        <v>15.75925925925926</v>
      </c>
      <c r="F44" s="329">
        <f>'Mch-Tsc ko'!G103</f>
        <v>1937.7124183006536</v>
      </c>
      <c r="G44" s="127">
        <f>'Mch-Tsc ko'!T88</f>
        <v>282601.87859155535</v>
      </c>
      <c r="H44" s="329">
        <f>'Mch-Tsc ko'!T95</f>
        <v>261182.94329628767</v>
      </c>
      <c r="I44" s="146">
        <f>'Mch-Tsc ko'!W88</f>
        <v>15.951964363740936</v>
      </c>
      <c r="J44" s="147">
        <f>'Mch-Tsc ko'!W95</f>
        <v>34.632339853696088</v>
      </c>
      <c r="K44" s="146">
        <f>'Mch-Tsc ko'!X88</f>
        <v>15.951964363740936</v>
      </c>
      <c r="L44" s="147">
        <f>'Mch-Tsc ko'!X95</f>
        <v>18.873080594436829</v>
      </c>
      <c r="M44" s="6"/>
      <c r="N44" s="147">
        <f>'Mch-Tsc ko'!Y95</f>
        <v>-18.311953086703433</v>
      </c>
      <c r="O44" s="146">
        <f>'Mch-Tsc ko'!Z88</f>
        <v>9.3434040856696576</v>
      </c>
      <c r="P44" s="147">
        <f>'Mch-Tsc ko'!Z95</f>
        <v>29.189108399256579</v>
      </c>
      <c r="Q44" s="146"/>
      <c r="R44" s="147"/>
      <c r="S44" s="180"/>
      <c r="T44" s="147"/>
      <c r="U44" s="316">
        <f>'Mch-Tsc ko'!K88</f>
        <v>2.9314148000000002</v>
      </c>
      <c r="V44" s="253">
        <f>'Mch-Tsc ko'!K101</f>
        <v>17.301629999999999</v>
      </c>
      <c r="W44" s="324"/>
      <c r="X44" s="336"/>
      <c r="Y44" s="334">
        <f>'Mch-Tsc ko, tissue'!N54</f>
        <v>0</v>
      </c>
      <c r="Z44" s="334">
        <f>'Mch-Tsc ko, tissue'!N55</f>
        <v>0</v>
      </c>
      <c r="AA44" s="343">
        <f>'Mch-Tsc ko, tissue'!N56</f>
        <v>17.028862515416758</v>
      </c>
      <c r="AB44" s="343">
        <f>'Mch-Tsc ko, tissue'!N58</f>
        <v>5.2335830993054762</v>
      </c>
      <c r="AC44" s="343">
        <f>'Mch-Tsc ko, tissue'!N59</f>
        <v>17.922372177975973</v>
      </c>
      <c r="AD44" s="531">
        <f>'Mch-Tsc ko, tissue'!N61</f>
        <v>112.28583246765113</v>
      </c>
      <c r="AE44" s="249">
        <f>'Mch-Tsc ko, tissue'!N57</f>
        <v>405.09544675602075</v>
      </c>
      <c r="AF44" s="438"/>
    </row>
    <row r="45" spans="1:55">
      <c r="A45" s="40">
        <v>4</v>
      </c>
      <c r="B45" s="70">
        <f>'Mch-Tsc ko'!B111</f>
        <v>371</v>
      </c>
      <c r="C45" s="180">
        <f>'Mch-Tsc ko'!P110</f>
        <v>117</v>
      </c>
      <c r="D45" s="129">
        <f>'Mch-Tsc ko'!P117</f>
        <v>138.16666666666666</v>
      </c>
      <c r="E45" s="146">
        <f>'Mch-Tsc ko'!R117</f>
        <v>31.21843434343435</v>
      </c>
      <c r="F45" s="329">
        <f>'Mch-Tsc ko'!G125</f>
        <v>3515.3409090909086</v>
      </c>
      <c r="G45" s="127">
        <f>'Mch-Tsc ko'!T110</f>
        <v>360232.87827768613</v>
      </c>
      <c r="H45" s="329">
        <f>'Mch-Tsc ko'!T117</f>
        <v>286395.87731031684</v>
      </c>
      <c r="I45" s="146">
        <f>'Mch-Tsc ko'!W110</f>
        <v>14.148186300056379</v>
      </c>
      <c r="J45" s="147">
        <f>'Mch-Tsc ko'!W117</f>
        <v>38.408251567960384</v>
      </c>
      <c r="K45" s="146">
        <f>'Mch-Tsc ko'!X110</f>
        <v>14.148186300056379</v>
      </c>
      <c r="L45" s="147">
        <f>'Mch-Tsc ko'!X117</f>
        <v>7.189817224526041</v>
      </c>
      <c r="M45" s="6"/>
      <c r="N45" s="147">
        <f>'Mch-Tsc ko'!Y117</f>
        <v>49.182057176492009</v>
      </c>
      <c r="O45" s="146">
        <f>'Mch-Tsc ko'!Z110</f>
        <v>18.200838748206301</v>
      </c>
      <c r="P45" s="147">
        <f>'Mch-Tsc ko'!Z117</f>
        <v>25.91798433137706</v>
      </c>
      <c r="Q45" s="146"/>
      <c r="R45" s="147"/>
      <c r="S45" s="180"/>
      <c r="T45" s="147"/>
      <c r="U45" s="316"/>
      <c r="V45" s="253"/>
      <c r="W45" s="324"/>
      <c r="X45" s="336"/>
      <c r="Y45" s="334">
        <f>'Mch-Tsc ko, tissue'!N65</f>
        <v>0</v>
      </c>
      <c r="Z45" s="334">
        <f>'Mch-Tsc ko, tissue'!N66</f>
        <v>0</v>
      </c>
      <c r="AA45" s="255">
        <f>'Mch-Tsc ko, tissue'!N67</f>
        <v>21.111416019522743</v>
      </c>
      <c r="AB45" s="255">
        <f>'Mch-Tsc ko, tissue'!N69</f>
        <v>8.8174522418736263</v>
      </c>
      <c r="AC45" s="255">
        <f>'Mch-Tsc ko, tissue'!N70</f>
        <v>32.622245743950657</v>
      </c>
      <c r="AD45" s="190">
        <f>'Mch-Tsc ko, tissue'!N72</f>
        <v>322.22506468162948</v>
      </c>
      <c r="AE45" s="249">
        <f>'Mch-Tsc ko, tissue'!N68</f>
        <v>439.50788651354679</v>
      </c>
      <c r="AF45" s="438"/>
    </row>
    <row r="46" spans="1:55">
      <c r="A46" s="40">
        <v>5</v>
      </c>
      <c r="B46" s="70">
        <f>'Mch-Tsc ko'!B133</f>
        <v>197</v>
      </c>
      <c r="C46" s="180">
        <f>'Mch-Tsc ko'!P132</f>
        <v>89</v>
      </c>
      <c r="D46" s="129">
        <f>'Mch-Tsc ko'!P139</f>
        <v>116.83333333333333</v>
      </c>
      <c r="E46" s="146">
        <f>'Mch-Tsc ko'!R139</f>
        <v>31.038557213930346</v>
      </c>
      <c r="F46" s="329">
        <f>'Mch-Tsc ko'!G147</f>
        <v>3235.4477611940292</v>
      </c>
      <c r="G46" s="127">
        <f>'Mch-Tsc ko'!T132</f>
        <v>163434.40705827656</v>
      </c>
      <c r="H46" s="329">
        <f>'Mch-Tsc ko'!T139</f>
        <v>212527.77323803611</v>
      </c>
      <c r="I46" s="146">
        <f>'Mch-Tsc ko'!W132</f>
        <v>30.315411279651492</v>
      </c>
      <c r="J46" s="147">
        <f>'Mch-Tsc ko'!W139</f>
        <v>46.870876639238382</v>
      </c>
      <c r="K46" s="146">
        <f>'Mch-Tsc ko'!X132</f>
        <v>30.315411279651492</v>
      </c>
      <c r="L46" s="147">
        <f>'Mch-Tsc ko'!X139</f>
        <v>15.832319425308031</v>
      </c>
      <c r="M46" s="6"/>
      <c r="N46" s="147">
        <f>'Mch-Tsc ko'!Y139</f>
        <v>47.774683710344028</v>
      </c>
      <c r="O46" s="146">
        <f>'Mch-Tsc ko'!Z132</f>
        <v>19.919018300839454</v>
      </c>
      <c r="P46" s="147">
        <f>'Mch-Tsc ko'!Z139</f>
        <v>27.791340701126156</v>
      </c>
      <c r="Q46" s="146"/>
      <c r="R46" s="147"/>
      <c r="S46" s="180"/>
      <c r="T46" s="147"/>
      <c r="U46" s="316">
        <f>'Mch-Tsc ko'!K132</f>
        <v>4.7108632999999998</v>
      </c>
      <c r="V46" s="131">
        <f>'Mch-Tsc ko'!K145</f>
        <v>19.934988000000001</v>
      </c>
      <c r="W46" s="324"/>
      <c r="X46" s="336"/>
      <c r="Y46" s="334">
        <f>'Mch-Tsc ko, tissue'!N76</f>
        <v>0</v>
      </c>
      <c r="Z46" s="334">
        <f>'Mch-Tsc ko, tissue'!N77</f>
        <v>0</v>
      </c>
      <c r="AA46" s="255">
        <f>'Mch-Tsc ko, tissue'!N78</f>
        <v>16.523695330510066</v>
      </c>
      <c r="AB46" s="255">
        <f>'Mch-Tsc ko, tissue'!N80</f>
        <v>4.6504098037041706</v>
      </c>
      <c r="AC46" s="255">
        <f>'Mch-Tsc ko, tissue'!N81</f>
        <v>39.769038216939279</v>
      </c>
      <c r="AD46" s="190">
        <f>'Mch-Tsc ko, tissue'!N83</f>
        <v>119.97701119948094</v>
      </c>
      <c r="AE46" s="249">
        <f>'Mch-Tsc ko, tissue'!N79</f>
        <v>405.48515462919897</v>
      </c>
      <c r="AF46" s="438"/>
    </row>
    <row r="47" spans="1:55">
      <c r="A47" s="40">
        <v>6</v>
      </c>
      <c r="B47" s="675">
        <f>'Mch-Tsc ko'!B155</f>
        <v>184</v>
      </c>
      <c r="C47" s="679">
        <f>'Mch-Tsc ko'!P154</f>
        <v>110</v>
      </c>
      <c r="D47" s="691">
        <f>'Mch-Tsc ko'!P161</f>
        <v>112.16666666666667</v>
      </c>
      <c r="E47" s="684">
        <f>'Mch-Tsc ko'!R161</f>
        <v>25.325325325325327</v>
      </c>
      <c r="F47" s="329">
        <f>'Mch-Tsc ko'!G169</f>
        <v>2593.5435435435438</v>
      </c>
      <c r="G47" s="127">
        <f>'Mch-Tsc ko'!T154</f>
        <v>164238.02352520078</v>
      </c>
      <c r="H47" s="329">
        <f>'Mch-Tsc ko'!T161</f>
        <v>200053.04626887455</v>
      </c>
      <c r="I47" s="684">
        <f>'Mch-Tsc ko'!W154</f>
        <v>29.692358811908136</v>
      </c>
      <c r="J47" s="685">
        <f>'Mch-Tsc ko'!W161</f>
        <v>48.997550269154921</v>
      </c>
      <c r="K47" s="684">
        <f>'Mch-Tsc ko'!X154</f>
        <v>29.692358811908136</v>
      </c>
      <c r="L47" s="685">
        <f>'Mch-Tsc ko'!X161</f>
        <v>23.67222494382959</v>
      </c>
      <c r="M47" s="702"/>
      <c r="N47" s="685">
        <f>'Mch-Tsc ko'!Y161</f>
        <v>20.275027343614635</v>
      </c>
      <c r="O47" s="684">
        <f>'Mch-Tsc ko'!Z154</f>
        <v>14.51619685611592</v>
      </c>
      <c r="P47" s="685">
        <f>'Mch-Tsc ko'!Z161</f>
        <v>29.651870202150452</v>
      </c>
      <c r="Q47" s="684"/>
      <c r="R47" s="685"/>
      <c r="S47" s="679"/>
      <c r="T47" s="685"/>
      <c r="U47" s="679">
        <f>'Mch-Tsc ko'!K154</f>
        <v>3.3118943999999999</v>
      </c>
      <c r="V47" s="131">
        <f>'Mch-Tsc ko'!K167</f>
        <v>0</v>
      </c>
      <c r="W47" s="679"/>
      <c r="X47" s="680"/>
      <c r="Y47" s="680"/>
      <c r="Z47" s="680"/>
      <c r="AA47" s="343">
        <f>'Mch-Tsc ko, tissue'!N89</f>
        <v>5.6763035974969558</v>
      </c>
      <c r="AB47" s="343">
        <f>'Mch-Tsc ko, tissue'!N91</f>
        <v>10.743985023636462</v>
      </c>
      <c r="AC47" s="343">
        <f>'Mch-Tsc ko, tissue'!N92</f>
        <v>14.625876608392625</v>
      </c>
      <c r="AD47" s="684">
        <f>'Mch-Tsc ko, tissue'!N94</f>
        <v>41.250854608690034</v>
      </c>
      <c r="AE47" s="438">
        <f>'Mch-Tsc ko, tissue'!N90</f>
        <v>213.59220894454853</v>
      </c>
      <c r="AF47" s="438"/>
    </row>
    <row r="48" spans="1:55">
      <c r="A48" s="40">
        <v>7</v>
      </c>
      <c r="B48" s="675">
        <f>'Mch-Tsc ko'!B177</f>
        <v>230</v>
      </c>
      <c r="C48" s="679">
        <f>'Mch-Tsc ko'!P176</f>
        <v>98</v>
      </c>
      <c r="D48" s="691">
        <f>'Mch-Tsc ko'!P183</f>
        <v>124.33333333333333</v>
      </c>
      <c r="E48" s="684">
        <f>'Mch-Tsc ko'!R183</f>
        <v>28.278688524590166</v>
      </c>
      <c r="F48" s="329">
        <f>'Mch-Tsc ko'!G191</f>
        <v>2967.377049180327</v>
      </c>
      <c r="G48" s="127">
        <f>'Mch-Tsc ko'!T176</f>
        <v>164503.6362652173</v>
      </c>
      <c r="H48" s="329">
        <f>'Mch-Tsc ko'!T183</f>
        <v>159852.76163870349</v>
      </c>
      <c r="I48" s="684">
        <f>'Mch-Tsc ko'!W176</f>
        <v>30.128015140569076</v>
      </c>
      <c r="J48" s="685">
        <f>'Mch-Tsc ko'!W183</f>
        <v>62.048234182577325</v>
      </c>
      <c r="K48" s="684">
        <f>'Mch-Tsc ko'!X176</f>
        <v>30.128015140569076</v>
      </c>
      <c r="L48" s="685">
        <f>'Mch-Tsc ko'!X183</f>
        <v>33.769545657987166</v>
      </c>
      <c r="M48" s="702"/>
      <c r="N48" s="685">
        <f>'Mch-Tsc ko'!Y183</f>
        <v>-12.086858362317278</v>
      </c>
      <c r="O48" s="684">
        <f>'Mch-Tsc ko'!Z176</f>
        <v>14.286328425193448</v>
      </c>
      <c r="P48" s="685">
        <f>'Mch-Tsc ko'!Z183</f>
        <v>29.784433909109708</v>
      </c>
      <c r="Q48" s="684"/>
      <c r="R48" s="685"/>
      <c r="S48" s="679"/>
      <c r="T48" s="685"/>
      <c r="U48" s="679">
        <f>'Mch-Tsc ko'!K176</f>
        <v>5.2869064000000003</v>
      </c>
      <c r="V48" s="131">
        <f>'Mch-Tsc ko'!K189</f>
        <v>19.358944000000001</v>
      </c>
      <c r="W48" s="679"/>
      <c r="X48" s="680"/>
      <c r="Y48" s="680"/>
      <c r="Z48" s="680"/>
      <c r="AA48" s="343">
        <f>'Mch-Tsc ko, tissue'!N100</f>
        <v>6.7330781350553455</v>
      </c>
      <c r="AB48" s="343">
        <f>'Mch-Tsc ko, tissue'!N102</f>
        <v>0.95811520824637186</v>
      </c>
      <c r="AC48" s="343">
        <f>'Mch-Tsc ko, tissue'!N103</f>
        <v>3.0121060664538719</v>
      </c>
      <c r="AD48" s="684">
        <f>'Mch-Tsc ko, tissue'!N105</f>
        <v>291.89720527564185</v>
      </c>
      <c r="AE48" s="438">
        <f>'Mch-Tsc ko, tissue'!N101</f>
        <v>293.01331791853647</v>
      </c>
      <c r="AF48" s="438"/>
    </row>
    <row r="49" spans="1:55" s="754" customFormat="1">
      <c r="A49" s="751">
        <v>8</v>
      </c>
      <c r="B49" s="718">
        <f>'Mch-Tsc ko'!B199</f>
        <v>0</v>
      </c>
      <c r="C49" s="716">
        <f>'Mch-Tsc ko'!P198</f>
        <v>0</v>
      </c>
      <c r="D49" s="719">
        <f>'Mch-Tsc ko'!P205</f>
        <v>0</v>
      </c>
      <c r="E49" s="720">
        <f>'Mch-Tsc ko'!R205</f>
        <v>0</v>
      </c>
      <c r="F49" s="723">
        <f>'Mch-Tsc ko'!G213</f>
        <v>0</v>
      </c>
      <c r="G49" s="722">
        <f>'Mch-Tsc ko'!T198</f>
        <v>0</v>
      </c>
      <c r="H49" s="723">
        <f>'Mch-Tsc ko'!T205</f>
        <v>0</v>
      </c>
      <c r="I49" s="720">
        <f>'Mch-Tsc ko'!W198</f>
        <v>0</v>
      </c>
      <c r="J49" s="721">
        <f>'Mch-Tsc ko'!W205</f>
        <v>0</v>
      </c>
      <c r="K49" s="720">
        <f>'Mch-Tsc ko'!X198</f>
        <v>0</v>
      </c>
      <c r="L49" s="721">
        <f>'Mch-Tsc ko'!X205</f>
        <v>0</v>
      </c>
      <c r="M49" s="724"/>
      <c r="N49" s="721">
        <f>'Mch-Tsc ko'!Y205</f>
        <v>0</v>
      </c>
      <c r="O49" s="720">
        <f>'Mch-Tsc ko'!Z198</f>
        <v>0</v>
      </c>
      <c r="P49" s="721">
        <f>'Mch-Tsc ko'!Z205</f>
        <v>0</v>
      </c>
      <c r="Q49" s="720"/>
      <c r="R49" s="721"/>
      <c r="S49" s="716"/>
      <c r="T49" s="721"/>
      <c r="U49" s="716">
        <f>'Mch-Tsc ko'!K198</f>
        <v>0</v>
      </c>
      <c r="V49" s="725">
        <f>'Mch-Tsc ko'!K211</f>
        <v>0</v>
      </c>
      <c r="W49" s="716"/>
      <c r="X49" s="727"/>
      <c r="Y49" s="727"/>
      <c r="Z49" s="727"/>
      <c r="AA49" s="715" t="str">
        <f>'Mch-Tsc ko, tissue'!N111</f>
        <v/>
      </c>
      <c r="AB49" s="715" t="str">
        <f>'Mch-Tsc ko, tissue'!N113</f>
        <v/>
      </c>
      <c r="AC49" s="715" t="str">
        <f>'Mch-Tsc ko, tissue'!N114</f>
        <v/>
      </c>
      <c r="AD49" s="720" t="str">
        <f>'Mch-Tsc ko, tissue'!N116</f>
        <v/>
      </c>
      <c r="AE49" s="717" t="str">
        <f>'Mch-Tsc ko, tissue'!N112</f>
        <v/>
      </c>
      <c r="AF49" s="717"/>
      <c r="AG49" s="752"/>
      <c r="AH49" s="752"/>
      <c r="AI49" s="752"/>
      <c r="AJ49" s="753"/>
      <c r="AK49" s="753"/>
      <c r="AL49" s="753"/>
      <c r="AM49" s="753"/>
      <c r="AN49" s="753"/>
      <c r="AO49" s="753"/>
      <c r="AP49" s="753"/>
      <c r="AQ49" s="753"/>
      <c r="AR49" s="753"/>
      <c r="AS49" s="753"/>
      <c r="AT49" s="753"/>
      <c r="AU49" s="753"/>
      <c r="AV49" s="753"/>
      <c r="AW49" s="753"/>
      <c r="AX49" s="753"/>
      <c r="AY49" s="753"/>
      <c r="AZ49" s="753"/>
      <c r="BA49" s="753"/>
      <c r="BB49" s="753"/>
      <c r="BC49" s="753"/>
    </row>
    <row r="50" spans="1:55" s="754" customFormat="1">
      <c r="A50" s="751">
        <v>9</v>
      </c>
      <c r="B50" s="718">
        <f>'Mch-Tsc ko'!B221</f>
        <v>0</v>
      </c>
      <c r="C50" s="716">
        <f>'Mch-Tsc ko'!P220</f>
        <v>0</v>
      </c>
      <c r="D50" s="719">
        <f>'Mch-Tsc ko'!P227</f>
        <v>0</v>
      </c>
      <c r="E50" s="720">
        <f>'Mch-Tsc ko'!R227</f>
        <v>0</v>
      </c>
      <c r="F50" s="723">
        <f>'Mch-Tsc ko'!G235</f>
        <v>0</v>
      </c>
      <c r="G50" s="722">
        <f>'Mch-Tsc ko'!T220</f>
        <v>0</v>
      </c>
      <c r="H50" s="723">
        <f>'Mch-Tsc ko'!T227</f>
        <v>0</v>
      </c>
      <c r="I50" s="720">
        <f>'Mch-Tsc ko'!W220</f>
        <v>0</v>
      </c>
      <c r="J50" s="721">
        <f>'Mch-Tsc ko'!W227</f>
        <v>0</v>
      </c>
      <c r="K50" s="720">
        <f>'Mch-Tsc ko'!X220</f>
        <v>0</v>
      </c>
      <c r="L50" s="721">
        <f>'Mch-Tsc ko'!X227</f>
        <v>0</v>
      </c>
      <c r="M50" s="724"/>
      <c r="N50" s="721">
        <f>'Mch-Tsc ko'!Y227</f>
        <v>0</v>
      </c>
      <c r="O50" s="720">
        <f>'Mch-Tsc ko'!Z220</f>
        <v>0</v>
      </c>
      <c r="P50" s="721">
        <f>'Mch-Tsc ko'!Z227</f>
        <v>0</v>
      </c>
      <c r="Q50" s="720"/>
      <c r="R50" s="721"/>
      <c r="S50" s="716"/>
      <c r="T50" s="721"/>
      <c r="U50" s="716">
        <f>'Mch-Tsc ko'!K220</f>
        <v>0</v>
      </c>
      <c r="V50" s="725">
        <f>'Mch-Tsc ko'!K232</f>
        <v>0</v>
      </c>
      <c r="W50" s="716"/>
      <c r="X50" s="727"/>
      <c r="Y50" s="727"/>
      <c r="Z50" s="727"/>
      <c r="AA50" s="715">
        <f>'Mch-Tsc ko, tissue'!N122</f>
        <v>0</v>
      </c>
      <c r="AB50" s="715">
        <f>'Mch-Tsc ko, tissue'!N124</f>
        <v>0</v>
      </c>
      <c r="AC50" s="715">
        <f>'Mch-Tsc ko, tissue'!N125</f>
        <v>0</v>
      </c>
      <c r="AD50" s="720">
        <f>'Mch-Tsc ko, tissue'!N127</f>
        <v>0</v>
      </c>
      <c r="AE50" s="717">
        <f>'Mch-Tsc ko, tissue'!N123</f>
        <v>0</v>
      </c>
      <c r="AF50" s="717"/>
      <c r="AG50" s="752"/>
      <c r="AH50" s="752"/>
      <c r="AI50" s="752"/>
      <c r="AJ50" s="753"/>
      <c r="AK50" s="753"/>
      <c r="AL50" s="753"/>
      <c r="AM50" s="753"/>
      <c r="AN50" s="753"/>
      <c r="AO50" s="753"/>
      <c r="AP50" s="753"/>
      <c r="AQ50" s="753"/>
      <c r="AR50" s="753"/>
      <c r="AS50" s="753"/>
      <c r="AT50" s="753"/>
      <c r="AU50" s="753"/>
      <c r="AV50" s="753"/>
      <c r="AW50" s="753"/>
      <c r="AX50" s="753"/>
      <c r="AY50" s="753"/>
      <c r="AZ50" s="753"/>
      <c r="BA50" s="753"/>
      <c r="BB50" s="753"/>
      <c r="BC50" s="753"/>
    </row>
    <row r="51" spans="1:55" s="754" customFormat="1">
      <c r="A51" s="751">
        <v>10</v>
      </c>
      <c r="B51" s="718">
        <f>'Mch-Tsc ko'!B243</f>
        <v>0</v>
      </c>
      <c r="C51" s="716">
        <f>'Mch-Tsc ko'!P242</f>
        <v>0</v>
      </c>
      <c r="D51" s="719">
        <f>'Mch-Tsc ko'!P249</f>
        <v>0</v>
      </c>
      <c r="E51" s="720">
        <f>'Mch-Tsc ko'!R249</f>
        <v>0</v>
      </c>
      <c r="F51" s="723">
        <f>'Mch-Tsc ko'!G257</f>
        <v>0</v>
      </c>
      <c r="G51" s="722">
        <f>'Mch-Tsc ko'!T242</f>
        <v>0</v>
      </c>
      <c r="H51" s="723">
        <f>'Mch-Tsc ko'!T249</f>
        <v>0</v>
      </c>
      <c r="I51" s="720">
        <f>'Mch-Tsc ko'!W242</f>
        <v>0</v>
      </c>
      <c r="J51" s="721">
        <f>'Mch-Tsc ko'!W249</f>
        <v>0</v>
      </c>
      <c r="K51" s="720">
        <f>'Mch-Tsc ko'!X242</f>
        <v>0</v>
      </c>
      <c r="L51" s="721">
        <f>'Mch-Tsc ko'!X249</f>
        <v>0</v>
      </c>
      <c r="M51" s="724"/>
      <c r="N51" s="721">
        <f>'Mch-Tsc ko'!Y249</f>
        <v>0</v>
      </c>
      <c r="O51" s="720">
        <f>'Mch-Tsc ko'!Z242</f>
        <v>0</v>
      </c>
      <c r="P51" s="721">
        <f>'Mch-Tsc ko'!Z249</f>
        <v>0</v>
      </c>
      <c r="Q51" s="720"/>
      <c r="R51" s="721"/>
      <c r="S51" s="716"/>
      <c r="T51" s="721"/>
      <c r="U51" s="716">
        <f>'Mch-Tsc ko'!K242</f>
        <v>0</v>
      </c>
      <c r="V51" s="725">
        <f>'Mch-Tsc ko'!K254</f>
        <v>0</v>
      </c>
      <c r="W51" s="716"/>
      <c r="X51" s="727"/>
      <c r="Y51" s="727"/>
      <c r="Z51" s="727"/>
      <c r="AA51" s="715">
        <f>'Mch-Tsc ko, tissue'!N133</f>
        <v>0</v>
      </c>
      <c r="AB51" s="715">
        <f>'Mch-Tsc ko, tissue'!N135</f>
        <v>0</v>
      </c>
      <c r="AC51" s="715">
        <f>'Mch-Tsc ko, tissue'!N136</f>
        <v>0</v>
      </c>
      <c r="AD51" s="716">
        <f>'Mch-Tsc ko, tissue'!N138</f>
        <v>0</v>
      </c>
      <c r="AE51" s="717"/>
      <c r="AF51" s="766"/>
      <c r="AG51" s="752"/>
      <c r="AH51" s="752"/>
      <c r="AI51" s="752"/>
      <c r="AJ51" s="753"/>
      <c r="AK51" s="753"/>
      <c r="AL51" s="753"/>
      <c r="AM51" s="753"/>
      <c r="AN51" s="753"/>
      <c r="AO51" s="753"/>
      <c r="AP51" s="753"/>
      <c r="AQ51" s="753"/>
      <c r="AR51" s="753"/>
      <c r="AS51" s="753"/>
      <c r="AT51" s="753"/>
      <c r="AU51" s="753"/>
      <c r="AV51" s="753"/>
      <c r="AW51" s="753"/>
      <c r="AX51" s="753"/>
      <c r="AY51" s="753"/>
      <c r="AZ51" s="753"/>
      <c r="BA51" s="753"/>
      <c r="BB51" s="753"/>
      <c r="BC51" s="753"/>
    </row>
    <row r="52" spans="1:55" s="754" customFormat="1">
      <c r="A52" s="751">
        <v>11</v>
      </c>
      <c r="B52" s="718">
        <f>'Mch-Tsc ko'!B265</f>
        <v>0</v>
      </c>
      <c r="C52" s="757">
        <f>'Mch-Tsc ko'!P264</f>
        <v>0</v>
      </c>
      <c r="D52" s="762">
        <f>'Mch-Tsc ko'!P271</f>
        <v>0</v>
      </c>
      <c r="E52" s="759">
        <f>'Mch-Tsc ko'!R271</f>
        <v>0</v>
      </c>
      <c r="F52" s="760">
        <f>'Mch-Tsc ko'!G279</f>
        <v>0</v>
      </c>
      <c r="G52" s="761">
        <f>'Mch-Tsc ko'!T264</f>
        <v>0</v>
      </c>
      <c r="H52" s="760">
        <f>'Mch-Tsc ko'!T271</f>
        <v>0</v>
      </c>
      <c r="I52" s="759">
        <f>'Mch-Tsc ko'!W264</f>
        <v>0</v>
      </c>
      <c r="J52" s="758">
        <f>'Mch-Tsc ko'!W271</f>
        <v>0</v>
      </c>
      <c r="K52" s="759">
        <f>'Mch-Tsc ko'!X264</f>
        <v>0</v>
      </c>
      <c r="L52" s="758">
        <f>'Mch-Tsc ko'!X271</f>
        <v>0</v>
      </c>
      <c r="M52" s="763"/>
      <c r="N52" s="758">
        <f>'Mch-Tsc ko'!Y271</f>
        <v>0</v>
      </c>
      <c r="O52" s="759">
        <f>'Mch-Tsc ko'!Z264</f>
        <v>0</v>
      </c>
      <c r="P52" s="758">
        <f>'Mch-Tsc ko'!Z271</f>
        <v>0</v>
      </c>
      <c r="Q52" s="759"/>
      <c r="R52" s="758"/>
      <c r="S52" s="757"/>
      <c r="T52" s="758"/>
      <c r="U52" s="757">
        <f>'Mch-Tsc ko'!K264</f>
        <v>0</v>
      </c>
      <c r="V52" s="764">
        <f>'Mch-Tsc ko'!K276</f>
        <v>0</v>
      </c>
      <c r="W52" s="757"/>
      <c r="X52" s="765"/>
      <c r="Y52" s="765"/>
      <c r="Z52" s="765"/>
      <c r="AA52" s="767">
        <f>'Mch-Tsc ko, tissue'!N144</f>
        <v>0</v>
      </c>
      <c r="AB52" s="767">
        <f>'Mch-Tsc ko, tissue'!N146</f>
        <v>0</v>
      </c>
      <c r="AC52" s="767">
        <f>'Mch-Tsc ko, tissue'!N147</f>
        <v>0</v>
      </c>
      <c r="AD52" s="757">
        <f>'Mch-Tsc ko, tissue'!N149</f>
        <v>0</v>
      </c>
      <c r="AE52" s="768"/>
      <c r="AF52" s="769"/>
      <c r="AG52" s="752"/>
      <c r="AH52" s="752"/>
      <c r="AI52" s="752"/>
      <c r="AJ52" s="753"/>
      <c r="AK52" s="753"/>
      <c r="AL52" s="753"/>
      <c r="AM52" s="753"/>
      <c r="AN52" s="753"/>
      <c r="AO52" s="753"/>
      <c r="AP52" s="753"/>
      <c r="AQ52" s="753"/>
      <c r="AR52" s="753"/>
      <c r="AS52" s="753"/>
      <c r="AT52" s="753"/>
      <c r="AU52" s="753"/>
      <c r="AV52" s="753"/>
      <c r="AW52" s="753"/>
      <c r="AX52" s="753"/>
      <c r="AY52" s="753"/>
      <c r="AZ52" s="753"/>
      <c r="BA52" s="753"/>
      <c r="BB52" s="753"/>
      <c r="BC52" s="753"/>
    </row>
    <row r="53" spans="1:55">
      <c r="A53" s="851" t="s">
        <v>57</v>
      </c>
      <c r="B53" s="852"/>
      <c r="C53" s="303">
        <f>AVERAGE(C42:C48)</f>
        <v>114.14285714285714</v>
      </c>
      <c r="D53" s="304">
        <f>AVERAGE(D42:D48)</f>
        <v>120.40476190476191</v>
      </c>
      <c r="E53" s="303">
        <f t="shared" ref="E53:P53" si="6">AVERAGE(E42:E48)</f>
        <v>26.643160469442311</v>
      </c>
      <c r="F53" s="304">
        <f t="shared" si="6"/>
        <v>2887.8309582096604</v>
      </c>
      <c r="G53" s="303">
        <f t="shared" si="6"/>
        <v>196427.24880859093</v>
      </c>
      <c r="H53" s="304">
        <f t="shared" si="6"/>
        <v>199665.34053833134</v>
      </c>
      <c r="I53" s="303">
        <f t="shared" si="6"/>
        <v>29.253301455899557</v>
      </c>
      <c r="J53" s="304">
        <f t="shared" si="6"/>
        <v>53.70945173246222</v>
      </c>
      <c r="K53" s="303">
        <f t="shared" si="6"/>
        <v>29.253301455899557</v>
      </c>
      <c r="L53" s="304">
        <f t="shared" si="6"/>
        <v>27.066291263019902</v>
      </c>
      <c r="M53" s="303"/>
      <c r="N53" s="304">
        <f t="shared" si="6"/>
        <v>12.524379571261674</v>
      </c>
      <c r="O53" s="303">
        <f t="shared" si="6"/>
        <v>16.962445392293738</v>
      </c>
      <c r="P53" s="304">
        <f t="shared" si="6"/>
        <v>34.371120067062762</v>
      </c>
      <c r="Q53" s="303"/>
      <c r="R53" s="304"/>
      <c r="S53" s="303"/>
      <c r="T53" s="304"/>
      <c r="U53" s="303">
        <f t="shared" ref="U53:V53" si="7">AVERAGE(U42:U49)</f>
        <v>3.6690030428571427</v>
      </c>
      <c r="V53" s="304">
        <f t="shared" si="7"/>
        <v>13.87484042857143</v>
      </c>
      <c r="W53" s="285"/>
      <c r="X53" s="286"/>
      <c r="Y53" s="285">
        <f>AVERAGE(Y42:Y46)</f>
        <v>0</v>
      </c>
      <c r="Z53" s="285">
        <f>AVERAGE(Z42:Z46)</f>
        <v>0</v>
      </c>
      <c r="AA53" s="303">
        <f>AVERAGE(AA42:AA48)</f>
        <v>13.758944172147826</v>
      </c>
      <c r="AB53" s="303">
        <f t="shared" ref="AB53:AE53" si="8">AVERAGE(AB42:AB48)</f>
        <v>6.8431014539538113</v>
      </c>
      <c r="AC53" s="303">
        <f t="shared" si="8"/>
        <v>22.137800531904901</v>
      </c>
      <c r="AD53" s="303">
        <f t="shared" si="8"/>
        <v>165.05836315592313</v>
      </c>
      <c r="AE53" s="303">
        <f t="shared" si="8"/>
        <v>338.10226133409162</v>
      </c>
      <c r="AF53" s="285"/>
    </row>
    <row r="54" spans="1:55">
      <c r="A54" s="843" t="s">
        <v>213</v>
      </c>
      <c r="B54" s="844"/>
      <c r="C54" s="289">
        <f>STDEV(C42:C48)/SQRT(6)</f>
        <v>7.8259843946964143</v>
      </c>
      <c r="D54" s="290">
        <f>STDEV(D42:D48)/SQRT(6)</f>
        <v>3.8735525259218275</v>
      </c>
      <c r="E54" s="289">
        <f t="shared" ref="E54:P54" si="9">STDEV(E42:E48)/SQRT(6)</f>
        <v>3.7263552295198181</v>
      </c>
      <c r="F54" s="290">
        <f t="shared" si="9"/>
        <v>354.30445502107568</v>
      </c>
      <c r="G54" s="289">
        <f t="shared" si="9"/>
        <v>37359.089894280463</v>
      </c>
      <c r="H54" s="290">
        <f t="shared" si="9"/>
        <v>24244.188879017358</v>
      </c>
      <c r="I54" s="289">
        <f t="shared" si="9"/>
        <v>4.9711538333882146</v>
      </c>
      <c r="J54" s="290">
        <f t="shared" si="9"/>
        <v>6.7816353014336936</v>
      </c>
      <c r="K54" s="289">
        <f t="shared" si="9"/>
        <v>4.9711538333882146</v>
      </c>
      <c r="L54" s="290">
        <f t="shared" si="9"/>
        <v>8.1220922012414487</v>
      </c>
      <c r="M54" s="289"/>
      <c r="N54" s="290">
        <f t="shared" si="9"/>
        <v>13.899648578224598</v>
      </c>
      <c r="O54" s="289">
        <f t="shared" si="9"/>
        <v>2.0824508556594599</v>
      </c>
      <c r="P54" s="290">
        <f t="shared" si="9"/>
        <v>5.9324212683107529</v>
      </c>
      <c r="Q54" s="289"/>
      <c r="R54" s="290"/>
      <c r="S54" s="289"/>
      <c r="T54" s="290"/>
      <c r="U54" s="289">
        <f t="shared" ref="U54:V54" si="10">STDEV(U42:U49)/SQRT(7)</f>
        <v>0.71007544322423999</v>
      </c>
      <c r="V54" s="290">
        <f t="shared" si="10"/>
        <v>3.7763972435184572</v>
      </c>
      <c r="W54" s="289"/>
      <c r="X54" s="290"/>
      <c r="Y54" s="289">
        <f>STDEV(Y42:Y46)/SQRT(4)</f>
        <v>0</v>
      </c>
      <c r="Z54" s="289">
        <f>STDEV(Z42:Z46)/SQRT(4)</f>
        <v>0</v>
      </c>
      <c r="AA54" s="289">
        <f>STDEV(AA42:AA49)/SQRT(6)</f>
        <v>2.408606206004678</v>
      </c>
      <c r="AB54" s="289">
        <f t="shared" ref="AB54:AE54" si="11">STDEV(AB42:AB49)/SQRT(6)</f>
        <v>1.719485276168822</v>
      </c>
      <c r="AC54" s="289">
        <f t="shared" si="11"/>
        <v>4.9133802431206854</v>
      </c>
      <c r="AD54" s="289">
        <f t="shared" si="11"/>
        <v>42.749702163644628</v>
      </c>
      <c r="AE54" s="289">
        <f t="shared" si="11"/>
        <v>34.426091631110836</v>
      </c>
      <c r="AF54" s="289"/>
    </row>
    <row r="55" spans="1:55">
      <c r="A55" s="321"/>
      <c r="B55" s="321"/>
      <c r="C55" s="326"/>
      <c r="D55" s="326"/>
      <c r="E55" s="322"/>
      <c r="F55" s="322"/>
      <c r="G55" s="323"/>
      <c r="H55" s="323"/>
      <c r="I55" s="322"/>
      <c r="J55" s="322"/>
      <c r="K55" s="322"/>
      <c r="L55" s="322"/>
      <c r="M55" s="322"/>
      <c r="N55" s="322"/>
      <c r="O55" s="322"/>
      <c r="P55" s="322"/>
      <c r="Q55" s="322"/>
      <c r="R55" s="322"/>
      <c r="S55" s="322"/>
      <c r="T55" s="322"/>
      <c r="U55" s="322"/>
      <c r="V55" s="322"/>
      <c r="W55" s="322"/>
      <c r="X55" s="322"/>
      <c r="Y55" s="367"/>
      <c r="Z55" s="367"/>
      <c r="AA55" s="367"/>
      <c r="AB55" s="367"/>
      <c r="AC55" s="367"/>
    </row>
    <row r="56" spans="1:55" ht="14.25">
      <c r="A56" s="437" t="s">
        <v>242</v>
      </c>
      <c r="B56" s="441"/>
      <c r="C56" s="828" t="s">
        <v>164</v>
      </c>
      <c r="D56" s="869"/>
      <c r="E56" s="870" t="s">
        <v>27</v>
      </c>
      <c r="F56" s="870"/>
      <c r="G56" s="871" t="s">
        <v>155</v>
      </c>
      <c r="H56" s="872"/>
      <c r="I56" s="870" t="s">
        <v>33</v>
      </c>
      <c r="J56" s="870"/>
      <c r="K56" s="871" t="s">
        <v>167</v>
      </c>
      <c r="L56" s="872"/>
      <c r="M56" s="870" t="s">
        <v>181</v>
      </c>
      <c r="N56" s="870"/>
      <c r="O56" s="871" t="s">
        <v>46</v>
      </c>
      <c r="P56" s="872"/>
      <c r="Q56" s="870"/>
      <c r="R56" s="870"/>
      <c r="S56" s="871"/>
      <c r="T56" s="872"/>
      <c r="U56" s="870" t="s">
        <v>165</v>
      </c>
      <c r="V56" s="870"/>
      <c r="W56" s="828" t="s">
        <v>166</v>
      </c>
      <c r="X56" s="833"/>
      <c r="Y56" s="828" t="s">
        <v>82</v>
      </c>
      <c r="Z56" s="829"/>
      <c r="AA56" s="829"/>
      <c r="AB56" s="829"/>
      <c r="AC56" s="829"/>
      <c r="AD56" s="829"/>
      <c r="AE56" s="829"/>
      <c r="AF56" s="833"/>
    </row>
    <row r="57" spans="1:55">
      <c r="A57" s="421"/>
      <c r="B57" s="431"/>
      <c r="C57" s="873" t="s">
        <v>208</v>
      </c>
      <c r="D57" s="874"/>
      <c r="E57" s="835" t="s">
        <v>34</v>
      </c>
      <c r="F57" s="835"/>
      <c r="G57" s="834" t="s">
        <v>31</v>
      </c>
      <c r="H57" s="836"/>
      <c r="I57" s="835" t="s">
        <v>34</v>
      </c>
      <c r="J57" s="835"/>
      <c r="K57" s="834" t="s">
        <v>34</v>
      </c>
      <c r="L57" s="836"/>
      <c r="M57" s="835" t="s">
        <v>84</v>
      </c>
      <c r="N57" s="835"/>
      <c r="O57" s="834" t="s">
        <v>41</v>
      </c>
      <c r="P57" s="836"/>
      <c r="Q57" s="835"/>
      <c r="R57" s="835"/>
      <c r="S57" s="834"/>
      <c r="T57" s="836"/>
      <c r="U57" s="835" t="s">
        <v>261</v>
      </c>
      <c r="V57" s="835"/>
      <c r="W57" s="834" t="s">
        <v>147</v>
      </c>
      <c r="X57" s="836"/>
      <c r="Y57" s="834" t="s">
        <v>260</v>
      </c>
      <c r="Z57" s="835"/>
      <c r="AA57" s="835"/>
      <c r="AB57" s="835"/>
      <c r="AC57" s="835"/>
      <c r="AD57" s="835"/>
      <c r="AE57" s="835"/>
      <c r="AF57" s="836"/>
    </row>
    <row r="58" spans="1:55">
      <c r="A58" s="370" t="s">
        <v>209</v>
      </c>
      <c r="B58" s="432" t="s">
        <v>210</v>
      </c>
      <c r="C58" s="580" t="s">
        <v>211</v>
      </c>
      <c r="D58" s="581" t="s">
        <v>212</v>
      </c>
      <c r="E58" s="372" t="s">
        <v>212</v>
      </c>
      <c r="F58" s="372" t="s">
        <v>226</v>
      </c>
      <c r="G58" s="374" t="s">
        <v>211</v>
      </c>
      <c r="H58" s="389" t="s">
        <v>212</v>
      </c>
      <c r="I58" s="372" t="s">
        <v>211</v>
      </c>
      <c r="J58" s="372" t="s">
        <v>212</v>
      </c>
      <c r="K58" s="374" t="s">
        <v>211</v>
      </c>
      <c r="L58" s="389" t="s">
        <v>212</v>
      </c>
      <c r="M58" s="372" t="s">
        <v>211</v>
      </c>
      <c r="N58" s="372" t="s">
        <v>212</v>
      </c>
      <c r="O58" s="374" t="s">
        <v>211</v>
      </c>
      <c r="P58" s="389" t="s">
        <v>212</v>
      </c>
      <c r="Q58" s="372"/>
      <c r="R58" s="372"/>
      <c r="S58" s="374"/>
      <c r="T58" s="389"/>
      <c r="U58" s="434" t="s">
        <v>211</v>
      </c>
      <c r="V58" s="538" t="s">
        <v>212</v>
      </c>
      <c r="W58" s="537" t="s">
        <v>147</v>
      </c>
      <c r="X58" s="539" t="s">
        <v>26</v>
      </c>
      <c r="Y58" s="553" t="s">
        <v>112</v>
      </c>
      <c r="Z58" s="391" t="s">
        <v>279</v>
      </c>
      <c r="AA58" s="391" t="s">
        <v>48</v>
      </c>
      <c r="AB58" s="391" t="s">
        <v>219</v>
      </c>
      <c r="AC58" s="391" t="s">
        <v>220</v>
      </c>
      <c r="AD58" s="391" t="s">
        <v>101</v>
      </c>
      <c r="AE58" s="391" t="s">
        <v>225</v>
      </c>
      <c r="AF58" s="554" t="s">
        <v>232</v>
      </c>
    </row>
    <row r="59" spans="1:55">
      <c r="A59" s="39">
        <v>1</v>
      </c>
      <c r="B59" s="703">
        <f>'--,-- tissue'!A33</f>
        <v>0</v>
      </c>
      <c r="C59" s="704">
        <f>'--,--'!P44</f>
        <v>0</v>
      </c>
      <c r="D59" s="705">
        <f>'--,--'!P51</f>
        <v>0</v>
      </c>
      <c r="E59" s="706" t="e">
        <f>'--,--'!R51</f>
        <v>#DIV/0!</v>
      </c>
      <c r="F59" s="707" t="e">
        <f>'--,--'!G59</f>
        <v>#DIV/0!</v>
      </c>
      <c r="G59" s="708" t="e">
        <f>'--,--'!T44</f>
        <v>#DIV/0!</v>
      </c>
      <c r="H59" s="709" t="e">
        <f>'--,--'!T51</f>
        <v>#DIV/0!</v>
      </c>
      <c r="I59" s="706" t="e">
        <f>'--,--'!W44</f>
        <v>#DIV/0!</v>
      </c>
      <c r="J59" s="707" t="e">
        <f>'--,--'!W51</f>
        <v>#DIV/0!</v>
      </c>
      <c r="K59" s="706" t="e">
        <f>'--,--'!X44</f>
        <v>#DIV/0!</v>
      </c>
      <c r="L59" s="707" t="e">
        <f>'--,--'!X51</f>
        <v>#DIV/0!</v>
      </c>
      <c r="M59" s="710"/>
      <c r="N59" s="707" t="e">
        <f>'--,--'!Y51</f>
        <v>#DIV/0!</v>
      </c>
      <c r="O59" s="706" t="e">
        <f>'--,--'!Z44</f>
        <v>#DIV/0!</v>
      </c>
      <c r="P59" s="707" t="e">
        <f>'--,--'!Z51</f>
        <v>#DIV/0!</v>
      </c>
      <c r="Q59" s="706"/>
      <c r="R59" s="707"/>
      <c r="S59" s="704"/>
      <c r="T59" s="707"/>
      <c r="U59" s="704">
        <f>'--,--'!K44</f>
        <v>0</v>
      </c>
      <c r="V59" s="711">
        <f>'--,--'!K57</f>
        <v>0</v>
      </c>
      <c r="W59" s="712"/>
      <c r="X59" s="713"/>
      <c r="Y59" s="714"/>
      <c r="Z59" s="714"/>
      <c r="AA59" s="715" t="str">
        <f>'--,-- tissue'!N34</f>
        <v/>
      </c>
      <c r="AB59" s="715" t="str">
        <f>'--,-- tissue'!N36</f>
        <v/>
      </c>
      <c r="AC59" s="715">
        <f>'--,-- tissue'!N37</f>
        <v>0</v>
      </c>
      <c r="AD59" s="716">
        <f>'--,-- tissue'!N39</f>
        <v>0</v>
      </c>
      <c r="AE59" s="717" t="str">
        <f>'--,-- tissue'!N35</f>
        <v/>
      </c>
      <c r="AF59" s="717"/>
    </row>
    <row r="60" spans="1:55">
      <c r="A60" s="40">
        <v>2</v>
      </c>
      <c r="B60" s="718">
        <f>'--,-- tissue'!A44</f>
        <v>0</v>
      </c>
      <c r="C60" s="716">
        <f>'--,--'!P66</f>
        <v>0</v>
      </c>
      <c r="D60" s="719">
        <f>'--,--'!P73</f>
        <v>0</v>
      </c>
      <c r="E60" s="720" t="e">
        <f>'--,--'!R73</f>
        <v>#DIV/0!</v>
      </c>
      <c r="F60" s="721" t="e">
        <f>'--,--'!G81</f>
        <v>#DIV/0!</v>
      </c>
      <c r="G60" s="722" t="e">
        <f>'--,--'!T66</f>
        <v>#DIV/0!</v>
      </c>
      <c r="H60" s="723" t="e">
        <f>'--,--'!T73</f>
        <v>#DIV/0!</v>
      </c>
      <c r="I60" s="720" t="e">
        <f>'--,--'!W66</f>
        <v>#DIV/0!</v>
      </c>
      <c r="J60" s="721" t="e">
        <f>'--,--'!W73</f>
        <v>#DIV/0!</v>
      </c>
      <c r="K60" s="720" t="e">
        <f>'--,--'!X66</f>
        <v>#DIV/0!</v>
      </c>
      <c r="L60" s="721" t="e">
        <f>'--,--'!X73</f>
        <v>#DIV/0!</v>
      </c>
      <c r="M60" s="724"/>
      <c r="N60" s="721" t="e">
        <f>'--,--'!Y73</f>
        <v>#DIV/0!</v>
      </c>
      <c r="O60" s="720" t="e">
        <f>'--,--'!Z66</f>
        <v>#DIV/0!</v>
      </c>
      <c r="P60" s="721" t="e">
        <f>'--,--'!Z73</f>
        <v>#DIV/0!</v>
      </c>
      <c r="Q60" s="720"/>
      <c r="R60" s="721"/>
      <c r="S60" s="716"/>
      <c r="T60" s="721"/>
      <c r="U60" s="716">
        <f>'--,--'!K66</f>
        <v>0</v>
      </c>
      <c r="V60" s="725">
        <f>'--,--'!K79</f>
        <v>0</v>
      </c>
      <c r="W60" s="726"/>
      <c r="X60" s="714"/>
      <c r="Y60" s="727" t="str">
        <f>'--,-- tissue'!N43</f>
        <v/>
      </c>
      <c r="Z60" s="727" t="str">
        <f>'--,-- tissue'!N44</f>
        <v/>
      </c>
      <c r="AA60" s="715" t="str">
        <f>'--,-- tissue'!N45</f>
        <v/>
      </c>
      <c r="AB60" s="715" t="str">
        <f>'--,-- tissue'!N47</f>
        <v/>
      </c>
      <c r="AC60" s="715">
        <f>'--,-- tissue'!N48</f>
        <v>0</v>
      </c>
      <c r="AD60" s="720">
        <f>'--,-- tissue'!N50</f>
        <v>0</v>
      </c>
      <c r="AE60" s="717" t="str">
        <f>'--,-- tissue'!N46</f>
        <v/>
      </c>
      <c r="AF60" s="717"/>
    </row>
    <row r="61" spans="1:55">
      <c r="A61" s="40">
        <v>3</v>
      </c>
      <c r="B61" s="718">
        <f>'--,-- tissue'!A55</f>
        <v>0</v>
      </c>
      <c r="C61" s="716">
        <f>'--,--'!P88</f>
        <v>0</v>
      </c>
      <c r="D61" s="719">
        <f>'--,--'!P95</f>
        <v>0</v>
      </c>
      <c r="E61" s="720" t="e">
        <f>'--,--'!R95</f>
        <v>#DIV/0!</v>
      </c>
      <c r="F61" s="721" t="e">
        <f>'--,--'!G103</f>
        <v>#DIV/0!</v>
      </c>
      <c r="G61" s="722" t="e">
        <f>'--,--'!T88</f>
        <v>#DIV/0!</v>
      </c>
      <c r="H61" s="723" t="e">
        <f>'--,--'!T95</f>
        <v>#DIV/0!</v>
      </c>
      <c r="I61" s="720" t="e">
        <f>'--,--'!W88</f>
        <v>#DIV/0!</v>
      </c>
      <c r="J61" s="721" t="e">
        <f>'--,--'!W95</f>
        <v>#DIV/0!</v>
      </c>
      <c r="K61" s="720" t="e">
        <f>'--,--'!X88</f>
        <v>#DIV/0!</v>
      </c>
      <c r="L61" s="721" t="e">
        <f>'--,--'!X95</f>
        <v>#DIV/0!</v>
      </c>
      <c r="M61" s="724"/>
      <c r="N61" s="721" t="e">
        <f>'--,--'!Y95</f>
        <v>#DIV/0!</v>
      </c>
      <c r="O61" s="720" t="e">
        <f>'--,--'!Z88</f>
        <v>#DIV/0!</v>
      </c>
      <c r="P61" s="721" t="e">
        <f>'--,--'!Z95</f>
        <v>#DIV/0!</v>
      </c>
      <c r="Q61" s="720"/>
      <c r="R61" s="721"/>
      <c r="S61" s="716"/>
      <c r="T61" s="721"/>
      <c r="U61" s="716">
        <f>'--,--'!K88</f>
        <v>0</v>
      </c>
      <c r="V61" s="725">
        <f>'--,--'!K101</f>
        <v>0</v>
      </c>
      <c r="W61" s="726"/>
      <c r="X61" s="714"/>
      <c r="Y61" s="727" t="str">
        <f>'--,-- tissue'!N54</f>
        <v/>
      </c>
      <c r="Z61" s="727" t="str">
        <f>'--,-- tissue'!N55</f>
        <v/>
      </c>
      <c r="AA61" s="715" t="str">
        <f>'--,-- tissue'!N56</f>
        <v/>
      </c>
      <c r="AB61" s="715" t="str">
        <f>'--,-- tissue'!N58</f>
        <v/>
      </c>
      <c r="AC61" s="715">
        <f>'--,-- tissue'!N59</f>
        <v>0</v>
      </c>
      <c r="AD61" s="720">
        <f>'--,-- tissue'!N61</f>
        <v>0</v>
      </c>
      <c r="AE61" s="717" t="str">
        <f>'--,-- tissue'!N57</f>
        <v/>
      </c>
      <c r="AF61" s="717"/>
    </row>
    <row r="62" spans="1:55">
      <c r="A62" s="40">
        <v>4</v>
      </c>
      <c r="B62" s="718">
        <f>'--,-- tissue'!A66</f>
        <v>0</v>
      </c>
      <c r="C62" s="716">
        <f>'--,--'!P110</f>
        <v>0</v>
      </c>
      <c r="D62" s="719">
        <f>'--,--'!P117</f>
        <v>0</v>
      </c>
      <c r="E62" s="720" t="e">
        <f>'--,--'!R117</f>
        <v>#DIV/0!</v>
      </c>
      <c r="F62" s="721" t="e">
        <f>'--,--'!G125</f>
        <v>#DIV/0!</v>
      </c>
      <c r="G62" s="722" t="e">
        <f>'--,--'!T110</f>
        <v>#DIV/0!</v>
      </c>
      <c r="H62" s="723" t="e">
        <f>'--,--'!T117</f>
        <v>#DIV/0!</v>
      </c>
      <c r="I62" s="720" t="e">
        <f>'--,--'!W110</f>
        <v>#DIV/0!</v>
      </c>
      <c r="J62" s="721" t="e">
        <f>'--,--'!W117</f>
        <v>#DIV/0!</v>
      </c>
      <c r="K62" s="720" t="e">
        <f>'--,--'!X110</f>
        <v>#DIV/0!</v>
      </c>
      <c r="L62" s="721" t="e">
        <f>'--,--'!X117</f>
        <v>#DIV/0!</v>
      </c>
      <c r="M62" s="724"/>
      <c r="N62" s="721" t="e">
        <f>'--,--'!Y117</f>
        <v>#DIV/0!</v>
      </c>
      <c r="O62" s="720" t="e">
        <f>'--,--'!Z110</f>
        <v>#DIV/0!</v>
      </c>
      <c r="P62" s="721" t="e">
        <f>'--,--'!Z117</f>
        <v>#DIV/0!</v>
      </c>
      <c r="Q62" s="720"/>
      <c r="R62" s="721"/>
      <c r="S62" s="716"/>
      <c r="T62" s="721"/>
      <c r="U62" s="716">
        <f>'--,--'!K110</f>
        <v>0</v>
      </c>
      <c r="V62" s="725">
        <f>'--,--'!K123</f>
        <v>0</v>
      </c>
      <c r="W62" s="726"/>
      <c r="X62" s="714"/>
      <c r="Y62" s="727" t="str">
        <f>'--,-- tissue'!N65</f>
        <v/>
      </c>
      <c r="Z62" s="727" t="str">
        <f>'--,-- tissue'!N66</f>
        <v/>
      </c>
      <c r="AA62" s="715" t="str">
        <f>'--,-- tissue'!N67</f>
        <v/>
      </c>
      <c r="AB62" s="715" t="str">
        <f>'--,-- tissue'!N69</f>
        <v/>
      </c>
      <c r="AC62" s="715">
        <f>'--,-- tissue'!N70</f>
        <v>0</v>
      </c>
      <c r="AD62" s="720">
        <f>'--,-- tissue'!N72</f>
        <v>0</v>
      </c>
      <c r="AE62" s="717" t="str">
        <f>'--,-- tissue'!N68</f>
        <v/>
      </c>
      <c r="AF62" s="717"/>
    </row>
    <row r="63" spans="1:55">
      <c r="A63" s="40">
        <v>5</v>
      </c>
      <c r="B63" s="718">
        <f>'--,-- tissue'!A77</f>
        <v>0</v>
      </c>
      <c r="C63" s="716">
        <f>'--,--'!P132</f>
        <v>0</v>
      </c>
      <c r="D63" s="719">
        <f>'--,--'!P139</f>
        <v>0</v>
      </c>
      <c r="E63" s="720" t="e">
        <f>'--,--'!R139</f>
        <v>#DIV/0!</v>
      </c>
      <c r="F63" s="721" t="e">
        <f>'--,--'!G147</f>
        <v>#DIV/0!</v>
      </c>
      <c r="G63" s="722" t="e">
        <f>'--,--'!T132</f>
        <v>#DIV/0!</v>
      </c>
      <c r="H63" s="723" t="e">
        <f>'--,--'!T139</f>
        <v>#DIV/0!</v>
      </c>
      <c r="I63" s="720" t="e">
        <f>'--,--'!W132</f>
        <v>#DIV/0!</v>
      </c>
      <c r="J63" s="721" t="e">
        <f>'--,--'!W139</f>
        <v>#DIV/0!</v>
      </c>
      <c r="K63" s="720" t="e">
        <f>'--,--'!X132</f>
        <v>#DIV/0!</v>
      </c>
      <c r="L63" s="721" t="e">
        <f>'--,--'!X139</f>
        <v>#DIV/0!</v>
      </c>
      <c r="M63" s="724"/>
      <c r="N63" s="721" t="e">
        <f>'--,--'!Y139</f>
        <v>#DIV/0!</v>
      </c>
      <c r="O63" s="720" t="e">
        <f>'--,--'!Z132</f>
        <v>#DIV/0!</v>
      </c>
      <c r="P63" s="721" t="e">
        <f>'--,--'!Z139</f>
        <v>#DIV/0!</v>
      </c>
      <c r="Q63" s="720"/>
      <c r="R63" s="721"/>
      <c r="S63" s="716"/>
      <c r="T63" s="721"/>
      <c r="U63" s="716"/>
      <c r="V63" s="725">
        <f>'--,--'!K145</f>
        <v>0</v>
      </c>
      <c r="W63" s="726"/>
      <c r="X63" s="714"/>
      <c r="Y63" s="727" t="str">
        <f>'--,-- tissue'!N76</f>
        <v/>
      </c>
      <c r="Z63" s="727" t="str">
        <f>'--,-- tissue'!N77</f>
        <v/>
      </c>
      <c r="AA63" s="715" t="str">
        <f>'--,-- tissue'!N78</f>
        <v/>
      </c>
      <c r="AB63" s="715" t="str">
        <f>'--,-- tissue'!N80</f>
        <v/>
      </c>
      <c r="AC63" s="715">
        <f>'--,-- tissue'!N81</f>
        <v>0</v>
      </c>
      <c r="AD63" s="720">
        <f>'--,-- tissue'!N83</f>
        <v>0</v>
      </c>
      <c r="AE63" s="717" t="str">
        <f>'--,-- tissue'!N79</f>
        <v/>
      </c>
      <c r="AF63" s="717"/>
    </row>
    <row r="64" spans="1:55">
      <c r="A64" s="40">
        <v>6</v>
      </c>
      <c r="B64" s="718">
        <f>'--,-- tissue'!A88</f>
        <v>0</v>
      </c>
      <c r="C64" s="716">
        <f>'--,--'!P154</f>
        <v>0</v>
      </c>
      <c r="D64" s="719">
        <f>'--,--'!P161</f>
        <v>0</v>
      </c>
      <c r="E64" s="720">
        <f>'--,--'!R159</f>
        <v>0</v>
      </c>
      <c r="F64" s="721">
        <f>'--,--'!G169</f>
        <v>0</v>
      </c>
      <c r="G64" s="722">
        <f>'--,--'!T154</f>
        <v>0</v>
      </c>
      <c r="H64" s="723">
        <f>'--,--'!T159</f>
        <v>0</v>
      </c>
      <c r="I64" s="720">
        <f>'--,--'!W154</f>
        <v>0</v>
      </c>
      <c r="J64" s="721">
        <f>'--,--'!W159</f>
        <v>0</v>
      </c>
      <c r="K64" s="720">
        <f>'--,--'!X154</f>
        <v>0</v>
      </c>
      <c r="L64" s="721">
        <f>'--,--'!X159</f>
        <v>0</v>
      </c>
      <c r="M64" s="724"/>
      <c r="N64" s="721">
        <f>'--,--'!Y159</f>
        <v>0</v>
      </c>
      <c r="O64" s="720">
        <f>'--,--'!Z154</f>
        <v>0</v>
      </c>
      <c r="P64" s="721">
        <f>'--,--'!Z159</f>
        <v>0</v>
      </c>
      <c r="Q64" s="720"/>
      <c r="R64" s="721"/>
      <c r="S64" s="716"/>
      <c r="T64" s="721"/>
      <c r="U64" s="716">
        <f>'--,--'!K154</f>
        <v>0</v>
      </c>
      <c r="V64" s="725">
        <f>'--,--'!K166</f>
        <v>0</v>
      </c>
      <c r="W64" s="716"/>
      <c r="X64" s="727"/>
      <c r="Y64" s="727"/>
      <c r="Z64" s="727"/>
      <c r="AA64" s="715">
        <f>'--,-- tissue'!N89</f>
        <v>0</v>
      </c>
      <c r="AB64" s="715">
        <f>'--,-- tissue'!N91</f>
        <v>0</v>
      </c>
      <c r="AC64" s="715">
        <f>'--,-- tissue'!N92</f>
        <v>0</v>
      </c>
      <c r="AD64" s="720">
        <f>'--,-- tissue'!N94</f>
        <v>0</v>
      </c>
      <c r="AE64" s="717">
        <f>'--,-- tissue'!N90</f>
        <v>0</v>
      </c>
      <c r="AF64" s="717"/>
    </row>
    <row r="65" spans="1:55">
      <c r="A65" s="40">
        <v>7</v>
      </c>
      <c r="B65" s="608">
        <f>'--,-- tissue'!A99</f>
        <v>0</v>
      </c>
      <c r="C65" s="609">
        <f>'--,--'!P176</f>
        <v>0</v>
      </c>
      <c r="D65" s="610">
        <f>'--,--'!P183</f>
        <v>0</v>
      </c>
      <c r="E65" s="611">
        <f>'--,--'!R181</f>
        <v>0</v>
      </c>
      <c r="F65" s="612">
        <f>'--,--'!G191</f>
        <v>0</v>
      </c>
      <c r="G65" s="613">
        <f>'--,--'!T176</f>
        <v>0</v>
      </c>
      <c r="H65" s="614">
        <f>'--,--'!T181</f>
        <v>0</v>
      </c>
      <c r="I65" s="611">
        <f>'--,--'!W176</f>
        <v>0</v>
      </c>
      <c r="J65" s="612">
        <f>'--,--'!W181</f>
        <v>0</v>
      </c>
      <c r="K65" s="611">
        <f>'--,--'!X176</f>
        <v>0</v>
      </c>
      <c r="L65" s="612">
        <f>'--,--'!X181</f>
        <v>0</v>
      </c>
      <c r="M65" s="615"/>
      <c r="N65" s="612">
        <f>'--,--'!Y181</f>
        <v>0</v>
      </c>
      <c r="O65" s="611">
        <f>'--,--'!Z176</f>
        <v>0</v>
      </c>
      <c r="P65" s="612">
        <f>'--,--'!Z181</f>
        <v>0</v>
      </c>
      <c r="Q65" s="611"/>
      <c r="R65" s="612"/>
      <c r="S65" s="609"/>
      <c r="T65" s="612"/>
      <c r="U65" s="609">
        <f>'--,--'!K176</f>
        <v>0</v>
      </c>
      <c r="V65" s="616">
        <f>'--,--'!K188</f>
        <v>0</v>
      </c>
      <c r="W65" s="609"/>
      <c r="X65" s="617"/>
      <c r="Y65" s="617"/>
      <c r="Z65" s="617"/>
      <c r="AA65" s="618">
        <f>'--,-- tissue'!N100</f>
        <v>0</v>
      </c>
      <c r="AB65" s="618">
        <f>'--,-- tissue'!N102</f>
        <v>0</v>
      </c>
      <c r="AC65" s="618">
        <f>'--,-- tissue'!N103</f>
        <v>0</v>
      </c>
      <c r="AD65" s="611">
        <f>'--,-- tissue'!N105</f>
        <v>0</v>
      </c>
      <c r="AE65" s="619">
        <f>'--,-- tissue'!N101</f>
        <v>0</v>
      </c>
      <c r="AF65" s="619"/>
    </row>
    <row r="66" spans="1:55">
      <c r="A66" s="40">
        <v>8</v>
      </c>
      <c r="B66" s="608">
        <f>'--,-- tissue'!A110</f>
        <v>0</v>
      </c>
      <c r="C66" s="609">
        <f>'--,--'!P198</f>
        <v>0</v>
      </c>
      <c r="D66" s="610">
        <f>'--,--'!P205</f>
        <v>0</v>
      </c>
      <c r="E66" s="611">
        <f>'--,--'!R203</f>
        <v>0</v>
      </c>
      <c r="F66" s="612">
        <f>'--,--'!G213</f>
        <v>0</v>
      </c>
      <c r="G66" s="613">
        <f>'--,--'!T198</f>
        <v>0</v>
      </c>
      <c r="H66" s="614">
        <f>'--,--'!T203</f>
        <v>0</v>
      </c>
      <c r="I66" s="611">
        <f>'--,--'!W198</f>
        <v>0</v>
      </c>
      <c r="J66" s="612">
        <f>'--,--'!W203</f>
        <v>0</v>
      </c>
      <c r="K66" s="611">
        <f>'--,--'!X198</f>
        <v>0</v>
      </c>
      <c r="L66" s="612">
        <f>'--,--'!X203</f>
        <v>0</v>
      </c>
      <c r="M66" s="615"/>
      <c r="N66" s="612">
        <f>'--,--'!Y203</f>
        <v>0</v>
      </c>
      <c r="O66" s="611">
        <f>'--,--'!Z198</f>
        <v>0</v>
      </c>
      <c r="P66" s="612">
        <f>'--,--'!Z203</f>
        <v>0</v>
      </c>
      <c r="Q66" s="611"/>
      <c r="R66" s="612"/>
      <c r="S66" s="609"/>
      <c r="T66" s="612"/>
      <c r="U66" s="609">
        <f>'--,--'!K198</f>
        <v>0</v>
      </c>
      <c r="V66" s="616">
        <f>'--,--'!K210</f>
        <v>0</v>
      </c>
      <c r="W66" s="609"/>
      <c r="X66" s="617"/>
      <c r="Y66" s="617"/>
      <c r="Z66" s="617"/>
      <c r="AA66" s="618">
        <f>'--,-- tissue'!N111</f>
        <v>0</v>
      </c>
      <c r="AB66" s="618">
        <f>'--,-- tissue'!N113</f>
        <v>0</v>
      </c>
      <c r="AC66" s="618">
        <f>'--,-- tissue'!N114</f>
        <v>0</v>
      </c>
      <c r="AD66" s="611">
        <f>'--,-- tissue'!N116</f>
        <v>0</v>
      </c>
      <c r="AE66" s="619">
        <f>'--,-- tissue'!N112</f>
        <v>0</v>
      </c>
      <c r="AF66" s="619"/>
    </row>
    <row r="67" spans="1:55">
      <c r="A67" s="40">
        <v>9</v>
      </c>
      <c r="B67" s="608">
        <f>'--,-- tissue'!A121</f>
        <v>0</v>
      </c>
      <c r="C67" s="609">
        <f>'--,--'!P220</f>
        <v>0</v>
      </c>
      <c r="D67" s="610">
        <f>'--,--'!P227</f>
        <v>0</v>
      </c>
      <c r="E67" s="611">
        <f>'--,--'!R225</f>
        <v>0</v>
      </c>
      <c r="F67" s="612">
        <f>'--,--'!G235</f>
        <v>0</v>
      </c>
      <c r="G67" s="613">
        <f>'--,--'!T220</f>
        <v>0</v>
      </c>
      <c r="H67" s="614">
        <f>'--,--'!T225</f>
        <v>0</v>
      </c>
      <c r="I67" s="611">
        <f>'--,--'!W220</f>
        <v>0</v>
      </c>
      <c r="J67" s="612">
        <f>'--,--'!W225</f>
        <v>0</v>
      </c>
      <c r="K67" s="611">
        <f>'--,--'!X220</f>
        <v>0</v>
      </c>
      <c r="L67" s="612">
        <f>'--,--'!X225</f>
        <v>0</v>
      </c>
      <c r="M67" s="615"/>
      <c r="N67" s="612">
        <f>'--,--'!Y225</f>
        <v>0</v>
      </c>
      <c r="O67" s="611">
        <f>'--,--'!Z220</f>
        <v>0</v>
      </c>
      <c r="P67" s="612">
        <f>'--,--'!Z225</f>
        <v>0</v>
      </c>
      <c r="Q67" s="611"/>
      <c r="R67" s="612"/>
      <c r="S67" s="609"/>
      <c r="T67" s="612"/>
      <c r="U67" s="609">
        <f>'--,--'!K220</f>
        <v>0</v>
      </c>
      <c r="V67" s="616">
        <f>'--,--'!K232</f>
        <v>0</v>
      </c>
      <c r="W67" s="609"/>
      <c r="X67" s="617"/>
      <c r="Y67" s="617"/>
      <c r="Z67" s="617"/>
      <c r="AA67" s="618">
        <f>'--,-- tissue'!N122</f>
        <v>0</v>
      </c>
      <c r="AB67" s="618">
        <f>'--,-- tissue'!N124</f>
        <v>0</v>
      </c>
      <c r="AC67" s="618">
        <f>'--,-- tissue'!N125</f>
        <v>0</v>
      </c>
      <c r="AD67" s="611">
        <f>'--,-- tissue'!N127</f>
        <v>0</v>
      </c>
      <c r="AE67" s="619">
        <f>'--,-- tissue'!N123</f>
        <v>0</v>
      </c>
      <c r="AF67" s="619"/>
    </row>
    <row r="68" spans="1:55">
      <c r="A68" s="40">
        <v>10</v>
      </c>
      <c r="B68" s="608"/>
      <c r="C68" s="620"/>
      <c r="D68" s="610"/>
      <c r="E68" s="611"/>
      <c r="F68" s="612"/>
      <c r="G68" s="613"/>
      <c r="H68" s="614"/>
      <c r="I68" s="611"/>
      <c r="J68" s="612"/>
      <c r="K68" s="611"/>
      <c r="L68" s="612"/>
      <c r="M68" s="615"/>
      <c r="N68" s="612"/>
      <c r="O68" s="611"/>
      <c r="P68" s="612"/>
      <c r="Q68" s="611"/>
      <c r="R68" s="612"/>
      <c r="S68" s="609"/>
      <c r="T68" s="612"/>
      <c r="U68" s="609"/>
      <c r="V68" s="616"/>
      <c r="W68" s="609"/>
      <c r="X68" s="617"/>
      <c r="Y68" s="617"/>
      <c r="Z68" s="617"/>
      <c r="AA68" s="618"/>
      <c r="AB68" s="618"/>
      <c r="AC68" s="618"/>
      <c r="AD68" s="609"/>
      <c r="AE68" s="619"/>
      <c r="AF68" s="621"/>
    </row>
    <row r="69" spans="1:55">
      <c r="A69" s="40">
        <v>11</v>
      </c>
      <c r="B69" s="608"/>
      <c r="C69" s="622"/>
      <c r="D69" s="623"/>
      <c r="E69" s="624"/>
      <c r="F69" s="625"/>
      <c r="G69" s="626"/>
      <c r="H69" s="627"/>
      <c r="I69" s="624"/>
      <c r="J69" s="625"/>
      <c r="K69" s="624"/>
      <c r="L69" s="625"/>
      <c r="M69" s="628"/>
      <c r="N69" s="625"/>
      <c r="O69" s="624"/>
      <c r="P69" s="625"/>
      <c r="Q69" s="624"/>
      <c r="R69" s="625"/>
      <c r="S69" s="629"/>
      <c r="T69" s="625"/>
      <c r="U69" s="629"/>
      <c r="V69" s="630"/>
      <c r="W69" s="629"/>
      <c r="X69" s="631"/>
      <c r="Y69" s="631"/>
      <c r="Z69" s="631"/>
      <c r="AA69" s="632"/>
      <c r="AB69" s="632"/>
      <c r="AC69" s="632"/>
      <c r="AD69" s="629"/>
      <c r="AE69" s="633"/>
      <c r="AF69" s="634"/>
    </row>
    <row r="70" spans="1:55">
      <c r="A70" s="851" t="s">
        <v>57</v>
      </c>
      <c r="B70" s="852"/>
      <c r="C70" s="303">
        <f>AVERAGE(C59:C63)</f>
        <v>0</v>
      </c>
      <c r="D70" s="304">
        <f>AVERAGE(D59:D63)</f>
        <v>0</v>
      </c>
      <c r="E70" s="303" t="e">
        <f t="shared" ref="E70:V70" si="12">AVERAGE(E59:E63)</f>
        <v>#DIV/0!</v>
      </c>
      <c r="F70" s="304" t="e">
        <f t="shared" si="12"/>
        <v>#DIV/0!</v>
      </c>
      <c r="G70" s="303" t="e">
        <f t="shared" si="12"/>
        <v>#DIV/0!</v>
      </c>
      <c r="H70" s="304" t="e">
        <f t="shared" si="12"/>
        <v>#DIV/0!</v>
      </c>
      <c r="I70" s="303" t="e">
        <f t="shared" si="12"/>
        <v>#DIV/0!</v>
      </c>
      <c r="J70" s="304" t="e">
        <f t="shared" si="12"/>
        <v>#DIV/0!</v>
      </c>
      <c r="K70" s="303" t="e">
        <f t="shared" si="12"/>
        <v>#DIV/0!</v>
      </c>
      <c r="L70" s="304" t="e">
        <f t="shared" si="12"/>
        <v>#DIV/0!</v>
      </c>
      <c r="M70" s="303"/>
      <c r="N70" s="304" t="e">
        <f t="shared" si="12"/>
        <v>#DIV/0!</v>
      </c>
      <c r="O70" s="303" t="e">
        <f t="shared" si="12"/>
        <v>#DIV/0!</v>
      </c>
      <c r="P70" s="304" t="e">
        <f t="shared" si="12"/>
        <v>#DIV/0!</v>
      </c>
      <c r="Q70" s="303"/>
      <c r="R70" s="304"/>
      <c r="S70" s="303"/>
      <c r="T70" s="304"/>
      <c r="U70" s="303">
        <f t="shared" si="12"/>
        <v>0</v>
      </c>
      <c r="V70" s="568">
        <f t="shared" si="12"/>
        <v>0</v>
      </c>
      <c r="W70" s="285"/>
      <c r="X70" s="286"/>
      <c r="Y70" s="285" t="e">
        <f t="shared" ref="Y70:AF70" si="13">AVERAGE(Y59:Y63)</f>
        <v>#DIV/0!</v>
      </c>
      <c r="Z70" s="285" t="e">
        <f t="shared" si="13"/>
        <v>#DIV/0!</v>
      </c>
      <c r="AA70" s="285" t="e">
        <f t="shared" si="13"/>
        <v>#DIV/0!</v>
      </c>
      <c r="AB70" s="285" t="e">
        <f t="shared" si="13"/>
        <v>#DIV/0!</v>
      </c>
      <c r="AC70" s="285">
        <f t="shared" si="13"/>
        <v>0</v>
      </c>
      <c r="AD70" s="285">
        <f t="shared" si="13"/>
        <v>0</v>
      </c>
      <c r="AE70" s="285" t="e">
        <f t="shared" si="13"/>
        <v>#DIV/0!</v>
      </c>
      <c r="AF70" s="285" t="e">
        <f t="shared" si="13"/>
        <v>#DIV/0!</v>
      </c>
    </row>
    <row r="71" spans="1:55">
      <c r="A71" s="843" t="s">
        <v>213</v>
      </c>
      <c r="B71" s="844"/>
      <c r="C71" s="289">
        <f>STDEV(C59:C63)/SQRT(4)</f>
        <v>0</v>
      </c>
      <c r="D71" s="290">
        <f>STDEV(D59:D63)/SQRT(4)</f>
        <v>0</v>
      </c>
      <c r="E71" s="289" t="e">
        <f t="shared" ref="E71:V71" si="14">STDEV(E59:E63)/SQRT(4)</f>
        <v>#DIV/0!</v>
      </c>
      <c r="F71" s="290" t="e">
        <f t="shared" si="14"/>
        <v>#DIV/0!</v>
      </c>
      <c r="G71" s="289" t="e">
        <f t="shared" si="14"/>
        <v>#DIV/0!</v>
      </c>
      <c r="H71" s="290" t="e">
        <f t="shared" si="14"/>
        <v>#DIV/0!</v>
      </c>
      <c r="I71" s="289" t="e">
        <f t="shared" si="14"/>
        <v>#DIV/0!</v>
      </c>
      <c r="J71" s="290" t="e">
        <f t="shared" si="14"/>
        <v>#DIV/0!</v>
      </c>
      <c r="K71" s="289" t="e">
        <f t="shared" si="14"/>
        <v>#DIV/0!</v>
      </c>
      <c r="L71" s="290" t="e">
        <f t="shared" si="14"/>
        <v>#DIV/0!</v>
      </c>
      <c r="M71" s="289"/>
      <c r="N71" s="290" t="e">
        <f t="shared" si="14"/>
        <v>#DIV/0!</v>
      </c>
      <c r="O71" s="289" t="e">
        <f t="shared" si="14"/>
        <v>#DIV/0!</v>
      </c>
      <c r="P71" s="290" t="e">
        <f t="shared" si="14"/>
        <v>#DIV/0!</v>
      </c>
      <c r="Q71" s="289"/>
      <c r="R71" s="290"/>
      <c r="S71" s="289"/>
      <c r="T71" s="290"/>
      <c r="U71" s="289">
        <f>STDEV(U59:U63)/SQRT(3)</f>
        <v>0</v>
      </c>
      <c r="V71" s="569">
        <f t="shared" si="14"/>
        <v>0</v>
      </c>
      <c r="W71" s="289"/>
      <c r="X71" s="290"/>
      <c r="Y71" s="289" t="e">
        <f>STDEV(Y59:Y63)/SQRT(2)</f>
        <v>#DIV/0!</v>
      </c>
      <c r="Z71" s="289" t="e">
        <f>STDEV(Z59:Z63)/SQRT(3)</f>
        <v>#DIV/0!</v>
      </c>
      <c r="AA71" s="289" t="e">
        <f t="shared" ref="AA71:AF71" si="15">STDEV(AA59:AA63)/SQRT(4)</f>
        <v>#DIV/0!</v>
      </c>
      <c r="AB71" s="289" t="e">
        <f t="shared" si="15"/>
        <v>#DIV/0!</v>
      </c>
      <c r="AC71" s="289">
        <f t="shared" si="15"/>
        <v>0</v>
      </c>
      <c r="AD71" s="289">
        <f t="shared" si="15"/>
        <v>0</v>
      </c>
      <c r="AE71" s="289" t="e">
        <f t="shared" si="15"/>
        <v>#DIV/0!</v>
      </c>
      <c r="AF71" s="289" t="e">
        <f t="shared" si="15"/>
        <v>#DIV/0!</v>
      </c>
    </row>
    <row r="72" spans="1:55">
      <c r="A72" s="365"/>
      <c r="B72" s="365"/>
      <c r="C72" s="366"/>
      <c r="D72" s="366"/>
      <c r="E72" s="367"/>
      <c r="F72" s="367"/>
      <c r="G72" s="368"/>
      <c r="H72" s="368"/>
      <c r="I72" s="367"/>
      <c r="J72" s="367"/>
      <c r="K72" s="367"/>
      <c r="L72" s="367"/>
      <c r="M72" s="367"/>
      <c r="N72" s="367"/>
      <c r="O72" s="367"/>
      <c r="P72" s="367"/>
      <c r="Q72" s="367"/>
      <c r="R72" s="367"/>
      <c r="S72" s="367"/>
      <c r="T72" s="367"/>
      <c r="U72" s="367"/>
      <c r="V72" s="367"/>
      <c r="W72" s="571"/>
      <c r="X72" s="572"/>
      <c r="Y72" s="367"/>
      <c r="Z72" s="367"/>
      <c r="AA72" s="367"/>
      <c r="AB72" s="367"/>
      <c r="AC72" s="367"/>
    </row>
    <row r="73" spans="1:55">
      <c r="A73" s="849" t="s">
        <v>214</v>
      </c>
      <c r="B73" s="850"/>
      <c r="C73" s="442"/>
      <c r="D73" s="447"/>
      <c r="E73" s="442"/>
      <c r="F73" s="447"/>
      <c r="G73" s="442"/>
      <c r="H73" s="447"/>
      <c r="I73" s="442"/>
      <c r="J73" s="447"/>
      <c r="K73" s="442"/>
      <c r="L73" s="447"/>
      <c r="M73" s="442"/>
      <c r="N73" s="447"/>
      <c r="O73" s="442"/>
      <c r="P73" s="447"/>
      <c r="Q73" s="442"/>
      <c r="R73" s="447"/>
      <c r="S73" s="442"/>
      <c r="T73" s="447"/>
      <c r="U73" s="442"/>
      <c r="V73" s="447"/>
      <c r="W73" s="474"/>
      <c r="X73" s="475"/>
      <c r="Y73" s="442"/>
      <c r="Z73" s="442"/>
      <c r="AA73" s="442"/>
      <c r="AB73" s="442"/>
      <c r="AC73" s="442"/>
      <c r="AD73" s="442"/>
      <c r="AE73" s="442"/>
      <c r="AF73" s="442"/>
    </row>
    <row r="74" spans="1:55" s="331" customFormat="1">
      <c r="A74" s="843" t="s">
        <v>274</v>
      </c>
      <c r="B74" s="844"/>
      <c r="C74" s="443">
        <f>TTEST(C22:C31,C42:C48,2,2)</f>
        <v>0.24104724580413595</v>
      </c>
      <c r="D74" s="570">
        <f>TTEST(D22:D31,D42:D48,2,2)</f>
        <v>0.66906840233252063</v>
      </c>
      <c r="E74" s="443">
        <f t="shared" ref="E74:V74" si="16">TTEST(E22:E31,E42:E48,2,2)</f>
        <v>0.79942630749460375</v>
      </c>
      <c r="F74" s="570">
        <f t="shared" si="16"/>
        <v>0.8207615220544956</v>
      </c>
      <c r="G74" s="443">
        <f t="shared" si="16"/>
        <v>4.9324301160150831E-2</v>
      </c>
      <c r="H74" s="570">
        <f t="shared" si="16"/>
        <v>1.7473893694742306E-2</v>
      </c>
      <c r="I74" s="443">
        <f t="shared" si="16"/>
        <v>0.95962694302372686</v>
      </c>
      <c r="J74" s="570">
        <f t="shared" si="16"/>
        <v>0.73012254661666964</v>
      </c>
      <c r="K74" s="443">
        <f t="shared" si="16"/>
        <v>0.95962694302372686</v>
      </c>
      <c r="L74" s="570">
        <f t="shared" si="16"/>
        <v>0.86686324708442275</v>
      </c>
      <c r="M74" s="443"/>
      <c r="N74" s="570">
        <f t="shared" si="16"/>
        <v>0.93282048911474558</v>
      </c>
      <c r="O74" s="443">
        <f t="shared" si="16"/>
        <v>0.68143809188893711</v>
      </c>
      <c r="P74" s="570">
        <f t="shared" si="16"/>
        <v>0.1564444153974186</v>
      </c>
      <c r="Q74" s="443"/>
      <c r="R74" s="570"/>
      <c r="S74" s="443"/>
      <c r="T74" s="570"/>
      <c r="U74" s="443">
        <f t="shared" si="16"/>
        <v>5.8184260333607206E-2</v>
      </c>
      <c r="V74" s="570">
        <f t="shared" si="16"/>
        <v>0.17713620425337784</v>
      </c>
      <c r="W74" s="476"/>
      <c r="X74" s="477"/>
      <c r="Y74" s="443" t="e">
        <f>TTEST(Y22:Y26,Y42:Y46,2,2)</f>
        <v>#DIV/0!</v>
      </c>
      <c r="Z74" s="443" t="e">
        <f t="shared" ref="Z74" si="17">TTEST(Z22:Z26,Z42:Z46,2,2)</f>
        <v>#DIV/0!</v>
      </c>
      <c r="AA74" s="443">
        <f>TTEST(AA22:AA31,AA42:AA48,2,2)</f>
        <v>0.6447643702375172</v>
      </c>
      <c r="AB74" s="775">
        <f>TTEST(AB22:AB31,AB42:AB48,2,2)</f>
        <v>1.2614807249030266E-2</v>
      </c>
      <c r="AC74" s="775">
        <f t="shared" ref="AC74:AE74" si="18">TTEST(AC22:AC31,AC42:AC48,2,2)</f>
        <v>3.7780776121767285E-3</v>
      </c>
      <c r="AD74" s="443">
        <f t="shared" si="18"/>
        <v>7.4228162932606062E-2</v>
      </c>
      <c r="AE74" s="443">
        <f t="shared" si="18"/>
        <v>0.16392321719456071</v>
      </c>
      <c r="AF74" s="443"/>
      <c r="AG74" s="330"/>
      <c r="AH74" s="330"/>
      <c r="AI74" s="330"/>
      <c r="AJ74" s="473"/>
      <c r="AK74" s="473"/>
      <c r="AL74" s="473"/>
      <c r="AM74" s="473"/>
      <c r="AN74" s="473"/>
      <c r="AO74" s="473"/>
      <c r="AP74" s="473"/>
      <c r="AQ74" s="473"/>
      <c r="AR74" s="473"/>
      <c r="AS74" s="473"/>
      <c r="AT74" s="473"/>
      <c r="AU74" s="473"/>
      <c r="AV74" s="473"/>
      <c r="AW74" s="473"/>
      <c r="AX74" s="473"/>
      <c r="AY74" s="473"/>
      <c r="AZ74" s="473"/>
      <c r="BA74" s="473"/>
      <c r="BB74" s="473"/>
      <c r="BC74" s="473"/>
    </row>
    <row r="75" spans="1:55">
      <c r="A75" s="845" t="s">
        <v>275</v>
      </c>
      <c r="B75" s="846"/>
      <c r="C75" s="728">
        <f>TTEST(C59:C69,C22:C33,2,2)</f>
        <v>9.105091836975731E-6</v>
      </c>
      <c r="D75" s="729">
        <f>TTEST(D59:D69,D22:D33,2,2)</f>
        <v>5.2583315472477295E-6</v>
      </c>
      <c r="E75" s="728" t="e">
        <f>TTEST(E22:E26,E59:E63,2,2)</f>
        <v>#DIV/0!</v>
      </c>
      <c r="F75" s="730" t="e">
        <f>TTEST(F22:F26,F59:F63,2,2)</f>
        <v>#DIV/0!</v>
      </c>
      <c r="G75" s="728" t="e">
        <f t="shared" ref="G75:V75" si="19">TTEST(G22:G26,G59:G63,2,2)</f>
        <v>#DIV/0!</v>
      </c>
      <c r="H75" s="730" t="e">
        <f t="shared" si="19"/>
        <v>#DIV/0!</v>
      </c>
      <c r="I75" s="728" t="e">
        <f t="shared" si="19"/>
        <v>#DIV/0!</v>
      </c>
      <c r="J75" s="730" t="e">
        <f t="shared" si="19"/>
        <v>#DIV/0!</v>
      </c>
      <c r="K75" s="728" t="e">
        <f t="shared" si="19"/>
        <v>#DIV/0!</v>
      </c>
      <c r="L75" s="730" t="e">
        <f t="shared" si="19"/>
        <v>#DIV/0!</v>
      </c>
      <c r="M75" s="728"/>
      <c r="N75" s="730" t="e">
        <f t="shared" si="19"/>
        <v>#DIV/0!</v>
      </c>
      <c r="O75" s="728" t="e">
        <f t="shared" si="19"/>
        <v>#DIV/0!</v>
      </c>
      <c r="P75" s="730" t="e">
        <f t="shared" si="19"/>
        <v>#DIV/0!</v>
      </c>
      <c r="Q75" s="728"/>
      <c r="R75" s="730"/>
      <c r="S75" s="728"/>
      <c r="T75" s="730"/>
      <c r="U75" s="728">
        <f t="shared" si="19"/>
        <v>5.7378082829472061E-3</v>
      </c>
      <c r="V75" s="729">
        <f t="shared" si="19"/>
        <v>4.2824700623622421E-5</v>
      </c>
      <c r="W75" s="731"/>
      <c r="X75" s="732"/>
      <c r="Y75" s="728" t="e">
        <f>TTEST(Y22:Y26,Y59:Y63,2,2)</f>
        <v>#DIV/0!</v>
      </c>
      <c r="Z75" s="728" t="e">
        <f t="shared" ref="Z75:AF75" si="20">TTEST(Z22:Z26,Z59:Z63,2,2)</f>
        <v>#DIV/0!</v>
      </c>
      <c r="AA75" s="728" t="e">
        <f t="shared" si="20"/>
        <v>#DIV/0!</v>
      </c>
      <c r="AB75" s="728" t="e">
        <f t="shared" si="20"/>
        <v>#DIV/0!</v>
      </c>
      <c r="AC75" s="728">
        <f t="shared" si="20"/>
        <v>6.9263330911235388E-5</v>
      </c>
      <c r="AD75" s="728">
        <f t="shared" si="20"/>
        <v>3.5833438604637778E-4</v>
      </c>
      <c r="AE75" s="728" t="e">
        <f t="shared" si="20"/>
        <v>#DIV/0!</v>
      </c>
      <c r="AF75" s="728" t="e">
        <f t="shared" si="20"/>
        <v>#DIV/0!</v>
      </c>
    </row>
    <row r="76" spans="1:55">
      <c r="A76" s="847" t="s">
        <v>276</v>
      </c>
      <c r="B76" s="848"/>
      <c r="C76" s="733">
        <f>TTEST(C59:C69,C42:C52,2,2)</f>
        <v>1.8491321236015783E-3</v>
      </c>
      <c r="D76" s="734">
        <f>TTEST(D59:D69,D42:D52,2,2)</f>
        <v>1.5066232233851538E-3</v>
      </c>
      <c r="E76" s="733" t="e">
        <f>TTEST(E42:E46,E59:E63,2,2)</f>
        <v>#DIV/0!</v>
      </c>
      <c r="F76" s="735" t="e">
        <f>TTEST(F42:F46,F59:F63,2,2)</f>
        <v>#DIV/0!</v>
      </c>
      <c r="G76" s="733" t="e">
        <f t="shared" ref="G76:V76" si="21">TTEST(G42:G46,G59:G63,2,2)</f>
        <v>#DIV/0!</v>
      </c>
      <c r="H76" s="735" t="e">
        <f t="shared" si="21"/>
        <v>#DIV/0!</v>
      </c>
      <c r="I76" s="733" t="e">
        <f t="shared" si="21"/>
        <v>#DIV/0!</v>
      </c>
      <c r="J76" s="735" t="e">
        <f t="shared" si="21"/>
        <v>#DIV/0!</v>
      </c>
      <c r="K76" s="733" t="e">
        <f t="shared" si="21"/>
        <v>#DIV/0!</v>
      </c>
      <c r="L76" s="735" t="e">
        <f t="shared" si="21"/>
        <v>#DIV/0!</v>
      </c>
      <c r="M76" s="733"/>
      <c r="N76" s="735" t="e">
        <f t="shared" si="21"/>
        <v>#DIV/0!</v>
      </c>
      <c r="O76" s="733" t="e">
        <f t="shared" si="21"/>
        <v>#DIV/0!</v>
      </c>
      <c r="P76" s="735" t="e">
        <f t="shared" si="21"/>
        <v>#DIV/0!</v>
      </c>
      <c r="Q76" s="733"/>
      <c r="R76" s="735"/>
      <c r="S76" s="733"/>
      <c r="T76" s="735"/>
      <c r="U76" s="733">
        <f t="shared" si="21"/>
        <v>2.2033843379612106E-4</v>
      </c>
      <c r="V76" s="734">
        <f t="shared" si="21"/>
        <v>2.2789689788794153E-5</v>
      </c>
      <c r="W76" s="736"/>
      <c r="X76" s="737"/>
      <c r="Y76" s="733" t="e">
        <f>TTEST(Y42:Y46,Y59:Y63,2,2)</f>
        <v>#DIV/0!</v>
      </c>
      <c r="Z76" s="733" t="e">
        <f t="shared" ref="Z76:AF76" si="22">TTEST(Z42:Z46,Z59:Z63,2,2)</f>
        <v>#DIV/0!</v>
      </c>
      <c r="AA76" s="733" t="e">
        <f t="shared" si="22"/>
        <v>#DIV/0!</v>
      </c>
      <c r="AB76" s="733" t="e">
        <f t="shared" si="22"/>
        <v>#DIV/0!</v>
      </c>
      <c r="AC76" s="733">
        <f t="shared" si="22"/>
        <v>1.0892069337868755E-4</v>
      </c>
      <c r="AD76" s="733">
        <f t="shared" si="22"/>
        <v>4.1371793589837346E-3</v>
      </c>
      <c r="AE76" s="733" t="e">
        <f t="shared" si="22"/>
        <v>#DIV/0!</v>
      </c>
      <c r="AF76" s="733" t="e">
        <f t="shared" si="22"/>
        <v>#DIV/0!</v>
      </c>
    </row>
    <row r="77" spans="1:55">
      <c r="A77" s="89"/>
      <c r="B77" s="89"/>
      <c r="C77" s="89"/>
      <c r="D77" s="89"/>
      <c r="E77" s="89"/>
      <c r="F77" s="89"/>
      <c r="G77" s="89"/>
      <c r="H77" s="89"/>
      <c r="I77" s="89"/>
      <c r="J77" s="330"/>
      <c r="K77" s="89"/>
      <c r="L77" s="89"/>
      <c r="M77" s="89"/>
      <c r="N77" s="89"/>
      <c r="O77" s="89"/>
      <c r="P77" s="89"/>
      <c r="Q77" s="89"/>
      <c r="R77" s="89"/>
      <c r="S77" s="89"/>
      <c r="T77" s="89"/>
      <c r="U77" s="89"/>
      <c r="V77" s="89"/>
      <c r="W77" s="89"/>
      <c r="X77" s="89"/>
      <c r="Y77" s="89"/>
      <c r="Z77" s="89"/>
      <c r="AA77" s="89"/>
      <c r="AB77" s="89"/>
      <c r="AC77" s="89"/>
    </row>
    <row r="78" spans="1:55">
      <c r="A78" s="89"/>
      <c r="B78" s="89"/>
      <c r="C78" s="89"/>
      <c r="D78" s="89"/>
      <c r="E78" s="89"/>
      <c r="F78" s="89"/>
      <c r="G78" s="89"/>
      <c r="H78" s="89"/>
      <c r="I78" s="89"/>
      <c r="J78" s="89"/>
      <c r="K78" s="89"/>
      <c r="L78" s="89"/>
      <c r="M78" s="89"/>
      <c r="N78" s="89"/>
      <c r="O78" s="89"/>
      <c r="P78" s="89"/>
      <c r="Q78" s="89"/>
      <c r="R78" s="89"/>
      <c r="S78" s="89"/>
      <c r="T78" s="89"/>
      <c r="U78" s="89"/>
      <c r="V78" s="89"/>
      <c r="W78" s="89"/>
      <c r="X78" s="89"/>
      <c r="Y78" s="89"/>
      <c r="Z78" s="89"/>
      <c r="AA78" s="89"/>
      <c r="AB78" s="89"/>
      <c r="AC78" s="89"/>
    </row>
    <row r="79" spans="1:55">
      <c r="A79" s="89"/>
      <c r="B79" s="89"/>
      <c r="C79" s="89"/>
      <c r="D79" s="89"/>
      <c r="E79" s="89"/>
      <c r="F79" s="89"/>
      <c r="G79" s="89"/>
      <c r="H79" s="89"/>
      <c r="I79" s="89"/>
      <c r="J79" s="89"/>
      <c r="K79" s="89"/>
      <c r="L79" s="89"/>
      <c r="M79" s="89"/>
      <c r="N79" s="89"/>
      <c r="O79" s="89"/>
      <c r="P79" s="89"/>
      <c r="Q79" s="89"/>
      <c r="R79" s="89"/>
      <c r="S79" s="89"/>
      <c r="T79" s="89"/>
      <c r="U79" s="89"/>
      <c r="V79" s="89"/>
      <c r="W79" s="89"/>
      <c r="X79" s="89"/>
      <c r="Y79" s="89"/>
      <c r="Z79" s="89"/>
      <c r="AA79" s="89"/>
      <c r="AB79" s="89"/>
      <c r="AC79" s="89"/>
    </row>
    <row r="80" spans="1:55">
      <c r="A80" s="89"/>
      <c r="B80" s="89"/>
      <c r="C80" s="89"/>
      <c r="D80" s="89"/>
      <c r="E80" s="89"/>
      <c r="F80" s="89"/>
      <c r="G80" s="89"/>
      <c r="H80" s="89"/>
      <c r="I80" s="89"/>
      <c r="J80" s="89"/>
      <c r="K80" s="89"/>
      <c r="L80" s="89"/>
      <c r="M80" s="89"/>
      <c r="N80" s="89"/>
      <c r="O80" s="89"/>
      <c r="P80" s="89"/>
      <c r="Q80" s="89"/>
      <c r="R80" s="89"/>
      <c r="S80" s="89"/>
      <c r="T80" s="89"/>
      <c r="U80" s="89"/>
      <c r="V80" s="89"/>
      <c r="W80" s="89"/>
      <c r="X80" s="89"/>
      <c r="Y80" s="89"/>
      <c r="Z80" s="89"/>
      <c r="AA80" s="89"/>
      <c r="AB80" s="89"/>
      <c r="AC80" s="89"/>
    </row>
    <row r="81" spans="1:29">
      <c r="A81" s="89"/>
      <c r="B81" s="89"/>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row>
    <row r="82" spans="1:29">
      <c r="A82" s="89"/>
      <c r="B82" s="89"/>
      <c r="C82" s="89"/>
      <c r="D82" s="89"/>
      <c r="E82" s="89"/>
      <c r="F82" s="89"/>
      <c r="G82" s="89"/>
      <c r="H82" s="89"/>
      <c r="I82" s="89"/>
      <c r="J82" s="89"/>
      <c r="K82" s="89"/>
      <c r="L82" s="89"/>
      <c r="M82" s="89"/>
      <c r="N82" s="89"/>
      <c r="O82" s="89"/>
      <c r="P82" s="89"/>
      <c r="Q82" s="89"/>
      <c r="R82" s="89"/>
      <c r="S82" s="89"/>
      <c r="T82" s="89"/>
      <c r="U82" s="89"/>
      <c r="V82" s="89"/>
      <c r="W82" s="89"/>
      <c r="X82" s="89"/>
      <c r="Y82" s="89"/>
      <c r="Z82" s="89"/>
      <c r="AA82" s="89"/>
      <c r="AB82" s="89"/>
      <c r="AC82" s="89"/>
    </row>
    <row r="83" spans="1:29">
      <c r="A83" s="89"/>
      <c r="B83" s="89"/>
      <c r="C83" s="89"/>
      <c r="D83" s="89"/>
      <c r="E83" s="89"/>
      <c r="F83" s="89"/>
      <c r="G83" s="89"/>
      <c r="H83" s="89"/>
      <c r="I83" s="89"/>
      <c r="J83" s="89"/>
      <c r="K83" s="89"/>
      <c r="L83" s="89"/>
      <c r="M83" s="89"/>
      <c r="N83" s="89"/>
      <c r="O83" s="89"/>
      <c r="P83" s="89"/>
      <c r="Q83" s="89"/>
      <c r="R83" s="89"/>
      <c r="S83" s="89"/>
      <c r="T83" s="89"/>
      <c r="U83" s="89"/>
      <c r="V83" s="89"/>
      <c r="W83" s="89"/>
      <c r="X83" s="89"/>
      <c r="Y83" s="89"/>
      <c r="Z83" s="89"/>
      <c r="AA83" s="89"/>
      <c r="AB83" s="89"/>
      <c r="AC83" s="89"/>
    </row>
    <row r="84" spans="1:29">
      <c r="A84" s="89"/>
      <c r="B84" s="89"/>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row>
    <row r="85" spans="1:29">
      <c r="A85" s="89"/>
      <c r="B85" s="89"/>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row>
    <row r="86" spans="1:29">
      <c r="A86" s="89"/>
      <c r="B86" s="89"/>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row>
    <row r="87" spans="1:29">
      <c r="A87" s="89"/>
      <c r="B87" s="89"/>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row>
    <row r="88" spans="1:29">
      <c r="A88" s="89"/>
      <c r="B88" s="89"/>
      <c r="C88" s="89"/>
      <c r="D88" s="89"/>
      <c r="E88" s="89"/>
      <c r="F88" s="89"/>
      <c r="G88" s="89"/>
      <c r="H88" s="89"/>
      <c r="I88" s="89"/>
      <c r="J88" s="89"/>
      <c r="K88" s="89"/>
      <c r="L88" s="89"/>
      <c r="M88" s="89"/>
      <c r="N88" s="89"/>
      <c r="O88" s="89"/>
      <c r="P88" s="89"/>
      <c r="Q88" s="89"/>
      <c r="R88" s="89"/>
      <c r="S88" s="89"/>
      <c r="T88" s="89"/>
      <c r="U88" s="89"/>
      <c r="V88" s="89"/>
      <c r="W88" s="89"/>
      <c r="X88" s="89"/>
      <c r="Y88" s="89"/>
      <c r="Z88" s="89"/>
      <c r="AA88" s="89"/>
      <c r="AB88" s="89"/>
      <c r="AC88" s="89"/>
    </row>
    <row r="89" spans="1:29">
      <c r="A89" s="89"/>
      <c r="B89" s="89"/>
      <c r="C89" s="89"/>
      <c r="D89" s="89"/>
      <c r="E89" s="89"/>
      <c r="F89" s="89"/>
      <c r="G89" s="89"/>
      <c r="H89" s="89"/>
      <c r="I89" s="89"/>
      <c r="J89" s="89"/>
      <c r="K89" s="89"/>
      <c r="L89" s="89"/>
      <c r="M89" s="89"/>
      <c r="N89" s="89"/>
      <c r="O89" s="89"/>
      <c r="P89" s="89"/>
      <c r="Q89" s="89"/>
      <c r="R89" s="89"/>
      <c r="S89" s="89"/>
      <c r="T89" s="89"/>
      <c r="U89" s="89"/>
      <c r="V89" s="89"/>
      <c r="W89" s="89"/>
      <c r="X89" s="89"/>
      <c r="Y89" s="89"/>
      <c r="Z89" s="89"/>
      <c r="AA89" s="89"/>
      <c r="AB89" s="89"/>
      <c r="AC89" s="89"/>
    </row>
    <row r="90" spans="1:29">
      <c r="A90" s="89"/>
      <c r="B90" s="89"/>
      <c r="C90" s="89"/>
      <c r="D90" s="89"/>
      <c r="E90" s="89"/>
      <c r="F90" s="89"/>
      <c r="G90" s="89"/>
      <c r="H90" s="89"/>
      <c r="I90" s="89"/>
      <c r="J90" s="89"/>
      <c r="K90" s="89"/>
      <c r="L90" s="89"/>
      <c r="M90" s="89"/>
      <c r="N90" s="89"/>
      <c r="O90" s="89"/>
      <c r="P90" s="89"/>
      <c r="Q90" s="89"/>
      <c r="R90" s="89"/>
      <c r="S90" s="89"/>
      <c r="T90" s="89"/>
      <c r="U90" s="89"/>
      <c r="V90" s="89"/>
      <c r="W90" s="89"/>
      <c r="X90" s="89"/>
      <c r="Y90" s="89"/>
      <c r="Z90" s="89"/>
      <c r="AA90" s="89"/>
      <c r="AB90" s="89"/>
      <c r="AC90" s="89"/>
    </row>
    <row r="91" spans="1:29">
      <c r="A91" s="89"/>
      <c r="B91" s="89"/>
      <c r="C91" s="89"/>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row>
    <row r="92" spans="1:29">
      <c r="A92" s="89"/>
      <c r="B92" s="89"/>
      <c r="C92" s="89"/>
      <c r="D92" s="89"/>
      <c r="E92" s="89"/>
      <c r="F92" s="89"/>
      <c r="G92" s="89"/>
      <c r="H92" s="89"/>
      <c r="I92" s="89"/>
      <c r="J92" s="89"/>
      <c r="K92" s="89"/>
      <c r="L92" s="89"/>
      <c r="M92" s="89"/>
      <c r="N92" s="89"/>
      <c r="O92" s="89"/>
      <c r="P92" s="89"/>
      <c r="Q92" s="89"/>
      <c r="R92" s="89"/>
      <c r="S92" s="89"/>
      <c r="T92" s="89"/>
      <c r="U92" s="89"/>
      <c r="V92" s="89"/>
      <c r="W92" s="89"/>
      <c r="X92" s="89"/>
      <c r="Y92" s="89"/>
      <c r="Z92" s="89"/>
      <c r="AA92" s="89"/>
      <c r="AB92" s="89"/>
      <c r="AC92" s="89"/>
    </row>
    <row r="93" spans="1:29">
      <c r="A93" s="89"/>
      <c r="B93" s="89"/>
      <c r="C93" s="89"/>
      <c r="D93" s="89"/>
      <c r="E93" s="89"/>
      <c r="F93" s="89"/>
      <c r="G93" s="89"/>
      <c r="H93" s="89"/>
      <c r="I93" s="89"/>
      <c r="J93" s="89"/>
      <c r="K93" s="89"/>
      <c r="L93" s="89"/>
      <c r="M93" s="89"/>
      <c r="N93" s="89"/>
      <c r="O93" s="89"/>
      <c r="P93" s="89"/>
      <c r="Q93" s="89"/>
      <c r="R93" s="89"/>
      <c r="S93" s="89"/>
      <c r="T93" s="89"/>
      <c r="U93" s="89"/>
      <c r="V93" s="89"/>
      <c r="W93" s="89"/>
      <c r="X93" s="89"/>
      <c r="Y93" s="89"/>
      <c r="Z93" s="89"/>
      <c r="AA93" s="89"/>
      <c r="AB93" s="89"/>
      <c r="AC93" s="89"/>
    </row>
    <row r="94" spans="1:29">
      <c r="A94" s="89"/>
      <c r="B94" s="89"/>
      <c r="C94" s="89"/>
      <c r="D94" s="89"/>
      <c r="E94" s="89"/>
      <c r="F94" s="89"/>
      <c r="G94" s="89"/>
      <c r="H94" s="89"/>
      <c r="I94" s="89"/>
      <c r="J94" s="89"/>
      <c r="K94" s="89"/>
      <c r="L94" s="89"/>
      <c r="M94" s="89"/>
      <c r="N94" s="89"/>
      <c r="O94" s="89"/>
      <c r="P94" s="89"/>
      <c r="Q94" s="89"/>
      <c r="R94" s="89"/>
      <c r="S94" s="89"/>
      <c r="T94" s="89"/>
      <c r="U94" s="89"/>
      <c r="V94" s="89"/>
      <c r="W94" s="89"/>
      <c r="X94" s="89"/>
      <c r="Y94" s="89"/>
      <c r="Z94" s="89"/>
      <c r="AA94" s="89"/>
      <c r="AB94" s="89"/>
      <c r="AC94" s="89"/>
    </row>
    <row r="95" spans="1:29">
      <c r="A95" s="89"/>
      <c r="B95" s="89"/>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row>
    <row r="96" spans="1:29">
      <c r="A96" s="89"/>
      <c r="B96" s="89"/>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row>
    <row r="97" spans="1:55">
      <c r="A97" s="89"/>
      <c r="B97" s="89"/>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row>
    <row r="98" spans="1:55">
      <c r="A98" s="89"/>
      <c r="B98" s="89"/>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row>
    <row r="99" spans="1:55">
      <c r="A99" s="89"/>
      <c r="B99" s="89"/>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row>
    <row r="100" spans="1:55">
      <c r="A100" s="89"/>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row>
    <row r="101" spans="1:55">
      <c r="A101" s="89"/>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c r="AA101" s="89"/>
      <c r="AB101" s="89"/>
      <c r="AC101" s="89"/>
    </row>
    <row r="102" spans="1:55" s="89" customFormat="1">
      <c r="AJ102" s="446"/>
      <c r="AK102" s="446"/>
      <c r="AL102" s="446"/>
      <c r="AM102" s="446"/>
      <c r="AN102" s="446"/>
      <c r="AO102" s="446"/>
      <c r="AP102" s="446"/>
      <c r="AQ102" s="446"/>
      <c r="AR102" s="446"/>
      <c r="AS102" s="446"/>
      <c r="AT102" s="446"/>
      <c r="AU102" s="446"/>
      <c r="AV102" s="446"/>
      <c r="AW102" s="446"/>
      <c r="AX102" s="446"/>
      <c r="AY102" s="446"/>
      <c r="AZ102" s="446"/>
      <c r="BA102" s="446"/>
      <c r="BB102" s="446"/>
      <c r="BC102" s="446"/>
    </row>
    <row r="103" spans="1:55" s="89" customFormat="1">
      <c r="AJ103" s="446"/>
      <c r="AK103" s="446"/>
      <c r="AL103" s="446"/>
      <c r="AM103" s="446"/>
      <c r="AN103" s="446"/>
      <c r="AO103" s="446"/>
      <c r="AP103" s="446"/>
      <c r="AQ103" s="446"/>
      <c r="AR103" s="446"/>
      <c r="AS103" s="446"/>
      <c r="AT103" s="446"/>
      <c r="AU103" s="446"/>
      <c r="AV103" s="446"/>
      <c r="AW103" s="446"/>
      <c r="AX103" s="446"/>
      <c r="AY103" s="446"/>
      <c r="AZ103" s="446"/>
      <c r="BA103" s="446"/>
      <c r="BB103" s="446"/>
      <c r="BC103" s="446"/>
    </row>
    <row r="104" spans="1:55" s="89" customFormat="1">
      <c r="AJ104" s="446"/>
      <c r="AK104" s="446"/>
      <c r="AL104" s="446"/>
      <c r="AM104" s="446"/>
      <c r="AN104" s="446"/>
      <c r="AO104" s="446"/>
      <c r="AP104" s="446"/>
      <c r="AQ104" s="446"/>
      <c r="AR104" s="446"/>
      <c r="AS104" s="446"/>
      <c r="AT104" s="446"/>
      <c r="AU104" s="446"/>
      <c r="AV104" s="446"/>
      <c r="AW104" s="446"/>
      <c r="AX104" s="446"/>
      <c r="AY104" s="446"/>
      <c r="AZ104" s="446"/>
      <c r="BA104" s="446"/>
      <c r="BB104" s="446"/>
      <c r="BC104" s="446"/>
    </row>
    <row r="105" spans="1:55" s="89" customFormat="1">
      <c r="AJ105" s="446"/>
      <c r="AK105" s="446"/>
      <c r="AL105" s="446"/>
      <c r="AM105" s="446"/>
      <c r="AN105" s="446"/>
      <c r="AO105" s="446"/>
      <c r="AP105" s="446"/>
      <c r="AQ105" s="446"/>
      <c r="AR105" s="446"/>
      <c r="AS105" s="446"/>
      <c r="AT105" s="446"/>
      <c r="AU105" s="446"/>
      <c r="AV105" s="446"/>
      <c r="AW105" s="446"/>
      <c r="AX105" s="446"/>
      <c r="AY105" s="446"/>
      <c r="AZ105" s="446"/>
      <c r="BA105" s="446"/>
      <c r="BB105" s="446"/>
      <c r="BC105" s="446"/>
    </row>
    <row r="106" spans="1:55" s="89" customFormat="1">
      <c r="AJ106" s="446"/>
      <c r="AK106" s="446"/>
      <c r="AL106" s="446"/>
      <c r="AM106" s="446"/>
      <c r="AN106" s="446"/>
      <c r="AO106" s="446"/>
      <c r="AP106" s="446"/>
      <c r="AQ106" s="446"/>
      <c r="AR106" s="446"/>
      <c r="AS106" s="446"/>
      <c r="AT106" s="446"/>
      <c r="AU106" s="446"/>
      <c r="AV106" s="446"/>
      <c r="AW106" s="446"/>
      <c r="AX106" s="446"/>
      <c r="AY106" s="446"/>
      <c r="AZ106" s="446"/>
      <c r="BA106" s="446"/>
      <c r="BB106" s="446"/>
      <c r="BC106" s="446"/>
    </row>
    <row r="107" spans="1:55" s="89" customFormat="1">
      <c r="AJ107" s="446"/>
      <c r="AK107" s="446"/>
      <c r="AL107" s="446"/>
      <c r="AM107" s="446"/>
      <c r="AN107" s="446"/>
      <c r="AO107" s="446"/>
      <c r="AP107" s="446"/>
      <c r="AQ107" s="446"/>
      <c r="AR107" s="446"/>
      <c r="AS107" s="446"/>
      <c r="AT107" s="446"/>
      <c r="AU107" s="446"/>
      <c r="AV107" s="446"/>
      <c r="AW107" s="446"/>
      <c r="AX107" s="446"/>
      <c r="AY107" s="446"/>
      <c r="AZ107" s="446"/>
      <c r="BA107" s="446"/>
      <c r="BB107" s="446"/>
      <c r="BC107" s="446"/>
    </row>
    <row r="108" spans="1:55" s="89" customFormat="1">
      <c r="AJ108" s="446"/>
      <c r="AK108" s="446"/>
      <c r="AL108" s="446"/>
      <c r="AM108" s="446"/>
      <c r="AN108" s="446"/>
      <c r="AO108" s="446"/>
      <c r="AP108" s="446"/>
      <c r="AQ108" s="446"/>
      <c r="AR108" s="446"/>
      <c r="AS108" s="446"/>
      <c r="AT108" s="446"/>
      <c r="AU108" s="446"/>
      <c r="AV108" s="446"/>
      <c r="AW108" s="446"/>
      <c r="AX108" s="446"/>
      <c r="AY108" s="446"/>
      <c r="AZ108" s="446"/>
      <c r="BA108" s="446"/>
      <c r="BB108" s="446"/>
      <c r="BC108" s="446"/>
    </row>
    <row r="109" spans="1:55" s="89" customFormat="1">
      <c r="AJ109" s="446"/>
      <c r="AK109" s="446"/>
      <c r="AL109" s="446"/>
      <c r="AM109" s="446"/>
      <c r="AN109" s="446"/>
      <c r="AO109" s="446"/>
      <c r="AP109" s="446"/>
      <c r="AQ109" s="446"/>
      <c r="AR109" s="446"/>
      <c r="AS109" s="446"/>
      <c r="AT109" s="446"/>
      <c r="AU109" s="446"/>
      <c r="AV109" s="446"/>
      <c r="AW109" s="446"/>
      <c r="AX109" s="446"/>
      <c r="AY109" s="446"/>
      <c r="AZ109" s="446"/>
      <c r="BA109" s="446"/>
      <c r="BB109" s="446"/>
      <c r="BC109" s="446"/>
    </row>
    <row r="110" spans="1:55" s="89" customFormat="1">
      <c r="AJ110" s="446"/>
      <c r="AK110" s="446"/>
      <c r="AL110" s="446"/>
      <c r="AM110" s="446"/>
      <c r="AN110" s="446"/>
      <c r="AO110" s="446"/>
      <c r="AP110" s="446"/>
      <c r="AQ110" s="446"/>
      <c r="AR110" s="446"/>
      <c r="AS110" s="446"/>
      <c r="AT110" s="446"/>
      <c r="AU110" s="446"/>
      <c r="AV110" s="446"/>
      <c r="AW110" s="446"/>
      <c r="AX110" s="446"/>
      <c r="AY110" s="446"/>
      <c r="AZ110" s="446"/>
      <c r="BA110" s="446"/>
      <c r="BB110" s="446"/>
      <c r="BC110" s="446"/>
    </row>
    <row r="111" spans="1:55" s="89" customFormat="1">
      <c r="AJ111" s="446"/>
      <c r="AK111" s="446"/>
      <c r="AL111" s="446"/>
      <c r="AM111" s="446"/>
      <c r="AN111" s="446"/>
      <c r="AO111" s="446"/>
      <c r="AP111" s="446"/>
      <c r="AQ111" s="446"/>
      <c r="AR111" s="446"/>
      <c r="AS111" s="446"/>
      <c r="AT111" s="446"/>
      <c r="AU111" s="446"/>
      <c r="AV111" s="446"/>
      <c r="AW111" s="446"/>
      <c r="AX111" s="446"/>
      <c r="AY111" s="446"/>
      <c r="AZ111" s="446"/>
      <c r="BA111" s="446"/>
      <c r="BB111" s="446"/>
      <c r="BC111" s="446"/>
    </row>
    <row r="112" spans="1:55" s="89" customFormat="1">
      <c r="AJ112" s="446"/>
      <c r="AK112" s="446"/>
      <c r="AL112" s="446"/>
      <c r="AM112" s="446"/>
      <c r="AN112" s="446"/>
      <c r="AO112" s="446"/>
      <c r="AP112" s="446"/>
      <c r="AQ112" s="446"/>
      <c r="AR112" s="446"/>
      <c r="AS112" s="446"/>
      <c r="AT112" s="446"/>
      <c r="AU112" s="446"/>
      <c r="AV112" s="446"/>
      <c r="AW112" s="446"/>
      <c r="AX112" s="446"/>
      <c r="AY112" s="446"/>
      <c r="AZ112" s="446"/>
      <c r="BA112" s="446"/>
      <c r="BB112" s="446"/>
      <c r="BC112" s="446"/>
    </row>
    <row r="113" spans="36:55" s="89" customFormat="1">
      <c r="AJ113" s="446"/>
      <c r="AK113" s="446"/>
      <c r="AL113" s="446"/>
      <c r="AM113" s="446"/>
      <c r="AN113" s="446"/>
      <c r="AO113" s="446"/>
      <c r="AP113" s="446"/>
      <c r="AQ113" s="446"/>
      <c r="AR113" s="446"/>
      <c r="AS113" s="446"/>
      <c r="AT113" s="446"/>
      <c r="AU113" s="446"/>
      <c r="AV113" s="446"/>
      <c r="AW113" s="446"/>
      <c r="AX113" s="446"/>
      <c r="AY113" s="446"/>
      <c r="AZ113" s="446"/>
      <c r="BA113" s="446"/>
      <c r="BB113" s="446"/>
      <c r="BC113" s="446"/>
    </row>
    <row r="114" spans="36:55" s="89" customFormat="1">
      <c r="AJ114" s="446"/>
      <c r="AK114" s="446"/>
      <c r="AL114" s="446"/>
      <c r="AM114" s="446"/>
      <c r="AN114" s="446"/>
      <c r="AO114" s="446"/>
      <c r="AP114" s="446"/>
      <c r="AQ114" s="446"/>
      <c r="AR114" s="446"/>
      <c r="AS114" s="446"/>
      <c r="AT114" s="446"/>
      <c r="AU114" s="446"/>
      <c r="AV114" s="446"/>
      <c r="AW114" s="446"/>
      <c r="AX114" s="446"/>
      <c r="AY114" s="446"/>
      <c r="AZ114" s="446"/>
      <c r="BA114" s="446"/>
      <c r="BB114" s="446"/>
      <c r="BC114" s="446"/>
    </row>
    <row r="115" spans="36:55" s="89" customFormat="1">
      <c r="AJ115" s="446"/>
      <c r="AK115" s="446"/>
      <c r="AL115" s="446"/>
      <c r="AM115" s="446"/>
      <c r="AN115" s="446"/>
      <c r="AO115" s="446"/>
      <c r="AP115" s="446"/>
      <c r="AQ115" s="446"/>
      <c r="AR115" s="446"/>
      <c r="AS115" s="446"/>
      <c r="AT115" s="446"/>
      <c r="AU115" s="446"/>
      <c r="AV115" s="446"/>
      <c r="AW115" s="446"/>
      <c r="AX115" s="446"/>
      <c r="AY115" s="446"/>
      <c r="AZ115" s="446"/>
      <c r="BA115" s="446"/>
      <c r="BB115" s="446"/>
      <c r="BC115" s="446"/>
    </row>
    <row r="116" spans="36:55" s="89" customFormat="1">
      <c r="AJ116" s="446"/>
      <c r="AK116" s="446"/>
      <c r="AL116" s="446"/>
      <c r="AM116" s="446"/>
      <c r="AN116" s="446"/>
      <c r="AO116" s="446"/>
      <c r="AP116" s="446"/>
      <c r="AQ116" s="446"/>
      <c r="AR116" s="446"/>
      <c r="AS116" s="446"/>
      <c r="AT116" s="446"/>
      <c r="AU116" s="446"/>
      <c r="AV116" s="446"/>
      <c r="AW116" s="446"/>
      <c r="AX116" s="446"/>
      <c r="AY116" s="446"/>
      <c r="AZ116" s="446"/>
      <c r="BA116" s="446"/>
      <c r="BB116" s="446"/>
      <c r="BC116" s="446"/>
    </row>
    <row r="117" spans="36:55" s="89" customFormat="1">
      <c r="AJ117" s="446"/>
      <c r="AK117" s="446"/>
      <c r="AL117" s="446"/>
      <c r="AM117" s="446"/>
      <c r="AN117" s="446"/>
      <c r="AO117" s="446"/>
      <c r="AP117" s="446"/>
      <c r="AQ117" s="446"/>
      <c r="AR117" s="446"/>
      <c r="AS117" s="446"/>
      <c r="AT117" s="446"/>
      <c r="AU117" s="446"/>
      <c r="AV117" s="446"/>
      <c r="AW117" s="446"/>
      <c r="AX117" s="446"/>
      <c r="AY117" s="446"/>
      <c r="AZ117" s="446"/>
      <c r="BA117" s="446"/>
      <c r="BB117" s="446"/>
      <c r="BC117" s="446"/>
    </row>
    <row r="118" spans="36:55" s="89" customFormat="1">
      <c r="AJ118" s="446"/>
      <c r="AK118" s="446"/>
      <c r="AL118" s="446"/>
      <c r="AM118" s="446"/>
      <c r="AN118" s="446"/>
      <c r="AO118" s="446"/>
      <c r="AP118" s="446"/>
      <c r="AQ118" s="446"/>
      <c r="AR118" s="446"/>
      <c r="AS118" s="446"/>
      <c r="AT118" s="446"/>
      <c r="AU118" s="446"/>
      <c r="AV118" s="446"/>
      <c r="AW118" s="446"/>
      <c r="AX118" s="446"/>
      <c r="AY118" s="446"/>
      <c r="AZ118" s="446"/>
      <c r="BA118" s="446"/>
      <c r="BB118" s="446"/>
      <c r="BC118" s="446"/>
    </row>
    <row r="119" spans="36:55" s="89" customFormat="1">
      <c r="AJ119" s="446"/>
      <c r="AK119" s="446"/>
      <c r="AL119" s="446"/>
      <c r="AM119" s="446"/>
      <c r="AN119" s="446"/>
      <c r="AO119" s="446"/>
      <c r="AP119" s="446"/>
      <c r="AQ119" s="446"/>
      <c r="AR119" s="446"/>
      <c r="AS119" s="446"/>
      <c r="AT119" s="446"/>
      <c r="AU119" s="446"/>
      <c r="AV119" s="446"/>
      <c r="AW119" s="446"/>
      <c r="AX119" s="446"/>
      <c r="AY119" s="446"/>
      <c r="AZ119" s="446"/>
      <c r="BA119" s="446"/>
      <c r="BB119" s="446"/>
      <c r="BC119" s="446"/>
    </row>
    <row r="120" spans="36:55" s="89" customFormat="1">
      <c r="AJ120" s="446"/>
      <c r="AK120" s="446"/>
      <c r="AL120" s="446"/>
      <c r="AM120" s="446"/>
      <c r="AN120" s="446"/>
      <c r="AO120" s="446"/>
      <c r="AP120" s="446"/>
      <c r="AQ120" s="446"/>
      <c r="AR120" s="446"/>
      <c r="AS120" s="446"/>
      <c r="AT120" s="446"/>
      <c r="AU120" s="446"/>
      <c r="AV120" s="446"/>
      <c r="AW120" s="446"/>
      <c r="AX120" s="446"/>
      <c r="AY120" s="446"/>
      <c r="AZ120" s="446"/>
      <c r="BA120" s="446"/>
      <c r="BB120" s="446"/>
      <c r="BC120" s="446"/>
    </row>
    <row r="121" spans="36:55" s="89" customFormat="1">
      <c r="AJ121" s="446"/>
      <c r="AK121" s="446"/>
      <c r="AL121" s="446"/>
      <c r="AM121" s="446"/>
      <c r="AN121" s="446"/>
      <c r="AO121" s="446"/>
      <c r="AP121" s="446"/>
      <c r="AQ121" s="446"/>
      <c r="AR121" s="446"/>
      <c r="AS121" s="446"/>
      <c r="AT121" s="446"/>
      <c r="AU121" s="446"/>
      <c r="AV121" s="446"/>
      <c r="AW121" s="446"/>
      <c r="AX121" s="446"/>
      <c r="AY121" s="446"/>
      <c r="AZ121" s="446"/>
      <c r="BA121" s="446"/>
      <c r="BB121" s="446"/>
      <c r="BC121" s="446"/>
    </row>
    <row r="122" spans="36:55" s="89" customFormat="1">
      <c r="AJ122" s="446"/>
      <c r="AK122" s="446"/>
      <c r="AL122" s="446"/>
      <c r="AM122" s="446"/>
      <c r="AN122" s="446"/>
      <c r="AO122" s="446"/>
      <c r="AP122" s="446"/>
      <c r="AQ122" s="446"/>
      <c r="AR122" s="446"/>
      <c r="AS122" s="446"/>
      <c r="AT122" s="446"/>
      <c r="AU122" s="446"/>
      <c r="AV122" s="446"/>
      <c r="AW122" s="446"/>
      <c r="AX122" s="446"/>
      <c r="AY122" s="446"/>
      <c r="AZ122" s="446"/>
      <c r="BA122" s="446"/>
      <c r="BB122" s="446"/>
      <c r="BC122" s="446"/>
    </row>
    <row r="123" spans="36:55" s="89" customFormat="1">
      <c r="AJ123" s="446"/>
      <c r="AK123" s="446"/>
      <c r="AL123" s="446"/>
      <c r="AM123" s="446"/>
      <c r="AN123" s="446"/>
      <c r="AO123" s="446"/>
      <c r="AP123" s="446"/>
      <c r="AQ123" s="446"/>
      <c r="AR123" s="446"/>
      <c r="AS123" s="446"/>
      <c r="AT123" s="446"/>
      <c r="AU123" s="446"/>
      <c r="AV123" s="446"/>
      <c r="AW123" s="446"/>
      <c r="AX123" s="446"/>
      <c r="AY123" s="446"/>
      <c r="AZ123" s="446"/>
      <c r="BA123" s="446"/>
      <c r="BB123" s="446"/>
      <c r="BC123" s="446"/>
    </row>
    <row r="124" spans="36:55" s="89" customFormat="1">
      <c r="AJ124" s="446"/>
      <c r="AK124" s="446"/>
      <c r="AL124" s="446"/>
      <c r="AM124" s="446"/>
      <c r="AN124" s="446"/>
      <c r="AO124" s="446"/>
      <c r="AP124" s="446"/>
      <c r="AQ124" s="446"/>
      <c r="AR124" s="446"/>
      <c r="AS124" s="446"/>
      <c r="AT124" s="446"/>
      <c r="AU124" s="446"/>
      <c r="AV124" s="446"/>
      <c r="AW124" s="446"/>
      <c r="AX124" s="446"/>
      <c r="AY124" s="446"/>
      <c r="AZ124" s="446"/>
      <c r="BA124" s="446"/>
      <c r="BB124" s="446"/>
      <c r="BC124" s="446"/>
    </row>
    <row r="125" spans="36:55" s="89" customFormat="1">
      <c r="AJ125" s="446"/>
      <c r="AK125" s="446"/>
      <c r="AL125" s="446"/>
      <c r="AM125" s="446"/>
      <c r="AN125" s="446"/>
      <c r="AO125" s="446"/>
      <c r="AP125" s="446"/>
      <c r="AQ125" s="446"/>
      <c r="AR125" s="446"/>
      <c r="AS125" s="446"/>
      <c r="AT125" s="446"/>
      <c r="AU125" s="446"/>
      <c r="AV125" s="446"/>
      <c r="AW125" s="446"/>
      <c r="AX125" s="446"/>
      <c r="AY125" s="446"/>
      <c r="AZ125" s="446"/>
      <c r="BA125" s="446"/>
      <c r="BB125" s="446"/>
      <c r="BC125" s="446"/>
    </row>
    <row r="126" spans="36:55" s="89" customFormat="1">
      <c r="AJ126" s="446"/>
      <c r="AK126" s="446"/>
      <c r="AL126" s="446"/>
      <c r="AM126" s="446"/>
      <c r="AN126" s="446"/>
      <c r="AO126" s="446"/>
      <c r="AP126" s="446"/>
      <c r="AQ126" s="446"/>
      <c r="AR126" s="446"/>
      <c r="AS126" s="446"/>
      <c r="AT126" s="446"/>
      <c r="AU126" s="446"/>
      <c r="AV126" s="446"/>
      <c r="AW126" s="446"/>
      <c r="AX126" s="446"/>
      <c r="AY126" s="446"/>
      <c r="AZ126" s="446"/>
      <c r="BA126" s="446"/>
      <c r="BB126" s="446"/>
      <c r="BC126" s="446"/>
    </row>
    <row r="127" spans="36:55" s="89" customFormat="1">
      <c r="AJ127" s="446"/>
      <c r="AK127" s="446"/>
      <c r="AL127" s="446"/>
      <c r="AM127" s="446"/>
      <c r="AN127" s="446"/>
      <c r="AO127" s="446"/>
      <c r="AP127" s="446"/>
      <c r="AQ127" s="446"/>
      <c r="AR127" s="446"/>
      <c r="AS127" s="446"/>
      <c r="AT127" s="446"/>
      <c r="AU127" s="446"/>
      <c r="AV127" s="446"/>
      <c r="AW127" s="446"/>
      <c r="AX127" s="446"/>
      <c r="AY127" s="446"/>
      <c r="AZ127" s="446"/>
      <c r="BA127" s="446"/>
      <c r="BB127" s="446"/>
      <c r="BC127" s="446"/>
    </row>
    <row r="128" spans="36:55" s="89" customFormat="1">
      <c r="AJ128" s="446"/>
      <c r="AK128" s="446"/>
      <c r="AL128" s="446"/>
      <c r="AM128" s="446"/>
      <c r="AN128" s="446"/>
      <c r="AO128" s="446"/>
      <c r="AP128" s="446"/>
      <c r="AQ128" s="446"/>
      <c r="AR128" s="446"/>
      <c r="AS128" s="446"/>
      <c r="AT128" s="446"/>
      <c r="AU128" s="446"/>
      <c r="AV128" s="446"/>
      <c r="AW128" s="446"/>
      <c r="AX128" s="446"/>
      <c r="AY128" s="446"/>
      <c r="AZ128" s="446"/>
      <c r="BA128" s="446"/>
      <c r="BB128" s="446"/>
      <c r="BC128" s="446"/>
    </row>
    <row r="129" spans="36:55" s="89" customFormat="1">
      <c r="AJ129" s="446"/>
      <c r="AK129" s="446"/>
      <c r="AL129" s="446"/>
      <c r="AM129" s="446"/>
      <c r="AN129" s="446"/>
      <c r="AO129" s="446"/>
      <c r="AP129" s="446"/>
      <c r="AQ129" s="446"/>
      <c r="AR129" s="446"/>
      <c r="AS129" s="446"/>
      <c r="AT129" s="446"/>
      <c r="AU129" s="446"/>
      <c r="AV129" s="446"/>
      <c r="AW129" s="446"/>
      <c r="AX129" s="446"/>
      <c r="AY129" s="446"/>
      <c r="AZ129" s="446"/>
      <c r="BA129" s="446"/>
      <c r="BB129" s="446"/>
      <c r="BC129" s="446"/>
    </row>
    <row r="130" spans="36:55" s="89" customFormat="1">
      <c r="AJ130" s="446"/>
      <c r="AK130" s="446"/>
      <c r="AL130" s="446"/>
      <c r="AM130" s="446"/>
      <c r="AN130" s="446"/>
      <c r="AO130" s="446"/>
      <c r="AP130" s="446"/>
      <c r="AQ130" s="446"/>
      <c r="AR130" s="446"/>
      <c r="AS130" s="446"/>
      <c r="AT130" s="446"/>
      <c r="AU130" s="446"/>
      <c r="AV130" s="446"/>
      <c r="AW130" s="446"/>
      <c r="AX130" s="446"/>
      <c r="AY130" s="446"/>
      <c r="AZ130" s="446"/>
      <c r="BA130" s="446"/>
      <c r="BB130" s="446"/>
      <c r="BC130" s="446"/>
    </row>
    <row r="131" spans="36:55" s="89" customFormat="1">
      <c r="AJ131" s="446"/>
      <c r="AK131" s="446"/>
      <c r="AL131" s="446"/>
      <c r="AM131" s="446"/>
      <c r="AN131" s="446"/>
      <c r="AO131" s="446"/>
      <c r="AP131" s="446"/>
      <c r="AQ131" s="446"/>
      <c r="AR131" s="446"/>
      <c r="AS131" s="446"/>
      <c r="AT131" s="446"/>
      <c r="AU131" s="446"/>
      <c r="AV131" s="446"/>
      <c r="AW131" s="446"/>
      <c r="AX131" s="446"/>
      <c r="AY131" s="446"/>
      <c r="AZ131" s="446"/>
      <c r="BA131" s="446"/>
      <c r="BB131" s="446"/>
      <c r="BC131" s="446"/>
    </row>
    <row r="132" spans="36:55" s="89" customFormat="1">
      <c r="AJ132" s="446"/>
      <c r="AK132" s="446"/>
      <c r="AL132" s="446"/>
      <c r="AM132" s="446"/>
      <c r="AN132" s="446"/>
      <c r="AO132" s="446"/>
      <c r="AP132" s="446"/>
      <c r="AQ132" s="446"/>
      <c r="AR132" s="446"/>
      <c r="AS132" s="446"/>
      <c r="AT132" s="446"/>
      <c r="AU132" s="446"/>
      <c r="AV132" s="446"/>
      <c r="AW132" s="446"/>
      <c r="AX132" s="446"/>
      <c r="AY132" s="446"/>
      <c r="AZ132" s="446"/>
      <c r="BA132" s="446"/>
      <c r="BB132" s="446"/>
      <c r="BC132" s="446"/>
    </row>
    <row r="133" spans="36:55" s="89" customFormat="1">
      <c r="AJ133" s="446"/>
      <c r="AK133" s="446"/>
      <c r="AL133" s="446"/>
      <c r="AM133" s="446"/>
      <c r="AN133" s="446"/>
      <c r="AO133" s="446"/>
      <c r="AP133" s="446"/>
      <c r="AQ133" s="446"/>
      <c r="AR133" s="446"/>
      <c r="AS133" s="446"/>
      <c r="AT133" s="446"/>
      <c r="AU133" s="446"/>
      <c r="AV133" s="446"/>
      <c r="AW133" s="446"/>
      <c r="AX133" s="446"/>
      <c r="AY133" s="446"/>
      <c r="AZ133" s="446"/>
      <c r="BA133" s="446"/>
      <c r="BB133" s="446"/>
      <c r="BC133" s="446"/>
    </row>
    <row r="134" spans="36:55" s="89" customFormat="1">
      <c r="AJ134" s="446"/>
      <c r="AK134" s="446"/>
      <c r="AL134" s="446"/>
      <c r="AM134" s="446"/>
      <c r="AN134" s="446"/>
      <c r="AO134" s="446"/>
      <c r="AP134" s="446"/>
      <c r="AQ134" s="446"/>
      <c r="AR134" s="446"/>
      <c r="AS134" s="446"/>
      <c r="AT134" s="446"/>
      <c r="AU134" s="446"/>
      <c r="AV134" s="446"/>
      <c r="AW134" s="446"/>
      <c r="AX134" s="446"/>
      <c r="AY134" s="446"/>
      <c r="AZ134" s="446"/>
      <c r="BA134" s="446"/>
      <c r="BB134" s="446"/>
      <c r="BC134" s="446"/>
    </row>
    <row r="135" spans="36:55" s="89" customFormat="1">
      <c r="AJ135" s="446"/>
      <c r="AK135" s="446"/>
      <c r="AL135" s="446"/>
      <c r="AM135" s="446"/>
      <c r="AN135" s="446"/>
      <c r="AO135" s="446"/>
      <c r="AP135" s="446"/>
      <c r="AQ135" s="446"/>
      <c r="AR135" s="446"/>
      <c r="AS135" s="446"/>
      <c r="AT135" s="446"/>
      <c r="AU135" s="446"/>
      <c r="AV135" s="446"/>
      <c r="AW135" s="446"/>
      <c r="AX135" s="446"/>
      <c r="AY135" s="446"/>
      <c r="AZ135" s="446"/>
      <c r="BA135" s="446"/>
      <c r="BB135" s="446"/>
      <c r="BC135" s="446"/>
    </row>
    <row r="136" spans="36:55" s="89" customFormat="1">
      <c r="AJ136" s="446"/>
      <c r="AK136" s="446"/>
      <c r="AL136" s="446"/>
      <c r="AM136" s="446"/>
      <c r="AN136" s="446"/>
      <c r="AO136" s="446"/>
      <c r="AP136" s="446"/>
      <c r="AQ136" s="446"/>
      <c r="AR136" s="446"/>
      <c r="AS136" s="446"/>
      <c r="AT136" s="446"/>
      <c r="AU136" s="446"/>
      <c r="AV136" s="446"/>
      <c r="AW136" s="446"/>
      <c r="AX136" s="446"/>
      <c r="AY136" s="446"/>
      <c r="AZ136" s="446"/>
      <c r="BA136" s="446"/>
      <c r="BB136" s="446"/>
      <c r="BC136" s="446"/>
    </row>
    <row r="137" spans="36:55" s="89" customFormat="1">
      <c r="AJ137" s="446"/>
      <c r="AK137" s="446"/>
      <c r="AL137" s="446"/>
      <c r="AM137" s="446"/>
      <c r="AN137" s="446"/>
      <c r="AO137" s="446"/>
      <c r="AP137" s="446"/>
      <c r="AQ137" s="446"/>
      <c r="AR137" s="446"/>
      <c r="AS137" s="446"/>
      <c r="AT137" s="446"/>
      <c r="AU137" s="446"/>
      <c r="AV137" s="446"/>
      <c r="AW137" s="446"/>
      <c r="AX137" s="446"/>
      <c r="AY137" s="446"/>
      <c r="AZ137" s="446"/>
      <c r="BA137" s="446"/>
      <c r="BB137" s="446"/>
      <c r="BC137" s="446"/>
    </row>
    <row r="138" spans="36:55" s="89" customFormat="1">
      <c r="AJ138" s="446"/>
      <c r="AK138" s="446"/>
      <c r="AL138" s="446"/>
      <c r="AM138" s="446"/>
      <c r="AN138" s="446"/>
      <c r="AO138" s="446"/>
      <c r="AP138" s="446"/>
      <c r="AQ138" s="446"/>
      <c r="AR138" s="446"/>
      <c r="AS138" s="446"/>
      <c r="AT138" s="446"/>
      <c r="AU138" s="446"/>
      <c r="AV138" s="446"/>
      <c r="AW138" s="446"/>
      <c r="AX138" s="446"/>
      <c r="AY138" s="446"/>
      <c r="AZ138" s="446"/>
      <c r="BA138" s="446"/>
      <c r="BB138" s="446"/>
      <c r="BC138" s="446"/>
    </row>
    <row r="139" spans="36:55" s="89" customFormat="1">
      <c r="AJ139" s="446"/>
      <c r="AK139" s="446"/>
      <c r="AL139" s="446"/>
      <c r="AM139" s="446"/>
      <c r="AN139" s="446"/>
      <c r="AO139" s="446"/>
      <c r="AP139" s="446"/>
      <c r="AQ139" s="446"/>
      <c r="AR139" s="446"/>
      <c r="AS139" s="446"/>
      <c r="AT139" s="446"/>
      <c r="AU139" s="446"/>
      <c r="AV139" s="446"/>
      <c r="AW139" s="446"/>
      <c r="AX139" s="446"/>
      <c r="AY139" s="446"/>
      <c r="AZ139" s="446"/>
      <c r="BA139" s="446"/>
      <c r="BB139" s="446"/>
      <c r="BC139" s="446"/>
    </row>
    <row r="140" spans="36:55" s="89" customFormat="1">
      <c r="AJ140" s="446"/>
      <c r="AK140" s="446"/>
      <c r="AL140" s="446"/>
      <c r="AM140" s="446"/>
      <c r="AN140" s="446"/>
      <c r="AO140" s="446"/>
      <c r="AP140" s="446"/>
      <c r="AQ140" s="446"/>
      <c r="AR140" s="446"/>
      <c r="AS140" s="446"/>
      <c r="AT140" s="446"/>
      <c r="AU140" s="446"/>
      <c r="AV140" s="446"/>
      <c r="AW140" s="446"/>
      <c r="AX140" s="446"/>
      <c r="AY140" s="446"/>
      <c r="AZ140" s="446"/>
      <c r="BA140" s="446"/>
      <c r="BB140" s="446"/>
      <c r="BC140" s="446"/>
    </row>
    <row r="141" spans="36:55" s="89" customFormat="1">
      <c r="AJ141" s="446"/>
      <c r="AK141" s="446"/>
      <c r="AL141" s="446"/>
      <c r="AM141" s="446"/>
      <c r="AN141" s="446"/>
      <c r="AO141" s="446"/>
      <c r="AP141" s="446"/>
      <c r="AQ141" s="446"/>
      <c r="AR141" s="446"/>
      <c r="AS141" s="446"/>
      <c r="AT141" s="446"/>
      <c r="AU141" s="446"/>
      <c r="AV141" s="446"/>
      <c r="AW141" s="446"/>
      <c r="AX141" s="446"/>
      <c r="AY141" s="446"/>
      <c r="AZ141" s="446"/>
      <c r="BA141" s="446"/>
      <c r="BB141" s="446"/>
      <c r="BC141" s="446"/>
    </row>
    <row r="142" spans="36:55" s="89" customFormat="1">
      <c r="AJ142" s="446"/>
      <c r="AK142" s="446"/>
      <c r="AL142" s="446"/>
      <c r="AM142" s="446"/>
      <c r="AN142" s="446"/>
      <c r="AO142" s="446"/>
      <c r="AP142" s="446"/>
      <c r="AQ142" s="446"/>
      <c r="AR142" s="446"/>
      <c r="AS142" s="446"/>
      <c r="AT142" s="446"/>
      <c r="AU142" s="446"/>
      <c r="AV142" s="446"/>
      <c r="AW142" s="446"/>
      <c r="AX142" s="446"/>
      <c r="AY142" s="446"/>
      <c r="AZ142" s="446"/>
      <c r="BA142" s="446"/>
      <c r="BB142" s="446"/>
      <c r="BC142" s="446"/>
    </row>
    <row r="143" spans="36:55" s="89" customFormat="1">
      <c r="AJ143" s="446"/>
      <c r="AK143" s="446"/>
      <c r="AL143" s="446"/>
      <c r="AM143" s="446"/>
      <c r="AN143" s="446"/>
      <c r="AO143" s="446"/>
      <c r="AP143" s="446"/>
      <c r="AQ143" s="446"/>
      <c r="AR143" s="446"/>
      <c r="AS143" s="446"/>
      <c r="AT143" s="446"/>
      <c r="AU143" s="446"/>
      <c r="AV143" s="446"/>
      <c r="AW143" s="446"/>
      <c r="AX143" s="446"/>
      <c r="AY143" s="446"/>
      <c r="AZ143" s="446"/>
      <c r="BA143" s="446"/>
      <c r="BB143" s="446"/>
      <c r="BC143" s="446"/>
    </row>
    <row r="144" spans="36:55" s="89" customFormat="1">
      <c r="AJ144" s="446"/>
      <c r="AK144" s="446"/>
      <c r="AL144" s="446"/>
      <c r="AM144" s="446"/>
      <c r="AN144" s="446"/>
      <c r="AO144" s="446"/>
      <c r="AP144" s="446"/>
      <c r="AQ144" s="446"/>
      <c r="AR144" s="446"/>
      <c r="AS144" s="446"/>
      <c r="AT144" s="446"/>
      <c r="AU144" s="446"/>
      <c r="AV144" s="446"/>
      <c r="AW144" s="446"/>
      <c r="AX144" s="446"/>
      <c r="AY144" s="446"/>
      <c r="AZ144" s="446"/>
      <c r="BA144" s="446"/>
      <c r="BB144" s="446"/>
      <c r="BC144" s="446"/>
    </row>
    <row r="145" spans="36:55" s="89" customFormat="1">
      <c r="AJ145" s="446"/>
      <c r="AK145" s="446"/>
      <c r="AL145" s="446"/>
      <c r="AM145" s="446"/>
      <c r="AN145" s="446"/>
      <c r="AO145" s="446"/>
      <c r="AP145" s="446"/>
      <c r="AQ145" s="446"/>
      <c r="AR145" s="446"/>
      <c r="AS145" s="446"/>
      <c r="AT145" s="446"/>
      <c r="AU145" s="446"/>
      <c r="AV145" s="446"/>
      <c r="AW145" s="446"/>
      <c r="AX145" s="446"/>
      <c r="AY145" s="446"/>
      <c r="AZ145" s="446"/>
      <c r="BA145" s="446"/>
      <c r="BB145" s="446"/>
      <c r="BC145" s="446"/>
    </row>
    <row r="146" spans="36:55" s="89" customFormat="1">
      <c r="AJ146" s="446"/>
      <c r="AK146" s="446"/>
      <c r="AL146" s="446"/>
      <c r="AM146" s="446"/>
      <c r="AN146" s="446"/>
      <c r="AO146" s="446"/>
      <c r="AP146" s="446"/>
      <c r="AQ146" s="446"/>
      <c r="AR146" s="446"/>
      <c r="AS146" s="446"/>
      <c r="AT146" s="446"/>
      <c r="AU146" s="446"/>
      <c r="AV146" s="446"/>
      <c r="AW146" s="446"/>
      <c r="AX146" s="446"/>
      <c r="AY146" s="446"/>
      <c r="AZ146" s="446"/>
      <c r="BA146" s="446"/>
      <c r="BB146" s="446"/>
      <c r="BC146" s="446"/>
    </row>
    <row r="147" spans="36:55" s="89" customFormat="1">
      <c r="AJ147" s="446"/>
      <c r="AK147" s="446"/>
      <c r="AL147" s="446"/>
      <c r="AM147" s="446"/>
      <c r="AN147" s="446"/>
      <c r="AO147" s="446"/>
      <c r="AP147" s="446"/>
      <c r="AQ147" s="446"/>
      <c r="AR147" s="446"/>
      <c r="AS147" s="446"/>
      <c r="AT147" s="446"/>
      <c r="AU147" s="446"/>
      <c r="AV147" s="446"/>
      <c r="AW147" s="446"/>
      <c r="AX147" s="446"/>
      <c r="AY147" s="446"/>
      <c r="AZ147" s="446"/>
      <c r="BA147" s="446"/>
      <c r="BB147" s="446"/>
      <c r="BC147" s="446"/>
    </row>
    <row r="148" spans="36:55" s="89" customFormat="1">
      <c r="AJ148" s="446"/>
      <c r="AK148" s="446"/>
      <c r="AL148" s="446"/>
      <c r="AM148" s="446"/>
      <c r="AN148" s="446"/>
      <c r="AO148" s="446"/>
      <c r="AP148" s="446"/>
      <c r="AQ148" s="446"/>
      <c r="AR148" s="446"/>
      <c r="AS148" s="446"/>
      <c r="AT148" s="446"/>
      <c r="AU148" s="446"/>
      <c r="AV148" s="446"/>
      <c r="AW148" s="446"/>
      <c r="AX148" s="446"/>
      <c r="AY148" s="446"/>
      <c r="AZ148" s="446"/>
      <c r="BA148" s="446"/>
      <c r="BB148" s="446"/>
      <c r="BC148" s="446"/>
    </row>
    <row r="149" spans="36:55" s="89" customFormat="1">
      <c r="AJ149" s="446"/>
      <c r="AK149" s="446"/>
      <c r="AL149" s="446"/>
      <c r="AM149" s="446"/>
      <c r="AN149" s="446"/>
      <c r="AO149" s="446"/>
      <c r="AP149" s="446"/>
      <c r="AQ149" s="446"/>
      <c r="AR149" s="446"/>
      <c r="AS149" s="446"/>
      <c r="AT149" s="446"/>
      <c r="AU149" s="446"/>
      <c r="AV149" s="446"/>
      <c r="AW149" s="446"/>
      <c r="AX149" s="446"/>
      <c r="AY149" s="446"/>
      <c r="AZ149" s="446"/>
      <c r="BA149" s="446"/>
      <c r="BB149" s="446"/>
      <c r="BC149" s="446"/>
    </row>
    <row r="150" spans="36:55" s="89" customFormat="1">
      <c r="AJ150" s="446"/>
      <c r="AK150" s="446"/>
      <c r="AL150" s="446"/>
      <c r="AM150" s="446"/>
      <c r="AN150" s="446"/>
      <c r="AO150" s="446"/>
      <c r="AP150" s="446"/>
      <c r="AQ150" s="446"/>
      <c r="AR150" s="446"/>
      <c r="AS150" s="446"/>
      <c r="AT150" s="446"/>
      <c r="AU150" s="446"/>
      <c r="AV150" s="446"/>
      <c r="AW150" s="446"/>
      <c r="AX150" s="446"/>
      <c r="AY150" s="446"/>
      <c r="AZ150" s="446"/>
      <c r="BA150" s="446"/>
      <c r="BB150" s="446"/>
      <c r="BC150" s="446"/>
    </row>
    <row r="151" spans="36:55" s="89" customFormat="1">
      <c r="AJ151" s="446"/>
      <c r="AK151" s="446"/>
      <c r="AL151" s="446"/>
      <c r="AM151" s="446"/>
      <c r="AN151" s="446"/>
      <c r="AO151" s="446"/>
      <c r="AP151" s="446"/>
      <c r="AQ151" s="446"/>
      <c r="AR151" s="446"/>
      <c r="AS151" s="446"/>
      <c r="AT151" s="446"/>
      <c r="AU151" s="446"/>
      <c r="AV151" s="446"/>
      <c r="AW151" s="446"/>
      <c r="AX151" s="446"/>
      <c r="AY151" s="446"/>
      <c r="AZ151" s="446"/>
      <c r="BA151" s="446"/>
      <c r="BB151" s="446"/>
      <c r="BC151" s="446"/>
    </row>
    <row r="152" spans="36:55" s="89" customFormat="1">
      <c r="AJ152" s="446"/>
      <c r="AK152" s="446"/>
      <c r="AL152" s="446"/>
      <c r="AM152" s="446"/>
      <c r="AN152" s="446"/>
      <c r="AO152" s="446"/>
      <c r="AP152" s="446"/>
      <c r="AQ152" s="446"/>
      <c r="AR152" s="446"/>
      <c r="AS152" s="446"/>
      <c r="AT152" s="446"/>
      <c r="AU152" s="446"/>
      <c r="AV152" s="446"/>
      <c r="AW152" s="446"/>
      <c r="AX152" s="446"/>
      <c r="AY152" s="446"/>
      <c r="AZ152" s="446"/>
      <c r="BA152" s="446"/>
      <c r="BB152" s="446"/>
      <c r="BC152" s="446"/>
    </row>
    <row r="153" spans="36:55" s="89" customFormat="1">
      <c r="AJ153" s="446"/>
      <c r="AK153" s="446"/>
      <c r="AL153" s="446"/>
      <c r="AM153" s="446"/>
      <c r="AN153" s="446"/>
      <c r="AO153" s="446"/>
      <c r="AP153" s="446"/>
      <c r="AQ153" s="446"/>
      <c r="AR153" s="446"/>
      <c r="AS153" s="446"/>
      <c r="AT153" s="446"/>
      <c r="AU153" s="446"/>
      <c r="AV153" s="446"/>
      <c r="AW153" s="446"/>
      <c r="AX153" s="446"/>
      <c r="AY153" s="446"/>
      <c r="AZ153" s="446"/>
      <c r="BA153" s="446"/>
      <c r="BB153" s="446"/>
      <c r="BC153" s="446"/>
    </row>
    <row r="154" spans="36:55" s="89" customFormat="1">
      <c r="AJ154" s="446"/>
      <c r="AK154" s="446"/>
      <c r="AL154" s="446"/>
      <c r="AM154" s="446"/>
      <c r="AN154" s="446"/>
      <c r="AO154" s="446"/>
      <c r="AP154" s="446"/>
      <c r="AQ154" s="446"/>
      <c r="AR154" s="446"/>
      <c r="AS154" s="446"/>
      <c r="AT154" s="446"/>
      <c r="AU154" s="446"/>
      <c r="AV154" s="446"/>
      <c r="AW154" s="446"/>
      <c r="AX154" s="446"/>
      <c r="AY154" s="446"/>
      <c r="AZ154" s="446"/>
      <c r="BA154" s="446"/>
      <c r="BB154" s="446"/>
      <c r="BC154" s="446"/>
    </row>
    <row r="155" spans="36:55" s="89" customFormat="1">
      <c r="AJ155" s="446"/>
      <c r="AK155" s="446"/>
      <c r="AL155" s="446"/>
      <c r="AM155" s="446"/>
      <c r="AN155" s="446"/>
      <c r="AO155" s="446"/>
      <c r="AP155" s="446"/>
      <c r="AQ155" s="446"/>
      <c r="AR155" s="446"/>
      <c r="AS155" s="446"/>
      <c r="AT155" s="446"/>
      <c r="AU155" s="446"/>
      <c r="AV155" s="446"/>
      <c r="AW155" s="446"/>
      <c r="AX155" s="446"/>
      <c r="AY155" s="446"/>
      <c r="AZ155" s="446"/>
      <c r="BA155" s="446"/>
      <c r="BB155" s="446"/>
      <c r="BC155" s="446"/>
    </row>
    <row r="156" spans="36:55" s="89" customFormat="1">
      <c r="AJ156" s="446"/>
      <c r="AK156" s="446"/>
      <c r="AL156" s="446"/>
      <c r="AM156" s="446"/>
      <c r="AN156" s="446"/>
      <c r="AO156" s="446"/>
      <c r="AP156" s="446"/>
      <c r="AQ156" s="446"/>
      <c r="AR156" s="446"/>
      <c r="AS156" s="446"/>
      <c r="AT156" s="446"/>
      <c r="AU156" s="446"/>
      <c r="AV156" s="446"/>
      <c r="AW156" s="446"/>
      <c r="AX156" s="446"/>
      <c r="AY156" s="446"/>
      <c r="AZ156" s="446"/>
      <c r="BA156" s="446"/>
      <c r="BB156" s="446"/>
      <c r="BC156" s="446"/>
    </row>
    <row r="157" spans="36:55" s="89" customFormat="1">
      <c r="AJ157" s="446"/>
      <c r="AK157" s="446"/>
      <c r="AL157" s="446"/>
      <c r="AM157" s="446"/>
      <c r="AN157" s="446"/>
      <c r="AO157" s="446"/>
      <c r="AP157" s="446"/>
      <c r="AQ157" s="446"/>
      <c r="AR157" s="446"/>
      <c r="AS157" s="446"/>
      <c r="AT157" s="446"/>
      <c r="AU157" s="446"/>
      <c r="AV157" s="446"/>
      <c r="AW157" s="446"/>
      <c r="AX157" s="446"/>
      <c r="AY157" s="446"/>
      <c r="AZ157" s="446"/>
      <c r="BA157" s="446"/>
      <c r="BB157" s="446"/>
      <c r="BC157" s="446"/>
    </row>
    <row r="158" spans="36:55" s="89" customFormat="1">
      <c r="AJ158" s="446"/>
      <c r="AK158" s="446"/>
      <c r="AL158" s="446"/>
      <c r="AM158" s="446"/>
      <c r="AN158" s="446"/>
      <c r="AO158" s="446"/>
      <c r="AP158" s="446"/>
      <c r="AQ158" s="446"/>
      <c r="AR158" s="446"/>
      <c r="AS158" s="446"/>
      <c r="AT158" s="446"/>
      <c r="AU158" s="446"/>
      <c r="AV158" s="446"/>
      <c r="AW158" s="446"/>
      <c r="AX158" s="446"/>
      <c r="AY158" s="446"/>
      <c r="AZ158" s="446"/>
      <c r="BA158" s="446"/>
      <c r="BB158" s="446"/>
      <c r="BC158" s="446"/>
    </row>
    <row r="159" spans="36:55" s="89" customFormat="1">
      <c r="AJ159" s="446"/>
      <c r="AK159" s="446"/>
      <c r="AL159" s="446"/>
      <c r="AM159" s="446"/>
      <c r="AN159" s="446"/>
      <c r="AO159" s="446"/>
      <c r="AP159" s="446"/>
      <c r="AQ159" s="446"/>
      <c r="AR159" s="446"/>
      <c r="AS159" s="446"/>
      <c r="AT159" s="446"/>
      <c r="AU159" s="446"/>
      <c r="AV159" s="446"/>
      <c r="AW159" s="446"/>
      <c r="AX159" s="446"/>
      <c r="AY159" s="446"/>
      <c r="AZ159" s="446"/>
      <c r="BA159" s="446"/>
      <c r="BB159" s="446"/>
      <c r="BC159" s="446"/>
    </row>
    <row r="160" spans="36:55" s="89" customFormat="1">
      <c r="AJ160" s="446"/>
      <c r="AK160" s="446"/>
      <c r="AL160" s="446"/>
      <c r="AM160" s="446"/>
      <c r="AN160" s="446"/>
      <c r="AO160" s="446"/>
      <c r="AP160" s="446"/>
      <c r="AQ160" s="446"/>
      <c r="AR160" s="446"/>
      <c r="AS160" s="446"/>
      <c r="AT160" s="446"/>
      <c r="AU160" s="446"/>
      <c r="AV160" s="446"/>
      <c r="AW160" s="446"/>
      <c r="AX160" s="446"/>
      <c r="AY160" s="446"/>
      <c r="AZ160" s="446"/>
      <c r="BA160" s="446"/>
      <c r="BB160" s="446"/>
      <c r="BC160" s="446"/>
    </row>
    <row r="161" spans="36:55" s="89" customFormat="1">
      <c r="AJ161" s="446"/>
      <c r="AK161" s="446"/>
      <c r="AL161" s="446"/>
      <c r="AM161" s="446"/>
      <c r="AN161" s="446"/>
      <c r="AO161" s="446"/>
      <c r="AP161" s="446"/>
      <c r="AQ161" s="446"/>
      <c r="AR161" s="446"/>
      <c r="AS161" s="446"/>
      <c r="AT161" s="446"/>
      <c r="AU161" s="446"/>
      <c r="AV161" s="446"/>
      <c r="AW161" s="446"/>
      <c r="AX161" s="446"/>
      <c r="AY161" s="446"/>
      <c r="AZ161" s="446"/>
      <c r="BA161" s="446"/>
      <c r="BB161" s="446"/>
      <c r="BC161" s="446"/>
    </row>
    <row r="162" spans="36:55" s="89" customFormat="1">
      <c r="AJ162" s="446"/>
      <c r="AK162" s="446"/>
      <c r="AL162" s="446"/>
      <c r="AM162" s="446"/>
      <c r="AN162" s="446"/>
      <c r="AO162" s="446"/>
      <c r="AP162" s="446"/>
      <c r="AQ162" s="446"/>
      <c r="AR162" s="446"/>
      <c r="AS162" s="446"/>
      <c r="AT162" s="446"/>
      <c r="AU162" s="446"/>
      <c r="AV162" s="446"/>
      <c r="AW162" s="446"/>
      <c r="AX162" s="446"/>
      <c r="AY162" s="446"/>
      <c r="AZ162" s="446"/>
      <c r="BA162" s="446"/>
      <c r="BB162" s="446"/>
      <c r="BC162" s="446"/>
    </row>
    <row r="163" spans="36:55" s="89" customFormat="1">
      <c r="AJ163" s="446"/>
      <c r="AK163" s="446"/>
      <c r="AL163" s="446"/>
      <c r="AM163" s="446"/>
      <c r="AN163" s="446"/>
      <c r="AO163" s="446"/>
      <c r="AP163" s="446"/>
      <c r="AQ163" s="446"/>
      <c r="AR163" s="446"/>
      <c r="AS163" s="446"/>
      <c r="AT163" s="446"/>
      <c r="AU163" s="446"/>
      <c r="AV163" s="446"/>
      <c r="AW163" s="446"/>
      <c r="AX163" s="446"/>
      <c r="AY163" s="446"/>
      <c r="AZ163" s="446"/>
      <c r="BA163" s="446"/>
      <c r="BB163" s="446"/>
      <c r="BC163" s="446"/>
    </row>
    <row r="164" spans="36:55" s="89" customFormat="1">
      <c r="AJ164" s="446"/>
      <c r="AK164" s="446"/>
      <c r="AL164" s="446"/>
      <c r="AM164" s="446"/>
      <c r="AN164" s="446"/>
      <c r="AO164" s="446"/>
      <c r="AP164" s="446"/>
      <c r="AQ164" s="446"/>
      <c r="AR164" s="446"/>
      <c r="AS164" s="446"/>
      <c r="AT164" s="446"/>
      <c r="AU164" s="446"/>
      <c r="AV164" s="446"/>
      <c r="AW164" s="446"/>
      <c r="AX164" s="446"/>
      <c r="AY164" s="446"/>
      <c r="AZ164" s="446"/>
      <c r="BA164" s="446"/>
      <c r="BB164" s="446"/>
      <c r="BC164" s="446"/>
    </row>
    <row r="165" spans="36:55" s="89" customFormat="1">
      <c r="AJ165" s="446"/>
      <c r="AK165" s="446"/>
      <c r="AL165" s="446"/>
      <c r="AM165" s="446"/>
      <c r="AN165" s="446"/>
      <c r="AO165" s="446"/>
      <c r="AP165" s="446"/>
      <c r="AQ165" s="446"/>
      <c r="AR165" s="446"/>
      <c r="AS165" s="446"/>
      <c r="AT165" s="446"/>
      <c r="AU165" s="446"/>
      <c r="AV165" s="446"/>
      <c r="AW165" s="446"/>
      <c r="AX165" s="446"/>
      <c r="AY165" s="446"/>
      <c r="AZ165" s="446"/>
      <c r="BA165" s="446"/>
      <c r="BB165" s="446"/>
      <c r="BC165" s="446"/>
    </row>
    <row r="166" spans="36:55" s="89" customFormat="1">
      <c r="AJ166" s="446"/>
      <c r="AK166" s="446"/>
      <c r="AL166" s="446"/>
      <c r="AM166" s="446"/>
      <c r="AN166" s="446"/>
      <c r="AO166" s="446"/>
      <c r="AP166" s="446"/>
      <c r="AQ166" s="446"/>
      <c r="AR166" s="446"/>
      <c r="AS166" s="446"/>
      <c r="AT166" s="446"/>
      <c r="AU166" s="446"/>
      <c r="AV166" s="446"/>
      <c r="AW166" s="446"/>
      <c r="AX166" s="446"/>
      <c r="AY166" s="446"/>
      <c r="AZ166" s="446"/>
      <c r="BA166" s="446"/>
      <c r="BB166" s="446"/>
      <c r="BC166" s="446"/>
    </row>
    <row r="167" spans="36:55" s="89" customFormat="1">
      <c r="AJ167" s="446"/>
      <c r="AK167" s="446"/>
      <c r="AL167" s="446"/>
      <c r="AM167" s="446"/>
      <c r="AN167" s="446"/>
      <c r="AO167" s="446"/>
      <c r="AP167" s="446"/>
      <c r="AQ167" s="446"/>
      <c r="AR167" s="446"/>
      <c r="AS167" s="446"/>
      <c r="AT167" s="446"/>
      <c r="AU167" s="446"/>
      <c r="AV167" s="446"/>
      <c r="AW167" s="446"/>
      <c r="AX167" s="446"/>
      <c r="AY167" s="446"/>
      <c r="AZ167" s="446"/>
      <c r="BA167" s="446"/>
      <c r="BB167" s="446"/>
      <c r="BC167" s="446"/>
    </row>
    <row r="168" spans="36:55" s="89" customFormat="1">
      <c r="AJ168" s="446"/>
      <c r="AK168" s="446"/>
      <c r="AL168" s="446"/>
      <c r="AM168" s="446"/>
      <c r="AN168" s="446"/>
      <c r="AO168" s="446"/>
      <c r="AP168" s="446"/>
      <c r="AQ168" s="446"/>
      <c r="AR168" s="446"/>
      <c r="AS168" s="446"/>
      <c r="AT168" s="446"/>
      <c r="AU168" s="446"/>
      <c r="AV168" s="446"/>
      <c r="AW168" s="446"/>
      <c r="AX168" s="446"/>
      <c r="AY168" s="446"/>
      <c r="AZ168" s="446"/>
      <c r="BA168" s="446"/>
      <c r="BB168" s="446"/>
      <c r="BC168" s="446"/>
    </row>
    <row r="169" spans="36:55" s="89" customFormat="1">
      <c r="AJ169" s="446"/>
      <c r="AK169" s="446"/>
      <c r="AL169" s="446"/>
      <c r="AM169" s="446"/>
      <c r="AN169" s="446"/>
      <c r="AO169" s="446"/>
      <c r="AP169" s="446"/>
      <c r="AQ169" s="446"/>
      <c r="AR169" s="446"/>
      <c r="AS169" s="446"/>
      <c r="AT169" s="446"/>
      <c r="AU169" s="446"/>
      <c r="AV169" s="446"/>
      <c r="AW169" s="446"/>
      <c r="AX169" s="446"/>
      <c r="AY169" s="446"/>
      <c r="AZ169" s="446"/>
      <c r="BA169" s="446"/>
      <c r="BB169" s="446"/>
      <c r="BC169" s="446"/>
    </row>
    <row r="170" spans="36:55" s="89" customFormat="1">
      <c r="AJ170" s="446"/>
      <c r="AK170" s="446"/>
      <c r="AL170" s="446"/>
      <c r="AM170" s="446"/>
      <c r="AN170" s="446"/>
      <c r="AO170" s="446"/>
      <c r="AP170" s="446"/>
      <c r="AQ170" s="446"/>
      <c r="AR170" s="446"/>
      <c r="AS170" s="446"/>
      <c r="AT170" s="446"/>
      <c r="AU170" s="446"/>
      <c r="AV170" s="446"/>
      <c r="AW170" s="446"/>
      <c r="AX170" s="446"/>
      <c r="AY170" s="446"/>
      <c r="AZ170" s="446"/>
      <c r="BA170" s="446"/>
      <c r="BB170" s="446"/>
      <c r="BC170" s="446"/>
    </row>
    <row r="171" spans="36:55" s="89" customFormat="1">
      <c r="AJ171" s="446"/>
      <c r="AK171" s="446"/>
      <c r="AL171" s="446"/>
      <c r="AM171" s="446"/>
      <c r="AN171" s="446"/>
      <c r="AO171" s="446"/>
      <c r="AP171" s="446"/>
      <c r="AQ171" s="446"/>
      <c r="AR171" s="446"/>
      <c r="AS171" s="446"/>
      <c r="AT171" s="446"/>
      <c r="AU171" s="446"/>
      <c r="AV171" s="446"/>
      <c r="AW171" s="446"/>
      <c r="AX171" s="446"/>
      <c r="AY171" s="446"/>
      <c r="AZ171" s="446"/>
      <c r="BA171" s="446"/>
      <c r="BB171" s="446"/>
      <c r="BC171" s="446"/>
    </row>
    <row r="172" spans="36:55" s="89" customFormat="1">
      <c r="AJ172" s="446"/>
      <c r="AK172" s="446"/>
      <c r="AL172" s="446"/>
      <c r="AM172" s="446"/>
      <c r="AN172" s="446"/>
      <c r="AO172" s="446"/>
      <c r="AP172" s="446"/>
      <c r="AQ172" s="446"/>
      <c r="AR172" s="446"/>
      <c r="AS172" s="446"/>
      <c r="AT172" s="446"/>
      <c r="AU172" s="446"/>
      <c r="AV172" s="446"/>
      <c r="AW172" s="446"/>
      <c r="AX172" s="446"/>
      <c r="AY172" s="446"/>
      <c r="AZ172" s="446"/>
      <c r="BA172" s="446"/>
      <c r="BB172" s="446"/>
      <c r="BC172" s="446"/>
    </row>
    <row r="173" spans="36:55" s="89" customFormat="1">
      <c r="AJ173" s="446"/>
      <c r="AK173" s="446"/>
      <c r="AL173" s="446"/>
      <c r="AM173" s="446"/>
      <c r="AN173" s="446"/>
      <c r="AO173" s="446"/>
      <c r="AP173" s="446"/>
      <c r="AQ173" s="446"/>
      <c r="AR173" s="446"/>
      <c r="AS173" s="446"/>
      <c r="AT173" s="446"/>
      <c r="AU173" s="446"/>
      <c r="AV173" s="446"/>
      <c r="AW173" s="446"/>
      <c r="AX173" s="446"/>
      <c r="AY173" s="446"/>
      <c r="AZ173" s="446"/>
      <c r="BA173" s="446"/>
      <c r="BB173" s="446"/>
      <c r="BC173" s="446"/>
    </row>
    <row r="174" spans="36:55" s="89" customFormat="1">
      <c r="AJ174" s="446"/>
      <c r="AK174" s="446"/>
      <c r="AL174" s="446"/>
      <c r="AM174" s="446"/>
      <c r="AN174" s="446"/>
      <c r="AO174" s="446"/>
      <c r="AP174" s="446"/>
      <c r="AQ174" s="446"/>
      <c r="AR174" s="446"/>
      <c r="AS174" s="446"/>
      <c r="AT174" s="446"/>
      <c r="AU174" s="446"/>
      <c r="AV174" s="446"/>
      <c r="AW174" s="446"/>
      <c r="AX174" s="446"/>
      <c r="AY174" s="446"/>
      <c r="AZ174" s="446"/>
      <c r="BA174" s="446"/>
      <c r="BB174" s="446"/>
      <c r="BC174" s="446"/>
    </row>
    <row r="175" spans="36:55" s="89" customFormat="1">
      <c r="AJ175" s="446"/>
      <c r="AK175" s="446"/>
      <c r="AL175" s="446"/>
      <c r="AM175" s="446"/>
      <c r="AN175" s="446"/>
      <c r="AO175" s="446"/>
      <c r="AP175" s="446"/>
      <c r="AQ175" s="446"/>
      <c r="AR175" s="446"/>
      <c r="AS175" s="446"/>
      <c r="AT175" s="446"/>
      <c r="AU175" s="446"/>
      <c r="AV175" s="446"/>
      <c r="AW175" s="446"/>
      <c r="AX175" s="446"/>
      <c r="AY175" s="446"/>
      <c r="AZ175" s="446"/>
      <c r="BA175" s="446"/>
      <c r="BB175" s="446"/>
      <c r="BC175" s="446"/>
    </row>
    <row r="176" spans="36:55" s="89" customFormat="1">
      <c r="AJ176" s="446"/>
      <c r="AK176" s="446"/>
      <c r="AL176" s="446"/>
      <c r="AM176" s="446"/>
      <c r="AN176" s="446"/>
      <c r="AO176" s="446"/>
      <c r="AP176" s="446"/>
      <c r="AQ176" s="446"/>
      <c r="AR176" s="446"/>
      <c r="AS176" s="446"/>
      <c r="AT176" s="446"/>
      <c r="AU176" s="446"/>
      <c r="AV176" s="446"/>
      <c r="AW176" s="446"/>
      <c r="AX176" s="446"/>
      <c r="AY176" s="446"/>
      <c r="AZ176" s="446"/>
      <c r="BA176" s="446"/>
      <c r="BB176" s="446"/>
      <c r="BC176" s="446"/>
    </row>
    <row r="177" spans="36:55" s="89" customFormat="1">
      <c r="AJ177" s="446"/>
      <c r="AK177" s="446"/>
      <c r="AL177" s="446"/>
      <c r="AM177" s="446"/>
      <c r="AN177" s="446"/>
      <c r="AO177" s="446"/>
      <c r="AP177" s="446"/>
      <c r="AQ177" s="446"/>
      <c r="AR177" s="446"/>
      <c r="AS177" s="446"/>
      <c r="AT177" s="446"/>
      <c r="AU177" s="446"/>
      <c r="AV177" s="446"/>
      <c r="AW177" s="446"/>
      <c r="AX177" s="446"/>
      <c r="AY177" s="446"/>
      <c r="AZ177" s="446"/>
      <c r="BA177" s="446"/>
      <c r="BB177" s="446"/>
      <c r="BC177" s="446"/>
    </row>
    <row r="178" spans="36:55" s="89" customFormat="1">
      <c r="AJ178" s="446"/>
      <c r="AK178" s="446"/>
      <c r="AL178" s="446"/>
      <c r="AM178" s="446"/>
      <c r="AN178" s="446"/>
      <c r="AO178" s="446"/>
      <c r="AP178" s="446"/>
      <c r="AQ178" s="446"/>
      <c r="AR178" s="446"/>
      <c r="AS178" s="446"/>
      <c r="AT178" s="446"/>
      <c r="AU178" s="446"/>
      <c r="AV178" s="446"/>
      <c r="AW178" s="446"/>
      <c r="AX178" s="446"/>
      <c r="AY178" s="446"/>
      <c r="AZ178" s="446"/>
      <c r="BA178" s="446"/>
      <c r="BB178" s="446"/>
      <c r="BC178" s="446"/>
    </row>
    <row r="179" spans="36:55" s="89" customFormat="1">
      <c r="AJ179" s="446"/>
      <c r="AK179" s="446"/>
      <c r="AL179" s="446"/>
      <c r="AM179" s="446"/>
      <c r="AN179" s="446"/>
      <c r="AO179" s="446"/>
      <c r="AP179" s="446"/>
      <c r="AQ179" s="446"/>
      <c r="AR179" s="446"/>
      <c r="AS179" s="446"/>
      <c r="AT179" s="446"/>
      <c r="AU179" s="446"/>
      <c r="AV179" s="446"/>
      <c r="AW179" s="446"/>
      <c r="AX179" s="446"/>
      <c r="AY179" s="446"/>
      <c r="AZ179" s="446"/>
      <c r="BA179" s="446"/>
      <c r="BB179" s="446"/>
      <c r="BC179" s="446"/>
    </row>
    <row r="180" spans="36:55" s="89" customFormat="1">
      <c r="AJ180" s="446"/>
      <c r="AK180" s="446"/>
      <c r="AL180" s="446"/>
      <c r="AM180" s="446"/>
      <c r="AN180" s="446"/>
      <c r="AO180" s="446"/>
      <c r="AP180" s="446"/>
      <c r="AQ180" s="446"/>
      <c r="AR180" s="446"/>
      <c r="AS180" s="446"/>
      <c r="AT180" s="446"/>
      <c r="AU180" s="446"/>
      <c r="AV180" s="446"/>
      <c r="AW180" s="446"/>
      <c r="AX180" s="446"/>
      <c r="AY180" s="446"/>
      <c r="AZ180" s="446"/>
      <c r="BA180" s="446"/>
      <c r="BB180" s="446"/>
      <c r="BC180" s="446"/>
    </row>
    <row r="181" spans="36:55" s="89" customFormat="1">
      <c r="AJ181" s="446"/>
      <c r="AK181" s="446"/>
      <c r="AL181" s="446"/>
      <c r="AM181" s="446"/>
      <c r="AN181" s="446"/>
      <c r="AO181" s="446"/>
      <c r="AP181" s="446"/>
      <c r="AQ181" s="446"/>
      <c r="AR181" s="446"/>
      <c r="AS181" s="446"/>
      <c r="AT181" s="446"/>
      <c r="AU181" s="446"/>
      <c r="AV181" s="446"/>
      <c r="AW181" s="446"/>
      <c r="AX181" s="446"/>
      <c r="AY181" s="446"/>
      <c r="AZ181" s="446"/>
      <c r="BA181" s="446"/>
      <c r="BB181" s="446"/>
      <c r="BC181" s="446"/>
    </row>
    <row r="182" spans="36:55" s="89" customFormat="1">
      <c r="AJ182" s="446"/>
      <c r="AK182" s="446"/>
      <c r="AL182" s="446"/>
      <c r="AM182" s="446"/>
      <c r="AN182" s="446"/>
      <c r="AO182" s="446"/>
      <c r="AP182" s="446"/>
      <c r="AQ182" s="446"/>
      <c r="AR182" s="446"/>
      <c r="AS182" s="446"/>
      <c r="AT182" s="446"/>
      <c r="AU182" s="446"/>
      <c r="AV182" s="446"/>
      <c r="AW182" s="446"/>
      <c r="AX182" s="446"/>
      <c r="AY182" s="446"/>
      <c r="AZ182" s="446"/>
      <c r="BA182" s="446"/>
      <c r="BB182" s="446"/>
      <c r="BC182" s="446"/>
    </row>
    <row r="183" spans="36:55" s="89" customFormat="1">
      <c r="AJ183" s="446"/>
      <c r="AK183" s="446"/>
      <c r="AL183" s="446"/>
      <c r="AM183" s="446"/>
      <c r="AN183" s="446"/>
      <c r="AO183" s="446"/>
      <c r="AP183" s="446"/>
      <c r="AQ183" s="446"/>
      <c r="AR183" s="446"/>
      <c r="AS183" s="446"/>
      <c r="AT183" s="446"/>
      <c r="AU183" s="446"/>
      <c r="AV183" s="446"/>
      <c r="AW183" s="446"/>
      <c r="AX183" s="446"/>
      <c r="AY183" s="446"/>
      <c r="AZ183" s="446"/>
      <c r="BA183" s="446"/>
      <c r="BB183" s="446"/>
      <c r="BC183" s="446"/>
    </row>
    <row r="184" spans="36:55" s="89" customFormat="1">
      <c r="AJ184" s="446"/>
      <c r="AK184" s="446"/>
      <c r="AL184" s="446"/>
      <c r="AM184" s="446"/>
      <c r="AN184" s="446"/>
      <c r="AO184" s="446"/>
      <c r="AP184" s="446"/>
      <c r="AQ184" s="446"/>
      <c r="AR184" s="446"/>
      <c r="AS184" s="446"/>
      <c r="AT184" s="446"/>
      <c r="AU184" s="446"/>
      <c r="AV184" s="446"/>
      <c r="AW184" s="446"/>
      <c r="AX184" s="446"/>
      <c r="AY184" s="446"/>
      <c r="AZ184" s="446"/>
      <c r="BA184" s="446"/>
      <c r="BB184" s="446"/>
      <c r="BC184" s="446"/>
    </row>
    <row r="185" spans="36:55" s="89" customFormat="1">
      <c r="AJ185" s="446"/>
      <c r="AK185" s="446"/>
      <c r="AL185" s="446"/>
      <c r="AM185" s="446"/>
      <c r="AN185" s="446"/>
      <c r="AO185" s="446"/>
      <c r="AP185" s="446"/>
      <c r="AQ185" s="446"/>
      <c r="AR185" s="446"/>
      <c r="AS185" s="446"/>
      <c r="AT185" s="446"/>
      <c r="AU185" s="446"/>
      <c r="AV185" s="446"/>
      <c r="AW185" s="446"/>
      <c r="AX185" s="446"/>
      <c r="AY185" s="446"/>
      <c r="AZ185" s="446"/>
      <c r="BA185" s="446"/>
      <c r="BB185" s="446"/>
      <c r="BC185" s="446"/>
    </row>
    <row r="186" spans="36:55" s="89" customFormat="1">
      <c r="AJ186" s="446"/>
      <c r="AK186" s="446"/>
      <c r="AL186" s="446"/>
      <c r="AM186" s="446"/>
      <c r="AN186" s="446"/>
      <c r="AO186" s="446"/>
      <c r="AP186" s="446"/>
      <c r="AQ186" s="446"/>
      <c r="AR186" s="446"/>
      <c r="AS186" s="446"/>
      <c r="AT186" s="446"/>
      <c r="AU186" s="446"/>
      <c r="AV186" s="446"/>
      <c r="AW186" s="446"/>
      <c r="AX186" s="446"/>
      <c r="AY186" s="446"/>
      <c r="AZ186" s="446"/>
      <c r="BA186" s="446"/>
      <c r="BB186" s="446"/>
      <c r="BC186" s="446"/>
    </row>
    <row r="187" spans="36:55" s="89" customFormat="1">
      <c r="AJ187" s="446"/>
      <c r="AK187" s="446"/>
      <c r="AL187" s="446"/>
      <c r="AM187" s="446"/>
      <c r="AN187" s="446"/>
      <c r="AO187" s="446"/>
      <c r="AP187" s="446"/>
      <c r="AQ187" s="446"/>
      <c r="AR187" s="446"/>
      <c r="AS187" s="446"/>
      <c r="AT187" s="446"/>
      <c r="AU187" s="446"/>
      <c r="AV187" s="446"/>
      <c r="AW187" s="446"/>
      <c r="AX187" s="446"/>
      <c r="AY187" s="446"/>
      <c r="AZ187" s="446"/>
      <c r="BA187" s="446"/>
      <c r="BB187" s="446"/>
      <c r="BC187" s="446"/>
    </row>
    <row r="188" spans="36:55" s="89" customFormat="1">
      <c r="AJ188" s="446"/>
      <c r="AK188" s="446"/>
      <c r="AL188" s="446"/>
      <c r="AM188" s="446"/>
      <c r="AN188" s="446"/>
      <c r="AO188" s="446"/>
      <c r="AP188" s="446"/>
      <c r="AQ188" s="446"/>
      <c r="AR188" s="446"/>
      <c r="AS188" s="446"/>
      <c r="AT188" s="446"/>
      <c r="AU188" s="446"/>
      <c r="AV188" s="446"/>
      <c r="AW188" s="446"/>
      <c r="AX188" s="446"/>
      <c r="AY188" s="446"/>
      <c r="AZ188" s="446"/>
      <c r="BA188" s="446"/>
      <c r="BB188" s="446"/>
      <c r="BC188" s="446"/>
    </row>
    <row r="189" spans="36:55" s="89" customFormat="1">
      <c r="AJ189" s="446"/>
      <c r="AK189" s="446"/>
      <c r="AL189" s="446"/>
      <c r="AM189" s="446"/>
      <c r="AN189" s="446"/>
      <c r="AO189" s="446"/>
      <c r="AP189" s="446"/>
      <c r="AQ189" s="446"/>
      <c r="AR189" s="446"/>
      <c r="AS189" s="446"/>
      <c r="AT189" s="446"/>
      <c r="AU189" s="446"/>
      <c r="AV189" s="446"/>
      <c r="AW189" s="446"/>
      <c r="AX189" s="446"/>
      <c r="AY189" s="446"/>
      <c r="AZ189" s="446"/>
      <c r="BA189" s="446"/>
      <c r="BB189" s="446"/>
      <c r="BC189" s="446"/>
    </row>
    <row r="190" spans="36:55" s="89" customFormat="1">
      <c r="AJ190" s="446"/>
      <c r="AK190" s="446"/>
      <c r="AL190" s="446"/>
      <c r="AM190" s="446"/>
      <c r="AN190" s="446"/>
      <c r="AO190" s="446"/>
      <c r="AP190" s="446"/>
      <c r="AQ190" s="446"/>
      <c r="AR190" s="446"/>
      <c r="AS190" s="446"/>
      <c r="AT190" s="446"/>
      <c r="AU190" s="446"/>
      <c r="AV190" s="446"/>
      <c r="AW190" s="446"/>
      <c r="AX190" s="446"/>
      <c r="AY190" s="446"/>
      <c r="AZ190" s="446"/>
      <c r="BA190" s="446"/>
      <c r="BB190" s="446"/>
      <c r="BC190" s="446"/>
    </row>
    <row r="191" spans="36:55" s="89" customFormat="1">
      <c r="AJ191" s="446"/>
      <c r="AK191" s="446"/>
      <c r="AL191" s="446"/>
      <c r="AM191" s="446"/>
      <c r="AN191" s="446"/>
      <c r="AO191" s="446"/>
      <c r="AP191" s="446"/>
      <c r="AQ191" s="446"/>
      <c r="AR191" s="446"/>
      <c r="AS191" s="446"/>
      <c r="AT191" s="446"/>
      <c r="AU191" s="446"/>
      <c r="AV191" s="446"/>
      <c r="AW191" s="446"/>
      <c r="AX191" s="446"/>
      <c r="AY191" s="446"/>
      <c r="AZ191" s="446"/>
      <c r="BA191" s="446"/>
      <c r="BB191" s="446"/>
      <c r="BC191" s="446"/>
    </row>
    <row r="192" spans="36:55" s="89" customFormat="1">
      <c r="AJ192" s="446"/>
      <c r="AK192" s="446"/>
      <c r="AL192" s="446"/>
      <c r="AM192" s="446"/>
      <c r="AN192" s="446"/>
      <c r="AO192" s="446"/>
      <c r="AP192" s="446"/>
      <c r="AQ192" s="446"/>
      <c r="AR192" s="446"/>
      <c r="AS192" s="446"/>
      <c r="AT192" s="446"/>
      <c r="AU192" s="446"/>
      <c r="AV192" s="446"/>
      <c r="AW192" s="446"/>
      <c r="AX192" s="446"/>
      <c r="AY192" s="446"/>
      <c r="AZ192" s="446"/>
      <c r="BA192" s="446"/>
      <c r="BB192" s="446"/>
      <c r="BC192" s="446"/>
    </row>
    <row r="193" spans="36:55" s="89" customFormat="1">
      <c r="AJ193" s="446"/>
      <c r="AK193" s="446"/>
      <c r="AL193" s="446"/>
      <c r="AM193" s="446"/>
      <c r="AN193" s="446"/>
      <c r="AO193" s="446"/>
      <c r="AP193" s="446"/>
      <c r="AQ193" s="446"/>
      <c r="AR193" s="446"/>
      <c r="AS193" s="446"/>
      <c r="AT193" s="446"/>
      <c r="AU193" s="446"/>
      <c r="AV193" s="446"/>
      <c r="AW193" s="446"/>
      <c r="AX193" s="446"/>
      <c r="AY193" s="446"/>
      <c r="AZ193" s="446"/>
      <c r="BA193" s="446"/>
      <c r="BB193" s="446"/>
      <c r="BC193" s="446"/>
    </row>
    <row r="194" spans="36:55" s="89" customFormat="1">
      <c r="AJ194" s="446"/>
      <c r="AK194" s="446"/>
      <c r="AL194" s="446"/>
      <c r="AM194" s="446"/>
      <c r="AN194" s="446"/>
      <c r="AO194" s="446"/>
      <c r="AP194" s="446"/>
      <c r="AQ194" s="446"/>
      <c r="AR194" s="446"/>
      <c r="AS194" s="446"/>
      <c r="AT194" s="446"/>
      <c r="AU194" s="446"/>
      <c r="AV194" s="446"/>
      <c r="AW194" s="446"/>
      <c r="AX194" s="446"/>
      <c r="AY194" s="446"/>
      <c r="AZ194" s="446"/>
      <c r="BA194" s="446"/>
      <c r="BB194" s="446"/>
      <c r="BC194" s="446"/>
    </row>
    <row r="195" spans="36:55" s="89" customFormat="1">
      <c r="AJ195" s="446"/>
      <c r="AK195" s="446"/>
      <c r="AL195" s="446"/>
      <c r="AM195" s="446"/>
      <c r="AN195" s="446"/>
      <c r="AO195" s="446"/>
      <c r="AP195" s="446"/>
      <c r="AQ195" s="446"/>
      <c r="AR195" s="446"/>
      <c r="AS195" s="446"/>
      <c r="AT195" s="446"/>
      <c r="AU195" s="446"/>
      <c r="AV195" s="446"/>
      <c r="AW195" s="446"/>
      <c r="AX195" s="446"/>
      <c r="AY195" s="446"/>
      <c r="AZ195" s="446"/>
      <c r="BA195" s="446"/>
      <c r="BB195" s="446"/>
      <c r="BC195" s="446"/>
    </row>
    <row r="196" spans="36:55" s="89" customFormat="1">
      <c r="AJ196" s="446"/>
      <c r="AK196" s="446"/>
      <c r="AL196" s="446"/>
      <c r="AM196" s="446"/>
      <c r="AN196" s="446"/>
      <c r="AO196" s="446"/>
      <c r="AP196" s="446"/>
      <c r="AQ196" s="446"/>
      <c r="AR196" s="446"/>
      <c r="AS196" s="446"/>
      <c r="AT196" s="446"/>
      <c r="AU196" s="446"/>
      <c r="AV196" s="446"/>
      <c r="AW196" s="446"/>
      <c r="AX196" s="446"/>
      <c r="AY196" s="446"/>
      <c r="AZ196" s="446"/>
      <c r="BA196" s="446"/>
      <c r="BB196" s="446"/>
      <c r="BC196" s="446"/>
    </row>
    <row r="197" spans="36:55" s="89" customFormat="1">
      <c r="AJ197" s="446"/>
      <c r="AK197" s="446"/>
      <c r="AL197" s="446"/>
      <c r="AM197" s="446"/>
      <c r="AN197" s="446"/>
      <c r="AO197" s="446"/>
      <c r="AP197" s="446"/>
      <c r="AQ197" s="446"/>
      <c r="AR197" s="446"/>
      <c r="AS197" s="446"/>
      <c r="AT197" s="446"/>
      <c r="AU197" s="446"/>
      <c r="AV197" s="446"/>
      <c r="AW197" s="446"/>
      <c r="AX197" s="446"/>
      <c r="AY197" s="446"/>
      <c r="AZ197" s="446"/>
      <c r="BA197" s="446"/>
      <c r="BB197" s="446"/>
      <c r="BC197" s="446"/>
    </row>
    <row r="198" spans="36:55" s="89" customFormat="1">
      <c r="AJ198" s="446"/>
      <c r="AK198" s="446"/>
      <c r="AL198" s="446"/>
      <c r="AM198" s="446"/>
      <c r="AN198" s="446"/>
      <c r="AO198" s="446"/>
      <c r="AP198" s="446"/>
      <c r="AQ198" s="446"/>
      <c r="AR198" s="446"/>
      <c r="AS198" s="446"/>
      <c r="AT198" s="446"/>
      <c r="AU198" s="446"/>
      <c r="AV198" s="446"/>
      <c r="AW198" s="446"/>
      <c r="AX198" s="446"/>
      <c r="AY198" s="446"/>
      <c r="AZ198" s="446"/>
      <c r="BA198" s="446"/>
      <c r="BB198" s="446"/>
      <c r="BC198" s="446"/>
    </row>
    <row r="199" spans="36:55" s="89" customFormat="1">
      <c r="AJ199" s="446"/>
      <c r="AK199" s="446"/>
      <c r="AL199" s="446"/>
      <c r="AM199" s="446"/>
      <c r="AN199" s="446"/>
      <c r="AO199" s="446"/>
      <c r="AP199" s="446"/>
      <c r="AQ199" s="446"/>
      <c r="AR199" s="446"/>
      <c r="AS199" s="446"/>
      <c r="AT199" s="446"/>
      <c r="AU199" s="446"/>
      <c r="AV199" s="446"/>
      <c r="AW199" s="446"/>
      <c r="AX199" s="446"/>
      <c r="AY199" s="446"/>
      <c r="AZ199" s="446"/>
      <c r="BA199" s="446"/>
      <c r="BB199" s="446"/>
      <c r="BC199" s="446"/>
    </row>
    <row r="200" spans="36:55" s="89" customFormat="1">
      <c r="AJ200" s="446"/>
      <c r="AK200" s="446"/>
      <c r="AL200" s="446"/>
      <c r="AM200" s="446"/>
      <c r="AN200" s="446"/>
      <c r="AO200" s="446"/>
      <c r="AP200" s="446"/>
      <c r="AQ200" s="446"/>
      <c r="AR200" s="446"/>
      <c r="AS200" s="446"/>
      <c r="AT200" s="446"/>
      <c r="AU200" s="446"/>
      <c r="AV200" s="446"/>
      <c r="AW200" s="446"/>
      <c r="AX200" s="446"/>
      <c r="AY200" s="446"/>
      <c r="AZ200" s="446"/>
      <c r="BA200" s="446"/>
      <c r="BB200" s="446"/>
      <c r="BC200" s="446"/>
    </row>
    <row r="201" spans="36:55" s="89" customFormat="1">
      <c r="AJ201" s="446"/>
      <c r="AK201" s="446"/>
      <c r="AL201" s="446"/>
      <c r="AM201" s="446"/>
      <c r="AN201" s="446"/>
      <c r="AO201" s="446"/>
      <c r="AP201" s="446"/>
      <c r="AQ201" s="446"/>
      <c r="AR201" s="446"/>
      <c r="AS201" s="446"/>
      <c r="AT201" s="446"/>
      <c r="AU201" s="446"/>
      <c r="AV201" s="446"/>
      <c r="AW201" s="446"/>
      <c r="AX201" s="446"/>
      <c r="AY201" s="446"/>
      <c r="AZ201" s="446"/>
      <c r="BA201" s="446"/>
      <c r="BB201" s="446"/>
      <c r="BC201" s="446"/>
    </row>
    <row r="202" spans="36:55" s="89" customFormat="1">
      <c r="AJ202" s="446"/>
      <c r="AK202" s="446"/>
      <c r="AL202" s="446"/>
      <c r="AM202" s="446"/>
      <c r="AN202" s="446"/>
      <c r="AO202" s="446"/>
      <c r="AP202" s="446"/>
      <c r="AQ202" s="446"/>
      <c r="AR202" s="446"/>
      <c r="AS202" s="446"/>
      <c r="AT202" s="446"/>
      <c r="AU202" s="446"/>
      <c r="AV202" s="446"/>
      <c r="AW202" s="446"/>
      <c r="AX202" s="446"/>
      <c r="AY202" s="446"/>
      <c r="AZ202" s="446"/>
      <c r="BA202" s="446"/>
      <c r="BB202" s="446"/>
      <c r="BC202" s="446"/>
    </row>
    <row r="203" spans="36:55" s="89" customFormat="1">
      <c r="AJ203" s="446"/>
      <c r="AK203" s="446"/>
      <c r="AL203" s="446"/>
      <c r="AM203" s="446"/>
      <c r="AN203" s="446"/>
      <c r="AO203" s="446"/>
      <c r="AP203" s="446"/>
      <c r="AQ203" s="446"/>
      <c r="AR203" s="446"/>
      <c r="AS203" s="446"/>
      <c r="AT203" s="446"/>
      <c r="AU203" s="446"/>
      <c r="AV203" s="446"/>
      <c r="AW203" s="446"/>
      <c r="AX203" s="446"/>
      <c r="AY203" s="446"/>
      <c r="AZ203" s="446"/>
      <c r="BA203" s="446"/>
      <c r="BB203" s="446"/>
      <c r="BC203" s="446"/>
    </row>
    <row r="204" spans="36:55" s="89" customFormat="1">
      <c r="AJ204" s="446"/>
      <c r="AK204" s="446"/>
      <c r="AL204" s="446"/>
      <c r="AM204" s="446"/>
      <c r="AN204" s="446"/>
      <c r="AO204" s="446"/>
      <c r="AP204" s="446"/>
      <c r="AQ204" s="446"/>
      <c r="AR204" s="446"/>
      <c r="AS204" s="446"/>
      <c r="AT204" s="446"/>
      <c r="AU204" s="446"/>
      <c r="AV204" s="446"/>
      <c r="AW204" s="446"/>
      <c r="AX204" s="446"/>
      <c r="AY204" s="446"/>
      <c r="AZ204" s="446"/>
      <c r="BA204" s="446"/>
      <c r="BB204" s="446"/>
      <c r="BC204" s="446"/>
    </row>
    <row r="205" spans="36:55" s="89" customFormat="1">
      <c r="AJ205" s="446"/>
      <c r="AK205" s="446"/>
      <c r="AL205" s="446"/>
      <c r="AM205" s="446"/>
      <c r="AN205" s="446"/>
      <c r="AO205" s="446"/>
      <c r="AP205" s="446"/>
      <c r="AQ205" s="446"/>
      <c r="AR205" s="446"/>
      <c r="AS205" s="446"/>
      <c r="AT205" s="446"/>
      <c r="AU205" s="446"/>
      <c r="AV205" s="446"/>
      <c r="AW205" s="446"/>
      <c r="AX205" s="446"/>
      <c r="AY205" s="446"/>
      <c r="AZ205" s="446"/>
      <c r="BA205" s="446"/>
      <c r="BB205" s="446"/>
      <c r="BC205" s="446"/>
    </row>
    <row r="206" spans="36:55" s="89" customFormat="1">
      <c r="AJ206" s="446"/>
      <c r="AK206" s="446"/>
      <c r="AL206" s="446"/>
      <c r="AM206" s="446"/>
      <c r="AN206" s="446"/>
      <c r="AO206" s="446"/>
      <c r="AP206" s="446"/>
      <c r="AQ206" s="446"/>
      <c r="AR206" s="446"/>
      <c r="AS206" s="446"/>
      <c r="AT206" s="446"/>
      <c r="AU206" s="446"/>
      <c r="AV206" s="446"/>
      <c r="AW206" s="446"/>
      <c r="AX206" s="446"/>
      <c r="AY206" s="446"/>
      <c r="AZ206" s="446"/>
      <c r="BA206" s="446"/>
      <c r="BB206" s="446"/>
      <c r="BC206" s="446"/>
    </row>
    <row r="207" spans="36:55" s="89" customFormat="1">
      <c r="AJ207" s="446"/>
      <c r="AK207" s="446"/>
      <c r="AL207" s="446"/>
      <c r="AM207" s="446"/>
      <c r="AN207" s="446"/>
      <c r="AO207" s="446"/>
      <c r="AP207" s="446"/>
      <c r="AQ207" s="446"/>
      <c r="AR207" s="446"/>
      <c r="AS207" s="446"/>
      <c r="AT207" s="446"/>
      <c r="AU207" s="446"/>
      <c r="AV207" s="446"/>
      <c r="AW207" s="446"/>
      <c r="AX207" s="446"/>
      <c r="AY207" s="446"/>
      <c r="AZ207" s="446"/>
      <c r="BA207" s="446"/>
      <c r="BB207" s="446"/>
      <c r="BC207" s="446"/>
    </row>
    <row r="208" spans="36:55" s="89" customFormat="1">
      <c r="AJ208" s="446"/>
      <c r="AK208" s="446"/>
      <c r="AL208" s="446"/>
      <c r="AM208" s="446"/>
      <c r="AN208" s="446"/>
      <c r="AO208" s="446"/>
      <c r="AP208" s="446"/>
      <c r="AQ208" s="446"/>
      <c r="AR208" s="446"/>
      <c r="AS208" s="446"/>
      <c r="AT208" s="446"/>
      <c r="AU208" s="446"/>
      <c r="AV208" s="446"/>
      <c r="AW208" s="446"/>
      <c r="AX208" s="446"/>
      <c r="AY208" s="446"/>
      <c r="AZ208" s="446"/>
      <c r="BA208" s="446"/>
      <c r="BB208" s="446"/>
      <c r="BC208" s="446"/>
    </row>
    <row r="209" spans="36:55" s="89" customFormat="1">
      <c r="AJ209" s="446"/>
      <c r="AK209" s="446"/>
      <c r="AL209" s="446"/>
      <c r="AM209" s="446"/>
      <c r="AN209" s="446"/>
      <c r="AO209" s="446"/>
      <c r="AP209" s="446"/>
      <c r="AQ209" s="446"/>
      <c r="AR209" s="446"/>
      <c r="AS209" s="446"/>
      <c r="AT209" s="446"/>
      <c r="AU209" s="446"/>
      <c r="AV209" s="446"/>
      <c r="AW209" s="446"/>
      <c r="AX209" s="446"/>
      <c r="AY209" s="446"/>
      <c r="AZ209" s="446"/>
      <c r="BA209" s="446"/>
      <c r="BB209" s="446"/>
      <c r="BC209" s="446"/>
    </row>
    <row r="210" spans="36:55" s="89" customFormat="1">
      <c r="AJ210" s="446"/>
      <c r="AK210" s="446"/>
      <c r="AL210" s="446"/>
      <c r="AM210" s="446"/>
      <c r="AN210" s="446"/>
      <c r="AO210" s="446"/>
      <c r="AP210" s="446"/>
      <c r="AQ210" s="446"/>
      <c r="AR210" s="446"/>
      <c r="AS210" s="446"/>
      <c r="AT210" s="446"/>
      <c r="AU210" s="446"/>
      <c r="AV210" s="446"/>
      <c r="AW210" s="446"/>
      <c r="AX210" s="446"/>
      <c r="AY210" s="446"/>
      <c r="AZ210" s="446"/>
      <c r="BA210" s="446"/>
      <c r="BB210" s="446"/>
      <c r="BC210" s="446"/>
    </row>
    <row r="211" spans="36:55" s="89" customFormat="1">
      <c r="AJ211" s="446"/>
      <c r="AK211" s="446"/>
      <c r="AL211" s="446"/>
      <c r="AM211" s="446"/>
      <c r="AN211" s="446"/>
      <c r="AO211" s="446"/>
      <c r="AP211" s="446"/>
      <c r="AQ211" s="446"/>
      <c r="AR211" s="446"/>
      <c r="AS211" s="446"/>
      <c r="AT211" s="446"/>
      <c r="AU211" s="446"/>
      <c r="AV211" s="446"/>
      <c r="AW211" s="446"/>
      <c r="AX211" s="446"/>
      <c r="AY211" s="446"/>
      <c r="AZ211" s="446"/>
      <c r="BA211" s="446"/>
      <c r="BB211" s="446"/>
      <c r="BC211" s="446"/>
    </row>
    <row r="212" spans="36:55" s="89" customFormat="1">
      <c r="AJ212" s="446"/>
      <c r="AK212" s="446"/>
      <c r="AL212" s="446"/>
      <c r="AM212" s="446"/>
      <c r="AN212" s="446"/>
      <c r="AO212" s="446"/>
      <c r="AP212" s="446"/>
      <c r="AQ212" s="446"/>
      <c r="AR212" s="446"/>
      <c r="AS212" s="446"/>
      <c r="AT212" s="446"/>
      <c r="AU212" s="446"/>
      <c r="AV212" s="446"/>
      <c r="AW212" s="446"/>
      <c r="AX212" s="446"/>
      <c r="AY212" s="446"/>
      <c r="AZ212" s="446"/>
      <c r="BA212" s="446"/>
      <c r="BB212" s="446"/>
      <c r="BC212" s="446"/>
    </row>
    <row r="213" spans="36:55" s="89" customFormat="1">
      <c r="AJ213" s="446"/>
      <c r="AK213" s="446"/>
      <c r="AL213" s="446"/>
      <c r="AM213" s="446"/>
      <c r="AN213" s="446"/>
      <c r="AO213" s="446"/>
      <c r="AP213" s="446"/>
      <c r="AQ213" s="446"/>
      <c r="AR213" s="446"/>
      <c r="AS213" s="446"/>
      <c r="AT213" s="446"/>
      <c r="AU213" s="446"/>
      <c r="AV213" s="446"/>
      <c r="AW213" s="446"/>
      <c r="AX213" s="446"/>
      <c r="AY213" s="446"/>
      <c r="AZ213" s="446"/>
      <c r="BA213" s="446"/>
      <c r="BB213" s="446"/>
      <c r="BC213" s="446"/>
    </row>
    <row r="214" spans="36:55" s="89" customFormat="1">
      <c r="AJ214" s="446"/>
      <c r="AK214" s="446"/>
      <c r="AL214" s="446"/>
      <c r="AM214" s="446"/>
      <c r="AN214" s="446"/>
      <c r="AO214" s="446"/>
      <c r="AP214" s="446"/>
      <c r="AQ214" s="446"/>
      <c r="AR214" s="446"/>
      <c r="AS214" s="446"/>
      <c r="AT214" s="446"/>
      <c r="AU214" s="446"/>
      <c r="AV214" s="446"/>
      <c r="AW214" s="446"/>
      <c r="AX214" s="446"/>
      <c r="AY214" s="446"/>
      <c r="AZ214" s="446"/>
      <c r="BA214" s="446"/>
      <c r="BB214" s="446"/>
      <c r="BC214" s="446"/>
    </row>
    <row r="215" spans="36:55" s="89" customFormat="1">
      <c r="AJ215" s="446"/>
      <c r="AK215" s="446"/>
      <c r="AL215" s="446"/>
      <c r="AM215" s="446"/>
      <c r="AN215" s="446"/>
      <c r="AO215" s="446"/>
      <c r="AP215" s="446"/>
      <c r="AQ215" s="446"/>
      <c r="AR215" s="446"/>
      <c r="AS215" s="446"/>
      <c r="AT215" s="446"/>
      <c r="AU215" s="446"/>
      <c r="AV215" s="446"/>
      <c r="AW215" s="446"/>
      <c r="AX215" s="446"/>
      <c r="AY215" s="446"/>
      <c r="AZ215" s="446"/>
      <c r="BA215" s="446"/>
      <c r="BB215" s="446"/>
      <c r="BC215" s="446"/>
    </row>
    <row r="216" spans="36:55" s="89" customFormat="1">
      <c r="AJ216" s="446"/>
      <c r="AK216" s="446"/>
      <c r="AL216" s="446"/>
      <c r="AM216" s="446"/>
      <c r="AN216" s="446"/>
      <c r="AO216" s="446"/>
      <c r="AP216" s="446"/>
      <c r="AQ216" s="446"/>
      <c r="AR216" s="446"/>
      <c r="AS216" s="446"/>
      <c r="AT216" s="446"/>
      <c r="AU216" s="446"/>
      <c r="AV216" s="446"/>
      <c r="AW216" s="446"/>
      <c r="AX216" s="446"/>
      <c r="AY216" s="446"/>
      <c r="AZ216" s="446"/>
      <c r="BA216" s="446"/>
      <c r="BB216" s="446"/>
      <c r="BC216" s="446"/>
    </row>
    <row r="217" spans="36:55" s="89" customFormat="1">
      <c r="AJ217" s="446"/>
      <c r="AK217" s="446"/>
      <c r="AL217" s="446"/>
      <c r="AM217" s="446"/>
      <c r="AN217" s="446"/>
      <c r="AO217" s="446"/>
      <c r="AP217" s="446"/>
      <c r="AQ217" s="446"/>
      <c r="AR217" s="446"/>
      <c r="AS217" s="446"/>
      <c r="AT217" s="446"/>
      <c r="AU217" s="446"/>
      <c r="AV217" s="446"/>
      <c r="AW217" s="446"/>
      <c r="AX217" s="446"/>
      <c r="AY217" s="446"/>
      <c r="AZ217" s="446"/>
      <c r="BA217" s="446"/>
      <c r="BB217" s="446"/>
      <c r="BC217" s="446"/>
    </row>
    <row r="218" spans="36:55" s="89" customFormat="1">
      <c r="AJ218" s="446"/>
      <c r="AK218" s="446"/>
      <c r="AL218" s="446"/>
      <c r="AM218" s="446"/>
      <c r="AN218" s="446"/>
      <c r="AO218" s="446"/>
      <c r="AP218" s="446"/>
      <c r="AQ218" s="446"/>
      <c r="AR218" s="446"/>
      <c r="AS218" s="446"/>
      <c r="AT218" s="446"/>
      <c r="AU218" s="446"/>
      <c r="AV218" s="446"/>
      <c r="AW218" s="446"/>
      <c r="AX218" s="446"/>
      <c r="AY218" s="446"/>
      <c r="AZ218" s="446"/>
      <c r="BA218" s="446"/>
      <c r="BB218" s="446"/>
      <c r="BC218" s="446"/>
    </row>
    <row r="219" spans="36:55" s="89" customFormat="1">
      <c r="AJ219" s="446"/>
      <c r="AK219" s="446"/>
      <c r="AL219" s="446"/>
      <c r="AM219" s="446"/>
      <c r="AN219" s="446"/>
      <c r="AO219" s="446"/>
      <c r="AP219" s="446"/>
      <c r="AQ219" s="446"/>
      <c r="AR219" s="446"/>
      <c r="AS219" s="446"/>
      <c r="AT219" s="446"/>
      <c r="AU219" s="446"/>
      <c r="AV219" s="446"/>
      <c r="AW219" s="446"/>
      <c r="AX219" s="446"/>
      <c r="AY219" s="446"/>
      <c r="AZ219" s="446"/>
      <c r="BA219" s="446"/>
      <c r="BB219" s="446"/>
      <c r="BC219" s="446"/>
    </row>
    <row r="220" spans="36:55" s="89" customFormat="1">
      <c r="AJ220" s="446"/>
      <c r="AK220" s="446"/>
      <c r="AL220" s="446"/>
      <c r="AM220" s="446"/>
      <c r="AN220" s="446"/>
      <c r="AO220" s="446"/>
      <c r="AP220" s="446"/>
      <c r="AQ220" s="446"/>
      <c r="AR220" s="446"/>
      <c r="AS220" s="446"/>
      <c r="AT220" s="446"/>
      <c r="AU220" s="446"/>
      <c r="AV220" s="446"/>
      <c r="AW220" s="446"/>
      <c r="AX220" s="446"/>
      <c r="AY220" s="446"/>
      <c r="AZ220" s="446"/>
      <c r="BA220" s="446"/>
      <c r="BB220" s="446"/>
      <c r="BC220" s="446"/>
    </row>
    <row r="221" spans="36:55" s="89" customFormat="1">
      <c r="AJ221" s="446"/>
      <c r="AK221" s="446"/>
      <c r="AL221" s="446"/>
      <c r="AM221" s="446"/>
      <c r="AN221" s="446"/>
      <c r="AO221" s="446"/>
      <c r="AP221" s="446"/>
      <c r="AQ221" s="446"/>
      <c r="AR221" s="446"/>
      <c r="AS221" s="446"/>
      <c r="AT221" s="446"/>
      <c r="AU221" s="446"/>
      <c r="AV221" s="446"/>
      <c r="AW221" s="446"/>
      <c r="AX221" s="446"/>
      <c r="AY221" s="446"/>
      <c r="AZ221" s="446"/>
      <c r="BA221" s="446"/>
      <c r="BB221" s="446"/>
      <c r="BC221" s="446"/>
    </row>
    <row r="222" spans="36:55" s="89" customFormat="1">
      <c r="AJ222" s="446"/>
      <c r="AK222" s="446"/>
      <c r="AL222" s="446"/>
      <c r="AM222" s="446"/>
      <c r="AN222" s="446"/>
      <c r="AO222" s="446"/>
      <c r="AP222" s="446"/>
      <c r="AQ222" s="446"/>
      <c r="AR222" s="446"/>
      <c r="AS222" s="446"/>
      <c r="AT222" s="446"/>
      <c r="AU222" s="446"/>
      <c r="AV222" s="446"/>
      <c r="AW222" s="446"/>
      <c r="AX222" s="446"/>
      <c r="AY222" s="446"/>
      <c r="AZ222" s="446"/>
      <c r="BA222" s="446"/>
      <c r="BB222" s="446"/>
      <c r="BC222" s="446"/>
    </row>
    <row r="223" spans="36:55" s="89" customFormat="1">
      <c r="AJ223" s="446"/>
      <c r="AK223" s="446"/>
      <c r="AL223" s="446"/>
      <c r="AM223" s="446"/>
      <c r="AN223" s="446"/>
      <c r="AO223" s="446"/>
      <c r="AP223" s="446"/>
      <c r="AQ223" s="446"/>
      <c r="AR223" s="446"/>
      <c r="AS223" s="446"/>
      <c r="AT223" s="446"/>
      <c r="AU223" s="446"/>
      <c r="AV223" s="446"/>
      <c r="AW223" s="446"/>
      <c r="AX223" s="446"/>
      <c r="AY223" s="446"/>
      <c r="AZ223" s="446"/>
      <c r="BA223" s="446"/>
      <c r="BB223" s="446"/>
      <c r="BC223" s="446"/>
    </row>
    <row r="224" spans="36:55" s="89" customFormat="1">
      <c r="AJ224" s="446"/>
      <c r="AK224" s="446"/>
      <c r="AL224" s="446"/>
      <c r="AM224" s="446"/>
      <c r="AN224" s="446"/>
      <c r="AO224" s="446"/>
      <c r="AP224" s="446"/>
      <c r="AQ224" s="446"/>
      <c r="AR224" s="446"/>
      <c r="AS224" s="446"/>
      <c r="AT224" s="446"/>
      <c r="AU224" s="446"/>
      <c r="AV224" s="446"/>
      <c r="AW224" s="446"/>
      <c r="AX224" s="446"/>
      <c r="AY224" s="446"/>
      <c r="AZ224" s="446"/>
      <c r="BA224" s="446"/>
      <c r="BB224" s="446"/>
      <c r="BC224" s="446"/>
    </row>
    <row r="225" spans="36:55" s="89" customFormat="1">
      <c r="AJ225" s="446"/>
      <c r="AK225" s="446"/>
      <c r="AL225" s="446"/>
      <c r="AM225" s="446"/>
      <c r="AN225" s="446"/>
      <c r="AO225" s="446"/>
      <c r="AP225" s="446"/>
      <c r="AQ225" s="446"/>
      <c r="AR225" s="446"/>
      <c r="AS225" s="446"/>
      <c r="AT225" s="446"/>
      <c r="AU225" s="446"/>
      <c r="AV225" s="446"/>
      <c r="AW225" s="446"/>
      <c r="AX225" s="446"/>
      <c r="AY225" s="446"/>
      <c r="AZ225" s="446"/>
      <c r="BA225" s="446"/>
      <c r="BB225" s="446"/>
      <c r="BC225" s="446"/>
    </row>
    <row r="226" spans="36:55" s="89" customFormat="1">
      <c r="AJ226" s="446"/>
      <c r="AK226" s="446"/>
      <c r="AL226" s="446"/>
      <c r="AM226" s="446"/>
      <c r="AN226" s="446"/>
      <c r="AO226" s="446"/>
      <c r="AP226" s="446"/>
      <c r="AQ226" s="446"/>
      <c r="AR226" s="446"/>
      <c r="AS226" s="446"/>
      <c r="AT226" s="446"/>
      <c r="AU226" s="446"/>
      <c r="AV226" s="446"/>
      <c r="AW226" s="446"/>
      <c r="AX226" s="446"/>
      <c r="AY226" s="446"/>
      <c r="AZ226" s="446"/>
      <c r="BA226" s="446"/>
      <c r="BB226" s="446"/>
      <c r="BC226" s="446"/>
    </row>
    <row r="227" spans="36:55" s="89" customFormat="1">
      <c r="AJ227" s="446"/>
      <c r="AK227" s="446"/>
      <c r="AL227" s="446"/>
      <c r="AM227" s="446"/>
      <c r="AN227" s="446"/>
      <c r="AO227" s="446"/>
      <c r="AP227" s="446"/>
      <c r="AQ227" s="446"/>
      <c r="AR227" s="446"/>
      <c r="AS227" s="446"/>
      <c r="AT227" s="446"/>
      <c r="AU227" s="446"/>
      <c r="AV227" s="446"/>
      <c r="AW227" s="446"/>
      <c r="AX227" s="446"/>
      <c r="AY227" s="446"/>
      <c r="AZ227" s="446"/>
      <c r="BA227" s="446"/>
      <c r="BB227" s="446"/>
      <c r="BC227" s="446"/>
    </row>
    <row r="228" spans="36:55" s="89" customFormat="1">
      <c r="AJ228" s="446"/>
      <c r="AK228" s="446"/>
      <c r="AL228" s="446"/>
      <c r="AM228" s="446"/>
      <c r="AN228" s="446"/>
      <c r="AO228" s="446"/>
      <c r="AP228" s="446"/>
      <c r="AQ228" s="446"/>
      <c r="AR228" s="446"/>
      <c r="AS228" s="446"/>
      <c r="AT228" s="446"/>
      <c r="AU228" s="446"/>
      <c r="AV228" s="446"/>
      <c r="AW228" s="446"/>
      <c r="AX228" s="446"/>
      <c r="AY228" s="446"/>
      <c r="AZ228" s="446"/>
      <c r="BA228" s="446"/>
      <c r="BB228" s="446"/>
      <c r="BC228" s="446"/>
    </row>
    <row r="229" spans="36:55" s="89" customFormat="1">
      <c r="AJ229" s="446"/>
      <c r="AK229" s="446"/>
      <c r="AL229" s="446"/>
      <c r="AM229" s="446"/>
      <c r="AN229" s="446"/>
      <c r="AO229" s="446"/>
      <c r="AP229" s="446"/>
      <c r="AQ229" s="446"/>
      <c r="AR229" s="446"/>
      <c r="AS229" s="446"/>
      <c r="AT229" s="446"/>
      <c r="AU229" s="446"/>
      <c r="AV229" s="446"/>
      <c r="AW229" s="446"/>
      <c r="AX229" s="446"/>
      <c r="AY229" s="446"/>
      <c r="AZ229" s="446"/>
      <c r="BA229" s="446"/>
      <c r="BB229" s="446"/>
      <c r="BC229" s="446"/>
    </row>
    <row r="230" spans="36:55" s="89" customFormat="1">
      <c r="AJ230" s="446"/>
      <c r="AK230" s="446"/>
      <c r="AL230" s="446"/>
      <c r="AM230" s="446"/>
      <c r="AN230" s="446"/>
      <c r="AO230" s="446"/>
      <c r="AP230" s="446"/>
      <c r="AQ230" s="446"/>
      <c r="AR230" s="446"/>
      <c r="AS230" s="446"/>
      <c r="AT230" s="446"/>
      <c r="AU230" s="446"/>
      <c r="AV230" s="446"/>
      <c r="AW230" s="446"/>
      <c r="AX230" s="446"/>
      <c r="AY230" s="446"/>
      <c r="AZ230" s="446"/>
      <c r="BA230" s="446"/>
      <c r="BB230" s="446"/>
      <c r="BC230" s="446"/>
    </row>
    <row r="231" spans="36:55" s="89" customFormat="1">
      <c r="AJ231" s="446"/>
      <c r="AK231" s="446"/>
      <c r="AL231" s="446"/>
      <c r="AM231" s="446"/>
      <c r="AN231" s="446"/>
      <c r="AO231" s="446"/>
      <c r="AP231" s="446"/>
      <c r="AQ231" s="446"/>
      <c r="AR231" s="446"/>
      <c r="AS231" s="446"/>
      <c r="AT231" s="446"/>
      <c r="AU231" s="446"/>
      <c r="AV231" s="446"/>
      <c r="AW231" s="446"/>
      <c r="AX231" s="446"/>
      <c r="AY231" s="446"/>
      <c r="AZ231" s="446"/>
      <c r="BA231" s="446"/>
      <c r="BB231" s="446"/>
      <c r="BC231" s="446"/>
    </row>
    <row r="232" spans="36:55" s="89" customFormat="1">
      <c r="AJ232" s="446"/>
      <c r="AK232" s="446"/>
      <c r="AL232" s="446"/>
      <c r="AM232" s="446"/>
      <c r="AN232" s="446"/>
      <c r="AO232" s="446"/>
      <c r="AP232" s="446"/>
      <c r="AQ232" s="446"/>
      <c r="AR232" s="446"/>
      <c r="AS232" s="446"/>
      <c r="AT232" s="446"/>
      <c r="AU232" s="446"/>
      <c r="AV232" s="446"/>
      <c r="AW232" s="446"/>
      <c r="AX232" s="446"/>
      <c r="AY232" s="446"/>
      <c r="AZ232" s="446"/>
      <c r="BA232" s="446"/>
      <c r="BB232" s="446"/>
      <c r="BC232" s="446"/>
    </row>
    <row r="233" spans="36:55" s="89" customFormat="1">
      <c r="AJ233" s="446"/>
      <c r="AK233" s="446"/>
      <c r="AL233" s="446"/>
      <c r="AM233" s="446"/>
      <c r="AN233" s="446"/>
      <c r="AO233" s="446"/>
      <c r="AP233" s="446"/>
      <c r="AQ233" s="446"/>
      <c r="AR233" s="446"/>
      <c r="AS233" s="446"/>
      <c r="AT233" s="446"/>
      <c r="AU233" s="446"/>
      <c r="AV233" s="446"/>
      <c r="AW233" s="446"/>
      <c r="AX233" s="446"/>
      <c r="AY233" s="446"/>
      <c r="AZ233" s="446"/>
      <c r="BA233" s="446"/>
      <c r="BB233" s="446"/>
      <c r="BC233" s="446"/>
    </row>
    <row r="234" spans="36:55" s="89" customFormat="1">
      <c r="AJ234" s="446"/>
      <c r="AK234" s="446"/>
      <c r="AL234" s="446"/>
      <c r="AM234" s="446"/>
      <c r="AN234" s="446"/>
      <c r="AO234" s="446"/>
      <c r="AP234" s="446"/>
      <c r="AQ234" s="446"/>
      <c r="AR234" s="446"/>
      <c r="AS234" s="446"/>
      <c r="AT234" s="446"/>
      <c r="AU234" s="446"/>
      <c r="AV234" s="446"/>
      <c r="AW234" s="446"/>
      <c r="AX234" s="446"/>
      <c r="AY234" s="446"/>
      <c r="AZ234" s="446"/>
      <c r="BA234" s="446"/>
      <c r="BB234" s="446"/>
      <c r="BC234" s="446"/>
    </row>
    <row r="235" spans="36:55" s="89" customFormat="1">
      <c r="AJ235" s="446"/>
      <c r="AK235" s="446"/>
      <c r="AL235" s="446"/>
      <c r="AM235" s="446"/>
      <c r="AN235" s="446"/>
      <c r="AO235" s="446"/>
      <c r="AP235" s="446"/>
      <c r="AQ235" s="446"/>
      <c r="AR235" s="446"/>
      <c r="AS235" s="446"/>
      <c r="AT235" s="446"/>
      <c r="AU235" s="446"/>
      <c r="AV235" s="446"/>
      <c r="AW235" s="446"/>
      <c r="AX235" s="446"/>
      <c r="AY235" s="446"/>
      <c r="AZ235" s="446"/>
      <c r="BA235" s="446"/>
      <c r="BB235" s="446"/>
      <c r="BC235" s="446"/>
    </row>
    <row r="236" spans="36:55" s="89" customFormat="1">
      <c r="AJ236" s="446"/>
      <c r="AK236" s="446"/>
      <c r="AL236" s="446"/>
      <c r="AM236" s="446"/>
      <c r="AN236" s="446"/>
      <c r="AO236" s="446"/>
      <c r="AP236" s="446"/>
      <c r="AQ236" s="446"/>
      <c r="AR236" s="446"/>
      <c r="AS236" s="446"/>
      <c r="AT236" s="446"/>
      <c r="AU236" s="446"/>
      <c r="AV236" s="446"/>
      <c r="AW236" s="446"/>
      <c r="AX236" s="446"/>
      <c r="AY236" s="446"/>
      <c r="AZ236" s="446"/>
      <c r="BA236" s="446"/>
      <c r="BB236" s="446"/>
      <c r="BC236" s="446"/>
    </row>
    <row r="237" spans="36:55" s="89" customFormat="1">
      <c r="AJ237" s="446"/>
      <c r="AK237" s="446"/>
      <c r="AL237" s="446"/>
      <c r="AM237" s="446"/>
      <c r="AN237" s="446"/>
      <c r="AO237" s="446"/>
      <c r="AP237" s="446"/>
      <c r="AQ237" s="446"/>
      <c r="AR237" s="446"/>
      <c r="AS237" s="446"/>
      <c r="AT237" s="446"/>
      <c r="AU237" s="446"/>
      <c r="AV237" s="446"/>
      <c r="AW237" s="446"/>
      <c r="AX237" s="446"/>
      <c r="AY237" s="446"/>
      <c r="AZ237" s="446"/>
      <c r="BA237" s="446"/>
      <c r="BB237" s="446"/>
      <c r="BC237" s="446"/>
    </row>
    <row r="238" spans="36:55" s="89" customFormat="1">
      <c r="AJ238" s="446"/>
      <c r="AK238" s="446"/>
      <c r="AL238" s="446"/>
      <c r="AM238" s="446"/>
      <c r="AN238" s="446"/>
      <c r="AO238" s="446"/>
      <c r="AP238" s="446"/>
      <c r="AQ238" s="446"/>
      <c r="AR238" s="446"/>
      <c r="AS238" s="446"/>
      <c r="AT238" s="446"/>
      <c r="AU238" s="446"/>
      <c r="AV238" s="446"/>
      <c r="AW238" s="446"/>
      <c r="AX238" s="446"/>
      <c r="AY238" s="446"/>
      <c r="AZ238" s="446"/>
      <c r="BA238" s="446"/>
      <c r="BB238" s="446"/>
      <c r="BC238" s="446"/>
    </row>
    <row r="239" spans="36:55" s="89" customFormat="1">
      <c r="AJ239" s="446"/>
      <c r="AK239" s="446"/>
      <c r="AL239" s="446"/>
      <c r="AM239" s="446"/>
      <c r="AN239" s="446"/>
      <c r="AO239" s="446"/>
      <c r="AP239" s="446"/>
      <c r="AQ239" s="446"/>
      <c r="AR239" s="446"/>
      <c r="AS239" s="446"/>
      <c r="AT239" s="446"/>
      <c r="AU239" s="446"/>
      <c r="AV239" s="446"/>
      <c r="AW239" s="446"/>
      <c r="AX239" s="446"/>
      <c r="AY239" s="446"/>
      <c r="AZ239" s="446"/>
      <c r="BA239" s="446"/>
      <c r="BB239" s="446"/>
      <c r="BC239" s="446"/>
    </row>
    <row r="240" spans="36:55" s="89" customFormat="1">
      <c r="AJ240" s="446"/>
      <c r="AK240" s="446"/>
      <c r="AL240" s="446"/>
      <c r="AM240" s="446"/>
      <c r="AN240" s="446"/>
      <c r="AO240" s="446"/>
      <c r="AP240" s="446"/>
      <c r="AQ240" s="446"/>
      <c r="AR240" s="446"/>
      <c r="AS240" s="446"/>
      <c r="AT240" s="446"/>
      <c r="AU240" s="446"/>
      <c r="AV240" s="446"/>
      <c r="AW240" s="446"/>
      <c r="AX240" s="446"/>
      <c r="AY240" s="446"/>
      <c r="AZ240" s="446"/>
      <c r="BA240" s="446"/>
      <c r="BB240" s="446"/>
      <c r="BC240" s="446"/>
    </row>
    <row r="241" spans="36:55" s="89" customFormat="1">
      <c r="AJ241" s="446"/>
      <c r="AK241" s="446"/>
      <c r="AL241" s="446"/>
      <c r="AM241" s="446"/>
      <c r="AN241" s="446"/>
      <c r="AO241" s="446"/>
      <c r="AP241" s="446"/>
      <c r="AQ241" s="446"/>
      <c r="AR241" s="446"/>
      <c r="AS241" s="446"/>
      <c r="AT241" s="446"/>
      <c r="AU241" s="446"/>
      <c r="AV241" s="446"/>
      <c r="AW241" s="446"/>
      <c r="AX241" s="446"/>
      <c r="AY241" s="446"/>
      <c r="AZ241" s="446"/>
      <c r="BA241" s="446"/>
      <c r="BB241" s="446"/>
      <c r="BC241" s="446"/>
    </row>
    <row r="242" spans="36:55" s="89" customFormat="1">
      <c r="AJ242" s="446"/>
      <c r="AK242" s="446"/>
      <c r="AL242" s="446"/>
      <c r="AM242" s="446"/>
      <c r="AN242" s="446"/>
      <c r="AO242" s="446"/>
      <c r="AP242" s="446"/>
      <c r="AQ242" s="446"/>
      <c r="AR242" s="446"/>
      <c r="AS242" s="446"/>
      <c r="AT242" s="446"/>
      <c r="AU242" s="446"/>
      <c r="AV242" s="446"/>
      <c r="AW242" s="446"/>
      <c r="AX242" s="446"/>
      <c r="AY242" s="446"/>
      <c r="AZ242" s="446"/>
      <c r="BA242" s="446"/>
      <c r="BB242" s="446"/>
      <c r="BC242" s="446"/>
    </row>
    <row r="243" spans="36:55" s="89" customFormat="1">
      <c r="AJ243" s="446"/>
      <c r="AK243" s="446"/>
      <c r="AL243" s="446"/>
      <c r="AM243" s="446"/>
      <c r="AN243" s="446"/>
      <c r="AO243" s="446"/>
      <c r="AP243" s="446"/>
      <c r="AQ243" s="446"/>
      <c r="AR243" s="446"/>
      <c r="AS243" s="446"/>
      <c r="AT243" s="446"/>
      <c r="AU243" s="446"/>
      <c r="AV243" s="446"/>
      <c r="AW243" s="446"/>
      <c r="AX243" s="446"/>
      <c r="AY243" s="446"/>
      <c r="AZ243" s="446"/>
      <c r="BA243" s="446"/>
      <c r="BB243" s="446"/>
      <c r="BC243" s="446"/>
    </row>
    <row r="244" spans="36:55" s="89" customFormat="1">
      <c r="AJ244" s="446"/>
      <c r="AK244" s="446"/>
      <c r="AL244" s="446"/>
      <c r="AM244" s="446"/>
      <c r="AN244" s="446"/>
      <c r="AO244" s="446"/>
      <c r="AP244" s="446"/>
      <c r="AQ244" s="446"/>
      <c r="AR244" s="446"/>
      <c r="AS244" s="446"/>
      <c r="AT244" s="446"/>
      <c r="AU244" s="446"/>
      <c r="AV244" s="446"/>
      <c r="AW244" s="446"/>
      <c r="AX244" s="446"/>
      <c r="AY244" s="446"/>
      <c r="AZ244" s="446"/>
      <c r="BA244" s="446"/>
      <c r="BB244" s="446"/>
      <c r="BC244" s="446"/>
    </row>
    <row r="245" spans="36:55" s="89" customFormat="1">
      <c r="AJ245" s="446"/>
      <c r="AK245" s="446"/>
      <c r="AL245" s="446"/>
      <c r="AM245" s="446"/>
      <c r="AN245" s="446"/>
      <c r="AO245" s="446"/>
      <c r="AP245" s="446"/>
      <c r="AQ245" s="446"/>
      <c r="AR245" s="446"/>
      <c r="AS245" s="446"/>
      <c r="AT245" s="446"/>
      <c r="AU245" s="446"/>
      <c r="AV245" s="446"/>
      <c r="AW245" s="446"/>
      <c r="AX245" s="446"/>
      <c r="AY245" s="446"/>
      <c r="AZ245" s="446"/>
      <c r="BA245" s="446"/>
      <c r="BB245" s="446"/>
      <c r="BC245" s="446"/>
    </row>
    <row r="246" spans="36:55" s="89" customFormat="1">
      <c r="AJ246" s="446"/>
      <c r="AK246" s="446"/>
      <c r="AL246" s="446"/>
      <c r="AM246" s="446"/>
      <c r="AN246" s="446"/>
      <c r="AO246" s="446"/>
      <c r="AP246" s="446"/>
      <c r="AQ246" s="446"/>
      <c r="AR246" s="446"/>
      <c r="AS246" s="446"/>
      <c r="AT246" s="446"/>
      <c r="AU246" s="446"/>
      <c r="AV246" s="446"/>
      <c r="AW246" s="446"/>
      <c r="AX246" s="446"/>
      <c r="AY246" s="446"/>
      <c r="AZ246" s="446"/>
      <c r="BA246" s="446"/>
      <c r="BB246" s="446"/>
      <c r="BC246" s="446"/>
    </row>
    <row r="247" spans="36:55" s="89" customFormat="1">
      <c r="AJ247" s="446"/>
      <c r="AK247" s="446"/>
      <c r="AL247" s="446"/>
      <c r="AM247" s="446"/>
      <c r="AN247" s="446"/>
      <c r="AO247" s="446"/>
      <c r="AP247" s="446"/>
      <c r="AQ247" s="446"/>
      <c r="AR247" s="446"/>
      <c r="AS247" s="446"/>
      <c r="AT247" s="446"/>
      <c r="AU247" s="446"/>
      <c r="AV247" s="446"/>
      <c r="AW247" s="446"/>
      <c r="AX247" s="446"/>
      <c r="AY247" s="446"/>
      <c r="AZ247" s="446"/>
      <c r="BA247" s="446"/>
      <c r="BB247" s="446"/>
      <c r="BC247" s="446"/>
    </row>
    <row r="248" spans="36:55" s="89" customFormat="1">
      <c r="AJ248" s="446"/>
      <c r="AK248" s="446"/>
      <c r="AL248" s="446"/>
      <c r="AM248" s="446"/>
      <c r="AN248" s="446"/>
      <c r="AO248" s="446"/>
      <c r="AP248" s="446"/>
      <c r="AQ248" s="446"/>
      <c r="AR248" s="446"/>
      <c r="AS248" s="446"/>
      <c r="AT248" s="446"/>
      <c r="AU248" s="446"/>
      <c r="AV248" s="446"/>
      <c r="AW248" s="446"/>
      <c r="AX248" s="446"/>
      <c r="AY248" s="446"/>
      <c r="AZ248" s="446"/>
      <c r="BA248" s="446"/>
      <c r="BB248" s="446"/>
      <c r="BC248" s="446"/>
    </row>
    <row r="249" spans="36:55" s="89" customFormat="1">
      <c r="AJ249" s="446"/>
      <c r="AK249" s="446"/>
      <c r="AL249" s="446"/>
      <c r="AM249" s="446"/>
      <c r="AN249" s="446"/>
      <c r="AO249" s="446"/>
      <c r="AP249" s="446"/>
      <c r="AQ249" s="446"/>
      <c r="AR249" s="446"/>
      <c r="AS249" s="446"/>
      <c r="AT249" s="446"/>
      <c r="AU249" s="446"/>
      <c r="AV249" s="446"/>
      <c r="AW249" s="446"/>
      <c r="AX249" s="446"/>
      <c r="AY249" s="446"/>
      <c r="AZ249" s="446"/>
      <c r="BA249" s="446"/>
      <c r="BB249" s="446"/>
      <c r="BC249" s="446"/>
    </row>
    <row r="250" spans="36:55" s="89" customFormat="1">
      <c r="AJ250" s="446"/>
      <c r="AK250" s="446"/>
      <c r="AL250" s="446"/>
      <c r="AM250" s="446"/>
      <c r="AN250" s="446"/>
      <c r="AO250" s="446"/>
      <c r="AP250" s="446"/>
      <c r="AQ250" s="446"/>
      <c r="AR250" s="446"/>
      <c r="AS250" s="446"/>
      <c r="AT250" s="446"/>
      <c r="AU250" s="446"/>
      <c r="AV250" s="446"/>
      <c r="AW250" s="446"/>
      <c r="AX250" s="446"/>
      <c r="AY250" s="446"/>
      <c r="AZ250" s="446"/>
      <c r="BA250" s="446"/>
      <c r="BB250" s="446"/>
      <c r="BC250" s="446"/>
    </row>
    <row r="251" spans="36:55" s="89" customFormat="1">
      <c r="AJ251" s="446"/>
      <c r="AK251" s="446"/>
      <c r="AL251" s="446"/>
      <c r="AM251" s="446"/>
      <c r="AN251" s="446"/>
      <c r="AO251" s="446"/>
      <c r="AP251" s="446"/>
      <c r="AQ251" s="446"/>
      <c r="AR251" s="446"/>
      <c r="AS251" s="446"/>
      <c r="AT251" s="446"/>
      <c r="AU251" s="446"/>
      <c r="AV251" s="446"/>
      <c r="AW251" s="446"/>
      <c r="AX251" s="446"/>
      <c r="AY251" s="446"/>
      <c r="AZ251" s="446"/>
      <c r="BA251" s="446"/>
      <c r="BB251" s="446"/>
      <c r="BC251" s="446"/>
    </row>
    <row r="252" spans="36:55" s="89" customFormat="1">
      <c r="AJ252" s="446"/>
      <c r="AK252" s="446"/>
      <c r="AL252" s="446"/>
      <c r="AM252" s="446"/>
      <c r="AN252" s="446"/>
      <c r="AO252" s="446"/>
      <c r="AP252" s="446"/>
      <c r="AQ252" s="446"/>
      <c r="AR252" s="446"/>
      <c r="AS252" s="446"/>
      <c r="AT252" s="446"/>
      <c r="AU252" s="446"/>
      <c r="AV252" s="446"/>
      <c r="AW252" s="446"/>
      <c r="AX252" s="446"/>
      <c r="AY252" s="446"/>
      <c r="AZ252" s="446"/>
      <c r="BA252" s="446"/>
      <c r="BB252" s="446"/>
      <c r="BC252" s="446"/>
    </row>
    <row r="253" spans="36:55" s="89" customFormat="1">
      <c r="AJ253" s="446"/>
      <c r="AK253" s="446"/>
      <c r="AL253" s="446"/>
      <c r="AM253" s="446"/>
      <c r="AN253" s="446"/>
      <c r="AO253" s="446"/>
      <c r="AP253" s="446"/>
      <c r="AQ253" s="446"/>
      <c r="AR253" s="446"/>
      <c r="AS253" s="446"/>
      <c r="AT253" s="446"/>
      <c r="AU253" s="446"/>
      <c r="AV253" s="446"/>
      <c r="AW253" s="446"/>
      <c r="AX253" s="446"/>
      <c r="AY253" s="446"/>
      <c r="AZ253" s="446"/>
      <c r="BA253" s="446"/>
      <c r="BB253" s="446"/>
      <c r="BC253" s="446"/>
    </row>
    <row r="254" spans="36:55" s="89" customFormat="1">
      <c r="AJ254" s="446"/>
      <c r="AK254" s="446"/>
      <c r="AL254" s="446"/>
      <c r="AM254" s="446"/>
      <c r="AN254" s="446"/>
      <c r="AO254" s="446"/>
      <c r="AP254" s="446"/>
      <c r="AQ254" s="446"/>
      <c r="AR254" s="446"/>
      <c r="AS254" s="446"/>
      <c r="AT254" s="446"/>
      <c r="AU254" s="446"/>
      <c r="AV254" s="446"/>
      <c r="AW254" s="446"/>
      <c r="AX254" s="446"/>
      <c r="AY254" s="446"/>
      <c r="AZ254" s="446"/>
      <c r="BA254" s="446"/>
      <c r="BB254" s="446"/>
      <c r="BC254" s="446"/>
    </row>
    <row r="255" spans="36:55" s="89" customFormat="1">
      <c r="AJ255" s="446"/>
      <c r="AK255" s="446"/>
      <c r="AL255" s="446"/>
      <c r="AM255" s="446"/>
      <c r="AN255" s="446"/>
      <c r="AO255" s="446"/>
      <c r="AP255" s="446"/>
      <c r="AQ255" s="446"/>
      <c r="AR255" s="446"/>
      <c r="AS255" s="446"/>
      <c r="AT255" s="446"/>
      <c r="AU255" s="446"/>
      <c r="AV255" s="446"/>
      <c r="AW255" s="446"/>
      <c r="AX255" s="446"/>
      <c r="AY255" s="446"/>
      <c r="AZ255" s="446"/>
      <c r="BA255" s="446"/>
      <c r="BB255" s="446"/>
      <c r="BC255" s="446"/>
    </row>
    <row r="256" spans="36:55" s="89" customFormat="1">
      <c r="AJ256" s="446"/>
      <c r="AK256" s="446"/>
      <c r="AL256" s="446"/>
      <c r="AM256" s="446"/>
      <c r="AN256" s="446"/>
      <c r="AO256" s="446"/>
      <c r="AP256" s="446"/>
      <c r="AQ256" s="446"/>
      <c r="AR256" s="446"/>
      <c r="AS256" s="446"/>
      <c r="AT256" s="446"/>
      <c r="AU256" s="446"/>
      <c r="AV256" s="446"/>
      <c r="AW256" s="446"/>
      <c r="AX256" s="446"/>
      <c r="AY256" s="446"/>
      <c r="AZ256" s="446"/>
      <c r="BA256" s="446"/>
      <c r="BB256" s="446"/>
      <c r="BC256" s="446"/>
    </row>
    <row r="257" spans="36:55" s="89" customFormat="1">
      <c r="AJ257" s="446"/>
      <c r="AK257" s="446"/>
      <c r="AL257" s="446"/>
      <c r="AM257" s="446"/>
      <c r="AN257" s="446"/>
      <c r="AO257" s="446"/>
      <c r="AP257" s="446"/>
      <c r="AQ257" s="446"/>
      <c r="AR257" s="446"/>
      <c r="AS257" s="446"/>
      <c r="AT257" s="446"/>
      <c r="AU257" s="446"/>
      <c r="AV257" s="446"/>
      <c r="AW257" s="446"/>
      <c r="AX257" s="446"/>
      <c r="AY257" s="446"/>
      <c r="AZ257" s="446"/>
      <c r="BA257" s="446"/>
      <c r="BB257" s="446"/>
      <c r="BC257" s="446"/>
    </row>
    <row r="258" spans="36:55" s="89" customFormat="1">
      <c r="AJ258" s="446"/>
      <c r="AK258" s="446"/>
      <c r="AL258" s="446"/>
      <c r="AM258" s="446"/>
      <c r="AN258" s="446"/>
      <c r="AO258" s="446"/>
      <c r="AP258" s="446"/>
      <c r="AQ258" s="446"/>
      <c r="AR258" s="446"/>
      <c r="AS258" s="446"/>
      <c r="AT258" s="446"/>
      <c r="AU258" s="446"/>
      <c r="AV258" s="446"/>
      <c r="AW258" s="446"/>
      <c r="AX258" s="446"/>
      <c r="AY258" s="446"/>
      <c r="AZ258" s="446"/>
      <c r="BA258" s="446"/>
      <c r="BB258" s="446"/>
      <c r="BC258" s="446"/>
    </row>
    <row r="259" spans="36:55" s="89" customFormat="1">
      <c r="AJ259" s="446"/>
      <c r="AK259" s="446"/>
      <c r="AL259" s="446"/>
      <c r="AM259" s="446"/>
      <c r="AN259" s="446"/>
      <c r="AO259" s="446"/>
      <c r="AP259" s="446"/>
      <c r="AQ259" s="446"/>
      <c r="AR259" s="446"/>
      <c r="AS259" s="446"/>
      <c r="AT259" s="446"/>
      <c r="AU259" s="446"/>
      <c r="AV259" s="446"/>
      <c r="AW259" s="446"/>
      <c r="AX259" s="446"/>
      <c r="AY259" s="446"/>
      <c r="AZ259" s="446"/>
      <c r="BA259" s="446"/>
      <c r="BB259" s="446"/>
      <c r="BC259" s="446"/>
    </row>
    <row r="260" spans="36:55" s="89" customFormat="1">
      <c r="AJ260" s="446"/>
      <c r="AK260" s="446"/>
      <c r="AL260" s="446"/>
      <c r="AM260" s="446"/>
      <c r="AN260" s="446"/>
      <c r="AO260" s="446"/>
      <c r="AP260" s="446"/>
      <c r="AQ260" s="446"/>
      <c r="AR260" s="446"/>
      <c r="AS260" s="446"/>
      <c r="AT260" s="446"/>
      <c r="AU260" s="446"/>
      <c r="AV260" s="446"/>
      <c r="AW260" s="446"/>
      <c r="AX260" s="446"/>
      <c r="AY260" s="446"/>
      <c r="AZ260" s="446"/>
      <c r="BA260" s="446"/>
      <c r="BB260" s="446"/>
      <c r="BC260" s="446"/>
    </row>
    <row r="261" spans="36:55" s="89" customFormat="1">
      <c r="AJ261" s="446"/>
      <c r="AK261" s="446"/>
      <c r="AL261" s="446"/>
      <c r="AM261" s="446"/>
      <c r="AN261" s="446"/>
      <c r="AO261" s="446"/>
      <c r="AP261" s="446"/>
      <c r="AQ261" s="446"/>
      <c r="AR261" s="446"/>
      <c r="AS261" s="446"/>
      <c r="AT261" s="446"/>
      <c r="AU261" s="446"/>
      <c r="AV261" s="446"/>
      <c r="AW261" s="446"/>
      <c r="AX261" s="446"/>
      <c r="AY261" s="446"/>
      <c r="AZ261" s="446"/>
      <c r="BA261" s="446"/>
      <c r="BB261" s="446"/>
      <c r="BC261" s="446"/>
    </row>
    <row r="262" spans="36:55" s="89" customFormat="1">
      <c r="AJ262" s="446"/>
      <c r="AK262" s="446"/>
      <c r="AL262" s="446"/>
      <c r="AM262" s="446"/>
      <c r="AN262" s="446"/>
      <c r="AO262" s="446"/>
      <c r="AP262" s="446"/>
      <c r="AQ262" s="446"/>
      <c r="AR262" s="446"/>
      <c r="AS262" s="446"/>
      <c r="AT262" s="446"/>
      <c r="AU262" s="446"/>
      <c r="AV262" s="446"/>
      <c r="AW262" s="446"/>
      <c r="AX262" s="446"/>
      <c r="AY262" s="446"/>
      <c r="AZ262" s="446"/>
      <c r="BA262" s="446"/>
      <c r="BB262" s="446"/>
      <c r="BC262" s="446"/>
    </row>
    <row r="263" spans="36:55" s="89" customFormat="1">
      <c r="AJ263" s="446"/>
      <c r="AK263" s="446"/>
      <c r="AL263" s="446"/>
      <c r="AM263" s="446"/>
      <c r="AN263" s="446"/>
      <c r="AO263" s="446"/>
      <c r="AP263" s="446"/>
      <c r="AQ263" s="446"/>
      <c r="AR263" s="446"/>
      <c r="AS263" s="446"/>
      <c r="AT263" s="446"/>
      <c r="AU263" s="446"/>
      <c r="AV263" s="446"/>
      <c r="AW263" s="446"/>
      <c r="AX263" s="446"/>
      <c r="AY263" s="446"/>
      <c r="AZ263" s="446"/>
      <c r="BA263" s="446"/>
      <c r="BB263" s="446"/>
      <c r="BC263" s="446"/>
    </row>
    <row r="264" spans="36:55" s="89" customFormat="1">
      <c r="AJ264" s="446"/>
      <c r="AK264" s="446"/>
      <c r="AL264" s="446"/>
      <c r="AM264" s="446"/>
      <c r="AN264" s="446"/>
      <c r="AO264" s="446"/>
      <c r="AP264" s="446"/>
      <c r="AQ264" s="446"/>
      <c r="AR264" s="446"/>
      <c r="AS264" s="446"/>
      <c r="AT264" s="446"/>
      <c r="AU264" s="446"/>
      <c r="AV264" s="446"/>
      <c r="AW264" s="446"/>
      <c r="AX264" s="446"/>
      <c r="AY264" s="446"/>
      <c r="AZ264" s="446"/>
      <c r="BA264" s="446"/>
      <c r="BB264" s="446"/>
      <c r="BC264" s="446"/>
    </row>
    <row r="265" spans="36:55" s="89" customFormat="1">
      <c r="AJ265" s="446"/>
      <c r="AK265" s="446"/>
      <c r="AL265" s="446"/>
      <c r="AM265" s="446"/>
      <c r="AN265" s="446"/>
      <c r="AO265" s="446"/>
      <c r="AP265" s="446"/>
      <c r="AQ265" s="446"/>
      <c r="AR265" s="446"/>
      <c r="AS265" s="446"/>
      <c r="AT265" s="446"/>
      <c r="AU265" s="446"/>
      <c r="AV265" s="446"/>
      <c r="AW265" s="446"/>
      <c r="AX265" s="446"/>
      <c r="AY265" s="446"/>
      <c r="AZ265" s="446"/>
      <c r="BA265" s="446"/>
      <c r="BB265" s="446"/>
      <c r="BC265" s="446"/>
    </row>
    <row r="266" spans="36:55" s="89" customFormat="1">
      <c r="AJ266" s="446"/>
      <c r="AK266" s="446"/>
      <c r="AL266" s="446"/>
      <c r="AM266" s="446"/>
      <c r="AN266" s="446"/>
      <c r="AO266" s="446"/>
      <c r="AP266" s="446"/>
      <c r="AQ266" s="446"/>
      <c r="AR266" s="446"/>
      <c r="AS266" s="446"/>
      <c r="AT266" s="446"/>
      <c r="AU266" s="446"/>
      <c r="AV266" s="446"/>
      <c r="AW266" s="446"/>
      <c r="AX266" s="446"/>
      <c r="AY266" s="446"/>
      <c r="AZ266" s="446"/>
      <c r="BA266" s="446"/>
      <c r="BB266" s="446"/>
      <c r="BC266" s="446"/>
    </row>
    <row r="267" spans="36:55" s="89" customFormat="1">
      <c r="AJ267" s="446"/>
      <c r="AK267" s="446"/>
      <c r="AL267" s="446"/>
      <c r="AM267" s="446"/>
      <c r="AN267" s="446"/>
      <c r="AO267" s="446"/>
      <c r="AP267" s="446"/>
      <c r="AQ267" s="446"/>
      <c r="AR267" s="446"/>
      <c r="AS267" s="446"/>
      <c r="AT267" s="446"/>
      <c r="AU267" s="446"/>
      <c r="AV267" s="446"/>
      <c r="AW267" s="446"/>
      <c r="AX267" s="446"/>
      <c r="AY267" s="446"/>
      <c r="AZ267" s="446"/>
      <c r="BA267" s="446"/>
      <c r="BB267" s="446"/>
      <c r="BC267" s="446"/>
    </row>
    <row r="268" spans="36:55" s="89" customFormat="1">
      <c r="AJ268" s="446"/>
      <c r="AK268" s="446"/>
      <c r="AL268" s="446"/>
      <c r="AM268" s="446"/>
      <c r="AN268" s="446"/>
      <c r="AO268" s="446"/>
      <c r="AP268" s="446"/>
      <c r="AQ268" s="446"/>
      <c r="AR268" s="446"/>
      <c r="AS268" s="446"/>
      <c r="AT268" s="446"/>
      <c r="AU268" s="446"/>
      <c r="AV268" s="446"/>
      <c r="AW268" s="446"/>
      <c r="AX268" s="446"/>
      <c r="AY268" s="446"/>
      <c r="AZ268" s="446"/>
      <c r="BA268" s="446"/>
      <c r="BB268" s="446"/>
      <c r="BC268" s="446"/>
    </row>
    <row r="269" spans="36:55" s="89" customFormat="1">
      <c r="AJ269" s="446"/>
      <c r="AK269" s="446"/>
      <c r="AL269" s="446"/>
      <c r="AM269" s="446"/>
      <c r="AN269" s="446"/>
      <c r="AO269" s="446"/>
      <c r="AP269" s="446"/>
      <c r="AQ269" s="446"/>
      <c r="AR269" s="446"/>
      <c r="AS269" s="446"/>
      <c r="AT269" s="446"/>
      <c r="AU269" s="446"/>
      <c r="AV269" s="446"/>
      <c r="AW269" s="446"/>
      <c r="AX269" s="446"/>
      <c r="AY269" s="446"/>
      <c r="AZ269" s="446"/>
      <c r="BA269" s="446"/>
      <c r="BB269" s="446"/>
      <c r="BC269" s="446"/>
    </row>
    <row r="270" spans="36:55" s="89" customFormat="1">
      <c r="AJ270" s="446"/>
      <c r="AK270" s="446"/>
      <c r="AL270" s="446"/>
      <c r="AM270" s="446"/>
      <c r="AN270" s="446"/>
      <c r="AO270" s="446"/>
      <c r="AP270" s="446"/>
      <c r="AQ270" s="446"/>
      <c r="AR270" s="446"/>
      <c r="AS270" s="446"/>
      <c r="AT270" s="446"/>
      <c r="AU270" s="446"/>
      <c r="AV270" s="446"/>
      <c r="AW270" s="446"/>
      <c r="AX270" s="446"/>
      <c r="AY270" s="446"/>
      <c r="AZ270" s="446"/>
      <c r="BA270" s="446"/>
      <c r="BB270" s="446"/>
      <c r="BC270" s="446"/>
    </row>
    <row r="271" spans="36:55" s="89" customFormat="1">
      <c r="AJ271" s="446"/>
      <c r="AK271" s="446"/>
      <c r="AL271" s="446"/>
      <c r="AM271" s="446"/>
      <c r="AN271" s="446"/>
      <c r="AO271" s="446"/>
      <c r="AP271" s="446"/>
      <c r="AQ271" s="446"/>
      <c r="AR271" s="446"/>
      <c r="AS271" s="446"/>
      <c r="AT271" s="446"/>
      <c r="AU271" s="446"/>
      <c r="AV271" s="446"/>
      <c r="AW271" s="446"/>
      <c r="AX271" s="446"/>
      <c r="AY271" s="446"/>
      <c r="AZ271" s="446"/>
      <c r="BA271" s="446"/>
      <c r="BB271" s="446"/>
      <c r="BC271" s="446"/>
    </row>
    <row r="272" spans="36:55" s="89" customFormat="1">
      <c r="AJ272" s="446"/>
      <c r="AK272" s="446"/>
      <c r="AL272" s="446"/>
      <c r="AM272" s="446"/>
      <c r="AN272" s="446"/>
      <c r="AO272" s="446"/>
      <c r="AP272" s="446"/>
      <c r="AQ272" s="446"/>
      <c r="AR272" s="446"/>
      <c r="AS272" s="446"/>
      <c r="AT272" s="446"/>
      <c r="AU272" s="446"/>
      <c r="AV272" s="446"/>
      <c r="AW272" s="446"/>
      <c r="AX272" s="446"/>
      <c r="AY272" s="446"/>
      <c r="AZ272" s="446"/>
      <c r="BA272" s="446"/>
      <c r="BB272" s="446"/>
      <c r="BC272" s="446"/>
    </row>
    <row r="273" spans="36:55" s="89" customFormat="1">
      <c r="AJ273" s="446"/>
      <c r="AK273" s="446"/>
      <c r="AL273" s="446"/>
      <c r="AM273" s="446"/>
      <c r="AN273" s="446"/>
      <c r="AO273" s="446"/>
      <c r="AP273" s="446"/>
      <c r="AQ273" s="446"/>
      <c r="AR273" s="446"/>
      <c r="AS273" s="446"/>
      <c r="AT273" s="446"/>
      <c r="AU273" s="446"/>
      <c r="AV273" s="446"/>
      <c r="AW273" s="446"/>
      <c r="AX273" s="446"/>
      <c r="AY273" s="446"/>
      <c r="AZ273" s="446"/>
      <c r="BA273" s="446"/>
      <c r="BB273" s="446"/>
      <c r="BC273" s="446"/>
    </row>
    <row r="274" spans="36:55" s="89" customFormat="1">
      <c r="AJ274" s="446"/>
      <c r="AK274" s="446"/>
      <c r="AL274" s="446"/>
      <c r="AM274" s="446"/>
      <c r="AN274" s="446"/>
      <c r="AO274" s="446"/>
      <c r="AP274" s="446"/>
      <c r="AQ274" s="446"/>
      <c r="AR274" s="446"/>
      <c r="AS274" s="446"/>
      <c r="AT274" s="446"/>
      <c r="AU274" s="446"/>
      <c r="AV274" s="446"/>
      <c r="AW274" s="446"/>
      <c r="AX274" s="446"/>
      <c r="AY274" s="446"/>
      <c r="AZ274" s="446"/>
      <c r="BA274" s="446"/>
      <c r="BB274" s="446"/>
      <c r="BC274" s="446"/>
    </row>
    <row r="275" spans="36:55" s="89" customFormat="1">
      <c r="AJ275" s="446"/>
      <c r="AK275" s="446"/>
      <c r="AL275" s="446"/>
      <c r="AM275" s="446"/>
      <c r="AN275" s="446"/>
      <c r="AO275" s="446"/>
      <c r="AP275" s="446"/>
      <c r="AQ275" s="446"/>
      <c r="AR275" s="446"/>
      <c r="AS275" s="446"/>
      <c r="AT275" s="446"/>
      <c r="AU275" s="446"/>
      <c r="AV275" s="446"/>
      <c r="AW275" s="446"/>
      <c r="AX275" s="446"/>
      <c r="AY275" s="446"/>
      <c r="AZ275" s="446"/>
      <c r="BA275" s="446"/>
      <c r="BB275" s="446"/>
      <c r="BC275" s="446"/>
    </row>
    <row r="276" spans="36:55" s="89" customFormat="1">
      <c r="AJ276" s="446"/>
      <c r="AK276" s="446"/>
      <c r="AL276" s="446"/>
      <c r="AM276" s="446"/>
      <c r="AN276" s="446"/>
      <c r="AO276" s="446"/>
      <c r="AP276" s="446"/>
      <c r="AQ276" s="446"/>
      <c r="AR276" s="446"/>
      <c r="AS276" s="446"/>
      <c r="AT276" s="446"/>
      <c r="AU276" s="446"/>
      <c r="AV276" s="446"/>
      <c r="AW276" s="446"/>
      <c r="AX276" s="446"/>
      <c r="AY276" s="446"/>
      <c r="AZ276" s="446"/>
      <c r="BA276" s="446"/>
      <c r="BB276" s="446"/>
      <c r="BC276" s="446"/>
    </row>
    <row r="277" spans="36:55" s="89" customFormat="1">
      <c r="AJ277" s="446"/>
      <c r="AK277" s="446"/>
      <c r="AL277" s="446"/>
      <c r="AM277" s="446"/>
      <c r="AN277" s="446"/>
      <c r="AO277" s="446"/>
      <c r="AP277" s="446"/>
      <c r="AQ277" s="446"/>
      <c r="AR277" s="446"/>
      <c r="AS277" s="446"/>
      <c r="AT277" s="446"/>
      <c r="AU277" s="446"/>
      <c r="AV277" s="446"/>
      <c r="AW277" s="446"/>
      <c r="AX277" s="446"/>
      <c r="AY277" s="446"/>
      <c r="AZ277" s="446"/>
      <c r="BA277" s="446"/>
      <c r="BB277" s="446"/>
      <c r="BC277" s="446"/>
    </row>
    <row r="278" spans="36:55" s="89" customFormat="1">
      <c r="AJ278" s="446"/>
      <c r="AK278" s="446"/>
      <c r="AL278" s="446"/>
      <c r="AM278" s="446"/>
      <c r="AN278" s="446"/>
      <c r="AO278" s="446"/>
      <c r="AP278" s="446"/>
      <c r="AQ278" s="446"/>
      <c r="AR278" s="446"/>
      <c r="AS278" s="446"/>
      <c r="AT278" s="446"/>
      <c r="AU278" s="446"/>
      <c r="AV278" s="446"/>
      <c r="AW278" s="446"/>
      <c r="AX278" s="446"/>
      <c r="AY278" s="446"/>
      <c r="AZ278" s="446"/>
      <c r="BA278" s="446"/>
      <c r="BB278" s="446"/>
      <c r="BC278" s="446"/>
    </row>
    <row r="279" spans="36:55" s="89" customFormat="1">
      <c r="AJ279" s="446"/>
      <c r="AK279" s="446"/>
      <c r="AL279" s="446"/>
      <c r="AM279" s="446"/>
      <c r="AN279" s="446"/>
      <c r="AO279" s="446"/>
      <c r="AP279" s="446"/>
      <c r="AQ279" s="446"/>
      <c r="AR279" s="446"/>
      <c r="AS279" s="446"/>
      <c r="AT279" s="446"/>
      <c r="AU279" s="446"/>
      <c r="AV279" s="446"/>
      <c r="AW279" s="446"/>
      <c r="AX279" s="446"/>
      <c r="AY279" s="446"/>
      <c r="AZ279" s="446"/>
      <c r="BA279" s="446"/>
      <c r="BB279" s="446"/>
      <c r="BC279" s="446"/>
    </row>
    <row r="280" spans="36:55" s="89" customFormat="1">
      <c r="AJ280" s="446"/>
      <c r="AK280" s="446"/>
      <c r="AL280" s="446"/>
      <c r="AM280" s="446"/>
      <c r="AN280" s="446"/>
      <c r="AO280" s="446"/>
      <c r="AP280" s="446"/>
      <c r="AQ280" s="446"/>
      <c r="AR280" s="446"/>
      <c r="AS280" s="446"/>
      <c r="AT280" s="446"/>
      <c r="AU280" s="446"/>
      <c r="AV280" s="446"/>
      <c r="AW280" s="446"/>
      <c r="AX280" s="446"/>
      <c r="AY280" s="446"/>
      <c r="AZ280" s="446"/>
      <c r="BA280" s="446"/>
      <c r="BB280" s="446"/>
      <c r="BC280" s="446"/>
    </row>
    <row r="281" spans="36:55" s="89" customFormat="1">
      <c r="AJ281" s="446"/>
      <c r="AK281" s="446"/>
      <c r="AL281" s="446"/>
      <c r="AM281" s="446"/>
      <c r="AN281" s="446"/>
      <c r="AO281" s="446"/>
      <c r="AP281" s="446"/>
      <c r="AQ281" s="446"/>
      <c r="AR281" s="446"/>
      <c r="AS281" s="446"/>
      <c r="AT281" s="446"/>
      <c r="AU281" s="446"/>
      <c r="AV281" s="446"/>
      <c r="AW281" s="446"/>
      <c r="AX281" s="446"/>
      <c r="AY281" s="446"/>
      <c r="AZ281" s="446"/>
      <c r="BA281" s="446"/>
      <c r="BB281" s="446"/>
      <c r="BC281" s="446"/>
    </row>
    <row r="282" spans="36:55" s="89" customFormat="1">
      <c r="AJ282" s="446"/>
      <c r="AK282" s="446"/>
      <c r="AL282" s="446"/>
      <c r="AM282" s="446"/>
      <c r="AN282" s="446"/>
      <c r="AO282" s="446"/>
      <c r="AP282" s="446"/>
      <c r="AQ282" s="446"/>
      <c r="AR282" s="446"/>
      <c r="AS282" s="446"/>
      <c r="AT282" s="446"/>
      <c r="AU282" s="446"/>
      <c r="AV282" s="446"/>
      <c r="AW282" s="446"/>
      <c r="AX282" s="446"/>
      <c r="AY282" s="446"/>
      <c r="AZ282" s="446"/>
      <c r="BA282" s="446"/>
      <c r="BB282" s="446"/>
      <c r="BC282" s="446"/>
    </row>
    <row r="283" spans="36:55" s="89" customFormat="1">
      <c r="AJ283" s="446"/>
      <c r="AK283" s="446"/>
      <c r="AL283" s="446"/>
      <c r="AM283" s="446"/>
      <c r="AN283" s="446"/>
      <c r="AO283" s="446"/>
      <c r="AP283" s="446"/>
      <c r="AQ283" s="446"/>
      <c r="AR283" s="446"/>
      <c r="AS283" s="446"/>
      <c r="AT283" s="446"/>
      <c r="AU283" s="446"/>
      <c r="AV283" s="446"/>
      <c r="AW283" s="446"/>
      <c r="AX283" s="446"/>
      <c r="AY283" s="446"/>
      <c r="AZ283" s="446"/>
      <c r="BA283" s="446"/>
      <c r="BB283" s="446"/>
      <c r="BC283" s="446"/>
    </row>
    <row r="284" spans="36:55" s="89" customFormat="1">
      <c r="AJ284" s="446"/>
      <c r="AK284" s="446"/>
      <c r="AL284" s="446"/>
      <c r="AM284" s="446"/>
      <c r="AN284" s="446"/>
      <c r="AO284" s="446"/>
      <c r="AP284" s="446"/>
      <c r="AQ284" s="446"/>
      <c r="AR284" s="446"/>
      <c r="AS284" s="446"/>
      <c r="AT284" s="446"/>
      <c r="AU284" s="446"/>
      <c r="AV284" s="446"/>
      <c r="AW284" s="446"/>
      <c r="AX284" s="446"/>
      <c r="AY284" s="446"/>
      <c r="AZ284" s="446"/>
      <c r="BA284" s="446"/>
      <c r="BB284" s="446"/>
      <c r="BC284" s="446"/>
    </row>
    <row r="285" spans="36:55" s="89" customFormat="1">
      <c r="AJ285" s="446"/>
      <c r="AK285" s="446"/>
      <c r="AL285" s="446"/>
      <c r="AM285" s="446"/>
      <c r="AN285" s="446"/>
      <c r="AO285" s="446"/>
      <c r="AP285" s="446"/>
      <c r="AQ285" s="446"/>
      <c r="AR285" s="446"/>
      <c r="AS285" s="446"/>
      <c r="AT285" s="446"/>
      <c r="AU285" s="446"/>
      <c r="AV285" s="446"/>
      <c r="AW285" s="446"/>
      <c r="AX285" s="446"/>
      <c r="AY285" s="446"/>
      <c r="AZ285" s="446"/>
      <c r="BA285" s="446"/>
      <c r="BB285" s="446"/>
      <c r="BC285" s="446"/>
    </row>
    <row r="286" spans="36:55" s="89" customFormat="1">
      <c r="AJ286" s="446"/>
      <c r="AK286" s="446"/>
      <c r="AL286" s="446"/>
      <c r="AM286" s="446"/>
      <c r="AN286" s="446"/>
      <c r="AO286" s="446"/>
      <c r="AP286" s="446"/>
      <c r="AQ286" s="446"/>
      <c r="AR286" s="446"/>
      <c r="AS286" s="446"/>
      <c r="AT286" s="446"/>
      <c r="AU286" s="446"/>
      <c r="AV286" s="446"/>
      <c r="AW286" s="446"/>
      <c r="AX286" s="446"/>
      <c r="AY286" s="446"/>
      <c r="AZ286" s="446"/>
      <c r="BA286" s="446"/>
      <c r="BB286" s="446"/>
      <c r="BC286" s="446"/>
    </row>
    <row r="287" spans="36:55" s="89" customFormat="1">
      <c r="AJ287" s="446"/>
      <c r="AK287" s="446"/>
      <c r="AL287" s="446"/>
      <c r="AM287" s="446"/>
      <c r="AN287" s="446"/>
      <c r="AO287" s="446"/>
      <c r="AP287" s="446"/>
      <c r="AQ287" s="446"/>
      <c r="AR287" s="446"/>
      <c r="AS287" s="446"/>
      <c r="AT287" s="446"/>
      <c r="AU287" s="446"/>
      <c r="AV287" s="446"/>
      <c r="AW287" s="446"/>
      <c r="AX287" s="446"/>
      <c r="AY287" s="446"/>
      <c r="AZ287" s="446"/>
      <c r="BA287" s="446"/>
      <c r="BB287" s="446"/>
      <c r="BC287" s="446"/>
    </row>
    <row r="288" spans="36:55" s="89" customFormat="1">
      <c r="AJ288" s="446"/>
      <c r="AK288" s="446"/>
      <c r="AL288" s="446"/>
      <c r="AM288" s="446"/>
      <c r="AN288" s="446"/>
      <c r="AO288" s="446"/>
      <c r="AP288" s="446"/>
      <c r="AQ288" s="446"/>
      <c r="AR288" s="446"/>
      <c r="AS288" s="446"/>
      <c r="AT288" s="446"/>
      <c r="AU288" s="446"/>
      <c r="AV288" s="446"/>
      <c r="AW288" s="446"/>
      <c r="AX288" s="446"/>
      <c r="AY288" s="446"/>
      <c r="AZ288" s="446"/>
      <c r="BA288" s="446"/>
      <c r="BB288" s="446"/>
      <c r="BC288" s="446"/>
    </row>
    <row r="289" spans="36:55" s="89" customFormat="1">
      <c r="AJ289" s="446"/>
      <c r="AK289" s="446"/>
      <c r="AL289" s="446"/>
      <c r="AM289" s="446"/>
      <c r="AN289" s="446"/>
      <c r="AO289" s="446"/>
      <c r="AP289" s="446"/>
      <c r="AQ289" s="446"/>
      <c r="AR289" s="446"/>
      <c r="AS289" s="446"/>
      <c r="AT289" s="446"/>
      <c r="AU289" s="446"/>
      <c r="AV289" s="446"/>
      <c r="AW289" s="446"/>
      <c r="AX289" s="446"/>
      <c r="AY289" s="446"/>
      <c r="AZ289" s="446"/>
      <c r="BA289" s="446"/>
      <c r="BB289" s="446"/>
      <c r="BC289" s="446"/>
    </row>
    <row r="290" spans="36:55" s="89" customFormat="1">
      <c r="AJ290" s="446"/>
      <c r="AK290" s="446"/>
      <c r="AL290" s="446"/>
      <c r="AM290" s="446"/>
      <c r="AN290" s="446"/>
      <c r="AO290" s="446"/>
      <c r="AP290" s="446"/>
      <c r="AQ290" s="446"/>
      <c r="AR290" s="446"/>
      <c r="AS290" s="446"/>
      <c r="AT290" s="446"/>
      <c r="AU290" s="446"/>
      <c r="AV290" s="446"/>
      <c r="AW290" s="446"/>
      <c r="AX290" s="446"/>
      <c r="AY290" s="446"/>
      <c r="AZ290" s="446"/>
      <c r="BA290" s="446"/>
      <c r="BB290" s="446"/>
      <c r="BC290" s="446"/>
    </row>
    <row r="291" spans="36:55" s="89" customFormat="1">
      <c r="AJ291" s="446"/>
      <c r="AK291" s="446"/>
      <c r="AL291" s="446"/>
      <c r="AM291" s="446"/>
      <c r="AN291" s="446"/>
      <c r="AO291" s="446"/>
      <c r="AP291" s="446"/>
      <c r="AQ291" s="446"/>
      <c r="AR291" s="446"/>
      <c r="AS291" s="446"/>
      <c r="AT291" s="446"/>
      <c r="AU291" s="446"/>
      <c r="AV291" s="446"/>
      <c r="AW291" s="446"/>
      <c r="AX291" s="446"/>
      <c r="AY291" s="446"/>
      <c r="AZ291" s="446"/>
      <c r="BA291" s="446"/>
      <c r="BB291" s="446"/>
      <c r="BC291" s="446"/>
    </row>
    <row r="292" spans="36:55" s="89" customFormat="1">
      <c r="AJ292" s="446"/>
      <c r="AK292" s="446"/>
      <c r="AL292" s="446"/>
      <c r="AM292" s="446"/>
      <c r="AN292" s="446"/>
      <c r="AO292" s="446"/>
      <c r="AP292" s="446"/>
      <c r="AQ292" s="446"/>
      <c r="AR292" s="446"/>
      <c r="AS292" s="446"/>
      <c r="AT292" s="446"/>
      <c r="AU292" s="446"/>
      <c r="AV292" s="446"/>
      <c r="AW292" s="446"/>
      <c r="AX292" s="446"/>
      <c r="AY292" s="446"/>
      <c r="AZ292" s="446"/>
      <c r="BA292" s="446"/>
      <c r="BB292" s="446"/>
      <c r="BC292" s="446"/>
    </row>
    <row r="293" spans="36:55" s="89" customFormat="1">
      <c r="AJ293" s="446"/>
      <c r="AK293" s="446"/>
      <c r="AL293" s="446"/>
      <c r="AM293" s="446"/>
      <c r="AN293" s="446"/>
      <c r="AO293" s="446"/>
      <c r="AP293" s="446"/>
      <c r="AQ293" s="446"/>
      <c r="AR293" s="446"/>
      <c r="AS293" s="446"/>
      <c r="AT293" s="446"/>
      <c r="AU293" s="446"/>
      <c r="AV293" s="446"/>
      <c r="AW293" s="446"/>
      <c r="AX293" s="446"/>
      <c r="AY293" s="446"/>
      <c r="AZ293" s="446"/>
      <c r="BA293" s="446"/>
      <c r="BB293" s="446"/>
      <c r="BC293" s="446"/>
    </row>
    <row r="294" spans="36:55" s="89" customFormat="1">
      <c r="AJ294" s="446"/>
      <c r="AK294" s="446"/>
      <c r="AL294" s="446"/>
      <c r="AM294" s="446"/>
      <c r="AN294" s="446"/>
      <c r="AO294" s="446"/>
      <c r="AP294" s="446"/>
      <c r="AQ294" s="446"/>
      <c r="AR294" s="446"/>
      <c r="AS294" s="446"/>
      <c r="AT294" s="446"/>
      <c r="AU294" s="446"/>
      <c r="AV294" s="446"/>
      <c r="AW294" s="446"/>
      <c r="AX294" s="446"/>
      <c r="AY294" s="446"/>
      <c r="AZ294" s="446"/>
      <c r="BA294" s="446"/>
      <c r="BB294" s="446"/>
      <c r="BC294" s="446"/>
    </row>
    <row r="295" spans="36:55" s="89" customFormat="1">
      <c r="AJ295" s="446"/>
      <c r="AK295" s="446"/>
      <c r="AL295" s="446"/>
      <c r="AM295" s="446"/>
      <c r="AN295" s="446"/>
      <c r="AO295" s="446"/>
      <c r="AP295" s="446"/>
      <c r="AQ295" s="446"/>
      <c r="AR295" s="446"/>
      <c r="AS295" s="446"/>
      <c r="AT295" s="446"/>
      <c r="AU295" s="446"/>
      <c r="AV295" s="446"/>
      <c r="AW295" s="446"/>
      <c r="AX295" s="446"/>
      <c r="AY295" s="446"/>
      <c r="AZ295" s="446"/>
      <c r="BA295" s="446"/>
      <c r="BB295" s="446"/>
      <c r="BC295" s="446"/>
    </row>
    <row r="296" spans="36:55" s="89" customFormat="1">
      <c r="AJ296" s="446"/>
      <c r="AK296" s="446"/>
      <c r="AL296" s="446"/>
      <c r="AM296" s="446"/>
      <c r="AN296" s="446"/>
      <c r="AO296" s="446"/>
      <c r="AP296" s="446"/>
      <c r="AQ296" s="446"/>
      <c r="AR296" s="446"/>
      <c r="AS296" s="446"/>
      <c r="AT296" s="446"/>
      <c r="AU296" s="446"/>
      <c r="AV296" s="446"/>
      <c r="AW296" s="446"/>
      <c r="AX296" s="446"/>
      <c r="AY296" s="446"/>
      <c r="AZ296" s="446"/>
      <c r="BA296" s="446"/>
      <c r="BB296" s="446"/>
      <c r="BC296" s="446"/>
    </row>
    <row r="297" spans="36:55" s="89" customFormat="1">
      <c r="AJ297" s="446"/>
      <c r="AK297" s="446"/>
      <c r="AL297" s="446"/>
      <c r="AM297" s="446"/>
      <c r="AN297" s="446"/>
      <c r="AO297" s="446"/>
      <c r="AP297" s="446"/>
      <c r="AQ297" s="446"/>
      <c r="AR297" s="446"/>
      <c r="AS297" s="446"/>
      <c r="AT297" s="446"/>
      <c r="AU297" s="446"/>
      <c r="AV297" s="446"/>
      <c r="AW297" s="446"/>
      <c r="AX297" s="446"/>
      <c r="AY297" s="446"/>
      <c r="AZ297" s="446"/>
      <c r="BA297" s="446"/>
      <c r="BB297" s="446"/>
      <c r="BC297" s="446"/>
    </row>
    <row r="298" spans="36:55" s="89" customFormat="1">
      <c r="AJ298" s="446"/>
      <c r="AK298" s="446"/>
      <c r="AL298" s="446"/>
      <c r="AM298" s="446"/>
      <c r="AN298" s="446"/>
      <c r="AO298" s="446"/>
      <c r="AP298" s="446"/>
      <c r="AQ298" s="446"/>
      <c r="AR298" s="446"/>
      <c r="AS298" s="446"/>
      <c r="AT298" s="446"/>
      <c r="AU298" s="446"/>
      <c r="AV298" s="446"/>
      <c r="AW298" s="446"/>
      <c r="AX298" s="446"/>
      <c r="AY298" s="446"/>
      <c r="AZ298" s="446"/>
      <c r="BA298" s="446"/>
      <c r="BB298" s="446"/>
      <c r="BC298" s="446"/>
    </row>
    <row r="299" spans="36:55" s="89" customFormat="1">
      <c r="AJ299" s="446"/>
      <c r="AK299" s="446"/>
      <c r="AL299" s="446"/>
      <c r="AM299" s="446"/>
      <c r="AN299" s="446"/>
      <c r="AO299" s="446"/>
      <c r="AP299" s="446"/>
      <c r="AQ299" s="446"/>
      <c r="AR299" s="446"/>
      <c r="AS299" s="446"/>
      <c r="AT299" s="446"/>
      <c r="AU299" s="446"/>
      <c r="AV299" s="446"/>
      <c r="AW299" s="446"/>
      <c r="AX299" s="446"/>
      <c r="AY299" s="446"/>
      <c r="AZ299" s="446"/>
      <c r="BA299" s="446"/>
      <c r="BB299" s="446"/>
      <c r="BC299" s="446"/>
    </row>
    <row r="300" spans="36:55" s="89" customFormat="1">
      <c r="AJ300" s="446"/>
      <c r="AK300" s="446"/>
      <c r="AL300" s="446"/>
      <c r="AM300" s="446"/>
      <c r="AN300" s="446"/>
      <c r="AO300" s="446"/>
      <c r="AP300" s="446"/>
      <c r="AQ300" s="446"/>
      <c r="AR300" s="446"/>
      <c r="AS300" s="446"/>
      <c r="AT300" s="446"/>
      <c r="AU300" s="446"/>
      <c r="AV300" s="446"/>
      <c r="AW300" s="446"/>
      <c r="AX300" s="446"/>
      <c r="AY300" s="446"/>
      <c r="AZ300" s="446"/>
      <c r="BA300" s="446"/>
      <c r="BB300" s="446"/>
      <c r="BC300" s="446"/>
    </row>
    <row r="301" spans="36:55" s="89" customFormat="1">
      <c r="AJ301" s="446"/>
      <c r="AK301" s="446"/>
      <c r="AL301" s="446"/>
      <c r="AM301" s="446"/>
      <c r="AN301" s="446"/>
      <c r="AO301" s="446"/>
      <c r="AP301" s="446"/>
      <c r="AQ301" s="446"/>
      <c r="AR301" s="446"/>
      <c r="AS301" s="446"/>
      <c r="AT301" s="446"/>
      <c r="AU301" s="446"/>
      <c r="AV301" s="446"/>
      <c r="AW301" s="446"/>
      <c r="AX301" s="446"/>
      <c r="AY301" s="446"/>
      <c r="AZ301" s="446"/>
      <c r="BA301" s="446"/>
      <c r="BB301" s="446"/>
      <c r="BC301" s="446"/>
    </row>
    <row r="302" spans="36:55" s="89" customFormat="1">
      <c r="AJ302" s="446"/>
      <c r="AK302" s="446"/>
      <c r="AL302" s="446"/>
      <c r="AM302" s="446"/>
      <c r="AN302" s="446"/>
      <c r="AO302" s="446"/>
      <c r="AP302" s="446"/>
      <c r="AQ302" s="446"/>
      <c r="AR302" s="446"/>
      <c r="AS302" s="446"/>
      <c r="AT302" s="446"/>
      <c r="AU302" s="446"/>
      <c r="AV302" s="446"/>
      <c r="AW302" s="446"/>
      <c r="AX302" s="446"/>
      <c r="AY302" s="446"/>
      <c r="AZ302" s="446"/>
      <c r="BA302" s="446"/>
      <c r="BB302" s="446"/>
      <c r="BC302" s="446"/>
    </row>
    <row r="303" spans="36:55" s="89" customFormat="1">
      <c r="AJ303" s="446"/>
      <c r="AK303" s="446"/>
      <c r="AL303" s="446"/>
      <c r="AM303" s="446"/>
      <c r="AN303" s="446"/>
      <c r="AO303" s="446"/>
      <c r="AP303" s="446"/>
      <c r="AQ303" s="446"/>
      <c r="AR303" s="446"/>
      <c r="AS303" s="446"/>
      <c r="AT303" s="446"/>
      <c r="AU303" s="446"/>
      <c r="AV303" s="446"/>
      <c r="AW303" s="446"/>
      <c r="AX303" s="446"/>
      <c r="AY303" s="446"/>
      <c r="AZ303" s="446"/>
      <c r="BA303" s="446"/>
      <c r="BB303" s="446"/>
      <c r="BC303" s="446"/>
    </row>
    <row r="304" spans="36:55" s="89" customFormat="1">
      <c r="AJ304" s="446"/>
      <c r="AK304" s="446"/>
      <c r="AL304" s="446"/>
      <c r="AM304" s="446"/>
      <c r="AN304" s="446"/>
      <c r="AO304" s="446"/>
      <c r="AP304" s="446"/>
      <c r="AQ304" s="446"/>
      <c r="AR304" s="446"/>
      <c r="AS304" s="446"/>
      <c r="AT304" s="446"/>
      <c r="AU304" s="446"/>
      <c r="AV304" s="446"/>
      <c r="AW304" s="446"/>
      <c r="AX304" s="446"/>
      <c r="AY304" s="446"/>
      <c r="AZ304" s="446"/>
      <c r="BA304" s="446"/>
      <c r="BB304" s="446"/>
      <c r="BC304" s="446"/>
    </row>
    <row r="305" spans="36:55" s="89" customFormat="1">
      <c r="AJ305" s="446"/>
      <c r="AK305" s="446"/>
      <c r="AL305" s="446"/>
      <c r="AM305" s="446"/>
      <c r="AN305" s="446"/>
      <c r="AO305" s="446"/>
      <c r="AP305" s="446"/>
      <c r="AQ305" s="446"/>
      <c r="AR305" s="446"/>
      <c r="AS305" s="446"/>
      <c r="AT305" s="446"/>
      <c r="AU305" s="446"/>
      <c r="AV305" s="446"/>
      <c r="AW305" s="446"/>
      <c r="AX305" s="446"/>
      <c r="AY305" s="446"/>
      <c r="AZ305" s="446"/>
      <c r="BA305" s="446"/>
      <c r="BB305" s="446"/>
      <c r="BC305" s="446"/>
    </row>
    <row r="306" spans="36:55" s="89" customFormat="1">
      <c r="AJ306" s="446"/>
      <c r="AK306" s="446"/>
      <c r="AL306" s="446"/>
      <c r="AM306" s="446"/>
      <c r="AN306" s="446"/>
      <c r="AO306" s="446"/>
      <c r="AP306" s="446"/>
      <c r="AQ306" s="446"/>
      <c r="AR306" s="446"/>
      <c r="AS306" s="446"/>
      <c r="AT306" s="446"/>
      <c r="AU306" s="446"/>
      <c r="AV306" s="446"/>
      <c r="AW306" s="446"/>
      <c r="AX306" s="446"/>
      <c r="AY306" s="446"/>
      <c r="AZ306" s="446"/>
      <c r="BA306" s="446"/>
      <c r="BB306" s="446"/>
      <c r="BC306" s="446"/>
    </row>
    <row r="307" spans="36:55" s="89" customFormat="1">
      <c r="AJ307" s="446"/>
      <c r="AK307" s="446"/>
      <c r="AL307" s="446"/>
      <c r="AM307" s="446"/>
      <c r="AN307" s="446"/>
      <c r="AO307" s="446"/>
      <c r="AP307" s="446"/>
      <c r="AQ307" s="446"/>
      <c r="AR307" s="446"/>
      <c r="AS307" s="446"/>
      <c r="AT307" s="446"/>
      <c r="AU307" s="446"/>
      <c r="AV307" s="446"/>
      <c r="AW307" s="446"/>
      <c r="AX307" s="446"/>
      <c r="AY307" s="446"/>
      <c r="AZ307" s="446"/>
      <c r="BA307" s="446"/>
      <c r="BB307" s="446"/>
      <c r="BC307" s="446"/>
    </row>
    <row r="308" spans="36:55" s="89" customFormat="1">
      <c r="AJ308" s="446"/>
      <c r="AK308" s="446"/>
      <c r="AL308" s="446"/>
      <c r="AM308" s="446"/>
      <c r="AN308" s="446"/>
      <c r="AO308" s="446"/>
      <c r="AP308" s="446"/>
      <c r="AQ308" s="446"/>
      <c r="AR308" s="446"/>
      <c r="AS308" s="446"/>
      <c r="AT308" s="446"/>
      <c r="AU308" s="446"/>
      <c r="AV308" s="446"/>
      <c r="AW308" s="446"/>
      <c r="AX308" s="446"/>
      <c r="AY308" s="446"/>
      <c r="AZ308" s="446"/>
      <c r="BA308" s="446"/>
      <c r="BB308" s="446"/>
      <c r="BC308" s="446"/>
    </row>
    <row r="309" spans="36:55" s="89" customFormat="1">
      <c r="AJ309" s="446"/>
      <c r="AK309" s="446"/>
      <c r="AL309" s="446"/>
      <c r="AM309" s="446"/>
      <c r="AN309" s="446"/>
      <c r="AO309" s="446"/>
      <c r="AP309" s="446"/>
      <c r="AQ309" s="446"/>
      <c r="AR309" s="446"/>
      <c r="AS309" s="446"/>
      <c r="AT309" s="446"/>
      <c r="AU309" s="446"/>
      <c r="AV309" s="446"/>
      <c r="AW309" s="446"/>
      <c r="AX309" s="446"/>
      <c r="AY309" s="446"/>
      <c r="AZ309" s="446"/>
      <c r="BA309" s="446"/>
      <c r="BB309" s="446"/>
      <c r="BC309" s="446"/>
    </row>
    <row r="310" spans="36:55" s="89" customFormat="1">
      <c r="AJ310" s="446"/>
      <c r="AK310" s="446"/>
      <c r="AL310" s="446"/>
      <c r="AM310" s="446"/>
      <c r="AN310" s="446"/>
      <c r="AO310" s="446"/>
      <c r="AP310" s="446"/>
      <c r="AQ310" s="446"/>
      <c r="AR310" s="446"/>
      <c r="AS310" s="446"/>
      <c r="AT310" s="446"/>
      <c r="AU310" s="446"/>
      <c r="AV310" s="446"/>
      <c r="AW310" s="446"/>
      <c r="AX310" s="446"/>
      <c r="AY310" s="446"/>
      <c r="AZ310" s="446"/>
      <c r="BA310" s="446"/>
      <c r="BB310" s="446"/>
      <c r="BC310" s="446"/>
    </row>
    <row r="311" spans="36:55" s="89" customFormat="1">
      <c r="AJ311" s="446"/>
      <c r="AK311" s="446"/>
      <c r="AL311" s="446"/>
      <c r="AM311" s="446"/>
      <c r="AN311" s="446"/>
      <c r="AO311" s="446"/>
      <c r="AP311" s="446"/>
      <c r="AQ311" s="446"/>
      <c r="AR311" s="446"/>
      <c r="AS311" s="446"/>
      <c r="AT311" s="446"/>
      <c r="AU311" s="446"/>
      <c r="AV311" s="446"/>
      <c r="AW311" s="446"/>
      <c r="AX311" s="446"/>
      <c r="AY311" s="446"/>
      <c r="AZ311" s="446"/>
      <c r="BA311" s="446"/>
      <c r="BB311" s="446"/>
      <c r="BC311" s="446"/>
    </row>
    <row r="312" spans="36:55" s="89" customFormat="1">
      <c r="AJ312" s="446"/>
      <c r="AK312" s="446"/>
      <c r="AL312" s="446"/>
      <c r="AM312" s="446"/>
      <c r="AN312" s="446"/>
      <c r="AO312" s="446"/>
      <c r="AP312" s="446"/>
      <c r="AQ312" s="446"/>
      <c r="AR312" s="446"/>
      <c r="AS312" s="446"/>
      <c r="AT312" s="446"/>
      <c r="AU312" s="446"/>
      <c r="AV312" s="446"/>
      <c r="AW312" s="446"/>
      <c r="AX312" s="446"/>
      <c r="AY312" s="446"/>
      <c r="AZ312" s="446"/>
      <c r="BA312" s="446"/>
      <c r="BB312" s="446"/>
      <c r="BC312" s="446"/>
    </row>
    <row r="313" spans="36:55" s="89" customFormat="1">
      <c r="AJ313" s="446"/>
      <c r="AK313" s="446"/>
      <c r="AL313" s="446"/>
      <c r="AM313" s="446"/>
      <c r="AN313" s="446"/>
      <c r="AO313" s="446"/>
      <c r="AP313" s="446"/>
      <c r="AQ313" s="446"/>
      <c r="AR313" s="446"/>
      <c r="AS313" s="446"/>
      <c r="AT313" s="446"/>
      <c r="AU313" s="446"/>
      <c r="AV313" s="446"/>
      <c r="AW313" s="446"/>
      <c r="AX313" s="446"/>
      <c r="AY313" s="446"/>
      <c r="AZ313" s="446"/>
      <c r="BA313" s="446"/>
      <c r="BB313" s="446"/>
      <c r="BC313" s="446"/>
    </row>
    <row r="314" spans="36:55" s="89" customFormat="1">
      <c r="AJ314" s="446"/>
      <c r="AK314" s="446"/>
      <c r="AL314" s="446"/>
      <c r="AM314" s="446"/>
      <c r="AN314" s="446"/>
      <c r="AO314" s="446"/>
      <c r="AP314" s="446"/>
      <c r="AQ314" s="446"/>
      <c r="AR314" s="446"/>
      <c r="AS314" s="446"/>
      <c r="AT314" s="446"/>
      <c r="AU314" s="446"/>
      <c r="AV314" s="446"/>
      <c r="AW314" s="446"/>
      <c r="AX314" s="446"/>
      <c r="AY314" s="446"/>
      <c r="AZ314" s="446"/>
      <c r="BA314" s="446"/>
      <c r="BB314" s="446"/>
      <c r="BC314" s="446"/>
    </row>
    <row r="315" spans="36:55" s="89" customFormat="1">
      <c r="AJ315" s="446"/>
      <c r="AK315" s="446"/>
      <c r="AL315" s="446"/>
      <c r="AM315" s="446"/>
      <c r="AN315" s="446"/>
      <c r="AO315" s="446"/>
      <c r="AP315" s="446"/>
      <c r="AQ315" s="446"/>
      <c r="AR315" s="446"/>
      <c r="AS315" s="446"/>
      <c r="AT315" s="446"/>
      <c r="AU315" s="446"/>
      <c r="AV315" s="446"/>
      <c r="AW315" s="446"/>
      <c r="AX315" s="446"/>
      <c r="AY315" s="446"/>
      <c r="AZ315" s="446"/>
      <c r="BA315" s="446"/>
      <c r="BB315" s="446"/>
      <c r="BC315" s="446"/>
    </row>
    <row r="316" spans="36:55" s="89" customFormat="1">
      <c r="AJ316" s="446"/>
      <c r="AK316" s="446"/>
      <c r="AL316" s="446"/>
      <c r="AM316" s="446"/>
      <c r="AN316" s="446"/>
      <c r="AO316" s="446"/>
      <c r="AP316" s="446"/>
      <c r="AQ316" s="446"/>
      <c r="AR316" s="446"/>
      <c r="AS316" s="446"/>
      <c r="AT316" s="446"/>
      <c r="AU316" s="446"/>
      <c r="AV316" s="446"/>
      <c r="AW316" s="446"/>
      <c r="AX316" s="446"/>
      <c r="AY316" s="446"/>
      <c r="AZ316" s="446"/>
      <c r="BA316" s="446"/>
      <c r="BB316" s="446"/>
      <c r="BC316" s="446"/>
    </row>
    <row r="317" spans="36:55" s="89" customFormat="1">
      <c r="AJ317" s="446"/>
      <c r="AK317" s="446"/>
      <c r="AL317" s="446"/>
      <c r="AM317" s="446"/>
      <c r="AN317" s="446"/>
      <c r="AO317" s="446"/>
      <c r="AP317" s="446"/>
      <c r="AQ317" s="446"/>
      <c r="AR317" s="446"/>
      <c r="AS317" s="446"/>
      <c r="AT317" s="446"/>
      <c r="AU317" s="446"/>
      <c r="AV317" s="446"/>
      <c r="AW317" s="446"/>
      <c r="AX317" s="446"/>
      <c r="AY317" s="446"/>
      <c r="AZ317" s="446"/>
      <c r="BA317" s="446"/>
      <c r="BB317" s="446"/>
      <c r="BC317" s="446"/>
    </row>
    <row r="318" spans="36:55" s="89" customFormat="1">
      <c r="AJ318" s="446"/>
      <c r="AK318" s="446"/>
      <c r="AL318" s="446"/>
      <c r="AM318" s="446"/>
      <c r="AN318" s="446"/>
      <c r="AO318" s="446"/>
      <c r="AP318" s="446"/>
      <c r="AQ318" s="446"/>
      <c r="AR318" s="446"/>
      <c r="AS318" s="446"/>
      <c r="AT318" s="446"/>
      <c r="AU318" s="446"/>
      <c r="AV318" s="446"/>
      <c r="AW318" s="446"/>
      <c r="AX318" s="446"/>
      <c r="AY318" s="446"/>
      <c r="AZ318" s="446"/>
      <c r="BA318" s="446"/>
      <c r="BB318" s="446"/>
      <c r="BC318" s="446"/>
    </row>
    <row r="319" spans="36:55" s="89" customFormat="1">
      <c r="AJ319" s="446"/>
      <c r="AK319" s="446"/>
      <c r="AL319" s="446"/>
      <c r="AM319" s="446"/>
      <c r="AN319" s="446"/>
      <c r="AO319" s="446"/>
      <c r="AP319" s="446"/>
      <c r="AQ319" s="446"/>
      <c r="AR319" s="446"/>
      <c r="AS319" s="446"/>
      <c r="AT319" s="446"/>
      <c r="AU319" s="446"/>
      <c r="AV319" s="446"/>
      <c r="AW319" s="446"/>
      <c r="AX319" s="446"/>
      <c r="AY319" s="446"/>
      <c r="AZ319" s="446"/>
      <c r="BA319" s="446"/>
      <c r="BB319" s="446"/>
      <c r="BC319" s="446"/>
    </row>
    <row r="320" spans="36:55" s="89" customFormat="1">
      <c r="AJ320" s="446"/>
      <c r="AK320" s="446"/>
      <c r="AL320" s="446"/>
      <c r="AM320" s="446"/>
      <c r="AN320" s="446"/>
      <c r="AO320" s="446"/>
      <c r="AP320" s="446"/>
      <c r="AQ320" s="446"/>
      <c r="AR320" s="446"/>
      <c r="AS320" s="446"/>
      <c r="AT320" s="446"/>
      <c r="AU320" s="446"/>
      <c r="AV320" s="446"/>
      <c r="AW320" s="446"/>
      <c r="AX320" s="446"/>
      <c r="AY320" s="446"/>
      <c r="AZ320" s="446"/>
      <c r="BA320" s="446"/>
      <c r="BB320" s="446"/>
      <c r="BC320" s="446"/>
    </row>
    <row r="321" spans="36:55" s="89" customFormat="1">
      <c r="AJ321" s="446"/>
      <c r="AK321" s="446"/>
      <c r="AL321" s="446"/>
      <c r="AM321" s="446"/>
      <c r="AN321" s="446"/>
      <c r="AO321" s="446"/>
      <c r="AP321" s="446"/>
      <c r="AQ321" s="446"/>
      <c r="AR321" s="446"/>
      <c r="AS321" s="446"/>
      <c r="AT321" s="446"/>
      <c r="AU321" s="446"/>
      <c r="AV321" s="446"/>
      <c r="AW321" s="446"/>
      <c r="AX321" s="446"/>
      <c r="AY321" s="446"/>
      <c r="AZ321" s="446"/>
      <c r="BA321" s="446"/>
      <c r="BB321" s="446"/>
      <c r="BC321" s="446"/>
    </row>
    <row r="322" spans="36:55" s="89" customFormat="1">
      <c r="AJ322" s="446"/>
      <c r="AK322" s="446"/>
      <c r="AL322" s="446"/>
      <c r="AM322" s="446"/>
      <c r="AN322" s="446"/>
      <c r="AO322" s="446"/>
      <c r="AP322" s="446"/>
      <c r="AQ322" s="446"/>
      <c r="AR322" s="446"/>
      <c r="AS322" s="446"/>
      <c r="AT322" s="446"/>
      <c r="AU322" s="446"/>
      <c r="AV322" s="446"/>
      <c r="AW322" s="446"/>
      <c r="AX322" s="446"/>
      <c r="AY322" s="446"/>
      <c r="AZ322" s="446"/>
      <c r="BA322" s="446"/>
      <c r="BB322" s="446"/>
      <c r="BC322" s="446"/>
    </row>
    <row r="323" spans="36:55" s="89" customFormat="1">
      <c r="AJ323" s="446"/>
      <c r="AK323" s="446"/>
      <c r="AL323" s="446"/>
      <c r="AM323" s="446"/>
      <c r="AN323" s="446"/>
      <c r="AO323" s="446"/>
      <c r="AP323" s="446"/>
      <c r="AQ323" s="446"/>
      <c r="AR323" s="446"/>
      <c r="AS323" s="446"/>
      <c r="AT323" s="446"/>
      <c r="AU323" s="446"/>
      <c r="AV323" s="446"/>
      <c r="AW323" s="446"/>
      <c r="AX323" s="446"/>
      <c r="AY323" s="446"/>
      <c r="AZ323" s="446"/>
      <c r="BA323" s="446"/>
      <c r="BB323" s="446"/>
      <c r="BC323" s="446"/>
    </row>
    <row r="324" spans="36:55" s="89" customFormat="1">
      <c r="AJ324" s="446"/>
      <c r="AK324" s="446"/>
      <c r="AL324" s="446"/>
      <c r="AM324" s="446"/>
      <c r="AN324" s="446"/>
      <c r="AO324" s="446"/>
      <c r="AP324" s="446"/>
      <c r="AQ324" s="446"/>
      <c r="AR324" s="446"/>
      <c r="AS324" s="446"/>
      <c r="AT324" s="446"/>
      <c r="AU324" s="446"/>
      <c r="AV324" s="446"/>
      <c r="AW324" s="446"/>
      <c r="AX324" s="446"/>
      <c r="AY324" s="446"/>
      <c r="AZ324" s="446"/>
      <c r="BA324" s="446"/>
      <c r="BB324" s="446"/>
      <c r="BC324" s="446"/>
    </row>
    <row r="325" spans="36:55" s="89" customFormat="1">
      <c r="AJ325" s="446"/>
      <c r="AK325" s="446"/>
      <c r="AL325" s="446"/>
      <c r="AM325" s="446"/>
      <c r="AN325" s="446"/>
      <c r="AO325" s="446"/>
      <c r="AP325" s="446"/>
      <c r="AQ325" s="446"/>
      <c r="AR325" s="446"/>
      <c r="AS325" s="446"/>
      <c r="AT325" s="446"/>
      <c r="AU325" s="446"/>
      <c r="AV325" s="446"/>
      <c r="AW325" s="446"/>
      <c r="AX325" s="446"/>
      <c r="AY325" s="446"/>
      <c r="AZ325" s="446"/>
      <c r="BA325" s="446"/>
      <c r="BB325" s="446"/>
      <c r="BC325" s="446"/>
    </row>
    <row r="326" spans="36:55" s="89" customFormat="1">
      <c r="AJ326" s="446"/>
      <c r="AK326" s="446"/>
      <c r="AL326" s="446"/>
      <c r="AM326" s="446"/>
      <c r="AN326" s="446"/>
      <c r="AO326" s="446"/>
      <c r="AP326" s="446"/>
      <c r="AQ326" s="446"/>
      <c r="AR326" s="446"/>
      <c r="AS326" s="446"/>
      <c r="AT326" s="446"/>
      <c r="AU326" s="446"/>
      <c r="AV326" s="446"/>
      <c r="AW326" s="446"/>
      <c r="AX326" s="446"/>
      <c r="AY326" s="446"/>
      <c r="AZ326" s="446"/>
      <c r="BA326" s="446"/>
      <c r="BB326" s="446"/>
      <c r="BC326" s="446"/>
    </row>
    <row r="327" spans="36:55" s="89" customFormat="1">
      <c r="AJ327" s="446"/>
      <c r="AK327" s="446"/>
      <c r="AL327" s="446"/>
      <c r="AM327" s="446"/>
      <c r="AN327" s="446"/>
      <c r="AO327" s="446"/>
      <c r="AP327" s="446"/>
      <c r="AQ327" s="446"/>
      <c r="AR327" s="446"/>
      <c r="AS327" s="446"/>
      <c r="AT327" s="446"/>
      <c r="AU327" s="446"/>
      <c r="AV327" s="446"/>
      <c r="AW327" s="446"/>
      <c r="AX327" s="446"/>
      <c r="AY327" s="446"/>
      <c r="AZ327" s="446"/>
      <c r="BA327" s="446"/>
      <c r="BB327" s="446"/>
      <c r="BC327" s="446"/>
    </row>
    <row r="328" spans="36:55" s="89" customFormat="1">
      <c r="AJ328" s="446"/>
      <c r="AK328" s="446"/>
      <c r="AL328" s="446"/>
      <c r="AM328" s="446"/>
      <c r="AN328" s="446"/>
      <c r="AO328" s="446"/>
      <c r="AP328" s="446"/>
      <c r="AQ328" s="446"/>
      <c r="AR328" s="446"/>
      <c r="AS328" s="446"/>
      <c r="AT328" s="446"/>
      <c r="AU328" s="446"/>
      <c r="AV328" s="446"/>
      <c r="AW328" s="446"/>
      <c r="AX328" s="446"/>
      <c r="AY328" s="446"/>
      <c r="AZ328" s="446"/>
      <c r="BA328" s="446"/>
      <c r="BB328" s="446"/>
      <c r="BC328" s="446"/>
    </row>
    <row r="329" spans="36:55" s="89" customFormat="1">
      <c r="AJ329" s="446"/>
      <c r="AK329" s="446"/>
      <c r="AL329" s="446"/>
      <c r="AM329" s="446"/>
      <c r="AN329" s="446"/>
      <c r="AO329" s="446"/>
      <c r="AP329" s="446"/>
      <c r="AQ329" s="446"/>
      <c r="AR329" s="446"/>
      <c r="AS329" s="446"/>
      <c r="AT329" s="446"/>
      <c r="AU329" s="446"/>
      <c r="AV329" s="446"/>
      <c r="AW329" s="446"/>
      <c r="AX329" s="446"/>
      <c r="AY329" s="446"/>
      <c r="AZ329" s="446"/>
      <c r="BA329" s="446"/>
      <c r="BB329" s="446"/>
      <c r="BC329" s="446"/>
    </row>
    <row r="330" spans="36:55" s="89" customFormat="1">
      <c r="AJ330" s="446"/>
      <c r="AK330" s="446"/>
      <c r="AL330" s="446"/>
      <c r="AM330" s="446"/>
      <c r="AN330" s="446"/>
      <c r="AO330" s="446"/>
      <c r="AP330" s="446"/>
      <c r="AQ330" s="446"/>
      <c r="AR330" s="446"/>
      <c r="AS330" s="446"/>
      <c r="AT330" s="446"/>
      <c r="AU330" s="446"/>
      <c r="AV330" s="446"/>
      <c r="AW330" s="446"/>
      <c r="AX330" s="446"/>
      <c r="AY330" s="446"/>
      <c r="AZ330" s="446"/>
      <c r="BA330" s="446"/>
      <c r="BB330" s="446"/>
      <c r="BC330" s="446"/>
    </row>
    <row r="331" spans="36:55" s="89" customFormat="1">
      <c r="AJ331" s="446"/>
      <c r="AK331" s="446"/>
      <c r="AL331" s="446"/>
      <c r="AM331" s="446"/>
      <c r="AN331" s="446"/>
      <c r="AO331" s="446"/>
      <c r="AP331" s="446"/>
      <c r="AQ331" s="446"/>
      <c r="AR331" s="446"/>
      <c r="AS331" s="446"/>
      <c r="AT331" s="446"/>
      <c r="AU331" s="446"/>
      <c r="AV331" s="446"/>
      <c r="AW331" s="446"/>
      <c r="AX331" s="446"/>
      <c r="AY331" s="446"/>
      <c r="AZ331" s="446"/>
      <c r="BA331" s="446"/>
      <c r="BB331" s="446"/>
      <c r="BC331" s="446"/>
    </row>
    <row r="332" spans="36:55" s="89" customFormat="1">
      <c r="AJ332" s="446"/>
      <c r="AK332" s="446"/>
      <c r="AL332" s="446"/>
      <c r="AM332" s="446"/>
      <c r="AN332" s="446"/>
      <c r="AO332" s="446"/>
      <c r="AP332" s="446"/>
      <c r="AQ332" s="446"/>
      <c r="AR332" s="446"/>
      <c r="AS332" s="446"/>
      <c r="AT332" s="446"/>
      <c r="AU332" s="446"/>
      <c r="AV332" s="446"/>
      <c r="AW332" s="446"/>
      <c r="AX332" s="446"/>
      <c r="AY332" s="446"/>
      <c r="AZ332" s="446"/>
      <c r="BA332" s="446"/>
      <c r="BB332" s="446"/>
      <c r="BC332" s="446"/>
    </row>
    <row r="333" spans="36:55" s="89" customFormat="1">
      <c r="AJ333" s="446"/>
      <c r="AK333" s="446"/>
      <c r="AL333" s="446"/>
      <c r="AM333" s="446"/>
      <c r="AN333" s="446"/>
      <c r="AO333" s="446"/>
      <c r="AP333" s="446"/>
      <c r="AQ333" s="446"/>
      <c r="AR333" s="446"/>
      <c r="AS333" s="446"/>
      <c r="AT333" s="446"/>
      <c r="AU333" s="446"/>
      <c r="AV333" s="446"/>
      <c r="AW333" s="446"/>
      <c r="AX333" s="446"/>
      <c r="AY333" s="446"/>
      <c r="AZ333" s="446"/>
      <c r="BA333" s="446"/>
      <c r="BB333" s="446"/>
      <c r="BC333" s="446"/>
    </row>
    <row r="334" spans="36:55" s="89" customFormat="1">
      <c r="AJ334" s="446"/>
      <c r="AK334" s="446"/>
      <c r="AL334" s="446"/>
      <c r="AM334" s="446"/>
      <c r="AN334" s="446"/>
      <c r="AO334" s="446"/>
      <c r="AP334" s="446"/>
      <c r="AQ334" s="446"/>
      <c r="AR334" s="446"/>
      <c r="AS334" s="446"/>
      <c r="AT334" s="446"/>
      <c r="AU334" s="446"/>
      <c r="AV334" s="446"/>
      <c r="AW334" s="446"/>
      <c r="AX334" s="446"/>
      <c r="AY334" s="446"/>
      <c r="AZ334" s="446"/>
      <c r="BA334" s="446"/>
      <c r="BB334" s="446"/>
      <c r="BC334" s="446"/>
    </row>
    <row r="335" spans="36:55" s="89" customFormat="1">
      <c r="AJ335" s="446"/>
      <c r="AK335" s="446"/>
      <c r="AL335" s="446"/>
      <c r="AM335" s="446"/>
      <c r="AN335" s="446"/>
      <c r="AO335" s="446"/>
      <c r="AP335" s="446"/>
      <c r="AQ335" s="446"/>
      <c r="AR335" s="446"/>
      <c r="AS335" s="446"/>
      <c r="AT335" s="446"/>
      <c r="AU335" s="446"/>
      <c r="AV335" s="446"/>
      <c r="AW335" s="446"/>
      <c r="AX335" s="446"/>
      <c r="AY335" s="446"/>
      <c r="AZ335" s="446"/>
      <c r="BA335" s="446"/>
      <c r="BB335" s="446"/>
      <c r="BC335" s="446"/>
    </row>
    <row r="336" spans="36:55" s="89" customFormat="1">
      <c r="AJ336" s="446"/>
      <c r="AK336" s="446"/>
      <c r="AL336" s="446"/>
      <c r="AM336" s="446"/>
      <c r="AN336" s="446"/>
      <c r="AO336" s="446"/>
      <c r="AP336" s="446"/>
      <c r="AQ336" s="446"/>
      <c r="AR336" s="446"/>
      <c r="AS336" s="446"/>
      <c r="AT336" s="446"/>
      <c r="AU336" s="446"/>
      <c r="AV336" s="446"/>
      <c r="AW336" s="446"/>
      <c r="AX336" s="446"/>
      <c r="AY336" s="446"/>
      <c r="AZ336" s="446"/>
      <c r="BA336" s="446"/>
      <c r="BB336" s="446"/>
      <c r="BC336" s="446"/>
    </row>
    <row r="337" spans="36:55" s="89" customFormat="1">
      <c r="AJ337" s="446"/>
      <c r="AK337" s="446"/>
      <c r="AL337" s="446"/>
      <c r="AM337" s="446"/>
      <c r="AN337" s="446"/>
      <c r="AO337" s="446"/>
      <c r="AP337" s="446"/>
      <c r="AQ337" s="446"/>
      <c r="AR337" s="446"/>
      <c r="AS337" s="446"/>
      <c r="AT337" s="446"/>
      <c r="AU337" s="446"/>
      <c r="AV337" s="446"/>
      <c r="AW337" s="446"/>
      <c r="AX337" s="446"/>
      <c r="AY337" s="446"/>
      <c r="AZ337" s="446"/>
      <c r="BA337" s="446"/>
      <c r="BB337" s="446"/>
      <c r="BC337" s="446"/>
    </row>
    <row r="338" spans="36:55" s="89" customFormat="1">
      <c r="AJ338" s="446"/>
      <c r="AK338" s="446"/>
      <c r="AL338" s="446"/>
      <c r="AM338" s="446"/>
      <c r="AN338" s="446"/>
      <c r="AO338" s="446"/>
      <c r="AP338" s="446"/>
      <c r="AQ338" s="446"/>
      <c r="AR338" s="446"/>
      <c r="AS338" s="446"/>
      <c r="AT338" s="446"/>
      <c r="AU338" s="446"/>
      <c r="AV338" s="446"/>
      <c r="AW338" s="446"/>
      <c r="AX338" s="446"/>
      <c r="AY338" s="446"/>
      <c r="AZ338" s="446"/>
      <c r="BA338" s="446"/>
      <c r="BB338" s="446"/>
      <c r="BC338" s="446"/>
    </row>
    <row r="339" spans="36:55" s="89" customFormat="1">
      <c r="AJ339" s="446"/>
      <c r="AK339" s="446"/>
      <c r="AL339" s="446"/>
      <c r="AM339" s="446"/>
      <c r="AN339" s="446"/>
      <c r="AO339" s="446"/>
      <c r="AP339" s="446"/>
      <c r="AQ339" s="446"/>
      <c r="AR339" s="446"/>
      <c r="AS339" s="446"/>
      <c r="AT339" s="446"/>
      <c r="AU339" s="446"/>
      <c r="AV339" s="446"/>
      <c r="AW339" s="446"/>
      <c r="AX339" s="446"/>
      <c r="AY339" s="446"/>
      <c r="AZ339" s="446"/>
      <c r="BA339" s="446"/>
      <c r="BB339" s="446"/>
      <c r="BC339" s="446"/>
    </row>
    <row r="340" spans="36:55" s="89" customFormat="1">
      <c r="AJ340" s="446"/>
      <c r="AK340" s="446"/>
      <c r="AL340" s="446"/>
      <c r="AM340" s="446"/>
      <c r="AN340" s="446"/>
      <c r="AO340" s="446"/>
      <c r="AP340" s="446"/>
      <c r="AQ340" s="446"/>
      <c r="AR340" s="446"/>
      <c r="AS340" s="446"/>
      <c r="AT340" s="446"/>
      <c r="AU340" s="446"/>
      <c r="AV340" s="446"/>
      <c r="AW340" s="446"/>
      <c r="AX340" s="446"/>
      <c r="AY340" s="446"/>
      <c r="AZ340" s="446"/>
      <c r="BA340" s="446"/>
      <c r="BB340" s="446"/>
      <c r="BC340" s="446"/>
    </row>
    <row r="341" spans="36:55" s="89" customFormat="1">
      <c r="AJ341" s="446"/>
      <c r="AK341" s="446"/>
      <c r="AL341" s="446"/>
      <c r="AM341" s="446"/>
      <c r="AN341" s="446"/>
      <c r="AO341" s="446"/>
      <c r="AP341" s="446"/>
      <c r="AQ341" s="446"/>
      <c r="AR341" s="446"/>
      <c r="AS341" s="446"/>
      <c r="AT341" s="446"/>
      <c r="AU341" s="446"/>
      <c r="AV341" s="446"/>
      <c r="AW341" s="446"/>
      <c r="AX341" s="446"/>
      <c r="AY341" s="446"/>
      <c r="AZ341" s="446"/>
      <c r="BA341" s="446"/>
      <c r="BB341" s="446"/>
      <c r="BC341" s="446"/>
    </row>
    <row r="342" spans="36:55" s="89" customFormat="1">
      <c r="AJ342" s="446"/>
      <c r="AK342" s="446"/>
      <c r="AL342" s="446"/>
      <c r="AM342" s="446"/>
      <c r="AN342" s="446"/>
      <c r="AO342" s="446"/>
      <c r="AP342" s="446"/>
      <c r="AQ342" s="446"/>
      <c r="AR342" s="446"/>
      <c r="AS342" s="446"/>
      <c r="AT342" s="446"/>
      <c r="AU342" s="446"/>
      <c r="AV342" s="446"/>
      <c r="AW342" s="446"/>
      <c r="AX342" s="446"/>
      <c r="AY342" s="446"/>
      <c r="AZ342" s="446"/>
      <c r="BA342" s="446"/>
      <c r="BB342" s="446"/>
      <c r="BC342" s="446"/>
    </row>
    <row r="343" spans="36:55" s="89" customFormat="1">
      <c r="AJ343" s="446"/>
      <c r="AK343" s="446"/>
      <c r="AL343" s="446"/>
      <c r="AM343" s="446"/>
      <c r="AN343" s="446"/>
      <c r="AO343" s="446"/>
      <c r="AP343" s="446"/>
      <c r="AQ343" s="446"/>
      <c r="AR343" s="446"/>
      <c r="AS343" s="446"/>
      <c r="AT343" s="446"/>
      <c r="AU343" s="446"/>
      <c r="AV343" s="446"/>
      <c r="AW343" s="446"/>
      <c r="AX343" s="446"/>
      <c r="AY343" s="446"/>
      <c r="AZ343" s="446"/>
      <c r="BA343" s="446"/>
      <c r="BB343" s="446"/>
      <c r="BC343" s="446"/>
    </row>
    <row r="344" spans="36:55" s="89" customFormat="1">
      <c r="AJ344" s="446"/>
      <c r="AK344" s="446"/>
      <c r="AL344" s="446"/>
      <c r="AM344" s="446"/>
      <c r="AN344" s="446"/>
      <c r="AO344" s="446"/>
      <c r="AP344" s="446"/>
      <c r="AQ344" s="446"/>
      <c r="AR344" s="446"/>
      <c r="AS344" s="446"/>
      <c r="AT344" s="446"/>
      <c r="AU344" s="446"/>
      <c r="AV344" s="446"/>
      <c r="AW344" s="446"/>
      <c r="AX344" s="446"/>
      <c r="AY344" s="446"/>
      <c r="AZ344" s="446"/>
      <c r="BA344" s="446"/>
      <c r="BB344" s="446"/>
      <c r="BC344" s="446"/>
    </row>
    <row r="345" spans="36:55" s="89" customFormat="1">
      <c r="AJ345" s="446"/>
      <c r="AK345" s="446"/>
      <c r="AL345" s="446"/>
      <c r="AM345" s="446"/>
      <c r="AN345" s="446"/>
      <c r="AO345" s="446"/>
      <c r="AP345" s="446"/>
      <c r="AQ345" s="446"/>
      <c r="AR345" s="446"/>
      <c r="AS345" s="446"/>
      <c r="AT345" s="446"/>
      <c r="AU345" s="446"/>
      <c r="AV345" s="446"/>
      <c r="AW345" s="446"/>
      <c r="AX345" s="446"/>
      <c r="AY345" s="446"/>
      <c r="AZ345" s="446"/>
      <c r="BA345" s="446"/>
      <c r="BB345" s="446"/>
      <c r="BC345" s="446"/>
    </row>
    <row r="346" spans="36:55" s="89" customFormat="1">
      <c r="AJ346" s="446"/>
      <c r="AK346" s="446"/>
      <c r="AL346" s="446"/>
      <c r="AM346" s="446"/>
      <c r="AN346" s="446"/>
      <c r="AO346" s="446"/>
      <c r="AP346" s="446"/>
      <c r="AQ346" s="446"/>
      <c r="AR346" s="446"/>
      <c r="AS346" s="446"/>
      <c r="AT346" s="446"/>
      <c r="AU346" s="446"/>
      <c r="AV346" s="446"/>
      <c r="AW346" s="446"/>
      <c r="AX346" s="446"/>
      <c r="AY346" s="446"/>
      <c r="AZ346" s="446"/>
      <c r="BA346" s="446"/>
      <c r="BB346" s="446"/>
      <c r="BC346" s="446"/>
    </row>
    <row r="347" spans="36:55" s="89" customFormat="1">
      <c r="AJ347" s="446"/>
      <c r="AK347" s="446"/>
      <c r="AL347" s="446"/>
      <c r="AM347" s="446"/>
      <c r="AN347" s="446"/>
      <c r="AO347" s="446"/>
      <c r="AP347" s="446"/>
      <c r="AQ347" s="446"/>
      <c r="AR347" s="446"/>
      <c r="AS347" s="446"/>
      <c r="AT347" s="446"/>
      <c r="AU347" s="446"/>
      <c r="AV347" s="446"/>
      <c r="AW347" s="446"/>
      <c r="AX347" s="446"/>
      <c r="AY347" s="446"/>
      <c r="AZ347" s="446"/>
      <c r="BA347" s="446"/>
      <c r="BB347" s="446"/>
      <c r="BC347" s="446"/>
    </row>
    <row r="348" spans="36:55" s="89" customFormat="1">
      <c r="AJ348" s="446"/>
      <c r="AK348" s="446"/>
      <c r="AL348" s="446"/>
      <c r="AM348" s="446"/>
      <c r="AN348" s="446"/>
      <c r="AO348" s="446"/>
      <c r="AP348" s="446"/>
      <c r="AQ348" s="446"/>
      <c r="AR348" s="446"/>
      <c r="AS348" s="446"/>
      <c r="AT348" s="446"/>
      <c r="AU348" s="446"/>
      <c r="AV348" s="446"/>
      <c r="AW348" s="446"/>
      <c r="AX348" s="446"/>
      <c r="AY348" s="446"/>
      <c r="AZ348" s="446"/>
      <c r="BA348" s="446"/>
      <c r="BB348" s="446"/>
      <c r="BC348" s="446"/>
    </row>
    <row r="349" spans="36:55" s="89" customFormat="1">
      <c r="AJ349" s="446"/>
      <c r="AK349" s="446"/>
      <c r="AL349" s="446"/>
      <c r="AM349" s="446"/>
      <c r="AN349" s="446"/>
      <c r="AO349" s="446"/>
      <c r="AP349" s="446"/>
      <c r="AQ349" s="446"/>
      <c r="AR349" s="446"/>
      <c r="AS349" s="446"/>
      <c r="AT349" s="446"/>
      <c r="AU349" s="446"/>
      <c r="AV349" s="446"/>
      <c r="AW349" s="446"/>
      <c r="AX349" s="446"/>
      <c r="AY349" s="446"/>
      <c r="AZ349" s="446"/>
      <c r="BA349" s="446"/>
      <c r="BB349" s="446"/>
      <c r="BC349" s="446"/>
    </row>
    <row r="350" spans="36:55" s="89" customFormat="1">
      <c r="AJ350" s="446"/>
      <c r="AK350" s="446"/>
      <c r="AL350" s="446"/>
      <c r="AM350" s="446"/>
      <c r="AN350" s="446"/>
      <c r="AO350" s="446"/>
      <c r="AP350" s="446"/>
      <c r="AQ350" s="446"/>
      <c r="AR350" s="446"/>
      <c r="AS350" s="446"/>
      <c r="AT350" s="446"/>
      <c r="AU350" s="446"/>
      <c r="AV350" s="446"/>
      <c r="AW350" s="446"/>
      <c r="AX350" s="446"/>
      <c r="AY350" s="446"/>
      <c r="AZ350" s="446"/>
      <c r="BA350" s="446"/>
      <c r="BB350" s="446"/>
      <c r="BC350" s="446"/>
    </row>
    <row r="351" spans="36:55" s="89" customFormat="1">
      <c r="AJ351" s="446"/>
      <c r="AK351" s="446"/>
      <c r="AL351" s="446"/>
      <c r="AM351" s="446"/>
      <c r="AN351" s="446"/>
      <c r="AO351" s="446"/>
      <c r="AP351" s="446"/>
      <c r="AQ351" s="446"/>
      <c r="AR351" s="446"/>
      <c r="AS351" s="446"/>
      <c r="AT351" s="446"/>
      <c r="AU351" s="446"/>
      <c r="AV351" s="446"/>
      <c r="AW351" s="446"/>
      <c r="AX351" s="446"/>
      <c r="AY351" s="446"/>
      <c r="AZ351" s="446"/>
      <c r="BA351" s="446"/>
      <c r="BB351" s="446"/>
      <c r="BC351" s="446"/>
    </row>
    <row r="352" spans="36:55" s="89" customFormat="1">
      <c r="AJ352" s="446"/>
      <c r="AK352" s="446"/>
      <c r="AL352" s="446"/>
      <c r="AM352" s="446"/>
      <c r="AN352" s="446"/>
      <c r="AO352" s="446"/>
      <c r="AP352" s="446"/>
      <c r="AQ352" s="446"/>
      <c r="AR352" s="446"/>
      <c r="AS352" s="446"/>
      <c r="AT352" s="446"/>
      <c r="AU352" s="446"/>
      <c r="AV352" s="446"/>
      <c r="AW352" s="446"/>
      <c r="AX352" s="446"/>
      <c r="AY352" s="446"/>
      <c r="AZ352" s="446"/>
      <c r="BA352" s="446"/>
      <c r="BB352" s="446"/>
      <c r="BC352" s="446"/>
    </row>
    <row r="353" spans="36:55" s="89" customFormat="1">
      <c r="AJ353" s="446"/>
      <c r="AK353" s="446"/>
      <c r="AL353" s="446"/>
      <c r="AM353" s="446"/>
      <c r="AN353" s="446"/>
      <c r="AO353" s="446"/>
      <c r="AP353" s="446"/>
      <c r="AQ353" s="446"/>
      <c r="AR353" s="446"/>
      <c r="AS353" s="446"/>
      <c r="AT353" s="446"/>
      <c r="AU353" s="446"/>
      <c r="AV353" s="446"/>
      <c r="AW353" s="446"/>
      <c r="AX353" s="446"/>
      <c r="AY353" s="446"/>
      <c r="AZ353" s="446"/>
      <c r="BA353" s="446"/>
      <c r="BB353" s="446"/>
      <c r="BC353" s="446"/>
    </row>
    <row r="354" spans="36:55" s="89" customFormat="1">
      <c r="AJ354" s="446"/>
      <c r="AK354" s="446"/>
      <c r="AL354" s="446"/>
      <c r="AM354" s="446"/>
      <c r="AN354" s="446"/>
      <c r="AO354" s="446"/>
      <c r="AP354" s="446"/>
      <c r="AQ354" s="446"/>
      <c r="AR354" s="446"/>
      <c r="AS354" s="446"/>
      <c r="AT354" s="446"/>
      <c r="AU354" s="446"/>
      <c r="AV354" s="446"/>
      <c r="AW354" s="446"/>
      <c r="AX354" s="446"/>
      <c r="AY354" s="446"/>
      <c r="AZ354" s="446"/>
      <c r="BA354" s="446"/>
      <c r="BB354" s="446"/>
      <c r="BC354" s="446"/>
    </row>
    <row r="355" spans="36:55" s="89" customFormat="1">
      <c r="AJ355" s="446"/>
      <c r="AK355" s="446"/>
      <c r="AL355" s="446"/>
      <c r="AM355" s="446"/>
      <c r="AN355" s="446"/>
      <c r="AO355" s="446"/>
      <c r="AP355" s="446"/>
      <c r="AQ355" s="446"/>
      <c r="AR355" s="446"/>
      <c r="AS355" s="446"/>
      <c r="AT355" s="446"/>
      <c r="AU355" s="446"/>
      <c r="AV355" s="446"/>
      <c r="AW355" s="446"/>
      <c r="AX355" s="446"/>
      <c r="AY355" s="446"/>
      <c r="AZ355" s="446"/>
      <c r="BA355" s="446"/>
      <c r="BB355" s="446"/>
      <c r="BC355" s="446"/>
    </row>
    <row r="356" spans="36:55" s="89" customFormat="1">
      <c r="AJ356" s="446"/>
      <c r="AK356" s="446"/>
      <c r="AL356" s="446"/>
      <c r="AM356" s="446"/>
      <c r="AN356" s="446"/>
      <c r="AO356" s="446"/>
      <c r="AP356" s="446"/>
      <c r="AQ356" s="446"/>
      <c r="AR356" s="446"/>
      <c r="AS356" s="446"/>
      <c r="AT356" s="446"/>
      <c r="AU356" s="446"/>
      <c r="AV356" s="446"/>
      <c r="AW356" s="446"/>
      <c r="AX356" s="446"/>
      <c r="AY356" s="446"/>
      <c r="AZ356" s="446"/>
      <c r="BA356" s="446"/>
      <c r="BB356" s="446"/>
      <c r="BC356" s="446"/>
    </row>
    <row r="357" spans="36:55" s="89" customFormat="1">
      <c r="AJ357" s="446"/>
      <c r="AK357" s="446"/>
      <c r="AL357" s="446"/>
      <c r="AM357" s="446"/>
      <c r="AN357" s="446"/>
      <c r="AO357" s="446"/>
      <c r="AP357" s="446"/>
      <c r="AQ357" s="446"/>
      <c r="AR357" s="446"/>
      <c r="AS357" s="446"/>
      <c r="AT357" s="446"/>
      <c r="AU357" s="446"/>
      <c r="AV357" s="446"/>
      <c r="AW357" s="446"/>
      <c r="AX357" s="446"/>
      <c r="AY357" s="446"/>
      <c r="AZ357" s="446"/>
      <c r="BA357" s="446"/>
      <c r="BB357" s="446"/>
      <c r="BC357" s="446"/>
    </row>
    <row r="358" spans="36:55" s="89" customFormat="1">
      <c r="AJ358" s="446"/>
      <c r="AK358" s="446"/>
      <c r="AL358" s="446"/>
      <c r="AM358" s="446"/>
      <c r="AN358" s="446"/>
      <c r="AO358" s="446"/>
      <c r="AP358" s="446"/>
      <c r="AQ358" s="446"/>
      <c r="AR358" s="446"/>
      <c r="AS358" s="446"/>
      <c r="AT358" s="446"/>
      <c r="AU358" s="446"/>
      <c r="AV358" s="446"/>
      <c r="AW358" s="446"/>
      <c r="AX358" s="446"/>
      <c r="AY358" s="446"/>
      <c r="AZ358" s="446"/>
      <c r="BA358" s="446"/>
      <c r="BB358" s="446"/>
      <c r="BC358" s="446"/>
    </row>
    <row r="359" spans="36:55" s="89" customFormat="1">
      <c r="AJ359" s="446"/>
      <c r="AK359" s="446"/>
      <c r="AL359" s="446"/>
      <c r="AM359" s="446"/>
      <c r="AN359" s="446"/>
      <c r="AO359" s="446"/>
      <c r="AP359" s="446"/>
      <c r="AQ359" s="446"/>
      <c r="AR359" s="446"/>
      <c r="AS359" s="446"/>
      <c r="AT359" s="446"/>
      <c r="AU359" s="446"/>
      <c r="AV359" s="446"/>
      <c r="AW359" s="446"/>
      <c r="AX359" s="446"/>
      <c r="AY359" s="446"/>
      <c r="AZ359" s="446"/>
      <c r="BA359" s="446"/>
      <c r="BB359" s="446"/>
      <c r="BC359" s="446"/>
    </row>
    <row r="360" spans="36:55" s="89" customFormat="1">
      <c r="AJ360" s="446"/>
      <c r="AK360" s="446"/>
      <c r="AL360" s="446"/>
      <c r="AM360" s="446"/>
      <c r="AN360" s="446"/>
      <c r="AO360" s="446"/>
      <c r="AP360" s="446"/>
      <c r="AQ360" s="446"/>
      <c r="AR360" s="446"/>
      <c r="AS360" s="446"/>
      <c r="AT360" s="446"/>
      <c r="AU360" s="446"/>
      <c r="AV360" s="446"/>
      <c r="AW360" s="446"/>
      <c r="AX360" s="446"/>
      <c r="AY360" s="446"/>
      <c r="AZ360" s="446"/>
      <c r="BA360" s="446"/>
      <c r="BB360" s="446"/>
      <c r="BC360" s="446"/>
    </row>
    <row r="361" spans="36:55" s="89" customFormat="1">
      <c r="AJ361" s="446"/>
      <c r="AK361" s="446"/>
      <c r="AL361" s="446"/>
      <c r="AM361" s="446"/>
      <c r="AN361" s="446"/>
      <c r="AO361" s="446"/>
      <c r="AP361" s="446"/>
      <c r="AQ361" s="446"/>
      <c r="AR361" s="446"/>
      <c r="AS361" s="446"/>
      <c r="AT361" s="446"/>
      <c r="AU361" s="446"/>
      <c r="AV361" s="446"/>
      <c r="AW361" s="446"/>
      <c r="AX361" s="446"/>
      <c r="AY361" s="446"/>
      <c r="AZ361" s="446"/>
      <c r="BA361" s="446"/>
      <c r="BB361" s="446"/>
      <c r="BC361" s="446"/>
    </row>
    <row r="362" spans="36:55" s="89" customFormat="1">
      <c r="AJ362" s="446"/>
      <c r="AK362" s="446"/>
      <c r="AL362" s="446"/>
      <c r="AM362" s="446"/>
      <c r="AN362" s="446"/>
      <c r="AO362" s="446"/>
      <c r="AP362" s="446"/>
      <c r="AQ362" s="446"/>
      <c r="AR362" s="446"/>
      <c r="AS362" s="446"/>
      <c r="AT362" s="446"/>
      <c r="AU362" s="446"/>
      <c r="AV362" s="446"/>
      <c r="AW362" s="446"/>
      <c r="AX362" s="446"/>
      <c r="AY362" s="446"/>
      <c r="AZ362" s="446"/>
      <c r="BA362" s="446"/>
      <c r="BB362" s="446"/>
      <c r="BC362" s="446"/>
    </row>
    <row r="363" spans="36:55" s="89" customFormat="1">
      <c r="AJ363" s="446"/>
      <c r="AK363" s="446"/>
      <c r="AL363" s="446"/>
      <c r="AM363" s="446"/>
      <c r="AN363" s="446"/>
      <c r="AO363" s="446"/>
      <c r="AP363" s="446"/>
      <c r="AQ363" s="446"/>
      <c r="AR363" s="446"/>
      <c r="AS363" s="446"/>
      <c r="AT363" s="446"/>
      <c r="AU363" s="446"/>
      <c r="AV363" s="446"/>
      <c r="AW363" s="446"/>
      <c r="AX363" s="446"/>
      <c r="AY363" s="446"/>
      <c r="AZ363" s="446"/>
      <c r="BA363" s="446"/>
      <c r="BB363" s="446"/>
      <c r="BC363" s="446"/>
    </row>
    <row r="364" spans="36:55" s="89" customFormat="1">
      <c r="AJ364" s="446"/>
      <c r="AK364" s="446"/>
      <c r="AL364" s="446"/>
      <c r="AM364" s="446"/>
      <c r="AN364" s="446"/>
      <c r="AO364" s="446"/>
      <c r="AP364" s="446"/>
      <c r="AQ364" s="446"/>
      <c r="AR364" s="446"/>
      <c r="AS364" s="446"/>
      <c r="AT364" s="446"/>
      <c r="AU364" s="446"/>
      <c r="AV364" s="446"/>
      <c r="AW364" s="446"/>
      <c r="AX364" s="446"/>
      <c r="AY364" s="446"/>
      <c r="AZ364" s="446"/>
      <c r="BA364" s="446"/>
      <c r="BB364" s="446"/>
      <c r="BC364" s="446"/>
    </row>
    <row r="365" spans="36:55" s="89" customFormat="1">
      <c r="AJ365" s="446"/>
      <c r="AK365" s="446"/>
      <c r="AL365" s="446"/>
      <c r="AM365" s="446"/>
      <c r="AN365" s="446"/>
      <c r="AO365" s="446"/>
      <c r="AP365" s="446"/>
      <c r="AQ365" s="446"/>
      <c r="AR365" s="446"/>
      <c r="AS365" s="446"/>
      <c r="AT365" s="446"/>
      <c r="AU365" s="446"/>
      <c r="AV365" s="446"/>
      <c r="AW365" s="446"/>
      <c r="AX365" s="446"/>
      <c r="AY365" s="446"/>
      <c r="AZ365" s="446"/>
      <c r="BA365" s="446"/>
      <c r="BB365" s="446"/>
      <c r="BC365" s="446"/>
    </row>
    <row r="366" spans="36:55" s="89" customFormat="1">
      <c r="AJ366" s="446"/>
      <c r="AK366" s="446"/>
      <c r="AL366" s="446"/>
      <c r="AM366" s="446"/>
      <c r="AN366" s="446"/>
      <c r="AO366" s="446"/>
      <c r="AP366" s="446"/>
      <c r="AQ366" s="446"/>
      <c r="AR366" s="446"/>
      <c r="AS366" s="446"/>
      <c r="AT366" s="446"/>
      <c r="AU366" s="446"/>
      <c r="AV366" s="446"/>
      <c r="AW366" s="446"/>
      <c r="AX366" s="446"/>
      <c r="AY366" s="446"/>
      <c r="AZ366" s="446"/>
      <c r="BA366" s="446"/>
      <c r="BB366" s="446"/>
      <c r="BC366" s="446"/>
    </row>
    <row r="367" spans="36:55" s="89" customFormat="1">
      <c r="AJ367" s="446"/>
      <c r="AK367" s="446"/>
      <c r="AL367" s="446"/>
      <c r="AM367" s="446"/>
      <c r="AN367" s="446"/>
      <c r="AO367" s="446"/>
      <c r="AP367" s="446"/>
      <c r="AQ367" s="446"/>
      <c r="AR367" s="446"/>
      <c r="AS367" s="446"/>
      <c r="AT367" s="446"/>
      <c r="AU367" s="446"/>
      <c r="AV367" s="446"/>
      <c r="AW367" s="446"/>
      <c r="AX367" s="446"/>
      <c r="AY367" s="446"/>
      <c r="AZ367" s="446"/>
      <c r="BA367" s="446"/>
      <c r="BB367" s="446"/>
      <c r="BC367" s="446"/>
    </row>
    <row r="368" spans="36:55" s="89" customFormat="1">
      <c r="AJ368" s="446"/>
      <c r="AK368" s="446"/>
      <c r="AL368" s="446"/>
      <c r="AM368" s="446"/>
      <c r="AN368" s="446"/>
      <c r="AO368" s="446"/>
      <c r="AP368" s="446"/>
      <c r="AQ368" s="446"/>
      <c r="AR368" s="446"/>
      <c r="AS368" s="446"/>
      <c r="AT368" s="446"/>
      <c r="AU368" s="446"/>
      <c r="AV368" s="446"/>
      <c r="AW368" s="446"/>
      <c r="AX368" s="446"/>
      <c r="AY368" s="446"/>
      <c r="AZ368" s="446"/>
      <c r="BA368" s="446"/>
      <c r="BB368" s="446"/>
      <c r="BC368" s="446"/>
    </row>
    <row r="369" spans="36:55" s="89" customFormat="1">
      <c r="AJ369" s="446"/>
      <c r="AK369" s="446"/>
      <c r="AL369" s="446"/>
      <c r="AM369" s="446"/>
      <c r="AN369" s="446"/>
      <c r="AO369" s="446"/>
      <c r="AP369" s="446"/>
      <c r="AQ369" s="446"/>
      <c r="AR369" s="446"/>
      <c r="AS369" s="446"/>
      <c r="AT369" s="446"/>
      <c r="AU369" s="446"/>
      <c r="AV369" s="446"/>
      <c r="AW369" s="446"/>
      <c r="AX369" s="446"/>
      <c r="AY369" s="446"/>
      <c r="AZ369" s="446"/>
      <c r="BA369" s="446"/>
      <c r="BB369" s="446"/>
      <c r="BC369" s="446"/>
    </row>
    <row r="370" spans="36:55" s="89" customFormat="1">
      <c r="AJ370" s="446"/>
      <c r="AK370" s="446"/>
      <c r="AL370" s="446"/>
      <c r="AM370" s="446"/>
      <c r="AN370" s="446"/>
      <c r="AO370" s="446"/>
      <c r="AP370" s="446"/>
      <c r="AQ370" s="446"/>
      <c r="AR370" s="446"/>
      <c r="AS370" s="446"/>
      <c r="AT370" s="446"/>
      <c r="AU370" s="446"/>
      <c r="AV370" s="446"/>
      <c r="AW370" s="446"/>
      <c r="AX370" s="446"/>
      <c r="AY370" s="446"/>
      <c r="AZ370" s="446"/>
      <c r="BA370" s="446"/>
      <c r="BB370" s="446"/>
      <c r="BC370" s="446"/>
    </row>
    <row r="371" spans="36:55" s="89" customFormat="1">
      <c r="AJ371" s="446"/>
      <c r="AK371" s="446"/>
      <c r="AL371" s="446"/>
      <c r="AM371" s="446"/>
      <c r="AN371" s="446"/>
      <c r="AO371" s="446"/>
      <c r="AP371" s="446"/>
      <c r="AQ371" s="446"/>
      <c r="AR371" s="446"/>
      <c r="AS371" s="446"/>
      <c r="AT371" s="446"/>
      <c r="AU371" s="446"/>
      <c r="AV371" s="446"/>
      <c r="AW371" s="446"/>
      <c r="AX371" s="446"/>
      <c r="AY371" s="446"/>
      <c r="AZ371" s="446"/>
      <c r="BA371" s="446"/>
      <c r="BB371" s="446"/>
      <c r="BC371" s="446"/>
    </row>
    <row r="372" spans="36:55" s="89" customFormat="1">
      <c r="AJ372" s="446"/>
      <c r="AK372" s="446"/>
      <c r="AL372" s="446"/>
      <c r="AM372" s="446"/>
      <c r="AN372" s="446"/>
      <c r="AO372" s="446"/>
      <c r="AP372" s="446"/>
      <c r="AQ372" s="446"/>
      <c r="AR372" s="446"/>
      <c r="AS372" s="446"/>
      <c r="AT372" s="446"/>
      <c r="AU372" s="446"/>
      <c r="AV372" s="446"/>
      <c r="AW372" s="446"/>
      <c r="AX372" s="446"/>
      <c r="AY372" s="446"/>
      <c r="AZ372" s="446"/>
      <c r="BA372" s="446"/>
      <c r="BB372" s="446"/>
      <c r="BC372" s="446"/>
    </row>
    <row r="373" spans="36:55" s="89" customFormat="1">
      <c r="AJ373" s="446"/>
      <c r="AK373" s="446"/>
      <c r="AL373" s="446"/>
      <c r="AM373" s="446"/>
      <c r="AN373" s="446"/>
      <c r="AO373" s="446"/>
      <c r="AP373" s="446"/>
      <c r="AQ373" s="446"/>
      <c r="AR373" s="446"/>
      <c r="AS373" s="446"/>
      <c r="AT373" s="446"/>
      <c r="AU373" s="446"/>
      <c r="AV373" s="446"/>
      <c r="AW373" s="446"/>
      <c r="AX373" s="446"/>
      <c r="AY373" s="446"/>
      <c r="AZ373" s="446"/>
      <c r="BA373" s="446"/>
      <c r="BB373" s="446"/>
      <c r="BC373" s="446"/>
    </row>
    <row r="374" spans="36:55" s="89" customFormat="1">
      <c r="AJ374" s="446"/>
      <c r="AK374" s="446"/>
      <c r="AL374" s="446"/>
      <c r="AM374" s="446"/>
      <c r="AN374" s="446"/>
      <c r="AO374" s="446"/>
      <c r="AP374" s="446"/>
      <c r="AQ374" s="446"/>
      <c r="AR374" s="446"/>
      <c r="AS374" s="446"/>
      <c r="AT374" s="446"/>
      <c r="AU374" s="446"/>
      <c r="AV374" s="446"/>
      <c r="AW374" s="446"/>
      <c r="AX374" s="446"/>
      <c r="AY374" s="446"/>
      <c r="AZ374" s="446"/>
      <c r="BA374" s="446"/>
      <c r="BB374" s="446"/>
      <c r="BC374" s="446"/>
    </row>
    <row r="375" spans="36:55" s="89" customFormat="1">
      <c r="AJ375" s="446"/>
      <c r="AK375" s="446"/>
      <c r="AL375" s="446"/>
      <c r="AM375" s="446"/>
      <c r="AN375" s="446"/>
      <c r="AO375" s="446"/>
      <c r="AP375" s="446"/>
      <c r="AQ375" s="446"/>
      <c r="AR375" s="446"/>
      <c r="AS375" s="446"/>
      <c r="AT375" s="446"/>
      <c r="AU375" s="446"/>
      <c r="AV375" s="446"/>
      <c r="AW375" s="446"/>
      <c r="AX375" s="446"/>
      <c r="AY375" s="446"/>
      <c r="AZ375" s="446"/>
      <c r="BA375" s="446"/>
      <c r="BB375" s="446"/>
      <c r="BC375" s="446"/>
    </row>
    <row r="376" spans="36:55" s="89" customFormat="1">
      <c r="AJ376" s="446"/>
      <c r="AK376" s="446"/>
      <c r="AL376" s="446"/>
      <c r="AM376" s="446"/>
      <c r="AN376" s="446"/>
      <c r="AO376" s="446"/>
      <c r="AP376" s="446"/>
      <c r="AQ376" s="446"/>
      <c r="AR376" s="446"/>
      <c r="AS376" s="446"/>
      <c r="AT376" s="446"/>
      <c r="AU376" s="446"/>
      <c r="AV376" s="446"/>
      <c r="AW376" s="446"/>
      <c r="AX376" s="446"/>
      <c r="AY376" s="446"/>
      <c r="AZ376" s="446"/>
      <c r="BA376" s="446"/>
      <c r="BB376" s="446"/>
      <c r="BC376" s="446"/>
    </row>
    <row r="377" spans="36:55" s="89" customFormat="1">
      <c r="AJ377" s="446"/>
      <c r="AK377" s="446"/>
      <c r="AL377" s="446"/>
      <c r="AM377" s="446"/>
      <c r="AN377" s="446"/>
      <c r="AO377" s="446"/>
      <c r="AP377" s="446"/>
      <c r="AQ377" s="446"/>
      <c r="AR377" s="446"/>
      <c r="AS377" s="446"/>
      <c r="AT377" s="446"/>
      <c r="AU377" s="446"/>
      <c r="AV377" s="446"/>
      <c r="AW377" s="446"/>
      <c r="AX377" s="446"/>
      <c r="AY377" s="446"/>
      <c r="AZ377" s="446"/>
      <c r="BA377" s="446"/>
      <c r="BB377" s="446"/>
      <c r="BC377" s="446"/>
    </row>
    <row r="378" spans="36:55" s="89" customFormat="1">
      <c r="AJ378" s="446"/>
      <c r="AK378" s="446"/>
      <c r="AL378" s="446"/>
      <c r="AM378" s="446"/>
      <c r="AN378" s="446"/>
      <c r="AO378" s="446"/>
      <c r="AP378" s="446"/>
      <c r="AQ378" s="446"/>
      <c r="AR378" s="446"/>
      <c r="AS378" s="446"/>
      <c r="AT378" s="446"/>
      <c r="AU378" s="446"/>
      <c r="AV378" s="446"/>
      <c r="AW378" s="446"/>
      <c r="AX378" s="446"/>
      <c r="AY378" s="446"/>
      <c r="AZ378" s="446"/>
      <c r="BA378" s="446"/>
      <c r="BB378" s="446"/>
      <c r="BC378" s="446"/>
    </row>
    <row r="379" spans="36:55" s="89" customFormat="1">
      <c r="AJ379" s="446"/>
      <c r="AK379" s="446"/>
      <c r="AL379" s="446"/>
      <c r="AM379" s="446"/>
      <c r="AN379" s="446"/>
      <c r="AO379" s="446"/>
      <c r="AP379" s="446"/>
      <c r="AQ379" s="446"/>
      <c r="AR379" s="446"/>
      <c r="AS379" s="446"/>
      <c r="AT379" s="446"/>
      <c r="AU379" s="446"/>
      <c r="AV379" s="446"/>
      <c r="AW379" s="446"/>
      <c r="AX379" s="446"/>
      <c r="AY379" s="446"/>
      <c r="AZ379" s="446"/>
      <c r="BA379" s="446"/>
      <c r="BB379" s="446"/>
      <c r="BC379" s="446"/>
    </row>
    <row r="380" spans="36:55" s="89" customFormat="1">
      <c r="AJ380" s="446"/>
      <c r="AK380" s="446"/>
      <c r="AL380" s="446"/>
      <c r="AM380" s="446"/>
      <c r="AN380" s="446"/>
      <c r="AO380" s="446"/>
      <c r="AP380" s="446"/>
      <c r="AQ380" s="446"/>
      <c r="AR380" s="446"/>
      <c r="AS380" s="446"/>
      <c r="AT380" s="446"/>
      <c r="AU380" s="446"/>
      <c r="AV380" s="446"/>
      <c r="AW380" s="446"/>
      <c r="AX380" s="446"/>
      <c r="AY380" s="446"/>
      <c r="AZ380" s="446"/>
      <c r="BA380" s="446"/>
      <c r="BB380" s="446"/>
      <c r="BC380" s="446"/>
    </row>
    <row r="381" spans="36:55" s="89" customFormat="1">
      <c r="AJ381" s="446"/>
      <c r="AK381" s="446"/>
      <c r="AL381" s="446"/>
      <c r="AM381" s="446"/>
      <c r="AN381" s="446"/>
      <c r="AO381" s="446"/>
      <c r="AP381" s="446"/>
      <c r="AQ381" s="446"/>
      <c r="AR381" s="446"/>
      <c r="AS381" s="446"/>
      <c r="AT381" s="446"/>
      <c r="AU381" s="446"/>
      <c r="AV381" s="446"/>
      <c r="AW381" s="446"/>
      <c r="AX381" s="446"/>
      <c r="AY381" s="446"/>
      <c r="AZ381" s="446"/>
      <c r="BA381" s="446"/>
      <c r="BB381" s="446"/>
      <c r="BC381" s="446"/>
    </row>
    <row r="382" spans="36:55" s="89" customFormat="1">
      <c r="AJ382" s="446"/>
      <c r="AK382" s="446"/>
      <c r="AL382" s="446"/>
      <c r="AM382" s="446"/>
      <c r="AN382" s="446"/>
      <c r="AO382" s="446"/>
      <c r="AP382" s="446"/>
      <c r="AQ382" s="446"/>
      <c r="AR382" s="446"/>
      <c r="AS382" s="446"/>
      <c r="AT382" s="446"/>
      <c r="AU382" s="446"/>
      <c r="AV382" s="446"/>
      <c r="AW382" s="446"/>
      <c r="AX382" s="446"/>
      <c r="AY382" s="446"/>
      <c r="AZ382" s="446"/>
      <c r="BA382" s="446"/>
      <c r="BB382" s="446"/>
      <c r="BC382" s="446"/>
    </row>
    <row r="383" spans="36:55" s="89" customFormat="1">
      <c r="AJ383" s="446"/>
      <c r="AK383" s="446"/>
      <c r="AL383" s="446"/>
      <c r="AM383" s="446"/>
      <c r="AN383" s="446"/>
      <c r="AO383" s="446"/>
      <c r="AP383" s="446"/>
      <c r="AQ383" s="446"/>
      <c r="AR383" s="446"/>
      <c r="AS383" s="446"/>
      <c r="AT383" s="446"/>
      <c r="AU383" s="446"/>
      <c r="AV383" s="446"/>
      <c r="AW383" s="446"/>
      <c r="AX383" s="446"/>
      <c r="AY383" s="446"/>
      <c r="AZ383" s="446"/>
      <c r="BA383" s="446"/>
      <c r="BB383" s="446"/>
      <c r="BC383" s="446"/>
    </row>
    <row r="384" spans="36:55" s="89" customFormat="1">
      <c r="AJ384" s="446"/>
      <c r="AK384" s="446"/>
      <c r="AL384" s="446"/>
      <c r="AM384" s="446"/>
      <c r="AN384" s="446"/>
      <c r="AO384" s="446"/>
      <c r="AP384" s="446"/>
      <c r="AQ384" s="446"/>
      <c r="AR384" s="446"/>
      <c r="AS384" s="446"/>
      <c r="AT384" s="446"/>
      <c r="AU384" s="446"/>
      <c r="AV384" s="446"/>
      <c r="AW384" s="446"/>
      <c r="AX384" s="446"/>
      <c r="AY384" s="446"/>
      <c r="AZ384" s="446"/>
      <c r="BA384" s="446"/>
      <c r="BB384" s="446"/>
      <c r="BC384" s="446"/>
    </row>
    <row r="385" spans="36:55" s="89" customFormat="1">
      <c r="AJ385" s="446"/>
      <c r="AK385" s="446"/>
      <c r="AL385" s="446"/>
      <c r="AM385" s="446"/>
      <c r="AN385" s="446"/>
      <c r="AO385" s="446"/>
      <c r="AP385" s="446"/>
      <c r="AQ385" s="446"/>
      <c r="AR385" s="446"/>
      <c r="AS385" s="446"/>
      <c r="AT385" s="446"/>
      <c r="AU385" s="446"/>
      <c r="AV385" s="446"/>
      <c r="AW385" s="446"/>
      <c r="AX385" s="446"/>
      <c r="AY385" s="446"/>
      <c r="AZ385" s="446"/>
      <c r="BA385" s="446"/>
      <c r="BB385" s="446"/>
      <c r="BC385" s="446"/>
    </row>
    <row r="386" spans="36:55" s="89" customFormat="1">
      <c r="AJ386" s="446"/>
      <c r="AK386" s="446"/>
      <c r="AL386" s="446"/>
      <c r="AM386" s="446"/>
      <c r="AN386" s="446"/>
      <c r="AO386" s="446"/>
      <c r="AP386" s="446"/>
      <c r="AQ386" s="446"/>
      <c r="AR386" s="446"/>
      <c r="AS386" s="446"/>
      <c r="AT386" s="446"/>
      <c r="AU386" s="446"/>
      <c r="AV386" s="446"/>
      <c r="AW386" s="446"/>
      <c r="AX386" s="446"/>
      <c r="AY386" s="446"/>
      <c r="AZ386" s="446"/>
      <c r="BA386" s="446"/>
      <c r="BB386" s="446"/>
      <c r="BC386" s="446"/>
    </row>
    <row r="387" spans="36:55" s="89" customFormat="1">
      <c r="AJ387" s="446"/>
      <c r="AK387" s="446"/>
      <c r="AL387" s="446"/>
      <c r="AM387" s="446"/>
      <c r="AN387" s="446"/>
      <c r="AO387" s="446"/>
      <c r="AP387" s="446"/>
      <c r="AQ387" s="446"/>
      <c r="AR387" s="446"/>
      <c r="AS387" s="446"/>
      <c r="AT387" s="446"/>
      <c r="AU387" s="446"/>
      <c r="AV387" s="446"/>
      <c r="AW387" s="446"/>
      <c r="AX387" s="446"/>
      <c r="AY387" s="446"/>
      <c r="AZ387" s="446"/>
      <c r="BA387" s="446"/>
      <c r="BB387" s="446"/>
      <c r="BC387" s="446"/>
    </row>
    <row r="388" spans="36:55" s="89" customFormat="1">
      <c r="AJ388" s="446"/>
      <c r="AK388" s="446"/>
      <c r="AL388" s="446"/>
      <c r="AM388" s="446"/>
      <c r="AN388" s="446"/>
      <c r="AO388" s="446"/>
      <c r="AP388" s="446"/>
      <c r="AQ388" s="446"/>
      <c r="AR388" s="446"/>
      <c r="AS388" s="446"/>
      <c r="AT388" s="446"/>
      <c r="AU388" s="446"/>
      <c r="AV388" s="446"/>
      <c r="AW388" s="446"/>
      <c r="AX388" s="446"/>
      <c r="AY388" s="446"/>
      <c r="AZ388" s="446"/>
      <c r="BA388" s="446"/>
      <c r="BB388" s="446"/>
      <c r="BC388" s="446"/>
    </row>
    <row r="389" spans="36:55" s="89" customFormat="1">
      <c r="AJ389" s="446"/>
      <c r="AK389" s="446"/>
      <c r="AL389" s="446"/>
      <c r="AM389" s="446"/>
      <c r="AN389" s="446"/>
      <c r="AO389" s="446"/>
      <c r="AP389" s="446"/>
      <c r="AQ389" s="446"/>
      <c r="AR389" s="446"/>
      <c r="AS389" s="446"/>
      <c r="AT389" s="446"/>
      <c r="AU389" s="446"/>
      <c r="AV389" s="446"/>
      <c r="AW389" s="446"/>
      <c r="AX389" s="446"/>
      <c r="AY389" s="446"/>
      <c r="AZ389" s="446"/>
      <c r="BA389" s="446"/>
      <c r="BB389" s="446"/>
      <c r="BC389" s="446"/>
    </row>
    <row r="390" spans="36:55" s="89" customFormat="1">
      <c r="AJ390" s="446"/>
      <c r="AK390" s="446"/>
      <c r="AL390" s="446"/>
      <c r="AM390" s="446"/>
      <c r="AN390" s="446"/>
      <c r="AO390" s="446"/>
      <c r="AP390" s="446"/>
      <c r="AQ390" s="446"/>
      <c r="AR390" s="446"/>
      <c r="AS390" s="446"/>
      <c r="AT390" s="446"/>
      <c r="AU390" s="446"/>
      <c r="AV390" s="446"/>
      <c r="AW390" s="446"/>
      <c r="AX390" s="446"/>
      <c r="AY390" s="446"/>
      <c r="AZ390" s="446"/>
      <c r="BA390" s="446"/>
      <c r="BB390" s="446"/>
      <c r="BC390" s="446"/>
    </row>
    <row r="391" spans="36:55" s="89" customFormat="1">
      <c r="AJ391" s="446"/>
      <c r="AK391" s="446"/>
      <c r="AL391" s="446"/>
      <c r="AM391" s="446"/>
      <c r="AN391" s="446"/>
      <c r="AO391" s="446"/>
      <c r="AP391" s="446"/>
      <c r="AQ391" s="446"/>
      <c r="AR391" s="446"/>
      <c r="AS391" s="446"/>
      <c r="AT391" s="446"/>
      <c r="AU391" s="446"/>
      <c r="AV391" s="446"/>
      <c r="AW391" s="446"/>
      <c r="AX391" s="446"/>
      <c r="AY391" s="446"/>
      <c r="AZ391" s="446"/>
      <c r="BA391" s="446"/>
      <c r="BB391" s="446"/>
      <c r="BC391" s="446"/>
    </row>
    <row r="392" spans="36:55" s="89" customFormat="1">
      <c r="AJ392" s="446"/>
      <c r="AK392" s="446"/>
      <c r="AL392" s="446"/>
      <c r="AM392" s="446"/>
      <c r="AN392" s="446"/>
      <c r="AO392" s="446"/>
      <c r="AP392" s="446"/>
      <c r="AQ392" s="446"/>
      <c r="AR392" s="446"/>
      <c r="AS392" s="446"/>
      <c r="AT392" s="446"/>
      <c r="AU392" s="446"/>
      <c r="AV392" s="446"/>
      <c r="AW392" s="446"/>
      <c r="AX392" s="446"/>
      <c r="AY392" s="446"/>
      <c r="AZ392" s="446"/>
      <c r="BA392" s="446"/>
      <c r="BB392" s="446"/>
      <c r="BC392" s="446"/>
    </row>
    <row r="393" spans="36:55" s="89" customFormat="1">
      <c r="AJ393" s="446"/>
      <c r="AK393" s="446"/>
      <c r="AL393" s="446"/>
      <c r="AM393" s="446"/>
      <c r="AN393" s="446"/>
      <c r="AO393" s="446"/>
      <c r="AP393" s="446"/>
      <c r="AQ393" s="446"/>
      <c r="AR393" s="446"/>
      <c r="AS393" s="446"/>
      <c r="AT393" s="446"/>
      <c r="AU393" s="446"/>
      <c r="AV393" s="446"/>
      <c r="AW393" s="446"/>
      <c r="AX393" s="446"/>
      <c r="AY393" s="446"/>
      <c r="AZ393" s="446"/>
      <c r="BA393" s="446"/>
      <c r="BB393" s="446"/>
      <c r="BC393" s="446"/>
    </row>
    <row r="394" spans="36:55" s="89" customFormat="1">
      <c r="AJ394" s="446"/>
      <c r="AK394" s="446"/>
      <c r="AL394" s="446"/>
      <c r="AM394" s="446"/>
      <c r="AN394" s="446"/>
      <c r="AO394" s="446"/>
      <c r="AP394" s="446"/>
      <c r="AQ394" s="446"/>
      <c r="AR394" s="446"/>
      <c r="AS394" s="446"/>
      <c r="AT394" s="446"/>
      <c r="AU394" s="446"/>
      <c r="AV394" s="446"/>
      <c r="AW394" s="446"/>
      <c r="AX394" s="446"/>
      <c r="AY394" s="446"/>
      <c r="AZ394" s="446"/>
      <c r="BA394" s="446"/>
      <c r="BB394" s="446"/>
      <c r="BC394" s="446"/>
    </row>
    <row r="395" spans="36:55" s="89" customFormat="1">
      <c r="AJ395" s="446"/>
      <c r="AK395" s="446"/>
      <c r="AL395" s="446"/>
      <c r="AM395" s="446"/>
      <c r="AN395" s="446"/>
      <c r="AO395" s="446"/>
      <c r="AP395" s="446"/>
      <c r="AQ395" s="446"/>
      <c r="AR395" s="446"/>
      <c r="AS395" s="446"/>
      <c r="AT395" s="446"/>
      <c r="AU395" s="446"/>
      <c r="AV395" s="446"/>
      <c r="AW395" s="446"/>
      <c r="AX395" s="446"/>
      <c r="AY395" s="446"/>
      <c r="AZ395" s="446"/>
      <c r="BA395" s="446"/>
      <c r="BB395" s="446"/>
      <c r="BC395" s="446"/>
    </row>
    <row r="396" spans="36:55" s="89" customFormat="1">
      <c r="AJ396" s="446"/>
      <c r="AK396" s="446"/>
      <c r="AL396" s="446"/>
      <c r="AM396" s="446"/>
      <c r="AN396" s="446"/>
      <c r="AO396" s="446"/>
      <c r="AP396" s="446"/>
      <c r="AQ396" s="446"/>
      <c r="AR396" s="446"/>
      <c r="AS396" s="446"/>
      <c r="AT396" s="446"/>
      <c r="AU396" s="446"/>
      <c r="AV396" s="446"/>
      <c r="AW396" s="446"/>
      <c r="AX396" s="446"/>
      <c r="AY396" s="446"/>
      <c r="AZ396" s="446"/>
      <c r="BA396" s="446"/>
      <c r="BB396" s="446"/>
      <c r="BC396" s="446"/>
    </row>
    <row r="397" spans="36:55" s="89" customFormat="1">
      <c r="AJ397" s="446"/>
      <c r="AK397" s="446"/>
      <c r="AL397" s="446"/>
      <c r="AM397" s="446"/>
      <c r="AN397" s="446"/>
      <c r="AO397" s="446"/>
      <c r="AP397" s="446"/>
      <c r="AQ397" s="446"/>
      <c r="AR397" s="446"/>
      <c r="AS397" s="446"/>
      <c r="AT397" s="446"/>
      <c r="AU397" s="446"/>
      <c r="AV397" s="446"/>
      <c r="AW397" s="446"/>
      <c r="AX397" s="446"/>
      <c r="AY397" s="446"/>
      <c r="AZ397" s="446"/>
      <c r="BA397" s="446"/>
      <c r="BB397" s="446"/>
      <c r="BC397" s="446"/>
    </row>
    <row r="398" spans="36:55" s="89" customFormat="1">
      <c r="AJ398" s="446"/>
      <c r="AK398" s="446"/>
      <c r="AL398" s="446"/>
      <c r="AM398" s="446"/>
      <c r="AN398" s="446"/>
      <c r="AO398" s="446"/>
      <c r="AP398" s="446"/>
      <c r="AQ398" s="446"/>
      <c r="AR398" s="446"/>
      <c r="AS398" s="446"/>
      <c r="AT398" s="446"/>
      <c r="AU398" s="446"/>
      <c r="AV398" s="446"/>
      <c r="AW398" s="446"/>
      <c r="AX398" s="446"/>
      <c r="AY398" s="446"/>
      <c r="AZ398" s="446"/>
      <c r="BA398" s="446"/>
      <c r="BB398" s="446"/>
      <c r="BC398" s="446"/>
    </row>
    <row r="399" spans="36:55" s="89" customFormat="1">
      <c r="AJ399" s="446"/>
      <c r="AK399" s="446"/>
      <c r="AL399" s="446"/>
      <c r="AM399" s="446"/>
      <c r="AN399" s="446"/>
      <c r="AO399" s="446"/>
      <c r="AP399" s="446"/>
      <c r="AQ399" s="446"/>
      <c r="AR399" s="446"/>
      <c r="AS399" s="446"/>
      <c r="AT399" s="446"/>
      <c r="AU399" s="446"/>
      <c r="AV399" s="446"/>
      <c r="AW399" s="446"/>
      <c r="AX399" s="446"/>
      <c r="AY399" s="446"/>
      <c r="AZ399" s="446"/>
      <c r="BA399" s="446"/>
      <c r="BB399" s="446"/>
      <c r="BC399" s="446"/>
    </row>
    <row r="400" spans="36:55" s="89" customFormat="1">
      <c r="AJ400" s="446"/>
      <c r="AK400" s="446"/>
      <c r="AL400" s="446"/>
      <c r="AM400" s="446"/>
      <c r="AN400" s="446"/>
      <c r="AO400" s="446"/>
      <c r="AP400" s="446"/>
      <c r="AQ400" s="446"/>
      <c r="AR400" s="446"/>
      <c r="AS400" s="446"/>
      <c r="AT400" s="446"/>
      <c r="AU400" s="446"/>
      <c r="AV400" s="446"/>
      <c r="AW400" s="446"/>
      <c r="AX400" s="446"/>
      <c r="AY400" s="446"/>
      <c r="AZ400" s="446"/>
      <c r="BA400" s="446"/>
      <c r="BB400" s="446"/>
      <c r="BC400" s="446"/>
    </row>
    <row r="401" spans="36:55" s="89" customFormat="1">
      <c r="AJ401" s="446"/>
      <c r="AK401" s="446"/>
      <c r="AL401" s="446"/>
      <c r="AM401" s="446"/>
      <c r="AN401" s="446"/>
      <c r="AO401" s="446"/>
      <c r="AP401" s="446"/>
      <c r="AQ401" s="446"/>
      <c r="AR401" s="446"/>
      <c r="AS401" s="446"/>
      <c r="AT401" s="446"/>
      <c r="AU401" s="446"/>
      <c r="AV401" s="446"/>
      <c r="AW401" s="446"/>
      <c r="AX401" s="446"/>
      <c r="AY401" s="446"/>
      <c r="AZ401" s="446"/>
      <c r="BA401" s="446"/>
      <c r="BB401" s="446"/>
      <c r="BC401" s="446"/>
    </row>
    <row r="402" spans="36:55" s="89" customFormat="1">
      <c r="AJ402" s="446"/>
      <c r="AK402" s="446"/>
      <c r="AL402" s="446"/>
      <c r="AM402" s="446"/>
      <c r="AN402" s="446"/>
      <c r="AO402" s="446"/>
      <c r="AP402" s="446"/>
      <c r="AQ402" s="446"/>
      <c r="AR402" s="446"/>
      <c r="AS402" s="446"/>
      <c r="AT402" s="446"/>
      <c r="AU402" s="446"/>
      <c r="AV402" s="446"/>
      <c r="AW402" s="446"/>
      <c r="AX402" s="446"/>
      <c r="AY402" s="446"/>
      <c r="AZ402" s="446"/>
      <c r="BA402" s="446"/>
      <c r="BB402" s="446"/>
      <c r="BC402" s="446"/>
    </row>
    <row r="403" spans="36:55" s="89" customFormat="1">
      <c r="AJ403" s="446"/>
      <c r="AK403" s="446"/>
      <c r="AL403" s="446"/>
      <c r="AM403" s="446"/>
      <c r="AN403" s="446"/>
      <c r="AO403" s="446"/>
      <c r="AP403" s="446"/>
      <c r="AQ403" s="446"/>
      <c r="AR403" s="446"/>
      <c r="AS403" s="446"/>
      <c r="AT403" s="446"/>
      <c r="AU403" s="446"/>
      <c r="AV403" s="446"/>
      <c r="AW403" s="446"/>
      <c r="AX403" s="446"/>
      <c r="AY403" s="446"/>
      <c r="AZ403" s="446"/>
      <c r="BA403" s="446"/>
      <c r="BB403" s="446"/>
      <c r="BC403" s="446"/>
    </row>
    <row r="404" spans="36:55" s="89" customFormat="1">
      <c r="AJ404" s="446"/>
      <c r="AK404" s="446"/>
      <c r="AL404" s="446"/>
      <c r="AM404" s="446"/>
      <c r="AN404" s="446"/>
      <c r="AO404" s="446"/>
      <c r="AP404" s="446"/>
      <c r="AQ404" s="446"/>
      <c r="AR404" s="446"/>
      <c r="AS404" s="446"/>
      <c r="AT404" s="446"/>
      <c r="AU404" s="446"/>
      <c r="AV404" s="446"/>
      <c r="AW404" s="446"/>
      <c r="AX404" s="446"/>
      <c r="AY404" s="446"/>
      <c r="AZ404" s="446"/>
      <c r="BA404" s="446"/>
      <c r="BB404" s="446"/>
      <c r="BC404" s="446"/>
    </row>
    <row r="405" spans="36:55" s="89" customFormat="1">
      <c r="AJ405" s="446"/>
      <c r="AK405" s="446"/>
      <c r="AL405" s="446"/>
      <c r="AM405" s="446"/>
      <c r="AN405" s="446"/>
      <c r="AO405" s="446"/>
      <c r="AP405" s="446"/>
      <c r="AQ405" s="446"/>
      <c r="AR405" s="446"/>
      <c r="AS405" s="446"/>
      <c r="AT405" s="446"/>
      <c r="AU405" s="446"/>
      <c r="AV405" s="446"/>
      <c r="AW405" s="446"/>
      <c r="AX405" s="446"/>
      <c r="AY405" s="446"/>
      <c r="AZ405" s="446"/>
      <c r="BA405" s="446"/>
      <c r="BB405" s="446"/>
      <c r="BC405" s="446"/>
    </row>
    <row r="406" spans="36:55" s="89" customFormat="1">
      <c r="AJ406" s="446"/>
      <c r="AK406" s="446"/>
      <c r="AL406" s="446"/>
      <c r="AM406" s="446"/>
      <c r="AN406" s="446"/>
      <c r="AO406" s="446"/>
      <c r="AP406" s="446"/>
      <c r="AQ406" s="446"/>
      <c r="AR406" s="446"/>
      <c r="AS406" s="446"/>
      <c r="AT406" s="446"/>
      <c r="AU406" s="446"/>
      <c r="AV406" s="446"/>
      <c r="AW406" s="446"/>
      <c r="AX406" s="446"/>
      <c r="AY406" s="446"/>
      <c r="AZ406" s="446"/>
      <c r="BA406" s="446"/>
      <c r="BB406" s="446"/>
      <c r="BC406" s="446"/>
    </row>
    <row r="407" spans="36:55" s="89" customFormat="1">
      <c r="AJ407" s="446"/>
      <c r="AK407" s="446"/>
      <c r="AL407" s="446"/>
      <c r="AM407" s="446"/>
      <c r="AN407" s="446"/>
      <c r="AO407" s="446"/>
      <c r="AP407" s="446"/>
      <c r="AQ407" s="446"/>
      <c r="AR407" s="446"/>
      <c r="AS407" s="446"/>
      <c r="AT407" s="446"/>
      <c r="AU407" s="446"/>
      <c r="AV407" s="446"/>
      <c r="AW407" s="446"/>
      <c r="AX407" s="446"/>
      <c r="AY407" s="446"/>
      <c r="AZ407" s="446"/>
      <c r="BA407" s="446"/>
      <c r="BB407" s="446"/>
      <c r="BC407" s="446"/>
    </row>
    <row r="408" spans="36:55" s="89" customFormat="1">
      <c r="AJ408" s="446"/>
      <c r="AK408" s="446"/>
      <c r="AL408" s="446"/>
      <c r="AM408" s="446"/>
      <c r="AN408" s="446"/>
      <c r="AO408" s="446"/>
      <c r="AP408" s="446"/>
      <c r="AQ408" s="446"/>
      <c r="AR408" s="446"/>
      <c r="AS408" s="446"/>
      <c r="AT408" s="446"/>
      <c r="AU408" s="446"/>
      <c r="AV408" s="446"/>
      <c r="AW408" s="446"/>
      <c r="AX408" s="446"/>
      <c r="AY408" s="446"/>
      <c r="AZ408" s="446"/>
      <c r="BA408" s="446"/>
      <c r="BB408" s="446"/>
      <c r="BC408" s="446"/>
    </row>
  </sheetData>
  <mergeCells count="88">
    <mergeCell ref="U57:V57"/>
    <mergeCell ref="W57:X57"/>
    <mergeCell ref="A70:B70"/>
    <mergeCell ref="A71:B71"/>
    <mergeCell ref="C57:D57"/>
    <mergeCell ref="E57:F57"/>
    <mergeCell ref="G57:H57"/>
    <mergeCell ref="I57:J57"/>
    <mergeCell ref="K57:L57"/>
    <mergeCell ref="M57:N57"/>
    <mergeCell ref="O57:P57"/>
    <mergeCell ref="Q57:R57"/>
    <mergeCell ref="S57:T57"/>
    <mergeCell ref="W56:X56"/>
    <mergeCell ref="C56:D56"/>
    <mergeCell ref="E56:F56"/>
    <mergeCell ref="G56:H56"/>
    <mergeCell ref="I56:J56"/>
    <mergeCell ref="K56:L56"/>
    <mergeCell ref="M56:N56"/>
    <mergeCell ref="O56:P56"/>
    <mergeCell ref="Q56:R56"/>
    <mergeCell ref="S56:T56"/>
    <mergeCell ref="U56:V56"/>
    <mergeCell ref="C19:D19"/>
    <mergeCell ref="E19:F19"/>
    <mergeCell ref="G19:H19"/>
    <mergeCell ref="A1:R1"/>
    <mergeCell ref="A2:R2"/>
    <mergeCell ref="A4:R4"/>
    <mergeCell ref="A6:F6"/>
    <mergeCell ref="G6:Q6"/>
    <mergeCell ref="R6:AC6"/>
    <mergeCell ref="I19:J19"/>
    <mergeCell ref="K19:L19"/>
    <mergeCell ref="M19:N19"/>
    <mergeCell ref="Y19:AF19"/>
    <mergeCell ref="O20:P20"/>
    <mergeCell ref="Q19:R19"/>
    <mergeCell ref="S19:T19"/>
    <mergeCell ref="U19:V19"/>
    <mergeCell ref="W19:X19"/>
    <mergeCell ref="O19:P19"/>
    <mergeCell ref="U20:V20"/>
    <mergeCell ref="W20:X20"/>
    <mergeCell ref="S20:T20"/>
    <mergeCell ref="Q20:R20"/>
    <mergeCell ref="M20:N20"/>
    <mergeCell ref="K39:L39"/>
    <mergeCell ref="M39:N39"/>
    <mergeCell ref="A37:B37"/>
    <mergeCell ref="A36:B36"/>
    <mergeCell ref="C39:D39"/>
    <mergeCell ref="E39:F39"/>
    <mergeCell ref="G39:H39"/>
    <mergeCell ref="I39:J39"/>
    <mergeCell ref="C20:D20"/>
    <mergeCell ref="E20:F20"/>
    <mergeCell ref="G20:H20"/>
    <mergeCell ref="I20:J20"/>
    <mergeCell ref="K20:L20"/>
    <mergeCell ref="U39:V39"/>
    <mergeCell ref="W39:X39"/>
    <mergeCell ref="M40:N40"/>
    <mergeCell ref="O40:P40"/>
    <mergeCell ref="S39:T39"/>
    <mergeCell ref="W40:X40"/>
    <mergeCell ref="Q39:R39"/>
    <mergeCell ref="O39:P39"/>
    <mergeCell ref="U40:V40"/>
    <mergeCell ref="Q40:R40"/>
    <mergeCell ref="S40:T40"/>
    <mergeCell ref="C40:D40"/>
    <mergeCell ref="E40:F40"/>
    <mergeCell ref="G40:H40"/>
    <mergeCell ref="I40:J40"/>
    <mergeCell ref="K40:L40"/>
    <mergeCell ref="A74:B74"/>
    <mergeCell ref="A75:B75"/>
    <mergeCell ref="A76:B76"/>
    <mergeCell ref="A73:B73"/>
    <mergeCell ref="A53:B53"/>
    <mergeCell ref="A54:B54"/>
    <mergeCell ref="Y20:AF20"/>
    <mergeCell ref="Y56:AF56"/>
    <mergeCell ref="Y57:AF57"/>
    <mergeCell ref="Y39:AF39"/>
    <mergeCell ref="Y40:AF40"/>
  </mergeCells>
  <phoneticPr fontId="3" type="noConversion"/>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dimension ref="A1:BJ537"/>
  <sheetViews>
    <sheetView zoomScaleNormal="100" workbookViewId="0">
      <selection activeCell="B36" sqref="B36"/>
    </sheetView>
  </sheetViews>
  <sheetFormatPr defaultRowHeight="12.75"/>
  <cols>
    <col min="14" max="14" width="9.140625" customWidth="1"/>
    <col min="22" max="30" width="9.140625" style="89"/>
    <col min="31" max="62" width="9.140625" style="446"/>
  </cols>
  <sheetData>
    <row r="1" spans="1:62" ht="20.25" customHeight="1">
      <c r="A1" s="798" t="s">
        <v>129</v>
      </c>
      <c r="B1" s="799"/>
      <c r="C1" s="799"/>
      <c r="D1" s="799"/>
      <c r="E1" s="799"/>
      <c r="F1" s="799"/>
      <c r="G1" s="799"/>
      <c r="H1" s="799"/>
      <c r="I1" s="799"/>
      <c r="J1" s="799"/>
      <c r="K1" s="799"/>
      <c r="L1" s="799"/>
      <c r="M1" s="799"/>
      <c r="N1" s="799"/>
      <c r="O1" s="799"/>
      <c r="P1" s="799"/>
      <c r="Q1" s="799"/>
      <c r="R1" s="799"/>
      <c r="S1" s="218"/>
      <c r="T1" s="218"/>
      <c r="U1" s="218"/>
      <c r="V1" s="218"/>
      <c r="W1" s="218"/>
      <c r="X1" s="218"/>
      <c r="Y1" s="297"/>
      <c r="Z1" s="297"/>
      <c r="AA1" s="220"/>
      <c r="AE1" s="89"/>
      <c r="AF1" s="89"/>
      <c r="AG1" s="89"/>
      <c r="AH1" s="89"/>
      <c r="AI1" s="89"/>
      <c r="AJ1" s="89"/>
      <c r="AK1" s="89"/>
      <c r="BB1"/>
      <c r="BC1"/>
      <c r="BD1"/>
      <c r="BE1"/>
      <c r="BF1"/>
      <c r="BG1"/>
      <c r="BH1"/>
      <c r="BI1"/>
      <c r="BJ1"/>
    </row>
    <row r="2" spans="1:62" ht="20.25" customHeight="1">
      <c r="A2" s="800" t="s">
        <v>149</v>
      </c>
      <c r="B2" s="801"/>
      <c r="C2" s="801"/>
      <c r="D2" s="801"/>
      <c r="E2" s="801"/>
      <c r="F2" s="801"/>
      <c r="G2" s="801"/>
      <c r="H2" s="801"/>
      <c r="I2" s="801"/>
      <c r="J2" s="801"/>
      <c r="K2" s="801"/>
      <c r="L2" s="801"/>
      <c r="M2" s="801"/>
      <c r="N2" s="801"/>
      <c r="O2" s="801"/>
      <c r="P2" s="801"/>
      <c r="Q2" s="801"/>
      <c r="R2" s="801"/>
      <c r="S2" s="219"/>
      <c r="T2" s="219"/>
      <c r="U2" s="219"/>
      <c r="V2" s="219"/>
      <c r="W2" s="219"/>
      <c r="X2" s="219"/>
      <c r="Y2" s="296"/>
      <c r="Z2" s="296"/>
      <c r="AA2" s="221"/>
      <c r="AE2" s="89"/>
      <c r="AF2" s="89"/>
      <c r="AG2" s="89"/>
      <c r="AH2" s="89"/>
      <c r="AI2" s="89"/>
      <c r="AJ2" s="89"/>
      <c r="AK2" s="89"/>
      <c r="BB2"/>
      <c r="BC2"/>
      <c r="BD2"/>
      <c r="BE2"/>
      <c r="BF2"/>
      <c r="BG2"/>
      <c r="BH2"/>
      <c r="BI2"/>
      <c r="BJ2"/>
    </row>
    <row r="3" spans="1:62" ht="9" customHeight="1">
      <c r="A3" s="268"/>
      <c r="B3" s="269"/>
      <c r="C3" s="269"/>
      <c r="D3" s="269"/>
      <c r="E3" s="269"/>
      <c r="F3" s="269"/>
      <c r="G3" s="269"/>
      <c r="H3" s="269"/>
      <c r="I3" s="269"/>
      <c r="J3" s="269"/>
      <c r="K3" s="269"/>
      <c r="L3" s="269"/>
      <c r="M3" s="269"/>
      <c r="N3" s="269"/>
      <c r="O3" s="269"/>
      <c r="P3" s="269"/>
      <c r="Q3" s="269"/>
      <c r="R3" s="269"/>
      <c r="S3" s="219"/>
      <c r="T3" s="219"/>
      <c r="U3" s="219"/>
      <c r="V3" s="219"/>
      <c r="W3" s="219"/>
      <c r="X3" s="219"/>
      <c r="Y3" s="296"/>
      <c r="Z3" s="296"/>
      <c r="AA3" s="221"/>
      <c r="AE3" s="89"/>
      <c r="AF3" s="89"/>
      <c r="AG3" s="89"/>
      <c r="AH3" s="89"/>
      <c r="AI3" s="89"/>
      <c r="AJ3" s="89"/>
      <c r="AK3" s="89"/>
      <c r="BB3"/>
      <c r="BC3"/>
      <c r="BD3"/>
      <c r="BE3"/>
      <c r="BF3"/>
      <c r="BG3"/>
      <c r="BH3"/>
      <c r="BI3"/>
      <c r="BJ3"/>
    </row>
    <row r="4" spans="1:62" ht="26.25" customHeight="1">
      <c r="A4" s="804" t="s">
        <v>245</v>
      </c>
      <c r="B4" s="805"/>
      <c r="C4" s="805"/>
      <c r="D4" s="805"/>
      <c r="E4" s="805"/>
      <c r="F4" s="805"/>
      <c r="G4" s="805"/>
      <c r="H4" s="805"/>
      <c r="I4" s="805"/>
      <c r="J4" s="805"/>
      <c r="K4" s="805"/>
      <c r="L4" s="805"/>
      <c r="M4" s="805"/>
      <c r="N4" s="805"/>
      <c r="O4" s="805"/>
      <c r="P4" s="805"/>
      <c r="Q4" s="805"/>
      <c r="R4" s="805"/>
      <c r="S4" s="219"/>
      <c r="T4" s="219"/>
      <c r="U4" s="219"/>
      <c r="V4" s="219"/>
      <c r="W4" s="219"/>
      <c r="X4" s="219"/>
      <c r="Y4" s="296"/>
      <c r="Z4" s="296"/>
      <c r="AA4" s="221"/>
      <c r="AE4" s="89"/>
      <c r="AF4" s="89"/>
      <c r="AG4" s="89"/>
      <c r="AH4" s="89"/>
      <c r="AI4" s="89"/>
      <c r="AJ4" s="89"/>
      <c r="AK4" s="89"/>
      <c r="BB4"/>
      <c r="BC4"/>
      <c r="BD4"/>
      <c r="BE4"/>
      <c r="BF4"/>
      <c r="BG4"/>
      <c r="BH4"/>
      <c r="BI4"/>
      <c r="BJ4"/>
    </row>
    <row r="5" spans="1:62" ht="12.75" customHeight="1">
      <c r="A5" s="217"/>
      <c r="B5" s="186"/>
      <c r="C5" s="117"/>
      <c r="D5" s="117"/>
      <c r="E5" s="117"/>
      <c r="F5" s="117"/>
      <c r="G5" s="117"/>
      <c r="H5" s="186"/>
      <c r="I5" s="186"/>
      <c r="J5" s="119"/>
      <c r="K5" s="119"/>
      <c r="L5" s="119"/>
      <c r="M5" s="186"/>
      <c r="N5" s="271"/>
      <c r="O5" s="186"/>
      <c r="P5" s="118" t="s">
        <v>130</v>
      </c>
      <c r="Q5" s="118"/>
      <c r="R5" s="120"/>
      <c r="S5" s="120"/>
      <c r="T5" s="117"/>
      <c r="U5" s="117"/>
      <c r="V5" s="117"/>
      <c r="W5" s="117"/>
      <c r="X5" s="117"/>
      <c r="Y5" s="186"/>
      <c r="Z5" s="186"/>
      <c r="AA5" s="222"/>
      <c r="AE5" s="89"/>
      <c r="AF5" s="89"/>
      <c r="AG5" s="89"/>
      <c r="AH5" s="89"/>
      <c r="AI5" s="89"/>
      <c r="AJ5" s="89"/>
      <c r="AK5" s="89"/>
      <c r="BB5"/>
      <c r="BC5"/>
      <c r="BD5"/>
      <c r="BE5"/>
      <c r="BF5"/>
      <c r="BG5"/>
      <c r="BH5"/>
      <c r="BI5"/>
      <c r="BJ5"/>
    </row>
    <row r="6" spans="1:62" ht="12.75" customHeight="1">
      <c r="A6" s="802" t="s">
        <v>21</v>
      </c>
      <c r="B6" s="803"/>
      <c r="C6" s="803"/>
      <c r="D6" s="803"/>
      <c r="E6" s="803"/>
      <c r="F6" s="803"/>
      <c r="G6" s="796" t="s">
        <v>51</v>
      </c>
      <c r="H6" s="797"/>
      <c r="I6" s="797"/>
      <c r="J6" s="797"/>
      <c r="K6" s="797"/>
      <c r="L6" s="797"/>
      <c r="M6" s="797"/>
      <c r="N6" s="797"/>
      <c r="O6" s="797"/>
      <c r="P6" s="797"/>
      <c r="Q6" s="797"/>
      <c r="R6" s="806" t="s">
        <v>88</v>
      </c>
      <c r="S6" s="807"/>
      <c r="T6" s="807"/>
      <c r="U6" s="807"/>
      <c r="V6" s="807"/>
      <c r="W6" s="807"/>
      <c r="X6" s="807"/>
      <c r="Y6" s="807"/>
      <c r="Z6" s="807"/>
      <c r="AA6" s="808"/>
      <c r="AE6" s="89"/>
      <c r="AF6" s="89"/>
      <c r="AG6" s="89"/>
      <c r="AH6" s="89"/>
      <c r="AI6" s="89"/>
      <c r="AJ6" s="89"/>
      <c r="AK6" s="89"/>
      <c r="BB6"/>
      <c r="BC6"/>
      <c r="BD6"/>
      <c r="BE6"/>
      <c r="BF6"/>
      <c r="BG6"/>
      <c r="BH6"/>
      <c r="BI6"/>
      <c r="BJ6"/>
    </row>
    <row r="7" spans="1:62" ht="12.75" customHeight="1">
      <c r="A7" s="56" t="s">
        <v>119</v>
      </c>
      <c r="B7" s="57"/>
      <c r="C7" s="57"/>
      <c r="D7" s="212" t="s">
        <v>271</v>
      </c>
      <c r="E7" s="106"/>
      <c r="F7" s="32"/>
      <c r="G7" s="260" t="s">
        <v>121</v>
      </c>
      <c r="H7" s="258"/>
      <c r="I7" s="261" t="s">
        <v>152</v>
      </c>
      <c r="J7" s="262"/>
      <c r="K7" s="263"/>
      <c r="L7" s="258"/>
      <c r="M7" s="261" t="s">
        <v>187</v>
      </c>
      <c r="N7" s="258"/>
      <c r="O7" s="261" t="s">
        <v>30</v>
      </c>
      <c r="P7" s="262"/>
      <c r="Q7" s="263"/>
      <c r="R7" s="260" t="s">
        <v>92</v>
      </c>
      <c r="S7" s="261"/>
      <c r="T7" s="261"/>
      <c r="U7" s="261"/>
      <c r="V7" s="261"/>
      <c r="W7" s="258"/>
      <c r="X7" s="258"/>
      <c r="Y7" s="258"/>
      <c r="Z7" s="258"/>
      <c r="AA7" s="259"/>
      <c r="AE7" s="89"/>
      <c r="AF7" s="89"/>
      <c r="AG7" s="89"/>
      <c r="AH7" s="89"/>
      <c r="AI7" s="89"/>
      <c r="AJ7" s="89"/>
      <c r="AK7" s="89"/>
      <c r="BB7"/>
      <c r="BC7"/>
      <c r="BD7"/>
      <c r="BE7"/>
      <c r="BF7"/>
      <c r="BG7"/>
      <c r="BH7"/>
      <c r="BI7"/>
      <c r="BJ7"/>
    </row>
    <row r="8" spans="1:62" ht="12.75" customHeight="1">
      <c r="A8" s="56" t="s">
        <v>206</v>
      </c>
      <c r="B8" s="57"/>
      <c r="C8" s="57"/>
      <c r="D8" s="109" t="s">
        <v>105</v>
      </c>
      <c r="E8" s="106"/>
      <c r="F8" s="32"/>
      <c r="G8" s="56" t="s">
        <v>120</v>
      </c>
      <c r="H8" s="32"/>
      <c r="I8" s="106" t="s">
        <v>153</v>
      </c>
      <c r="J8" s="108"/>
      <c r="K8" s="57"/>
      <c r="L8" s="32"/>
      <c r="M8" s="106" t="s">
        <v>188</v>
      </c>
      <c r="N8" s="32"/>
      <c r="O8" s="106" t="s">
        <v>32</v>
      </c>
      <c r="P8" s="106"/>
      <c r="Q8" s="32"/>
      <c r="R8" s="56" t="s">
        <v>93</v>
      </c>
      <c r="S8" s="106"/>
      <c r="T8" s="106"/>
      <c r="U8" s="106"/>
      <c r="V8" s="106"/>
      <c r="W8" s="32"/>
      <c r="X8" s="32"/>
      <c r="Y8" s="32"/>
      <c r="Z8" s="32"/>
      <c r="AA8" s="107"/>
      <c r="AE8" s="89"/>
      <c r="AF8" s="89"/>
      <c r="AG8" s="89"/>
      <c r="AH8" s="89"/>
      <c r="AI8" s="89"/>
      <c r="AJ8" s="89"/>
      <c r="AK8" s="89"/>
      <c r="BB8"/>
      <c r="BC8"/>
      <c r="BD8"/>
      <c r="BE8"/>
      <c r="BF8"/>
      <c r="BG8"/>
      <c r="BH8"/>
      <c r="BI8"/>
      <c r="BJ8"/>
    </row>
    <row r="9" spans="1:62">
      <c r="A9" s="56" t="s">
        <v>122</v>
      </c>
      <c r="B9" s="57"/>
      <c r="C9" s="57"/>
      <c r="D9" s="213" t="s">
        <v>104</v>
      </c>
      <c r="E9" s="106"/>
      <c r="F9" s="32"/>
      <c r="G9" s="56" t="s">
        <v>127</v>
      </c>
      <c r="H9" s="32"/>
      <c r="I9" s="106" t="s">
        <v>159</v>
      </c>
      <c r="J9" s="108"/>
      <c r="K9" s="57"/>
      <c r="L9" s="32"/>
      <c r="M9" s="106" t="s">
        <v>189</v>
      </c>
      <c r="N9" s="32"/>
      <c r="O9" s="106" t="s">
        <v>114</v>
      </c>
      <c r="P9" s="106"/>
      <c r="Q9" s="32"/>
      <c r="R9" s="56" t="s">
        <v>244</v>
      </c>
      <c r="S9" s="106"/>
      <c r="T9" s="106"/>
      <c r="U9" s="106"/>
      <c r="V9" s="106"/>
      <c r="W9" s="32"/>
      <c r="X9" s="32"/>
      <c r="Y9" s="32"/>
      <c r="Z9" s="32"/>
      <c r="AA9" s="107"/>
      <c r="AE9" s="89"/>
      <c r="AF9" s="89"/>
      <c r="AG9" s="89"/>
      <c r="AH9" s="89"/>
      <c r="AI9" s="89"/>
      <c r="AJ9" s="89"/>
      <c r="AK9" s="89"/>
      <c r="BB9"/>
      <c r="BC9"/>
      <c r="BD9"/>
      <c r="BE9"/>
      <c r="BF9"/>
      <c r="BG9"/>
      <c r="BH9"/>
      <c r="BI9"/>
      <c r="BJ9"/>
    </row>
    <row r="10" spans="1:62">
      <c r="A10" s="56" t="s">
        <v>123</v>
      </c>
      <c r="B10" s="57"/>
      <c r="C10" s="57"/>
      <c r="D10" s="490" t="s">
        <v>300</v>
      </c>
      <c r="E10" s="106"/>
      <c r="F10" s="32"/>
      <c r="G10" s="264"/>
      <c r="H10" s="32"/>
      <c r="I10" s="106" t="s">
        <v>160</v>
      </c>
      <c r="J10" s="32"/>
      <c r="K10" s="32"/>
      <c r="L10" s="32"/>
      <c r="M10" s="106" t="s">
        <v>190</v>
      </c>
      <c r="N10" s="32"/>
      <c r="O10" s="216" t="s">
        <v>113</v>
      </c>
      <c r="P10" s="106"/>
      <c r="Q10" s="32"/>
      <c r="R10" s="298" t="s">
        <v>89</v>
      </c>
      <c r="S10" s="106"/>
      <c r="T10" s="108"/>
      <c r="U10" s="106"/>
      <c r="V10" s="106"/>
      <c r="W10" s="32"/>
      <c r="X10" s="32"/>
      <c r="Y10" s="32"/>
      <c r="Z10" s="32"/>
      <c r="AA10" s="107"/>
      <c r="AE10" s="89"/>
      <c r="AF10" s="89"/>
      <c r="AG10" s="89"/>
      <c r="AH10" s="89"/>
      <c r="AI10" s="89"/>
      <c r="AJ10" s="89"/>
      <c r="AK10" s="89"/>
      <c r="BB10"/>
      <c r="BC10"/>
      <c r="BD10"/>
      <c r="BE10"/>
      <c r="BF10"/>
      <c r="BG10"/>
      <c r="BH10"/>
      <c r="BI10"/>
      <c r="BJ10"/>
    </row>
    <row r="11" spans="1:62">
      <c r="A11" s="56" t="s">
        <v>124</v>
      </c>
      <c r="B11" s="57"/>
      <c r="C11" s="57"/>
      <c r="D11" s="109" t="s">
        <v>117</v>
      </c>
      <c r="E11" s="106"/>
      <c r="F11" s="32"/>
      <c r="G11" s="56" t="s">
        <v>128</v>
      </c>
      <c r="H11" s="32"/>
      <c r="I11" s="106" t="s">
        <v>35</v>
      </c>
      <c r="J11" s="108"/>
      <c r="K11" s="57"/>
      <c r="L11" s="32"/>
      <c r="M11" s="106" t="s">
        <v>191</v>
      </c>
      <c r="N11" s="32"/>
      <c r="O11" s="106" t="s">
        <v>111</v>
      </c>
      <c r="P11" s="106"/>
      <c r="Q11" s="32"/>
      <c r="R11" s="56" t="s">
        <v>107</v>
      </c>
      <c r="S11" s="106"/>
      <c r="T11" s="106"/>
      <c r="U11" s="106"/>
      <c r="V11" s="106"/>
      <c r="W11" s="32"/>
      <c r="X11" s="32"/>
      <c r="Y11" s="32"/>
      <c r="Z11" s="32"/>
      <c r="AA11" s="107"/>
      <c r="AE11" s="89"/>
      <c r="AF11" s="89"/>
      <c r="AG11" s="89"/>
      <c r="AH11" s="89"/>
      <c r="AI11" s="89"/>
      <c r="AJ11" s="89"/>
      <c r="AK11" s="89"/>
      <c r="BB11"/>
      <c r="BC11"/>
      <c r="BD11"/>
      <c r="BE11"/>
      <c r="BF11"/>
      <c r="BG11"/>
      <c r="BH11"/>
      <c r="BI11"/>
      <c r="BJ11"/>
    </row>
    <row r="12" spans="1:62">
      <c r="B12" s="57"/>
      <c r="C12" s="57"/>
      <c r="D12" s="109" t="s">
        <v>118</v>
      </c>
      <c r="E12" s="106"/>
      <c r="F12" s="32"/>
      <c r="G12" s="56" t="s">
        <v>176</v>
      </c>
      <c r="H12" s="32"/>
      <c r="I12" s="106" t="s">
        <v>177</v>
      </c>
      <c r="J12" s="108"/>
      <c r="K12" s="57"/>
      <c r="L12" s="32"/>
      <c r="M12" s="106" t="s">
        <v>217</v>
      </c>
      <c r="N12" s="32"/>
      <c r="O12" s="106" t="s">
        <v>218</v>
      </c>
      <c r="P12" s="106"/>
      <c r="Q12" s="32"/>
      <c r="R12" s="56" t="s">
        <v>148</v>
      </c>
      <c r="S12" s="106"/>
      <c r="T12" s="106"/>
      <c r="U12" s="106"/>
      <c r="V12" s="106"/>
      <c r="W12" s="32"/>
      <c r="X12" s="32"/>
      <c r="Y12" s="32"/>
      <c r="Z12" s="32"/>
      <c r="AA12" s="107"/>
      <c r="AE12" s="89"/>
      <c r="AF12" s="89"/>
      <c r="AG12" s="89"/>
      <c r="AH12" s="89"/>
      <c r="AI12" s="89"/>
      <c r="AJ12" s="89"/>
      <c r="AK12" s="89"/>
      <c r="BB12"/>
      <c r="BC12"/>
      <c r="BD12"/>
      <c r="BE12"/>
      <c r="BF12"/>
      <c r="BG12"/>
      <c r="BH12"/>
      <c r="BI12"/>
      <c r="BJ12"/>
    </row>
    <row r="13" spans="1:62">
      <c r="A13" s="56" t="s">
        <v>125</v>
      </c>
      <c r="B13" s="57"/>
      <c r="C13" s="57"/>
      <c r="D13" s="265" t="s">
        <v>174</v>
      </c>
      <c r="E13" s="106"/>
      <c r="F13" s="32"/>
      <c r="G13" s="264"/>
      <c r="H13" s="32"/>
      <c r="I13" s="106" t="s">
        <v>178</v>
      </c>
      <c r="J13" s="32"/>
      <c r="K13" s="57"/>
      <c r="L13" s="32"/>
      <c r="M13" s="106" t="s">
        <v>192</v>
      </c>
      <c r="N13" s="32"/>
      <c r="O13" s="106" t="s">
        <v>115</v>
      </c>
      <c r="P13" s="106"/>
      <c r="Q13" s="32"/>
      <c r="R13" s="56" t="s">
        <v>91</v>
      </c>
      <c r="S13" s="106"/>
      <c r="T13" s="106"/>
      <c r="U13" s="106"/>
      <c r="V13" s="106"/>
      <c r="W13" s="32"/>
      <c r="X13" s="32"/>
      <c r="Y13" s="32"/>
      <c r="Z13" s="32"/>
      <c r="AA13" s="107"/>
      <c r="AE13" s="89"/>
      <c r="AF13" s="89"/>
      <c r="AG13" s="89"/>
      <c r="AH13" s="89"/>
      <c r="AI13" s="89"/>
      <c r="AJ13" s="89"/>
      <c r="AK13" s="89"/>
      <c r="BB13"/>
      <c r="BC13"/>
      <c r="BD13"/>
      <c r="BE13"/>
      <c r="BF13"/>
      <c r="BG13"/>
      <c r="BH13"/>
      <c r="BI13"/>
      <c r="BJ13"/>
    </row>
    <row r="14" spans="1:62">
      <c r="A14" s="56" t="s">
        <v>126</v>
      </c>
      <c r="B14" s="57"/>
      <c r="C14" s="57"/>
      <c r="D14" s="214" t="s">
        <v>175</v>
      </c>
      <c r="E14" s="106"/>
      <c r="F14" s="32"/>
      <c r="G14" s="56" t="s">
        <v>183</v>
      </c>
      <c r="H14" s="1"/>
      <c r="I14" s="106" t="s">
        <v>182</v>
      </c>
      <c r="J14" s="1"/>
      <c r="K14" s="57"/>
      <c r="L14" s="32"/>
      <c r="M14" s="106" t="s">
        <v>193</v>
      </c>
      <c r="N14" s="32"/>
      <c r="O14" s="106" t="s">
        <v>116</v>
      </c>
      <c r="P14" s="106"/>
      <c r="Q14" s="32"/>
      <c r="R14" s="298" t="s">
        <v>161</v>
      </c>
      <c r="S14" s="109"/>
      <c r="T14" s="110"/>
      <c r="U14" s="110"/>
      <c r="V14" s="110"/>
      <c r="W14" s="32"/>
      <c r="X14" s="32"/>
      <c r="Y14" s="32"/>
      <c r="Z14" s="32"/>
      <c r="AA14" s="107"/>
      <c r="AE14" s="89"/>
      <c r="AF14" s="89"/>
      <c r="AG14" s="89"/>
      <c r="AH14" s="89"/>
      <c r="AI14" s="89"/>
      <c r="AJ14" s="89"/>
      <c r="AK14" s="89"/>
      <c r="BB14"/>
      <c r="BC14"/>
      <c r="BD14"/>
      <c r="BE14"/>
      <c r="BF14"/>
      <c r="BG14"/>
      <c r="BH14"/>
      <c r="BI14"/>
      <c r="BJ14"/>
    </row>
    <row r="15" spans="1:62">
      <c r="A15" s="106" t="s">
        <v>203</v>
      </c>
      <c r="B15" s="57"/>
      <c r="C15" s="57"/>
      <c r="D15" s="109" t="s">
        <v>205</v>
      </c>
      <c r="E15" s="106"/>
      <c r="F15" s="32"/>
      <c r="G15" s="56" t="s">
        <v>184</v>
      </c>
      <c r="H15" s="32"/>
      <c r="I15" s="106" t="s">
        <v>52</v>
      </c>
      <c r="J15" s="108"/>
      <c r="K15" s="57"/>
      <c r="L15" s="32"/>
      <c r="M15" s="106" t="s">
        <v>194</v>
      </c>
      <c r="N15" s="32"/>
      <c r="O15" s="106" t="s">
        <v>110</v>
      </c>
      <c r="P15" s="32"/>
      <c r="Q15" s="32"/>
      <c r="R15" s="298" t="s">
        <v>90</v>
      </c>
      <c r="S15" s="109"/>
      <c r="T15" s="110"/>
      <c r="U15" s="110"/>
      <c r="V15" s="110"/>
      <c r="W15" s="32"/>
      <c r="X15" s="32"/>
      <c r="Y15" s="32"/>
      <c r="Z15" s="32"/>
      <c r="AA15" s="107"/>
      <c r="AE15" s="89"/>
      <c r="AF15" s="89"/>
      <c r="AG15" s="89"/>
      <c r="AH15" s="89"/>
      <c r="AI15" s="89"/>
      <c r="AJ15" s="89"/>
      <c r="AK15" s="89"/>
      <c r="BB15"/>
      <c r="BC15"/>
      <c r="BD15"/>
      <c r="BE15"/>
      <c r="BF15"/>
      <c r="BG15"/>
      <c r="BH15"/>
      <c r="BI15"/>
      <c r="BJ15"/>
    </row>
    <row r="16" spans="1:62">
      <c r="A16" s="56" t="s">
        <v>204</v>
      </c>
      <c r="B16" s="57"/>
      <c r="C16" s="57"/>
      <c r="D16" s="109"/>
      <c r="E16" s="106"/>
      <c r="F16" s="32"/>
      <c r="G16" s="56" t="s">
        <v>185</v>
      </c>
      <c r="H16" s="32"/>
      <c r="I16" s="106" t="s">
        <v>53</v>
      </c>
      <c r="J16" s="108"/>
      <c r="K16" s="57"/>
      <c r="L16" s="32"/>
      <c r="M16" s="106" t="s">
        <v>195</v>
      </c>
      <c r="N16" s="106"/>
      <c r="O16" s="106" t="s">
        <v>158</v>
      </c>
      <c r="P16" s="106"/>
      <c r="Q16" s="32"/>
      <c r="R16" s="298"/>
      <c r="S16" s="109"/>
      <c r="T16" s="110"/>
      <c r="U16" s="110"/>
      <c r="V16" s="110"/>
      <c r="W16" s="32"/>
      <c r="X16" s="32"/>
      <c r="Y16" s="32"/>
      <c r="Z16" s="32"/>
      <c r="AA16" s="107"/>
      <c r="AE16" s="89"/>
      <c r="AF16" s="89"/>
      <c r="AG16" s="89"/>
      <c r="AH16" s="89"/>
      <c r="AI16" s="89"/>
      <c r="AJ16" s="89"/>
      <c r="AK16" s="89"/>
      <c r="BB16"/>
      <c r="BC16"/>
      <c r="BD16"/>
      <c r="BE16"/>
      <c r="BF16"/>
      <c r="BG16"/>
      <c r="BH16"/>
      <c r="BI16"/>
      <c r="BJ16"/>
    </row>
    <row r="17" spans="1:62">
      <c r="A17" s="60"/>
      <c r="B17" s="59"/>
      <c r="C17" s="59"/>
      <c r="D17" s="111"/>
      <c r="E17" s="211"/>
      <c r="F17" s="33"/>
      <c r="G17" s="58" t="s">
        <v>186</v>
      </c>
      <c r="H17" s="33"/>
      <c r="I17" s="211" t="s">
        <v>54</v>
      </c>
      <c r="J17" s="215"/>
      <c r="K17" s="59"/>
      <c r="L17" s="33"/>
      <c r="M17" s="211" t="s">
        <v>277</v>
      </c>
      <c r="N17" s="33"/>
      <c r="O17" s="211" t="s">
        <v>278</v>
      </c>
      <c r="P17" s="211"/>
      <c r="Q17" s="33"/>
      <c r="R17" s="227"/>
      <c r="S17" s="111"/>
      <c r="T17" s="112"/>
      <c r="U17" s="112"/>
      <c r="V17" s="112"/>
      <c r="W17" s="33"/>
      <c r="X17" s="33"/>
      <c r="Y17" s="33"/>
      <c r="Z17" s="33"/>
      <c r="AA17" s="113"/>
      <c r="AE17" s="89"/>
      <c r="AF17" s="89"/>
      <c r="AG17" s="89"/>
      <c r="AH17" s="89"/>
      <c r="AI17" s="89"/>
      <c r="AJ17" s="89"/>
      <c r="AK17" s="89"/>
      <c r="BB17"/>
      <c r="BC17"/>
      <c r="BD17"/>
      <c r="BE17"/>
      <c r="BF17"/>
      <c r="BG17"/>
      <c r="BH17"/>
      <c r="BI17"/>
      <c r="BJ17"/>
    </row>
    <row r="18" spans="1:62">
      <c r="A18" s="94"/>
      <c r="B18" s="92"/>
      <c r="C18" s="92"/>
      <c r="D18" s="92"/>
      <c r="E18" s="92"/>
      <c r="F18" s="92"/>
      <c r="G18" s="92"/>
      <c r="H18" s="92"/>
      <c r="I18" s="92"/>
      <c r="J18" s="92"/>
      <c r="K18" s="92"/>
      <c r="L18" s="92"/>
      <c r="M18" s="92"/>
      <c r="N18" s="92"/>
      <c r="O18" s="92"/>
      <c r="P18" s="92"/>
      <c r="Q18" s="92"/>
      <c r="R18" s="92"/>
      <c r="S18" s="92"/>
      <c r="T18" s="92"/>
      <c r="U18" s="92"/>
      <c r="V18" s="92"/>
    </row>
    <row r="19" spans="1:62" ht="14.25">
      <c r="A19" s="791" t="s">
        <v>55</v>
      </c>
      <c r="B19" s="792"/>
      <c r="C19" s="14" t="s">
        <v>22</v>
      </c>
      <c r="D19" s="793" t="s">
        <v>154</v>
      </c>
      <c r="E19" s="794"/>
      <c r="F19" s="793" t="s">
        <v>27</v>
      </c>
      <c r="G19" s="794"/>
      <c r="H19" s="795"/>
      <c r="I19" s="4"/>
      <c r="J19" s="14" t="s">
        <v>22</v>
      </c>
      <c r="K19" s="793" t="s">
        <v>154</v>
      </c>
      <c r="L19" s="795"/>
      <c r="M19" s="793" t="s">
        <v>247</v>
      </c>
      <c r="N19" s="795"/>
      <c r="O19" s="578" t="s">
        <v>27</v>
      </c>
      <c r="P19" s="579"/>
      <c r="Q19" s="578" t="s">
        <v>155</v>
      </c>
      <c r="R19" s="579"/>
      <c r="S19" s="578" t="s">
        <v>33</v>
      </c>
      <c r="T19" s="579"/>
      <c r="U19" s="578" t="s">
        <v>167</v>
      </c>
      <c r="V19" s="579"/>
      <c r="W19" s="578" t="s">
        <v>181</v>
      </c>
      <c r="X19" s="579"/>
      <c r="Y19" s="578" t="s">
        <v>46</v>
      </c>
      <c r="Z19" s="579"/>
      <c r="AA19" s="793"/>
      <c r="AB19" s="795"/>
    </row>
    <row r="20" spans="1:62">
      <c r="A20" s="810" t="s">
        <v>57</v>
      </c>
      <c r="B20" s="811"/>
      <c r="C20" s="13" t="s">
        <v>23</v>
      </c>
      <c r="D20" s="34" t="s">
        <v>40</v>
      </c>
      <c r="E20" s="87" t="s">
        <v>26</v>
      </c>
      <c r="F20" s="35" t="s">
        <v>34</v>
      </c>
      <c r="G20" s="73" t="s">
        <v>26</v>
      </c>
      <c r="H20" s="15" t="s">
        <v>226</v>
      </c>
      <c r="I20" s="1"/>
      <c r="J20" s="586" t="s">
        <v>23</v>
      </c>
      <c r="K20" s="586" t="s">
        <v>40</v>
      </c>
      <c r="L20" s="87" t="s">
        <v>26</v>
      </c>
      <c r="M20" s="586" t="s">
        <v>40</v>
      </c>
      <c r="N20" s="87" t="s">
        <v>26</v>
      </c>
      <c r="O20" s="586" t="s">
        <v>34</v>
      </c>
      <c r="P20" s="87" t="s">
        <v>26</v>
      </c>
      <c r="Q20" s="586" t="s">
        <v>31</v>
      </c>
      <c r="R20" s="87" t="s">
        <v>26</v>
      </c>
      <c r="S20" s="586" t="s">
        <v>34</v>
      </c>
      <c r="T20" s="87" t="s">
        <v>26</v>
      </c>
      <c r="U20" s="586" t="s">
        <v>34</v>
      </c>
      <c r="V20" s="87" t="s">
        <v>26</v>
      </c>
      <c r="W20" s="586" t="s">
        <v>84</v>
      </c>
      <c r="X20" s="87" t="s">
        <v>26</v>
      </c>
      <c r="Y20" s="586" t="s">
        <v>41</v>
      </c>
      <c r="Z20" s="122" t="s">
        <v>26</v>
      </c>
      <c r="AA20" s="35"/>
      <c r="AB20" s="87"/>
    </row>
    <row r="21" spans="1:62">
      <c r="A21" s="17"/>
      <c r="B21" s="123"/>
      <c r="C21" s="18">
        <v>-10</v>
      </c>
      <c r="D21" s="179">
        <f>AVERAGE(D44,D66,D88,D110,D132,D154,D176,D198,D220,D242,D264,D286,D308,D330)</f>
        <v>125.9</v>
      </c>
      <c r="E21" s="182">
        <f>STDEV(D44,D66,D88,D110,D132,D154,D176,D198,D220,D242,D264,D286,D308,D330)/SQRT(COUNT(D44,D66,D88,D110,D132,D154,D176,D198,D220,D242,D264,D286,D308,D330)-1)</f>
        <v>6.5967631419217412</v>
      </c>
      <c r="F21" s="686">
        <f>AVERAGE(F44,F66,F88,F110,F132,F154,F176,F198,F220,F242,F264,F286,F308,F330)</f>
        <v>0</v>
      </c>
      <c r="G21" s="687">
        <f>STDEV(F44,F66,F88,F110,F132,F154,F176,F198,F220,F242,F264,F286,F308,F330)/SQRT(COUNT(F44,F66,F88,F110,F132,F154,F176,F198,F220,F242,F264,F286,F308,F330)-1)</f>
        <v>0</v>
      </c>
      <c r="H21" s="154"/>
      <c r="I21" s="1"/>
      <c r="J21" s="18" t="s">
        <v>280</v>
      </c>
      <c r="K21" s="603">
        <f>AVERAGE(P44,P66,P88,P110,P132,P154,P176,P198,P220,P242,P264,P286)</f>
        <v>104.91666666666667</v>
      </c>
      <c r="L21" s="604">
        <f>STDEV(P44,P66,P88,P110,P132,P154,P176,P198,P220,P242,P264,P286)/SQRT(COUNT(P44,P66,P88,P110,P132,P154,P176,P198,P220,P242,P264,P286)-1)</f>
        <v>15.730928809581496</v>
      </c>
      <c r="M21" s="130">
        <f>AVERAGE(Q44,Q66,Q88,Q110,Q132,Q154,Q176,Q198,Q220,Q242,Q264,Q286)</f>
        <v>181.462029</v>
      </c>
      <c r="N21" s="130">
        <f>STDEV(Q44,Q66,Q88,Q110,Q132,Q154,Q176,Q198,Q220,Q242,Q264,Q286)/SQRT(COUNT(Q44,Q66,Q88,Q110,Q132,Q154,Q176,Q198,Q220,Q242,Q264,Q286)-1)</f>
        <v>7.6413099905630375</v>
      </c>
      <c r="O21" s="603">
        <v>0</v>
      </c>
      <c r="P21" s="604">
        <v>0</v>
      </c>
      <c r="Q21" s="605">
        <f>AVERAGE(T44,T66,T88,T110,T132,T154,T176,T198,T220,T242,T264,T286)</f>
        <v>130105.52104915332</v>
      </c>
      <c r="R21" s="604">
        <f>STDEV(T44,T66,T88,T110,T132,T154,T176,T198,T220,T242,T264,T286)/SQRT(COUNT(T44,T66,T88,T110,T132,T154,T176,T198,T220,T242,T264,T286)-1)</f>
        <v>10630.259785520075</v>
      </c>
      <c r="S21" s="603">
        <f>AVERAGE(W44,W66,W88,W110,W132,W154,W176,W198,W220,W242,W264,W286)</f>
        <v>29.003599851253419</v>
      </c>
      <c r="T21" s="604">
        <f>STDEV(W44,W66,W88,W110,W132,W154,W176,W198,W220,W242,W264,W286)/SQRT(COUNT(W44,W66,W88,W110,W132,W154,W176,W198,W220,W242,W264,W286)-1)</f>
        <v>2.6383244278772162</v>
      </c>
      <c r="U21" s="603">
        <f>AVERAGE(X44,X66,X88,X110,X132,X154,X176,X198,X220,X242,X264,X286)</f>
        <v>29.003599851253419</v>
      </c>
      <c r="V21" s="604">
        <f>STDEV(X44,X66,X88,X110,X132,X154,X176,X198,X220,X242,X264,X286)/SQRT(COUNT(X44,X66,X88,X110,X132,X154,X176,X198,X220,X242,X264,X286)-1)</f>
        <v>2.6383244278772162</v>
      </c>
      <c r="W21" s="17"/>
      <c r="X21" s="607"/>
      <c r="Y21" s="603">
        <f>AVERAGE(Z44,Z66,Z88,Z110,Z132,Z154,Z176,Z198,Z220,Z242,Z264,Z286)</f>
        <v>16.035610442840266</v>
      </c>
      <c r="Z21" s="605">
        <f>STDEV(Z44,Z66,Z88,Z110,Z132,Z154,Z176,Z198,Z220,Z242,Z264,Z286)/SQRT(COUNT(Z44,Z66,Z88,Z110,Z132,Z154,Z176,Z198,Z220,Z242,Z264,Z286)-1)</f>
        <v>1.3456430753587225</v>
      </c>
      <c r="AA21" s="603"/>
      <c r="AB21" s="604"/>
    </row>
    <row r="22" spans="1:62">
      <c r="A22" s="29"/>
      <c r="B22" s="10"/>
      <c r="C22" s="19">
        <v>10</v>
      </c>
      <c r="D22" s="679">
        <f t="shared" ref="D22:D34" si="0">AVERAGE(D45,D67,D89,D111,D133,D155,D177,D199,D221,D243,D265,D287,D309,D331)</f>
        <v>115.2</v>
      </c>
      <c r="E22" s="680">
        <f t="shared" ref="E22:E34" si="1">STDEV(D45,D67,D89,D111,D133,D155,D177,D199,D221,D243,D265,D287,D309,D331)/SQRT(COUNT(D45,D67,D89,D111,D133,D155,D177,D199,D221,D243,D265,D287,D309,D331)-1)</f>
        <v>5.7623726251957201</v>
      </c>
      <c r="F22" s="684">
        <f t="shared" ref="F22:F34" si="2">AVERAGE(F45,F67,F89,F111,F133,F155,F177,F199,F221,F243,F265,F287,F309,F331)</f>
        <v>15.554924762948772</v>
      </c>
      <c r="G22" s="685">
        <f t="shared" ref="G22:G34" si="3">STDEV(F45,F67,F89,F111,F133,F155,F177,F199,F221,F243,F265,F287,F309,F331)/SQRT(COUNT(F45,F67,F89,F111,F133,F155,F177,F199,F221,F243,F265,F287,F309,F331)-1)</f>
        <v>1.363954404637518</v>
      </c>
      <c r="H22" s="147">
        <f>AVERAGE(G45,G67,G89,G111,G133,G155,G177,G199,G221,G243,G265,G287,G309,G331)</f>
        <v>77.774623814743862</v>
      </c>
      <c r="I22" s="1"/>
      <c r="J22" s="18">
        <v>80</v>
      </c>
      <c r="K22" s="179">
        <f t="shared" ref="K22:K27" si="4">AVERAGE(P45,P67,P89,P111,P133,P155,P177,P199,P221,P243,P265,P287)</f>
        <v>94.416666666666671</v>
      </c>
      <c r="L22" s="130">
        <f t="shared" ref="L22:L27" si="5">STDEV(P45,P67,P89,P111,P133,P155,P177,P199,P221,P243,P265,P287)/SQRT(COUNT(P45,P67,P89,P111,P133,P155,P177,P199,P221,P243,P265,P287)-1)</f>
        <v>13.967174228270549</v>
      </c>
      <c r="M22" s="179">
        <f t="shared" ref="M22:M27" si="6">AVERAGE(Q45,Q67,Q89,Q111,Q133,Q155,Q177,Q199,Q221,Q243,Q265,Q287)</f>
        <v>182.10963750000002</v>
      </c>
      <c r="N22" s="182">
        <f t="shared" ref="N22:N27" si="7">STDEV(Q45,Q67,Q89,Q111,Q133,Q155,Q177,Q199,Q221,Q243,Q265,Q287)/SQRT(COUNT(Q45,Q67,Q89,Q111,Q133,Q155,Q177,Q199,Q221,Q243,Q265,Q287)-1)</f>
        <v>9.8145603282379934</v>
      </c>
      <c r="O22" s="179">
        <f t="shared" ref="O22:O28" si="8">AVERAGE(R45,R67,R89,R111,R133,R155,R177,R199,R221,R243,R265,R287)</f>
        <v>24.86013162356797</v>
      </c>
      <c r="P22" s="182">
        <f t="shared" ref="P22:P28" si="9">STDEV(R45,R67,R89,R111,R133,R155,R177,R199,R221,R243,R265,R287)/SQRT(COUNT(R45,R67,R89,R111,R133,R155,R177,R199,R221,R243,R265,R287)-1)</f>
        <v>2.02465270858429</v>
      </c>
      <c r="Q22" s="605">
        <f t="shared" ref="Q22:Q27" si="10">AVERAGE(T45,T67,T89,T111,T133,T155,T177,T199,T221,T243,T265,T287)</f>
        <v>146411.08839567861</v>
      </c>
      <c r="R22" s="605">
        <f t="shared" ref="R22:R27" si="11">STDEV(T45,T67,T89,T111,T133,T155,T177,T199,T221,T243,T265,T287)/SQRT(COUNT(T45,T67,T89,T111,T133,T155,T177,T199,T221,T243,T265,T287)-1)</f>
        <v>8607.8546795058792</v>
      </c>
      <c r="S22" s="179">
        <f t="shared" ref="S22:S27" si="12">AVERAGE(W45,W67,W89,W111,W133,W155,W177,W199,W221,W243,W265,W287)</f>
        <v>50.118552230147216</v>
      </c>
      <c r="T22" s="182">
        <f t="shared" ref="T22:T27" si="13">STDEV(W45,W67,W89,W111,W133,W155,W177,W199,W221,W243,W265,W287)/SQRT(COUNT(W45,W67,W89,W111,W133,W155,W177,W199,W221,W243,W265,W287)-1)</f>
        <v>3.4851834778491919</v>
      </c>
      <c r="U22" s="605">
        <f t="shared" ref="U22:U27" si="14">AVERAGE(X45,X67,X89,X111,X133,X155,X177,X199,X221,X243,X265,X287)</f>
        <v>25.258420606579257</v>
      </c>
      <c r="V22" s="605">
        <f t="shared" ref="V22:V27" si="15">STDEV(X45,X67,X89,X111,X133,X155,X177,X199,X221,X243,X265,X287)/SQRT(COUNT(X45,X67,X89,X111,X133,X155,X177,X199,X221,X243,X265,X287)-1)</f>
        <v>3.3746923997778873</v>
      </c>
      <c r="W22" s="179">
        <f t="shared" ref="W22:W28" si="16">AVERAGE(Y45,Y67,Y89,Y111,Y133,Y155,Y177,Y199,Y221,Y243,Y265,Y287)</f>
        <v>13.868078326134542</v>
      </c>
      <c r="X22" s="182">
        <f t="shared" ref="X22:X28" si="17">STDEV(Y45,Y67,Y89,Y111,Y133,Y155,Y177,Y199,Y221,Y243,Y265,Y287)/SQRT(COUNT(Y45,Y67,Y89,Y111,Y133,Y155,Y177,Y199,Y221,Y243,Y265,Y287)-1)</f>
        <v>6.9378688528339163</v>
      </c>
      <c r="Y22" s="179">
        <f t="shared" ref="Y22:Y28" si="18">AVERAGE(Z45,Z67,Z89,Z111,Z133,Z155,Z177,Z199,Z221,Z243,Z265,Z287)</f>
        <v>27.677237615448878</v>
      </c>
      <c r="Z22" s="182">
        <f t="shared" ref="Z22:Z28" si="19">STDEV(Z45,Z67,Z89,Z111,Z133,Z155,Z177,Z199,Z221,Z243,Z265,Z287)/SQRT(COUNT(Z45,Z67,Z89,Z111,Z133,Z155,Z177,Z199,Z221,Z243,Z265,Z287)-1)</f>
        <v>1.6517454552464947</v>
      </c>
      <c r="AA22" s="637"/>
      <c r="AB22" s="566"/>
    </row>
    <row r="23" spans="1:62">
      <c r="A23" s="63" t="s">
        <v>42</v>
      </c>
      <c r="B23" s="72" t="s">
        <v>286</v>
      </c>
      <c r="C23" s="19">
        <v>20</v>
      </c>
      <c r="D23" s="679">
        <f t="shared" si="0"/>
        <v>112</v>
      </c>
      <c r="E23" s="680">
        <f t="shared" si="1"/>
        <v>2.6293687924887181</v>
      </c>
      <c r="F23" s="684">
        <f t="shared" si="2"/>
        <v>16.85506888841828</v>
      </c>
      <c r="G23" s="685">
        <f t="shared" si="3"/>
        <v>1.4736294153122378</v>
      </c>
      <c r="H23" s="685">
        <f t="shared" ref="H23:H33" si="20">AVERAGE(G46,G68,G90,G112,G134,G156,G178,G200,G222,G244,G266,G288,G310,G332)</f>
        <v>162.04996825683526</v>
      </c>
      <c r="I23" s="1"/>
      <c r="J23" s="19">
        <v>85</v>
      </c>
      <c r="K23" s="593">
        <f t="shared" si="4"/>
        <v>100.16666666666667</v>
      </c>
      <c r="L23" s="131">
        <f t="shared" si="5"/>
        <v>14.840102767088275</v>
      </c>
      <c r="M23" s="593">
        <f t="shared" si="6"/>
        <v>182.150283</v>
      </c>
      <c r="N23" s="594">
        <f t="shared" si="7"/>
        <v>8.8090774466098889</v>
      </c>
      <c r="O23" s="593">
        <f t="shared" si="8"/>
        <v>25.419728814116514</v>
      </c>
      <c r="P23" s="594">
        <f t="shared" si="9"/>
        <v>2.0819206991397117</v>
      </c>
      <c r="Q23" s="606">
        <f t="shared" si="10"/>
        <v>145302.52100460968</v>
      </c>
      <c r="R23" s="606">
        <f t="shared" si="11"/>
        <v>12002.522934143883</v>
      </c>
      <c r="S23" s="593">
        <f t="shared" si="12"/>
        <v>51.320949267222623</v>
      </c>
      <c r="T23" s="594">
        <f t="shared" si="13"/>
        <v>3.5261980792349115</v>
      </c>
      <c r="U23" s="606">
        <f t="shared" si="14"/>
        <v>25.901220453106106</v>
      </c>
      <c r="V23" s="606">
        <f t="shared" si="15"/>
        <v>3.9048912454206586</v>
      </c>
      <c r="W23" s="593">
        <f t="shared" si="16"/>
        <v>12.513418038143161</v>
      </c>
      <c r="X23" s="594">
        <f t="shared" si="17"/>
        <v>10.74281269358657</v>
      </c>
      <c r="Y23" s="593">
        <f t="shared" si="18"/>
        <v>28.428831904390449</v>
      </c>
      <c r="Z23" s="594">
        <f t="shared" si="19"/>
        <v>1.996923767788936</v>
      </c>
      <c r="AA23" s="131"/>
      <c r="AB23" s="594"/>
    </row>
    <row r="24" spans="1:62">
      <c r="A24" s="62"/>
      <c r="B24" s="10"/>
      <c r="C24" s="19">
        <v>30</v>
      </c>
      <c r="D24" s="679">
        <f t="shared" si="0"/>
        <v>111.4</v>
      </c>
      <c r="E24" s="680">
        <f t="shared" si="1"/>
        <v>4.3210652550350979</v>
      </c>
      <c r="F24" s="684">
        <f t="shared" si="2"/>
        <v>18.176585683545412</v>
      </c>
      <c r="G24" s="685">
        <f t="shared" si="3"/>
        <v>1.5205050355737033</v>
      </c>
      <c r="H24" s="685">
        <f t="shared" si="20"/>
        <v>175.15827285981848</v>
      </c>
      <c r="I24" s="1"/>
      <c r="J24" s="19">
        <v>90</v>
      </c>
      <c r="K24" s="593">
        <f t="shared" si="4"/>
        <v>100.58333333333333</v>
      </c>
      <c r="L24" s="131">
        <f t="shared" si="5"/>
        <v>14.651577825694035</v>
      </c>
      <c r="M24" s="593">
        <f t="shared" si="6"/>
        <v>179.62757400000001</v>
      </c>
      <c r="N24" s="594">
        <f t="shared" si="7"/>
        <v>7.3603792688666836</v>
      </c>
      <c r="O24" s="593">
        <f t="shared" si="8"/>
        <v>25.734563614715768</v>
      </c>
      <c r="P24" s="594">
        <f t="shared" si="9"/>
        <v>2.1959533220534606</v>
      </c>
      <c r="Q24" s="606">
        <f t="shared" si="10"/>
        <v>142305.32278508914</v>
      </c>
      <c r="R24" s="606">
        <f t="shared" si="11"/>
        <v>9337.0020978357752</v>
      </c>
      <c r="S24" s="593">
        <f t="shared" si="12"/>
        <v>51.478518644433983</v>
      </c>
      <c r="T24" s="594">
        <f t="shared" si="13"/>
        <v>3.1012850053960794</v>
      </c>
      <c r="U24" s="606">
        <f t="shared" si="14"/>
        <v>25.743955029718212</v>
      </c>
      <c r="V24" s="606">
        <f t="shared" si="15"/>
        <v>3.5908947123344834</v>
      </c>
      <c r="W24" s="593">
        <f t="shared" si="16"/>
        <v>11.025320373315047</v>
      </c>
      <c r="X24" s="594">
        <f t="shared" si="17"/>
        <v>10.304636355659282</v>
      </c>
      <c r="Y24" s="593">
        <f t="shared" si="18"/>
        <v>28.899424165562756</v>
      </c>
      <c r="Z24" s="594">
        <f t="shared" si="19"/>
        <v>1.7976739046940142</v>
      </c>
      <c r="AA24" s="131"/>
      <c r="AB24" s="594"/>
    </row>
    <row r="25" spans="1:62">
      <c r="A25" s="63" t="s">
        <v>43</v>
      </c>
      <c r="B25" s="72" t="s">
        <v>221</v>
      </c>
      <c r="C25" s="19">
        <v>40</v>
      </c>
      <c r="D25" s="679">
        <f t="shared" si="0"/>
        <v>111.8</v>
      </c>
      <c r="E25" s="680">
        <f t="shared" si="1"/>
        <v>3.4058772731852911</v>
      </c>
      <c r="F25" s="684">
        <f t="shared" si="2"/>
        <v>19.796535714600545</v>
      </c>
      <c r="G25" s="685">
        <f t="shared" si="3"/>
        <v>1.7012462345035582</v>
      </c>
      <c r="H25" s="685">
        <f t="shared" si="20"/>
        <v>189.86560699072976</v>
      </c>
      <c r="I25" s="1"/>
      <c r="J25" s="19">
        <v>100</v>
      </c>
      <c r="K25" s="593">
        <f t="shared" si="4"/>
        <v>104.5</v>
      </c>
      <c r="L25" s="131">
        <f t="shared" si="5"/>
        <v>14.854389673156668</v>
      </c>
      <c r="M25" s="593">
        <f t="shared" si="6"/>
        <v>191.26561650000002</v>
      </c>
      <c r="N25" s="594">
        <f t="shared" si="7"/>
        <v>7.9151255090422552</v>
      </c>
      <c r="O25" s="593">
        <f t="shared" si="8"/>
        <v>25.987075184284556</v>
      </c>
      <c r="P25" s="594">
        <f t="shared" si="9"/>
        <v>2.2384908127708374</v>
      </c>
      <c r="Q25" s="606">
        <f t="shared" si="10"/>
        <v>137801.06031114576</v>
      </c>
      <c r="R25" s="606">
        <f t="shared" si="11"/>
        <v>10241.995227067853</v>
      </c>
      <c r="S25" s="593">
        <f t="shared" si="12"/>
        <v>53.461048880807127</v>
      </c>
      <c r="T25" s="594">
        <f t="shared" si="13"/>
        <v>3.4140563100647179</v>
      </c>
      <c r="U25" s="606">
        <f t="shared" si="14"/>
        <v>27.473973696522581</v>
      </c>
      <c r="V25" s="606">
        <f t="shared" si="15"/>
        <v>3.9548761070927796</v>
      </c>
      <c r="W25" s="593">
        <f t="shared" si="16"/>
        <v>5.061511356059361</v>
      </c>
      <c r="X25" s="594">
        <f t="shared" si="17"/>
        <v>9.0534047018976533</v>
      </c>
      <c r="Y25" s="593">
        <f t="shared" si="18"/>
        <v>28.019507243729116</v>
      </c>
      <c r="Z25" s="594">
        <f t="shared" si="19"/>
        <v>1.3852579265580731</v>
      </c>
      <c r="AA25" s="131"/>
      <c r="AB25" s="594"/>
    </row>
    <row r="26" spans="1:62">
      <c r="A26" s="62"/>
      <c r="B26" s="10"/>
      <c r="C26" s="19">
        <v>50</v>
      </c>
      <c r="D26" s="679">
        <f t="shared" si="0"/>
        <v>118</v>
      </c>
      <c r="E26" s="680">
        <f t="shared" si="1"/>
        <v>2.0487876571761974</v>
      </c>
      <c r="F26" s="684">
        <f t="shared" si="2"/>
        <v>21.409025084566878</v>
      </c>
      <c r="G26" s="685">
        <f t="shared" si="3"/>
        <v>1.8708500532008454</v>
      </c>
      <c r="H26" s="685">
        <f t="shared" si="20"/>
        <v>206.02780399583708</v>
      </c>
      <c r="I26" s="1"/>
      <c r="J26" s="19">
        <v>110</v>
      </c>
      <c r="K26" s="593">
        <f t="shared" si="4"/>
        <v>108.66666666666667</v>
      </c>
      <c r="L26" s="131">
        <f t="shared" si="5"/>
        <v>15.546429173771587</v>
      </c>
      <c r="M26" s="593">
        <f t="shared" si="6"/>
        <v>199.71979650000003</v>
      </c>
      <c r="N26" s="594">
        <f t="shared" si="7"/>
        <v>10.146552958480294</v>
      </c>
      <c r="O26" s="593">
        <f t="shared" si="8"/>
        <v>26.053935649400835</v>
      </c>
      <c r="P26" s="594">
        <f t="shared" si="9"/>
        <v>2.2374609357479662</v>
      </c>
      <c r="Q26" s="606">
        <f t="shared" si="10"/>
        <v>143061.60214751548</v>
      </c>
      <c r="R26" s="606">
        <f t="shared" si="11"/>
        <v>9805.3542276976204</v>
      </c>
      <c r="S26" s="593">
        <f t="shared" si="12"/>
        <v>51.598642650125797</v>
      </c>
      <c r="T26" s="594">
        <f t="shared" si="13"/>
        <v>3.804859009322298</v>
      </c>
      <c r="U26" s="606">
        <f t="shared" si="14"/>
        <v>25.544707000724962</v>
      </c>
      <c r="V26" s="606">
        <f t="shared" si="15"/>
        <v>3.8831274976266315</v>
      </c>
      <c r="W26" s="593">
        <f t="shared" si="16"/>
        <v>14.534758395677102</v>
      </c>
      <c r="X26" s="594">
        <f t="shared" si="17"/>
        <v>6.1374129719369863</v>
      </c>
      <c r="Y26" s="593">
        <f t="shared" si="18"/>
        <v>25.86478071143706</v>
      </c>
      <c r="Z26" s="594">
        <f t="shared" si="19"/>
        <v>1.2652146082297475</v>
      </c>
      <c r="AA26" s="131"/>
      <c r="AB26" s="594"/>
    </row>
    <row r="27" spans="1:62">
      <c r="A27" s="62" t="s">
        <v>45</v>
      </c>
      <c r="B27" s="72" t="s">
        <v>301</v>
      </c>
      <c r="C27" s="19">
        <v>60</v>
      </c>
      <c r="D27" s="679">
        <f t="shared" si="0"/>
        <v>116.7</v>
      </c>
      <c r="E27" s="680">
        <f t="shared" si="1"/>
        <v>4.2311309523344391</v>
      </c>
      <c r="F27" s="684">
        <f t="shared" si="2"/>
        <v>23.036637777739731</v>
      </c>
      <c r="G27" s="685">
        <f t="shared" si="3"/>
        <v>2.1239890632909333</v>
      </c>
      <c r="H27" s="685">
        <f t="shared" si="20"/>
        <v>222.22831431153304</v>
      </c>
      <c r="I27" s="1"/>
      <c r="J27" s="590">
        <v>120</v>
      </c>
      <c r="K27" s="595">
        <f t="shared" si="4"/>
        <v>104.66666666666667</v>
      </c>
      <c r="L27" s="183">
        <f t="shared" si="5"/>
        <v>15.153939200031022</v>
      </c>
      <c r="M27" s="595">
        <f t="shared" si="6"/>
        <v>196.71057084</v>
      </c>
      <c r="N27" s="596">
        <f t="shared" si="7"/>
        <v>9.6465070166693128</v>
      </c>
      <c r="O27" s="595">
        <f t="shared" si="8"/>
        <v>25.934614360883181</v>
      </c>
      <c r="P27" s="596">
        <f t="shared" si="9"/>
        <v>2.3162872449618654</v>
      </c>
      <c r="Q27" s="185">
        <f t="shared" si="10"/>
        <v>143754.58575267886</v>
      </c>
      <c r="R27" s="185">
        <f t="shared" si="11"/>
        <v>8937.6069252323159</v>
      </c>
      <c r="S27" s="595">
        <f t="shared" si="12"/>
        <v>50.961040564943438</v>
      </c>
      <c r="T27" s="596">
        <f t="shared" si="13"/>
        <v>3.3768091085038292</v>
      </c>
      <c r="U27" s="185">
        <f t="shared" si="14"/>
        <v>25.026426204060254</v>
      </c>
      <c r="V27" s="185">
        <f t="shared" si="15"/>
        <v>3.541114673996816</v>
      </c>
      <c r="W27" s="595">
        <f t="shared" si="16"/>
        <v>15.207561698513738</v>
      </c>
      <c r="X27" s="596">
        <f t="shared" si="17"/>
        <v>7.1220474258885575</v>
      </c>
      <c r="Y27" s="595">
        <f t="shared" si="18"/>
        <v>26.114099983568678</v>
      </c>
      <c r="Z27" s="596">
        <f t="shared" si="19"/>
        <v>1.5583264775995105</v>
      </c>
      <c r="AA27" s="16"/>
      <c r="AB27" s="144"/>
    </row>
    <row r="28" spans="1:62">
      <c r="A28" s="62"/>
      <c r="B28" s="7"/>
      <c r="C28" s="19">
        <v>70</v>
      </c>
      <c r="D28" s="679">
        <f t="shared" si="0"/>
        <v>121.9</v>
      </c>
      <c r="E28" s="680">
        <f t="shared" si="1"/>
        <v>3.8568521675033431</v>
      </c>
      <c r="F28" s="684">
        <f t="shared" si="2"/>
        <v>24.174935497177529</v>
      </c>
      <c r="G28" s="685">
        <f t="shared" si="3"/>
        <v>2.0916320615336379</v>
      </c>
      <c r="H28" s="685">
        <f t="shared" si="20"/>
        <v>236.05786637458633</v>
      </c>
      <c r="I28" s="1"/>
      <c r="J28" s="636" t="s">
        <v>94</v>
      </c>
      <c r="K28" s="595">
        <f>AVERAGE(P51,P73,P95,P117,P139,P161,P183,P205,P227,P249,P271,P293)</f>
        <v>102.16666666666667</v>
      </c>
      <c r="L28" s="183">
        <f>STDEV(P51,P73,P95,P117,P139,P161,P183,P205,P227,P249,P271,P293)/SQRT(COUNT(P51,P73,P95,P117,P139,P161,P183,P205,P227,P249,P271,P293)-1)</f>
        <v>14.680371758503272</v>
      </c>
      <c r="M28" s="595">
        <f>AVERAGE(Q51,Q73,Q95,Q117,Q139,Q161,Q183,Q205,Q227,Q249,Q271,Q293)</f>
        <v>188.59724639000001</v>
      </c>
      <c r="N28" s="596">
        <f>STDEV(Q51,Q73,Q95,Q117,Q139,Q161,Q183,Q205,Q227,Q249,Q271,Q293)/SQRT(COUNT(Q51,Q73,Q95,Q117,Q139,Q161,Q183,Q205,Q227,Q249,Q271,Q293)-1)</f>
        <v>7.6185838016400744</v>
      </c>
      <c r="O28" s="595">
        <f t="shared" si="8"/>
        <v>25.665008207828141</v>
      </c>
      <c r="P28" s="596">
        <f t="shared" si="9"/>
        <v>2.1759175190985243</v>
      </c>
      <c r="Q28" s="185">
        <f>AVERAGE(T51,T73,T95,T117,T139,T161,T183,T205,T227,T249,T271,T293)</f>
        <v>143106.03006611962</v>
      </c>
      <c r="R28" s="185">
        <f>STDEV(T51,T73,T95,T117,T139,T161,T183,T205,T227,T249,T271,T293)/SQRT(COUNT(T51,T73,T95,T117,T139,T161,T183,T205,T227,T249,T271,T293)-1)</f>
        <v>8994.5499961592377</v>
      </c>
      <c r="S28" s="595">
        <f>AVERAGE(W51,W73,W95,W117,W139,W161,W183,W205,W227,W249,W271,W293)</f>
        <v>51.489792039613363</v>
      </c>
      <c r="T28" s="596">
        <f>STDEV(W51,W73,W95,W117,W139,W161,W183,W205,W227,W249,W271,W293)/SQRT(COUNT(W51,W73,W95,W117,W139,W161,W183,W205,W227,W249,W271,W293)-1)</f>
        <v>3.1578236073442678</v>
      </c>
      <c r="U28" s="185">
        <f>AVERAGE(X51,X73,X95,X117,X139,X161,X183,X205,X227,X249,X271,X293)</f>
        <v>25.824783831785233</v>
      </c>
      <c r="V28" s="185">
        <f>STDEV(X51,X73,X95,X117,X139,X161,X183,X205,X227,X249,X271,X293)/SQRT(COUNT(X51,X73,X95,X117,X139,X161,X183,X205,X227,X249,X271,X293)-1)</f>
        <v>3.4367371779152944</v>
      </c>
      <c r="W28" s="595">
        <f t="shared" si="16"/>
        <v>12.035108031307159</v>
      </c>
      <c r="X28" s="596">
        <f t="shared" si="17"/>
        <v>6.4298799598513163</v>
      </c>
      <c r="Y28" s="595">
        <f t="shared" si="18"/>
        <v>27.500646937356159</v>
      </c>
      <c r="Z28" s="596">
        <f t="shared" si="19"/>
        <v>1.5181797599138749</v>
      </c>
      <c r="AA28" s="185"/>
      <c r="AB28" s="600"/>
    </row>
    <row r="29" spans="1:62">
      <c r="A29" s="63" t="s">
        <v>44</v>
      </c>
      <c r="B29" s="72">
        <v>10</v>
      </c>
      <c r="C29" s="19">
        <v>80</v>
      </c>
      <c r="D29" s="679">
        <f t="shared" si="0"/>
        <v>113.3</v>
      </c>
      <c r="E29" s="680">
        <f t="shared" si="1"/>
        <v>5.2235222968017716</v>
      </c>
      <c r="F29" s="684">
        <f t="shared" si="2"/>
        <v>24.86013162356797</v>
      </c>
      <c r="G29" s="685">
        <f t="shared" si="3"/>
        <v>2.02465270858429</v>
      </c>
      <c r="H29" s="685">
        <f t="shared" si="20"/>
        <v>245.17533560372743</v>
      </c>
      <c r="I29" s="1"/>
      <c r="V29" s="95"/>
      <c r="W29" s="3"/>
      <c r="X29" s="3"/>
      <c r="Y29" s="3"/>
      <c r="Z29" s="3"/>
      <c r="AA29" s="3"/>
      <c r="AB29" s="124"/>
    </row>
    <row r="30" spans="1:62" ht="14.25">
      <c r="A30" s="62"/>
      <c r="B30" s="10"/>
      <c r="C30" s="19">
        <v>85</v>
      </c>
      <c r="D30" s="679">
        <f t="shared" si="0"/>
        <v>120.2</v>
      </c>
      <c r="E30" s="680">
        <f t="shared" si="1"/>
        <v>5.6301656664878728</v>
      </c>
      <c r="F30" s="684">
        <f t="shared" si="2"/>
        <v>25.419728814116514</v>
      </c>
      <c r="G30" s="685">
        <f t="shared" si="3"/>
        <v>2.0819206991397117</v>
      </c>
      <c r="H30" s="685">
        <f t="shared" si="20"/>
        <v>251.39930218842238</v>
      </c>
      <c r="I30" s="1"/>
      <c r="J30" s="14" t="s">
        <v>22</v>
      </c>
      <c r="K30" s="793" t="s">
        <v>165</v>
      </c>
      <c r="L30" s="795"/>
      <c r="M30" s="793" t="s">
        <v>85</v>
      </c>
      <c r="N30" s="795"/>
      <c r="O30" s="793" t="s">
        <v>166</v>
      </c>
      <c r="P30" s="795"/>
      <c r="Q30" s="1"/>
      <c r="R30" s="793" t="s">
        <v>82</v>
      </c>
      <c r="S30" s="794"/>
      <c r="T30" s="794"/>
      <c r="U30" s="794"/>
      <c r="V30" s="795"/>
      <c r="W30" s="3"/>
      <c r="X30" s="3"/>
      <c r="Y30" s="3"/>
      <c r="Z30" s="3"/>
      <c r="AA30" s="3"/>
      <c r="AB30" s="124"/>
    </row>
    <row r="31" spans="1:62">
      <c r="A31" s="63" t="s">
        <v>234</v>
      </c>
      <c r="B31" s="44"/>
      <c r="C31" s="19">
        <v>90</v>
      </c>
      <c r="D31" s="679">
        <f t="shared" si="0"/>
        <v>120.7</v>
      </c>
      <c r="E31" s="680">
        <f t="shared" si="1"/>
        <v>4.5732717844902773</v>
      </c>
      <c r="F31" s="684">
        <f t="shared" si="2"/>
        <v>25.734563614715768</v>
      </c>
      <c r="G31" s="685">
        <f t="shared" si="3"/>
        <v>2.1959533220534606</v>
      </c>
      <c r="H31" s="685">
        <f t="shared" si="20"/>
        <v>255.77146214416138</v>
      </c>
      <c r="I31" s="1"/>
      <c r="J31" s="22" t="s">
        <v>23</v>
      </c>
      <c r="K31" s="22" t="s">
        <v>259</v>
      </c>
      <c r="L31" s="86" t="s">
        <v>26</v>
      </c>
      <c r="M31" s="87" t="s">
        <v>84</v>
      </c>
      <c r="N31" s="87" t="s">
        <v>26</v>
      </c>
      <c r="O31" s="87" t="s">
        <v>147</v>
      </c>
      <c r="P31" s="87" t="s">
        <v>26</v>
      </c>
      <c r="Q31" s="1"/>
      <c r="R31" s="86" t="s">
        <v>83</v>
      </c>
      <c r="S31" s="122" t="s">
        <v>266</v>
      </c>
      <c r="T31" s="87" t="s">
        <v>26</v>
      </c>
      <c r="U31" s="100" t="s">
        <v>100</v>
      </c>
      <c r="V31" s="100" t="s">
        <v>26</v>
      </c>
      <c r="W31" s="3"/>
      <c r="X31" s="3"/>
      <c r="Y31" s="3"/>
      <c r="Z31" s="3"/>
      <c r="AA31" s="3"/>
      <c r="AB31" s="124"/>
    </row>
    <row r="32" spans="1:62">
      <c r="A32" s="426" t="s">
        <v>236</v>
      </c>
      <c r="B32" s="427" t="s">
        <v>235</v>
      </c>
      <c r="C32" s="19">
        <v>100</v>
      </c>
      <c r="D32" s="679">
        <f t="shared" si="0"/>
        <v>125.4</v>
      </c>
      <c r="E32" s="680">
        <f t="shared" si="1"/>
        <v>2.4605529841184581</v>
      </c>
      <c r="F32" s="684">
        <f t="shared" si="2"/>
        <v>25.987075184284556</v>
      </c>
      <c r="G32" s="685">
        <f t="shared" si="3"/>
        <v>2.2384908127708374</v>
      </c>
      <c r="H32" s="685">
        <f t="shared" si="20"/>
        <v>258.60819399500161</v>
      </c>
      <c r="I32" s="1"/>
      <c r="J32" s="175">
        <v>-10</v>
      </c>
      <c r="K32" s="128">
        <f>AVERAGE(K44,K66,K88,K110,K132,K154,K176,K198,K220,K242,K264,K286,K308,K330)</f>
        <v>10.25738817</v>
      </c>
      <c r="L32" s="128">
        <f>STDEV(K44,K66,K88,K110,K132,K154,K176,K198,K220,K242,K264,K286,K308,K330)/SQRT(COUNT(K44,K66,K88,K110,K132,K154,K176,K198,K220,K242,K264,K286,K308,K330)-1)</f>
        <v>2.3180547250565362</v>
      </c>
      <c r="M32" s="125">
        <f>AVERAGE(L44,L66,L88,L110,L132,L154,L176,L198,L220,L242,L264,L286)</f>
        <v>44.750999999999998</v>
      </c>
      <c r="N32" s="154">
        <f>STDEV(L44,L66,L88,L110,L132,L154,L176,L198,L220,L242,L264,L286)/SQRT(COUNT(L44,L66,L88,L110,L132,L154,L176,L198,L220,L242,L264,L286)-1)</f>
        <v>1.1624181373008216</v>
      </c>
      <c r="O32" s="125" t="e">
        <f>AVERAGE(M44,M66,M88,M110,M132,M154)</f>
        <v>#DIV/0!</v>
      </c>
      <c r="P32" s="154" t="e">
        <f>STDEV(M44,M66,M88,M110,M132,M154)/SQRT(COUNT(M44,M66,M88,M110,M132,M154)-1)</f>
        <v>#DIV/0!</v>
      </c>
      <c r="Q32" s="1"/>
      <c r="R32" s="52" t="s">
        <v>112</v>
      </c>
      <c r="S32" s="293" t="e">
        <f>'Mch-Tsc wt, tissue'!D21</f>
        <v>#DIV/0!</v>
      </c>
      <c r="T32" s="294" t="e">
        <f>'Mch-Tsc wt, tissue'!E21</f>
        <v>#DIV/0!</v>
      </c>
      <c r="U32" s="293" t="e">
        <f>'Mch-Tsc wt, tissue'!F21</f>
        <v>#VALUE!</v>
      </c>
      <c r="V32" s="294" t="e">
        <f>'Mch-Tsc wt, tissue'!G21</f>
        <v>#VALUE!</v>
      </c>
      <c r="W32" s="3"/>
      <c r="X32" s="3"/>
      <c r="Y32" s="3"/>
      <c r="Z32" s="3"/>
      <c r="AA32" s="3"/>
      <c r="AB32" s="124"/>
    </row>
    <row r="33" spans="1:62">
      <c r="A33" s="319">
        <f>AVERAGE(B48,B70,B92,B114,B136,B158,B180,B202,B224,B246)</f>
        <v>34.42</v>
      </c>
      <c r="B33" s="407">
        <f>STDEV(B48,B70,B92,B114,B136,B158,B180,B202,B224,B246)/SQRT(COUNT(B48,B70,B92,B114,B136,B158,B180,B202,B224,B246)-1)</f>
        <v>1.5189177433656731</v>
      </c>
      <c r="C33" s="19">
        <v>110</v>
      </c>
      <c r="D33" s="679">
        <f t="shared" si="0"/>
        <v>130.4</v>
      </c>
      <c r="E33" s="680">
        <f t="shared" si="1"/>
        <v>3.3414715469034539</v>
      </c>
      <c r="F33" s="684">
        <f t="shared" si="2"/>
        <v>26.053935649400835</v>
      </c>
      <c r="G33" s="685">
        <f t="shared" si="3"/>
        <v>2.2374609357479662</v>
      </c>
      <c r="H33" s="685">
        <f t="shared" si="20"/>
        <v>260.20505416842695</v>
      </c>
      <c r="I33" s="1"/>
      <c r="J33" s="64">
        <v>110</v>
      </c>
      <c r="K33" s="234"/>
      <c r="L33" s="234"/>
      <c r="M33" s="146">
        <f>AVERAGE(L55,L77,L99,L121,L143,L165,L187,L209,L231,L253,L275,L297)</f>
        <v>42.023999999999994</v>
      </c>
      <c r="N33" s="147">
        <f>STDEV(L55,L77,L99,L121,L143,L165,L187,L209,L231,L253,L275,L297)/SQRT(COUNT(L55,L77,L99,L121,L143,L165,L187,L209,L231,L253,L275,L297)-1)</f>
        <v>1.1374513420606533</v>
      </c>
      <c r="O33" s="146" t="e">
        <f>AVERAGE(M55,M77,M99,M121,M143,M165)</f>
        <v>#DIV/0!</v>
      </c>
      <c r="P33" s="147" t="e">
        <f>STDEV(M55,M77,M99,M121,M143,M165)/SQRT(COUNT(M55,M77,M99,M121,M143,M165)-1)</f>
        <v>#DIV/0!</v>
      </c>
      <c r="Q33" s="1"/>
      <c r="R33" s="52" t="s">
        <v>279</v>
      </c>
      <c r="S33" s="282" t="e">
        <f>'Mch-Tsc wt, tissue'!D22</f>
        <v>#DIV/0!</v>
      </c>
      <c r="T33" s="291" t="e">
        <f>'Mch-Tsc wt, tissue'!E22</f>
        <v>#DIV/0!</v>
      </c>
      <c r="U33" s="282" t="e">
        <f>'Mch-Tsc wt, tissue'!F22</f>
        <v>#VALUE!</v>
      </c>
      <c r="V33" s="291" t="e">
        <f>'Mch-Tsc wt, tissue'!G22</f>
        <v>#VALUE!</v>
      </c>
      <c r="W33" s="3"/>
      <c r="X33" s="3"/>
      <c r="Y33" s="3"/>
      <c r="Z33" s="3"/>
      <c r="AA33" s="3"/>
      <c r="AB33" s="124"/>
    </row>
    <row r="34" spans="1:62">
      <c r="A34" s="426" t="s">
        <v>237</v>
      </c>
      <c r="B34" s="427" t="s">
        <v>235</v>
      </c>
      <c r="C34" s="19">
        <v>120</v>
      </c>
      <c r="D34" s="679">
        <f t="shared" si="0"/>
        <v>125.6</v>
      </c>
      <c r="E34" s="680">
        <f t="shared" si="1"/>
        <v>4.2952744634131719</v>
      </c>
      <c r="F34" s="684">
        <f t="shared" si="2"/>
        <v>25.934614360883181</v>
      </c>
      <c r="G34" s="685">
        <f t="shared" si="3"/>
        <v>2.3162872449618654</v>
      </c>
      <c r="H34" s="424" t="s">
        <v>229</v>
      </c>
      <c r="I34" s="1"/>
      <c r="J34" s="176">
        <v>120</v>
      </c>
      <c r="K34" s="129">
        <f>AVERAGE(K57,K79,K101,K123,K145,K167,K189,K211,K233,K255,K277,K299,K321,K343)</f>
        <v>21.268133799999998</v>
      </c>
      <c r="L34" s="129">
        <f>STDEV(K57,K79,K101,K123,K145,K167,K189,K211,K233,K255,K277,K299,K321,K343)/SQRT(COUNT(K57,K79,K101,K123,K145,K167,K189,K211,K233,K255,K277,K299,K321,K343)-1)</f>
        <v>1.9134789262050382</v>
      </c>
      <c r="M34" s="146"/>
      <c r="N34" s="147"/>
      <c r="O34" s="146"/>
      <c r="P34" s="147"/>
      <c r="Q34" s="1"/>
      <c r="R34" s="52" t="s">
        <v>48</v>
      </c>
      <c r="S34" s="282">
        <f>'Mch-Tsc wt, tissue'!D23</f>
        <v>12.558342146288078</v>
      </c>
      <c r="T34" s="291">
        <f>'Mch-Tsc wt, tissue'!E23</f>
        <v>1.5449008372555362</v>
      </c>
      <c r="U34" s="282" t="e">
        <f>'Mch-Tsc wt, tissue'!F23</f>
        <v>#VALUE!</v>
      </c>
      <c r="V34" s="291" t="e">
        <f>'Mch-Tsc wt, tissue'!G23</f>
        <v>#VALUE!</v>
      </c>
      <c r="W34" s="3"/>
      <c r="X34" s="3"/>
      <c r="Y34" s="3"/>
      <c r="Z34" s="3"/>
      <c r="AA34" s="3"/>
      <c r="AB34" s="124"/>
    </row>
    <row r="35" spans="1:62">
      <c r="A35" s="159">
        <f>AVERAGE(B50,B72,B94,B116,B138,B160,B182,B204,B226,B248)</f>
        <v>33.630000000000003</v>
      </c>
      <c r="B35" s="407">
        <f>STDEV(B50,B72,B94,B116,B138,B160,B182,B204,B226,B248)/SQRT(COUNT(B50,B72,B94,B116,B138,B160,B182,B204,B226,B248)-1)</f>
        <v>1.7044640010467209</v>
      </c>
      <c r="C35" s="19"/>
      <c r="D35" s="679"/>
      <c r="E35" s="680"/>
      <c r="F35" s="684"/>
      <c r="G35" s="685"/>
      <c r="H35" s="147">
        <f>AVERAGE(G81,G103,G125,G147,G169,G191,G213,G235,G257,G279,G301)</f>
        <v>2851.8144175643056</v>
      </c>
      <c r="I35" s="1"/>
      <c r="J35" s="233">
        <v>25</v>
      </c>
      <c r="K35" s="185"/>
      <c r="L35" s="185"/>
      <c r="M35" s="76"/>
      <c r="N35" s="80"/>
      <c r="O35" s="76"/>
      <c r="P35" s="80"/>
      <c r="Q35" s="1"/>
      <c r="R35" s="52" t="s">
        <v>49</v>
      </c>
      <c r="S35" s="282">
        <f>'Mch-Tsc wt, tissue'!D24</f>
        <v>437.35032215355284</v>
      </c>
      <c r="T35" s="291">
        <f>'Mch-Tsc wt, tissue'!E24</f>
        <v>54.582564432142846</v>
      </c>
      <c r="U35" s="282" t="e">
        <f>'Mch-Tsc wt, tissue'!F24</f>
        <v>#VALUE!</v>
      </c>
      <c r="V35" s="291" t="e">
        <f>'Mch-Tsc wt, tissue'!G24</f>
        <v>#VALUE!</v>
      </c>
      <c r="W35" s="3"/>
      <c r="X35" s="3"/>
      <c r="Y35" s="3"/>
      <c r="Z35" s="3"/>
      <c r="AA35" s="3"/>
      <c r="AB35" s="124"/>
    </row>
    <row r="36" spans="1:62">
      <c r="A36" s="1"/>
      <c r="B36" s="7"/>
      <c r="C36" s="19"/>
      <c r="D36" s="679"/>
      <c r="E36" s="680"/>
      <c r="F36" s="684"/>
      <c r="G36" s="685"/>
      <c r="H36" s="178">
        <f>STDEV(G59,G81,G103,G125,G147,G169,G191,G213,G235,G257,G279,G301)/SQRT(COUNT(G59,G81,G103,G125,G147,G169,G191,G213,G235,G257,G279,G301)-1)</f>
        <v>232.78279819180057</v>
      </c>
      <c r="I36" s="1"/>
      <c r="J36" s="70"/>
      <c r="K36" s="129"/>
      <c r="L36" s="70"/>
      <c r="M36" s="81"/>
      <c r="N36" s="81"/>
      <c r="O36" s="81"/>
      <c r="P36" s="81"/>
      <c r="Q36" s="1"/>
      <c r="R36" s="52" t="s">
        <v>216</v>
      </c>
      <c r="S36" s="282">
        <f>'Mch-Tsc wt, tissue'!D25</f>
        <v>2.9048841540328025</v>
      </c>
      <c r="T36" s="291">
        <f>'Mch-Tsc wt, tissue'!E25</f>
        <v>0.40051617484653473</v>
      </c>
      <c r="U36" s="282" t="e">
        <f>'Mch-Tsc wt, tissue'!F25</f>
        <v>#VALUE!</v>
      </c>
      <c r="V36" s="291" t="e">
        <f>'Mch-Tsc wt, tissue'!G25</f>
        <v>#VALUE!</v>
      </c>
      <c r="W36" s="3"/>
      <c r="X36" s="3"/>
      <c r="Y36" s="3"/>
      <c r="Z36" s="3"/>
      <c r="AA36" s="3"/>
      <c r="AB36" s="124"/>
    </row>
    <row r="37" spans="1:62">
      <c r="A37" s="1"/>
      <c r="B37" s="7"/>
      <c r="C37" s="19"/>
      <c r="D37" s="679"/>
      <c r="E37" s="680"/>
      <c r="F37" s="684"/>
      <c r="G37" s="685"/>
      <c r="H37" s="147"/>
      <c r="I37" s="1"/>
      <c r="J37" s="1"/>
      <c r="K37" s="1"/>
      <c r="L37" s="1"/>
      <c r="M37" s="1"/>
      <c r="N37" s="1"/>
      <c r="O37" s="1"/>
      <c r="P37" s="1"/>
      <c r="Q37" s="1"/>
      <c r="R37" s="208" t="s">
        <v>109</v>
      </c>
      <c r="S37" s="282">
        <f>'Mch-Tsc wt, tissue'!D26</f>
        <v>7.7768204825306686</v>
      </c>
      <c r="T37" s="291">
        <f>'Mch-Tsc wt, tissue'!E26</f>
        <v>1.6416692939449133</v>
      </c>
      <c r="U37" s="282" t="e">
        <f>'Mch-Tsc wt, tissue'!F26</f>
        <v>#VALUE!</v>
      </c>
      <c r="V37" s="291" t="e">
        <f>'Mch-Tsc wt, tissue'!G26</f>
        <v>#VALUE!</v>
      </c>
      <c r="W37" s="3"/>
      <c r="X37" s="3"/>
      <c r="Y37" s="3"/>
      <c r="Z37" s="3"/>
      <c r="AA37" s="3"/>
      <c r="AB37" s="124"/>
    </row>
    <row r="38" spans="1:62">
      <c r="A38" s="11"/>
      <c r="B38" s="61"/>
      <c r="C38" s="534"/>
      <c r="D38" s="681"/>
      <c r="E38" s="682"/>
      <c r="F38" s="689"/>
      <c r="G38" s="690"/>
      <c r="H38" s="178"/>
      <c r="I38" s="1"/>
      <c r="J38" s="1"/>
      <c r="K38" s="1"/>
      <c r="L38" s="1"/>
      <c r="M38" s="1"/>
      <c r="N38" s="1"/>
      <c r="O38" s="1"/>
      <c r="P38" s="1"/>
      <c r="Q38" s="1"/>
      <c r="R38" s="52" t="s">
        <v>232</v>
      </c>
      <c r="S38" s="282"/>
      <c r="T38" s="291"/>
      <c r="U38" s="282"/>
      <c r="V38" s="291"/>
      <c r="W38" s="3"/>
      <c r="X38" s="3"/>
      <c r="Y38" s="3"/>
      <c r="Z38" s="3"/>
      <c r="AA38" s="3"/>
      <c r="AB38" s="124"/>
    </row>
    <row r="39" spans="1:62">
      <c r="A39" s="9"/>
      <c r="B39" s="2"/>
      <c r="C39" s="2"/>
      <c r="D39" s="2"/>
      <c r="E39" s="2"/>
      <c r="F39" s="81"/>
      <c r="G39" s="81"/>
      <c r="H39" s="1"/>
      <c r="I39" s="1"/>
      <c r="J39" s="1"/>
      <c r="K39" s="1"/>
      <c r="L39" s="1"/>
      <c r="M39" s="1"/>
      <c r="N39" s="1"/>
      <c r="O39" s="1"/>
      <c r="P39" s="1"/>
      <c r="Q39" s="1"/>
      <c r="R39" s="301" t="s">
        <v>101</v>
      </c>
      <c r="S39" s="284">
        <f>'Mch-Tsc wt, tissue'!D28</f>
        <v>265.61186654296739</v>
      </c>
      <c r="T39" s="292">
        <f>'Mch-Tsc wt, tissue'!E28</f>
        <v>35.799265989432733</v>
      </c>
      <c r="U39" s="284" t="e">
        <f>'Mch-Tsc wt, tissue'!F28</f>
        <v>#VALUE!</v>
      </c>
      <c r="V39" s="292" t="e">
        <f>'Mch-Tsc wt, tissue'!G28</f>
        <v>#VALUE!</v>
      </c>
      <c r="W39" s="3"/>
      <c r="X39" s="3"/>
      <c r="Y39" s="3"/>
      <c r="Z39" s="3"/>
      <c r="AA39" s="3"/>
      <c r="AB39" s="124"/>
    </row>
    <row r="40" spans="1:62">
      <c r="A40" s="11"/>
      <c r="B40" s="16"/>
      <c r="C40" s="85"/>
      <c r="D40" s="121"/>
      <c r="E40" s="121"/>
      <c r="F40" s="88"/>
      <c r="G40" s="88"/>
      <c r="H40" s="8"/>
      <c r="I40" s="8"/>
      <c r="J40" s="8"/>
      <c r="K40" s="8"/>
      <c r="L40" s="8"/>
      <c r="M40" s="8"/>
      <c r="N40" s="8"/>
      <c r="O40" s="8"/>
      <c r="P40" s="8"/>
      <c r="Q40" s="8"/>
      <c r="R40" s="8"/>
      <c r="S40" s="8"/>
      <c r="T40" s="8"/>
      <c r="U40" s="8"/>
      <c r="V40" s="16"/>
      <c r="W40" s="16"/>
      <c r="X40" s="16"/>
      <c r="Y40" s="16"/>
      <c r="Z40" s="16"/>
      <c r="AA40" s="16"/>
      <c r="AB40" s="144"/>
    </row>
    <row r="41" spans="1:62" s="95" customFormat="1">
      <c r="A41" s="94"/>
      <c r="B41" s="92"/>
      <c r="C41" s="92"/>
      <c r="D41" s="92"/>
      <c r="E41" s="92"/>
      <c r="F41" s="92"/>
      <c r="G41" s="92"/>
      <c r="H41" s="92"/>
      <c r="I41" s="92"/>
      <c r="J41" s="92"/>
      <c r="K41" s="92"/>
      <c r="L41" s="92"/>
      <c r="M41" s="92"/>
      <c r="N41" s="92"/>
      <c r="O41" s="92"/>
      <c r="P41" s="92"/>
      <c r="Q41" s="92"/>
      <c r="R41" s="92"/>
      <c r="S41" s="92"/>
      <c r="T41" s="92"/>
      <c r="U41" s="92"/>
      <c r="V41" s="92"/>
      <c r="W41" s="89"/>
      <c r="X41" s="89"/>
      <c r="Y41" s="89"/>
      <c r="Z41" s="89"/>
      <c r="AA41" s="89"/>
      <c r="AB41" s="89"/>
      <c r="AC41" s="89"/>
      <c r="AD41" s="89"/>
      <c r="AE41" s="446"/>
      <c r="AF41" s="446"/>
      <c r="AG41" s="446"/>
      <c r="AH41" s="446"/>
      <c r="AI41" s="446"/>
      <c r="AJ41" s="446"/>
      <c r="AK41" s="446"/>
      <c r="AL41" s="446"/>
      <c r="AM41" s="446"/>
      <c r="AN41" s="446"/>
      <c r="AO41" s="446"/>
      <c r="AP41" s="446"/>
      <c r="AQ41" s="446"/>
      <c r="AR41" s="446"/>
      <c r="AS41" s="446"/>
      <c r="AT41" s="446"/>
      <c r="AU41" s="446"/>
      <c r="AV41" s="446"/>
      <c r="AW41" s="446"/>
      <c r="AX41" s="446"/>
      <c r="AY41" s="446"/>
      <c r="AZ41" s="446"/>
      <c r="BA41" s="446"/>
      <c r="BB41" s="446"/>
      <c r="BC41" s="446"/>
      <c r="BD41" s="446"/>
      <c r="BE41" s="446"/>
      <c r="BF41" s="446"/>
      <c r="BG41" s="446"/>
      <c r="BH41" s="446"/>
      <c r="BI41" s="446"/>
      <c r="BJ41" s="446"/>
    </row>
    <row r="42" spans="1:62" ht="15">
      <c r="A42" s="791" t="s">
        <v>60</v>
      </c>
      <c r="B42" s="792"/>
      <c r="C42" s="14" t="s">
        <v>22</v>
      </c>
      <c r="D42" s="36" t="s">
        <v>164</v>
      </c>
      <c r="E42" s="791" t="s">
        <v>27</v>
      </c>
      <c r="F42" s="867"/>
      <c r="G42" s="345" t="s">
        <v>227</v>
      </c>
      <c r="H42" s="37" t="s">
        <v>145</v>
      </c>
      <c r="I42" s="37" t="s">
        <v>95</v>
      </c>
      <c r="J42" s="84" t="s">
        <v>146</v>
      </c>
      <c r="K42" s="31" t="s">
        <v>28</v>
      </c>
      <c r="L42" s="36" t="s">
        <v>85</v>
      </c>
      <c r="M42" s="36" t="s">
        <v>134</v>
      </c>
      <c r="N42" s="4"/>
      <c r="O42" s="14" t="s">
        <v>22</v>
      </c>
      <c r="P42" s="36" t="s">
        <v>164</v>
      </c>
      <c r="Q42" s="36" t="s">
        <v>238</v>
      </c>
      <c r="R42" s="36" t="s">
        <v>27</v>
      </c>
      <c r="S42" s="36" t="s">
        <v>29</v>
      </c>
      <c r="T42" s="36" t="s">
        <v>179</v>
      </c>
      <c r="U42" s="36" t="s">
        <v>36</v>
      </c>
      <c r="V42" s="36" t="s">
        <v>38</v>
      </c>
      <c r="W42" s="36" t="s">
        <v>33</v>
      </c>
      <c r="X42" s="36" t="s">
        <v>167</v>
      </c>
      <c r="Y42" s="36" t="s">
        <v>181</v>
      </c>
      <c r="Z42" s="38" t="s">
        <v>46</v>
      </c>
      <c r="AA42" s="136"/>
      <c r="AB42" s="295"/>
    </row>
    <row r="43" spans="1:62">
      <c r="A43" s="138"/>
      <c r="B43" s="342"/>
      <c r="C43" s="22" t="s">
        <v>23</v>
      </c>
      <c r="D43" s="13" t="s">
        <v>40</v>
      </c>
      <c r="E43" s="236" t="s">
        <v>108</v>
      </c>
      <c r="F43" s="237" t="s">
        <v>34</v>
      </c>
      <c r="G43" s="346"/>
      <c r="H43" s="73" t="s">
        <v>29</v>
      </c>
      <c r="I43" s="13" t="s">
        <v>29</v>
      </c>
      <c r="J43" s="12" t="s">
        <v>29</v>
      </c>
      <c r="K43" s="35" t="s">
        <v>202</v>
      </c>
      <c r="L43" s="133" t="s">
        <v>84</v>
      </c>
      <c r="M43" s="73" t="s">
        <v>147</v>
      </c>
      <c r="N43" s="1"/>
      <c r="O43" s="35" t="s">
        <v>23</v>
      </c>
      <c r="P43" s="13" t="s">
        <v>40</v>
      </c>
      <c r="Q43" s="13" t="s">
        <v>40</v>
      </c>
      <c r="R43" s="73" t="s">
        <v>34</v>
      </c>
      <c r="S43" s="75"/>
      <c r="T43" s="73" t="s">
        <v>31</v>
      </c>
      <c r="U43" s="73" t="s">
        <v>37</v>
      </c>
      <c r="V43" s="73" t="s">
        <v>39</v>
      </c>
      <c r="W43" s="73" t="s">
        <v>34</v>
      </c>
      <c r="X43" s="73" t="s">
        <v>34</v>
      </c>
      <c r="Y43" s="73" t="s">
        <v>84</v>
      </c>
      <c r="Z43" s="73" t="s">
        <v>41</v>
      </c>
      <c r="AA43" s="73"/>
      <c r="AB43" s="124"/>
    </row>
    <row r="44" spans="1:62">
      <c r="A44" s="17"/>
      <c r="B44" s="559"/>
      <c r="C44" s="18">
        <v>-10</v>
      </c>
      <c r="D44" s="74">
        <v>137</v>
      </c>
      <c r="E44" s="145">
        <v>0</v>
      </c>
      <c r="F44" s="130">
        <f>E44*460/B50</f>
        <v>0</v>
      </c>
      <c r="G44" s="153"/>
      <c r="H44" s="248">
        <v>1462.55</v>
      </c>
      <c r="I44" s="248"/>
      <c r="J44" s="252"/>
      <c r="K44" s="238">
        <v>9.0723739999999999</v>
      </c>
      <c r="L44" s="248">
        <v>45.9</v>
      </c>
      <c r="M44" s="248"/>
      <c r="N44" s="235"/>
      <c r="O44" s="18">
        <v>-10</v>
      </c>
      <c r="P44" s="635">
        <f>D44</f>
        <v>137</v>
      </c>
      <c r="Q44" s="433">
        <v>187.63804500000001</v>
      </c>
      <c r="R44" s="130">
        <f>F44</f>
        <v>0</v>
      </c>
      <c r="S44" s="130">
        <f>H44</f>
        <v>1462.55</v>
      </c>
      <c r="T44" s="557">
        <f>(S44/10)*1000*O55/(Q44/100)</f>
        <v>176774.47348228996</v>
      </c>
      <c r="U44" s="544">
        <v>1</v>
      </c>
      <c r="V44" s="126">
        <f t="shared" ref="V44:V50" si="21">(U44*$P$58*200/10)/($B$50/1000)</f>
        <v>2934811.4035087717</v>
      </c>
      <c r="W44" s="557">
        <f t="shared" ref="W44:W50" si="22">V44/T44</f>
        <v>16.602009021414474</v>
      </c>
      <c r="X44" s="557">
        <f t="shared" ref="X44:X50" si="23">W44-R44</f>
        <v>16.602009021414474</v>
      </c>
      <c r="Y44" s="351"/>
      <c r="Z44" s="557">
        <f t="shared" ref="Z44:Z50" si="24">(W44/Q44)*100</f>
        <v>8.8478906404159527</v>
      </c>
      <c r="AA44" s="182"/>
      <c r="AB44" s="124"/>
    </row>
    <row r="45" spans="1:62">
      <c r="A45" s="30" t="s">
        <v>61</v>
      </c>
      <c r="B45" s="350">
        <v>370</v>
      </c>
      <c r="C45" s="19">
        <v>10</v>
      </c>
      <c r="D45" s="74">
        <v>146</v>
      </c>
      <c r="E45" s="145">
        <v>1</v>
      </c>
      <c r="F45" s="131">
        <f>E45*460/B50</f>
        <v>15.131578947368421</v>
      </c>
      <c r="G45" s="343">
        <f>(F45+F44)*5</f>
        <v>75.65789473684211</v>
      </c>
      <c r="H45" s="249"/>
      <c r="I45" s="253"/>
      <c r="J45" s="254"/>
      <c r="K45" s="253"/>
      <c r="L45" s="327"/>
      <c r="M45" s="327"/>
      <c r="N45" s="235"/>
      <c r="O45" s="584">
        <v>80</v>
      </c>
      <c r="P45" s="64">
        <f t="shared" ref="P45:P50" si="25">D52</f>
        <v>128</v>
      </c>
      <c r="Q45" s="433">
        <v>177.07032000000001</v>
      </c>
      <c r="R45" s="131">
        <f t="shared" ref="R45:R50" si="26">F52</f>
        <v>21.184210526315791</v>
      </c>
      <c r="S45" s="131">
        <f t="shared" ref="S45:S50" si="27">H52</f>
        <v>1387.13</v>
      </c>
      <c r="T45" s="558">
        <f>(S45/10)*1000*O55/(Q45/100)</f>
        <v>177664.68979296493</v>
      </c>
      <c r="U45" s="533">
        <v>2</v>
      </c>
      <c r="V45" s="127">
        <f t="shared" si="21"/>
        <v>5869622.8070175434</v>
      </c>
      <c r="W45" s="558">
        <f t="shared" si="22"/>
        <v>33.03764419287532</v>
      </c>
      <c r="X45" s="558">
        <f t="shared" si="23"/>
        <v>11.853433666559528</v>
      </c>
      <c r="Y45" s="131">
        <f t="shared" ref="Y45:Y50" si="28">($X$44-X45)/$X$44*100</f>
        <v>28.602414013447948</v>
      </c>
      <c r="Z45" s="558">
        <f t="shared" si="24"/>
        <v>18.657923130694808</v>
      </c>
      <c r="AA45" s="181"/>
      <c r="AB45" s="124"/>
    </row>
    <row r="46" spans="1:62">
      <c r="A46" s="6"/>
      <c r="B46" s="1"/>
      <c r="C46" s="19">
        <v>20</v>
      </c>
      <c r="D46" s="74">
        <v>120</v>
      </c>
      <c r="E46" s="145">
        <v>0.95</v>
      </c>
      <c r="F46" s="131">
        <f>E46*460/B50</f>
        <v>14.375</v>
      </c>
      <c r="G46" s="343">
        <f t="shared" ref="G46:G57" si="29">(F46+F45)*5</f>
        <v>147.53289473684211</v>
      </c>
      <c r="H46" s="249"/>
      <c r="I46" s="253"/>
      <c r="J46" s="254"/>
      <c r="K46" s="234"/>
      <c r="L46" s="254"/>
      <c r="M46" s="254"/>
      <c r="N46" s="235"/>
      <c r="O46" s="532">
        <v>85</v>
      </c>
      <c r="P46" s="64">
        <f t="shared" si="25"/>
        <v>136</v>
      </c>
      <c r="Q46" s="433">
        <v>177.07032000000001</v>
      </c>
      <c r="R46" s="131">
        <f t="shared" si="26"/>
        <v>21.184210526315791</v>
      </c>
      <c r="S46" s="131">
        <f t="shared" si="27"/>
        <v>1557.26</v>
      </c>
      <c r="T46" s="558">
        <f>(S46/10)*1000*O55/(Q46/100)</f>
        <v>199455.0725793491</v>
      </c>
      <c r="U46" s="533">
        <v>2</v>
      </c>
      <c r="V46" s="127">
        <f t="shared" si="21"/>
        <v>5869622.8070175434</v>
      </c>
      <c r="W46" s="558">
        <f t="shared" si="22"/>
        <v>29.428295460785709</v>
      </c>
      <c r="X46" s="558">
        <f t="shared" si="23"/>
        <v>8.2440849344699174</v>
      </c>
      <c r="Y46" s="131">
        <f t="shared" si="28"/>
        <v>50.342847520224211</v>
      </c>
      <c r="Z46" s="558">
        <f t="shared" si="24"/>
        <v>16.619552876385892</v>
      </c>
      <c r="AA46" s="124"/>
      <c r="AB46" s="124"/>
    </row>
    <row r="47" spans="1:62">
      <c r="A47" s="30" t="s">
        <v>97</v>
      </c>
      <c r="B47" s="1"/>
      <c r="C47" s="19">
        <v>30</v>
      </c>
      <c r="D47" s="74">
        <v>111</v>
      </c>
      <c r="E47" s="145">
        <v>1</v>
      </c>
      <c r="F47" s="131">
        <f>E47*460/B50</f>
        <v>15.131578947368421</v>
      </c>
      <c r="G47" s="343">
        <f t="shared" si="29"/>
        <v>147.53289473684211</v>
      </c>
      <c r="H47" s="249"/>
      <c r="I47" s="253"/>
      <c r="J47" s="254"/>
      <c r="K47" s="234"/>
      <c r="L47" s="347"/>
      <c r="M47" s="347"/>
      <c r="N47" s="235"/>
      <c r="O47" s="584">
        <v>90</v>
      </c>
      <c r="P47" s="64">
        <f t="shared" si="25"/>
        <v>127</v>
      </c>
      <c r="Q47" s="433">
        <v>191.86513500000001</v>
      </c>
      <c r="R47" s="131">
        <f t="shared" si="26"/>
        <v>21.184210526315791</v>
      </c>
      <c r="S47" s="131">
        <f t="shared" si="27"/>
        <v>1421.96</v>
      </c>
      <c r="T47" s="558">
        <f>(S47/10)*1000*O55/(Q47/100)</f>
        <v>168081.9375841165</v>
      </c>
      <c r="U47" s="533">
        <v>2</v>
      </c>
      <c r="V47" s="127">
        <f t="shared" si="21"/>
        <v>5869622.8070175434</v>
      </c>
      <c r="W47" s="558">
        <f t="shared" si="22"/>
        <v>34.921199097196833</v>
      </c>
      <c r="X47" s="558">
        <f t="shared" si="23"/>
        <v>13.736988570881042</v>
      </c>
      <c r="Y47" s="131">
        <f t="shared" si="28"/>
        <v>17.257070796901274</v>
      </c>
      <c r="Z47" s="558">
        <f t="shared" si="24"/>
        <v>18.20090924658971</v>
      </c>
      <c r="AA47" s="181"/>
      <c r="AB47" s="124"/>
    </row>
    <row r="48" spans="1:62">
      <c r="A48" s="6"/>
      <c r="B48" s="489">
        <v>30</v>
      </c>
      <c r="C48" s="19">
        <v>40</v>
      </c>
      <c r="D48" s="74">
        <v>104</v>
      </c>
      <c r="E48" s="145">
        <v>1.05</v>
      </c>
      <c r="F48" s="131">
        <f>E48*460/B50</f>
        <v>15.888157894736842</v>
      </c>
      <c r="G48" s="343">
        <f t="shared" si="29"/>
        <v>155.09868421052633</v>
      </c>
      <c r="H48" s="249"/>
      <c r="I48" s="253"/>
      <c r="J48" s="254"/>
      <c r="K48" s="234"/>
      <c r="L48" s="347"/>
      <c r="M48" s="347"/>
      <c r="N48" s="235"/>
      <c r="O48" s="584">
        <v>100</v>
      </c>
      <c r="P48" s="64">
        <f t="shared" si="25"/>
        <v>132</v>
      </c>
      <c r="Q48" s="433">
        <v>219.34121999999999</v>
      </c>
      <c r="R48" s="131">
        <f t="shared" si="26"/>
        <v>21.184210526315791</v>
      </c>
      <c r="S48" s="131">
        <f t="shared" si="27"/>
        <v>1343.08</v>
      </c>
      <c r="T48" s="558">
        <f>(S48/10)*1000*O55/(Q48/100)</f>
        <v>138870.93413964211</v>
      </c>
      <c r="U48" s="533">
        <v>2</v>
      </c>
      <c r="V48" s="127">
        <f t="shared" si="21"/>
        <v>5869622.8070175434</v>
      </c>
      <c r="W48" s="558">
        <f t="shared" si="22"/>
        <v>42.266748210358585</v>
      </c>
      <c r="X48" s="558">
        <f t="shared" si="23"/>
        <v>21.082537684042794</v>
      </c>
      <c r="Y48" s="131">
        <f t="shared" si="28"/>
        <v>-26.987870304425261</v>
      </c>
      <c r="Z48" s="558">
        <f t="shared" si="24"/>
        <v>19.269861000298341</v>
      </c>
      <c r="AA48" s="181"/>
      <c r="AB48" s="124"/>
    </row>
    <row r="49" spans="1:62">
      <c r="A49" s="30" t="s">
        <v>96</v>
      </c>
      <c r="B49" s="1"/>
      <c r="C49" s="19">
        <v>50</v>
      </c>
      <c r="D49" s="74">
        <v>114</v>
      </c>
      <c r="E49" s="145">
        <v>1.1499999999999999</v>
      </c>
      <c r="F49" s="131">
        <f>E49*460/B50</f>
        <v>17.401315789473685</v>
      </c>
      <c r="G49" s="343">
        <f t="shared" si="29"/>
        <v>166.44736842105263</v>
      </c>
      <c r="H49" s="249"/>
      <c r="I49" s="253"/>
      <c r="J49" s="254"/>
      <c r="K49" s="234"/>
      <c r="L49" s="347"/>
      <c r="M49" s="347"/>
      <c r="N49" s="235"/>
      <c r="O49" s="19">
        <v>110</v>
      </c>
      <c r="P49" s="64">
        <f t="shared" si="25"/>
        <v>144</v>
      </c>
      <c r="Q49" s="433">
        <v>223.56831</v>
      </c>
      <c r="R49" s="131">
        <f t="shared" si="26"/>
        <v>21.184210526315791</v>
      </c>
      <c r="S49" s="131">
        <f t="shared" si="27"/>
        <v>1580.27</v>
      </c>
      <c r="T49" s="558">
        <f>(S49/10)*1000*O55/(Q49/100)</f>
        <v>160306.37043712367</v>
      </c>
      <c r="U49" s="2">
        <v>2</v>
      </c>
      <c r="V49" s="127">
        <f t="shared" si="21"/>
        <v>5869622.8070175434</v>
      </c>
      <c r="W49" s="558">
        <f t="shared" si="22"/>
        <v>36.615031523776921</v>
      </c>
      <c r="X49" s="558">
        <f t="shared" si="23"/>
        <v>15.430820997461129</v>
      </c>
      <c r="Y49" s="131">
        <f t="shared" si="28"/>
        <v>7.0544957688112433</v>
      </c>
      <c r="Z49" s="558">
        <f t="shared" si="24"/>
        <v>16.377558842653915</v>
      </c>
      <c r="AA49" s="124"/>
      <c r="AB49" s="124"/>
    </row>
    <row r="50" spans="1:62">
      <c r="A50" s="30"/>
      <c r="B50" s="489">
        <v>30.4</v>
      </c>
      <c r="C50" s="19">
        <v>60</v>
      </c>
      <c r="D50" s="74">
        <v>109</v>
      </c>
      <c r="E50" s="145">
        <v>1.25</v>
      </c>
      <c r="F50" s="131">
        <f>E50*460/B50</f>
        <v>18.914473684210527</v>
      </c>
      <c r="G50" s="343">
        <f t="shared" si="29"/>
        <v>181.57894736842107</v>
      </c>
      <c r="H50" s="249"/>
      <c r="I50" s="253"/>
      <c r="J50" s="254"/>
      <c r="K50" s="234"/>
      <c r="L50" s="347"/>
      <c r="M50" s="347"/>
      <c r="N50" s="235"/>
      <c r="O50" s="588">
        <v>120</v>
      </c>
      <c r="P50" s="65">
        <f t="shared" si="25"/>
        <v>141</v>
      </c>
      <c r="Q50" s="433">
        <v>223.56831</v>
      </c>
      <c r="R50" s="183">
        <f t="shared" si="26"/>
        <v>20.881578947368421</v>
      </c>
      <c r="S50" s="183">
        <f t="shared" si="27"/>
        <v>1552.12</v>
      </c>
      <c r="T50" s="185">
        <f>(S50/10)*1000*O55/(Q50/100)</f>
        <v>157450.76707326496</v>
      </c>
      <c r="U50" s="546">
        <v>2</v>
      </c>
      <c r="V50" s="362">
        <f t="shared" si="21"/>
        <v>5869622.8070175434</v>
      </c>
      <c r="W50" s="185">
        <f t="shared" si="22"/>
        <v>37.279099467875518</v>
      </c>
      <c r="X50" s="558">
        <f t="shared" si="23"/>
        <v>16.397520520507097</v>
      </c>
      <c r="Y50" s="131">
        <f t="shared" si="28"/>
        <v>1.2317093710984814</v>
      </c>
      <c r="Z50" s="558">
        <f t="shared" si="24"/>
        <v>16.674590181352411</v>
      </c>
      <c r="AA50" s="161"/>
      <c r="AB50" s="124"/>
    </row>
    <row r="51" spans="1:62">
      <c r="A51" s="30"/>
      <c r="B51" s="1"/>
      <c r="C51" s="19">
        <v>70</v>
      </c>
      <c r="D51" s="74">
        <v>111</v>
      </c>
      <c r="E51" s="145">
        <v>1.35</v>
      </c>
      <c r="F51" s="131">
        <f>E51*460/B50</f>
        <v>20.42763157894737</v>
      </c>
      <c r="G51" s="343">
        <f t="shared" si="29"/>
        <v>196.71052631578948</v>
      </c>
      <c r="H51" s="249"/>
      <c r="I51" s="253"/>
      <c r="J51" s="254"/>
      <c r="K51" s="1"/>
      <c r="L51" s="347"/>
      <c r="M51" s="347"/>
      <c r="N51" s="1"/>
      <c r="O51" s="69" t="s">
        <v>94</v>
      </c>
      <c r="P51" s="599">
        <f t="shared" ref="P51:Z51" si="30">AVERAGE(P45:P50)</f>
        <v>134.66666666666666</v>
      </c>
      <c r="Q51" s="549">
        <f t="shared" si="30"/>
        <v>202.08060250000003</v>
      </c>
      <c r="R51" s="185">
        <f t="shared" si="30"/>
        <v>21.133771929824565</v>
      </c>
      <c r="S51" s="185">
        <f t="shared" si="30"/>
        <v>1473.6366666666665</v>
      </c>
      <c r="T51" s="185">
        <f t="shared" si="30"/>
        <v>166971.62860107687</v>
      </c>
      <c r="U51" s="317">
        <f t="shared" si="30"/>
        <v>2</v>
      </c>
      <c r="V51" s="362">
        <f t="shared" si="30"/>
        <v>5869622.8070175434</v>
      </c>
      <c r="W51" s="185">
        <f t="shared" si="30"/>
        <v>35.591336325478146</v>
      </c>
      <c r="X51" s="132">
        <f t="shared" si="30"/>
        <v>14.457564395653584</v>
      </c>
      <c r="Y51" s="132">
        <f t="shared" si="30"/>
        <v>12.916777861009649</v>
      </c>
      <c r="Z51" s="132">
        <f t="shared" si="30"/>
        <v>17.633399212995844</v>
      </c>
      <c r="AA51" s="178"/>
      <c r="AB51" s="124"/>
    </row>
    <row r="52" spans="1:62" ht="12.75" customHeight="1">
      <c r="A52" s="6"/>
      <c r="B52" s="1"/>
      <c r="C52" s="19">
        <v>80</v>
      </c>
      <c r="D52" s="74">
        <v>128</v>
      </c>
      <c r="E52" s="145">
        <v>1.4</v>
      </c>
      <c r="F52" s="131">
        <f>E52*460/B50</f>
        <v>21.184210526315791</v>
      </c>
      <c r="G52" s="343">
        <f t="shared" si="29"/>
        <v>208.05921052631584</v>
      </c>
      <c r="H52" s="248">
        <v>1387.13</v>
      </c>
      <c r="I52" s="238"/>
      <c r="J52" s="248">
        <v>5094.5200000000004</v>
      </c>
      <c r="K52" s="1"/>
      <c r="L52" s="347"/>
      <c r="M52" s="347"/>
      <c r="N52" s="1"/>
      <c r="R52" s="1"/>
      <c r="V52" s="3"/>
      <c r="W52" s="95"/>
      <c r="X52" s="95"/>
      <c r="Y52" s="95"/>
      <c r="Z52" s="95"/>
      <c r="AA52" s="3"/>
      <c r="AB52" s="124"/>
    </row>
    <row r="53" spans="1:62" ht="12.75" customHeight="1">
      <c r="A53" s="6"/>
      <c r="B53" s="1"/>
      <c r="C53" s="19">
        <v>85</v>
      </c>
      <c r="D53" s="74">
        <v>136</v>
      </c>
      <c r="E53" s="145">
        <v>1.4</v>
      </c>
      <c r="F53" s="131">
        <f>E53*460/B50</f>
        <v>21.184210526315791</v>
      </c>
      <c r="G53" s="343">
        <f t="shared" si="29"/>
        <v>211.84210526315792</v>
      </c>
      <c r="H53" s="248">
        <v>1557.26</v>
      </c>
      <c r="I53" s="238"/>
      <c r="J53" s="248">
        <v>2366.6</v>
      </c>
      <c r="K53" s="253"/>
      <c r="L53" s="255"/>
      <c r="M53" s="255"/>
      <c r="N53" s="235"/>
      <c r="O53" s="793" t="s">
        <v>63</v>
      </c>
      <c r="P53" s="794"/>
      <c r="Q53" s="795"/>
      <c r="R53" s="1"/>
      <c r="S53" s="887" t="s">
        <v>272</v>
      </c>
      <c r="T53" s="888"/>
      <c r="U53" s="78"/>
      <c r="V53" s="3"/>
      <c r="W53" s="14" t="s">
        <v>22</v>
      </c>
      <c r="X53" s="31" t="s">
        <v>24</v>
      </c>
      <c r="Y53" s="791" t="s">
        <v>81</v>
      </c>
      <c r="Z53" s="867"/>
      <c r="AA53" s="3"/>
      <c r="AB53" s="124"/>
    </row>
    <row r="54" spans="1:62">
      <c r="A54" s="30"/>
      <c r="B54" s="1"/>
      <c r="C54" s="19">
        <v>90</v>
      </c>
      <c r="D54" s="74">
        <v>127</v>
      </c>
      <c r="E54" s="145">
        <v>1.4</v>
      </c>
      <c r="F54" s="131">
        <f>E54*460/B50</f>
        <v>21.184210526315791</v>
      </c>
      <c r="G54" s="343">
        <f t="shared" si="29"/>
        <v>211.84210526315792</v>
      </c>
      <c r="H54" s="248">
        <v>1421.96</v>
      </c>
      <c r="I54" s="238"/>
      <c r="J54" s="248">
        <v>1132.8599999999999</v>
      </c>
      <c r="K54" s="253"/>
      <c r="L54" s="257"/>
      <c r="M54" s="257"/>
      <c r="N54" s="235"/>
      <c r="O54" s="49" t="s">
        <v>62</v>
      </c>
      <c r="P54" s="49" t="s">
        <v>58</v>
      </c>
      <c r="Q54" s="50" t="s">
        <v>59</v>
      </c>
      <c r="R54" s="1"/>
      <c r="S54" s="875" t="s">
        <v>99</v>
      </c>
      <c r="T54" s="876"/>
      <c r="U54" s="205"/>
      <c r="V54" s="3"/>
      <c r="W54" s="35" t="s">
        <v>23</v>
      </c>
      <c r="X54" s="35" t="s">
        <v>40</v>
      </c>
      <c r="Y54" s="830" t="s">
        <v>196</v>
      </c>
      <c r="Z54" s="832"/>
      <c r="AA54" s="3"/>
      <c r="AB54" s="124"/>
    </row>
    <row r="55" spans="1:62">
      <c r="A55" s="30"/>
      <c r="B55" s="1"/>
      <c r="C55" s="19">
        <v>100</v>
      </c>
      <c r="D55" s="74">
        <v>132</v>
      </c>
      <c r="E55" s="145">
        <v>1.4</v>
      </c>
      <c r="F55" s="131">
        <f>E55*460/B50</f>
        <v>21.184210526315791</v>
      </c>
      <c r="G55" s="343">
        <f t="shared" si="29"/>
        <v>211.84210526315792</v>
      </c>
      <c r="H55" s="562">
        <v>1343.08</v>
      </c>
      <c r="I55" s="669"/>
      <c r="J55" s="670">
        <v>595.37</v>
      </c>
      <c r="K55" s="253"/>
      <c r="L55" s="248">
        <v>39.299999999999997</v>
      </c>
      <c r="M55" s="248"/>
      <c r="N55" s="235"/>
      <c r="O55" s="137">
        <f>P58/Q58</f>
        <v>2.2679304372582978</v>
      </c>
      <c r="P55" s="145">
        <v>4477.32</v>
      </c>
      <c r="Q55" s="145">
        <v>1893.31</v>
      </c>
      <c r="R55" s="1"/>
      <c r="S55" s="1"/>
      <c r="T55" s="1"/>
      <c r="U55" s="1"/>
      <c r="V55" s="3"/>
      <c r="W55" s="18">
        <v>2</v>
      </c>
      <c r="X55" s="543">
        <f t="shared" ref="X55:X60" si="31">D52</f>
        <v>128</v>
      </c>
      <c r="Y55" s="567"/>
      <c r="Z55" s="566"/>
      <c r="AA55" s="3"/>
      <c r="AB55" s="124"/>
    </row>
    <row r="56" spans="1:62">
      <c r="A56" s="30"/>
      <c r="B56" s="1"/>
      <c r="C56" s="19">
        <v>110</v>
      </c>
      <c r="D56" s="74">
        <v>144</v>
      </c>
      <c r="E56" s="145">
        <v>1.4</v>
      </c>
      <c r="F56" s="131">
        <f>E56*460/B50</f>
        <v>21.184210526315791</v>
      </c>
      <c r="G56" s="343">
        <f t="shared" si="29"/>
        <v>211.84210526315792</v>
      </c>
      <c r="H56" s="275">
        <v>1580.27</v>
      </c>
      <c r="I56" s="238"/>
      <c r="J56" s="248">
        <v>416.22</v>
      </c>
      <c r="K56" s="1"/>
      <c r="L56" s="256"/>
      <c r="M56" s="256"/>
      <c r="N56" s="235"/>
      <c r="O56" s="532"/>
      <c r="P56" s="145">
        <v>4444.28</v>
      </c>
      <c r="Q56" s="145">
        <v>2017.89</v>
      </c>
      <c r="R56" s="1"/>
      <c r="S56" s="1"/>
      <c r="T56" s="1"/>
      <c r="U56" s="1"/>
      <c r="V56" s="3"/>
      <c r="W56" s="19">
        <v>7</v>
      </c>
      <c r="X56" s="532">
        <f t="shared" si="31"/>
        <v>136</v>
      </c>
      <c r="Y56" s="877">
        <f>(J52+J53)*(C53-C52)/2</f>
        <v>18652.800000000003</v>
      </c>
      <c r="Z56" s="878"/>
      <c r="AA56" s="3"/>
      <c r="AB56" s="124"/>
    </row>
    <row r="57" spans="1:62">
      <c r="A57" s="30"/>
      <c r="B57" s="1"/>
      <c r="C57" s="19">
        <v>120</v>
      </c>
      <c r="D57" s="74">
        <v>141</v>
      </c>
      <c r="E57" s="145">
        <v>1.38</v>
      </c>
      <c r="F57" s="131">
        <f>E57*460/B50</f>
        <v>20.881578947368421</v>
      </c>
      <c r="G57" s="343">
        <f t="shared" si="29"/>
        <v>210.32894736842107</v>
      </c>
      <c r="H57" s="248">
        <v>1552.12</v>
      </c>
      <c r="I57" s="238"/>
      <c r="J57" s="248">
        <v>278.52</v>
      </c>
      <c r="K57" s="238">
        <v>18.289135999999999</v>
      </c>
      <c r="L57" s="255"/>
      <c r="M57" s="255"/>
      <c r="N57" s="235"/>
      <c r="O57" s="545"/>
      <c r="P57" s="145">
        <v>4461.1400000000003</v>
      </c>
      <c r="Q57" s="145">
        <v>1989.66</v>
      </c>
      <c r="R57" s="1"/>
      <c r="S57" s="1"/>
      <c r="T57" s="1"/>
      <c r="U57" s="1"/>
      <c r="V57" s="3"/>
      <c r="W57" s="19">
        <v>12</v>
      </c>
      <c r="X57" s="532">
        <f t="shared" si="31"/>
        <v>127</v>
      </c>
      <c r="Y57" s="877">
        <f>(J53+J54)*(C54-C53)/2</f>
        <v>8748.65</v>
      </c>
      <c r="Z57" s="878"/>
      <c r="AA57" s="3"/>
      <c r="AB57" s="124"/>
    </row>
    <row r="58" spans="1:62">
      <c r="A58" s="30"/>
      <c r="B58" s="1"/>
      <c r="C58" s="19"/>
      <c r="D58" s="564"/>
      <c r="E58" s="565"/>
      <c r="F58" s="131"/>
      <c r="G58" s="349" t="s">
        <v>228</v>
      </c>
      <c r="H58" s="249"/>
      <c r="I58" s="235"/>
      <c r="J58" s="347"/>
      <c r="K58" s="253"/>
      <c r="L58" s="255"/>
      <c r="M58" s="255"/>
      <c r="N58" s="235"/>
      <c r="O58" s="42" t="s">
        <v>25</v>
      </c>
      <c r="P58" s="148">
        <f>AVERAGE(P55:P57)</f>
        <v>4460.913333333333</v>
      </c>
      <c r="Q58" s="173">
        <f>AVERAGE(Q55:Q57)</f>
        <v>1966.9533333333331</v>
      </c>
      <c r="R58" s="1"/>
      <c r="S58" s="1"/>
      <c r="T58" s="1"/>
      <c r="U58" s="1"/>
      <c r="V58" s="3"/>
      <c r="W58" s="19">
        <v>22</v>
      </c>
      <c r="X58" s="532">
        <f t="shared" si="31"/>
        <v>132</v>
      </c>
      <c r="Y58" s="877">
        <f>(J54+J55)*(C55-C54)/2</f>
        <v>8641.15</v>
      </c>
      <c r="Z58" s="878"/>
      <c r="AA58" s="3"/>
      <c r="AB58" s="124"/>
    </row>
    <row r="59" spans="1:62">
      <c r="A59" s="30"/>
      <c r="B59" s="1"/>
      <c r="C59" s="19"/>
      <c r="D59" s="564"/>
      <c r="E59" s="565"/>
      <c r="F59" s="131"/>
      <c r="G59" s="344">
        <f>SUM(G45:G57)</f>
        <v>2336.3157894736846</v>
      </c>
      <c r="H59" s="250"/>
      <c r="I59" s="235"/>
      <c r="J59" s="347"/>
      <c r="K59" s="253"/>
      <c r="L59" s="255"/>
      <c r="M59" s="255"/>
      <c r="N59" s="235"/>
      <c r="R59" s="1"/>
      <c r="S59" s="1"/>
      <c r="T59" s="1"/>
      <c r="U59" s="1"/>
      <c r="V59" s="2"/>
      <c r="W59" s="19">
        <v>32</v>
      </c>
      <c r="X59" s="532">
        <f t="shared" si="31"/>
        <v>144</v>
      </c>
      <c r="Y59" s="877">
        <f>(J55+J56)*(C56-C55)/2</f>
        <v>5057.95</v>
      </c>
      <c r="Z59" s="878"/>
      <c r="AA59" s="3"/>
      <c r="AB59" s="124"/>
    </row>
    <row r="60" spans="1:62">
      <c r="A60" s="30"/>
      <c r="B60" s="1"/>
      <c r="C60" s="19"/>
      <c r="D60" s="564"/>
      <c r="E60" s="565"/>
      <c r="F60" s="131"/>
      <c r="G60" s="347"/>
      <c r="H60" s="250"/>
      <c r="I60" s="235"/>
      <c r="J60" s="347"/>
      <c r="K60" s="253"/>
      <c r="L60" s="255"/>
      <c r="M60" s="255"/>
      <c r="N60" s="235"/>
      <c r="O60" s="1"/>
      <c r="P60" s="1"/>
      <c r="Q60" s="1"/>
      <c r="R60" s="1"/>
      <c r="S60" s="1"/>
      <c r="T60" s="1"/>
      <c r="U60" s="1"/>
      <c r="V60" s="1"/>
      <c r="W60" s="534">
        <v>42</v>
      </c>
      <c r="X60" s="545">
        <f t="shared" si="31"/>
        <v>141</v>
      </c>
      <c r="Y60" s="879">
        <f>(J56+J57)*(C57-C56)/2</f>
        <v>3473.7</v>
      </c>
      <c r="Z60" s="880"/>
      <c r="AA60" s="3"/>
      <c r="AB60" s="124"/>
    </row>
    <row r="61" spans="1:62">
      <c r="A61" s="76"/>
      <c r="B61" s="8"/>
      <c r="C61" s="534"/>
      <c r="D61" s="564"/>
      <c r="E61" s="565"/>
      <c r="F61" s="183"/>
      <c r="G61" s="348"/>
      <c r="H61" s="251"/>
      <c r="I61" s="352"/>
      <c r="J61" s="227"/>
      <c r="K61" s="338"/>
      <c r="L61" s="407"/>
      <c r="M61" s="257"/>
      <c r="N61" s="1"/>
      <c r="O61" s="1"/>
      <c r="P61" s="1"/>
      <c r="Q61" s="1"/>
      <c r="R61" s="1"/>
      <c r="S61" s="1"/>
      <c r="T61" s="1"/>
      <c r="U61" s="1"/>
      <c r="V61" s="1"/>
      <c r="W61" s="545" t="s">
        <v>25</v>
      </c>
      <c r="X61" s="549">
        <f>AVERAGE(X55:X60)</f>
        <v>134.66666666666666</v>
      </c>
      <c r="Y61" s="881">
        <f>SUM(Y56:Z60)/10*(220/100)/40*1000</f>
        <v>245158.37500000003</v>
      </c>
      <c r="Z61" s="882"/>
      <c r="AA61" s="3"/>
      <c r="AB61" s="124"/>
    </row>
    <row r="62" spans="1:62">
      <c r="A62" s="140"/>
      <c r="B62" s="8"/>
      <c r="C62" s="88"/>
      <c r="D62" s="88"/>
      <c r="E62" s="353"/>
      <c r="F62" s="88"/>
      <c r="G62" s="88"/>
      <c r="H62" s="88"/>
      <c r="I62" s="88"/>
      <c r="J62" s="88"/>
      <c r="K62" s="83"/>
      <c r="L62" s="121"/>
      <c r="M62" s="8"/>
      <c r="N62" s="8"/>
      <c r="O62" s="8"/>
      <c r="P62" s="8"/>
      <c r="Q62" s="8"/>
      <c r="R62" s="8"/>
      <c r="S62" s="8"/>
      <c r="T62" s="8"/>
      <c r="U62" s="8"/>
      <c r="V62" s="16"/>
      <c r="W62" s="16"/>
      <c r="X62" s="16"/>
      <c r="Y62" s="16"/>
      <c r="Z62" s="16"/>
      <c r="AA62" s="16"/>
      <c r="AB62" s="144"/>
    </row>
    <row r="63" spans="1:62" s="1" customFormat="1">
      <c r="A63" s="141"/>
      <c r="B63" s="142"/>
      <c r="C63" s="141"/>
      <c r="D63" s="92"/>
      <c r="E63" s="92"/>
      <c r="F63" s="92"/>
      <c r="G63" s="92"/>
      <c r="H63" s="92"/>
      <c r="I63" s="92"/>
      <c r="J63" s="92"/>
      <c r="K63" s="92"/>
      <c r="L63" s="92"/>
      <c r="M63" s="92"/>
      <c r="N63" s="92"/>
      <c r="O63" s="92"/>
      <c r="P63" s="92"/>
      <c r="Q63" s="92"/>
      <c r="R63" s="92"/>
      <c r="S63" s="92"/>
      <c r="T63" s="92"/>
      <c r="U63" s="92"/>
      <c r="V63" s="92"/>
      <c r="W63" s="92"/>
      <c r="X63" s="92"/>
      <c r="Y63" s="92"/>
      <c r="Z63" s="92"/>
      <c r="AA63" s="92"/>
      <c r="AB63" s="92"/>
      <c r="AC63" s="92"/>
      <c r="AD63" s="92"/>
      <c r="AE63" s="445"/>
      <c r="AF63" s="445"/>
      <c r="AG63" s="445"/>
      <c r="AH63" s="445"/>
      <c r="AI63" s="445"/>
      <c r="AJ63" s="445"/>
      <c r="AK63" s="445"/>
      <c r="AL63" s="445"/>
      <c r="AM63" s="445"/>
      <c r="AN63" s="445"/>
      <c r="AO63" s="445"/>
      <c r="AP63" s="445"/>
      <c r="AQ63" s="445"/>
      <c r="AR63" s="445"/>
      <c r="AS63" s="445"/>
      <c r="AT63" s="445"/>
      <c r="AU63" s="445"/>
      <c r="AV63" s="445"/>
      <c r="AW63" s="445"/>
      <c r="AX63" s="445"/>
      <c r="AY63" s="445"/>
      <c r="AZ63" s="445"/>
      <c r="BA63" s="445"/>
      <c r="BB63" s="445"/>
      <c r="BC63" s="445"/>
      <c r="BD63" s="445"/>
      <c r="BE63" s="445"/>
      <c r="BF63" s="445"/>
      <c r="BG63" s="445"/>
      <c r="BH63" s="445"/>
      <c r="BI63" s="445"/>
      <c r="BJ63" s="445"/>
    </row>
    <row r="64" spans="1:62" ht="15">
      <c r="A64" s="791" t="s">
        <v>64</v>
      </c>
      <c r="B64" s="867"/>
      <c r="C64" s="14" t="s">
        <v>22</v>
      </c>
      <c r="D64" s="36" t="s">
        <v>164</v>
      </c>
      <c r="E64" s="791" t="s">
        <v>27</v>
      </c>
      <c r="F64" s="867"/>
      <c r="G64" s="345" t="s">
        <v>227</v>
      </c>
      <c r="H64" s="37" t="s">
        <v>145</v>
      </c>
      <c r="I64" s="37" t="s">
        <v>95</v>
      </c>
      <c r="J64" s="84" t="s">
        <v>146</v>
      </c>
      <c r="K64" s="31" t="s">
        <v>28</v>
      </c>
      <c r="L64" s="36" t="s">
        <v>85</v>
      </c>
      <c r="M64" s="36" t="s">
        <v>134</v>
      </c>
      <c r="N64" s="4"/>
      <c r="O64" s="14" t="s">
        <v>22</v>
      </c>
      <c r="P64" s="36" t="s">
        <v>164</v>
      </c>
      <c r="Q64" s="36" t="s">
        <v>238</v>
      </c>
      <c r="R64" s="36" t="s">
        <v>27</v>
      </c>
      <c r="S64" s="36" t="s">
        <v>29</v>
      </c>
      <c r="T64" s="36" t="s">
        <v>179</v>
      </c>
      <c r="U64" s="36" t="s">
        <v>36</v>
      </c>
      <c r="V64" s="36" t="s">
        <v>38</v>
      </c>
      <c r="W64" s="36" t="s">
        <v>33</v>
      </c>
      <c r="X64" s="36" t="s">
        <v>167</v>
      </c>
      <c r="Y64" s="36" t="s">
        <v>181</v>
      </c>
      <c r="Z64" s="38" t="s">
        <v>46</v>
      </c>
      <c r="AA64" s="136"/>
      <c r="AB64" s="295"/>
    </row>
    <row r="65" spans="1:28">
      <c r="A65" s="138"/>
      <c r="B65" s="139"/>
      <c r="C65" s="22" t="s">
        <v>23</v>
      </c>
      <c r="D65" s="13" t="s">
        <v>40</v>
      </c>
      <c r="E65" s="236" t="s">
        <v>108</v>
      </c>
      <c r="F65" s="237" t="s">
        <v>34</v>
      </c>
      <c r="G65" s="346"/>
      <c r="H65" s="73" t="s">
        <v>29</v>
      </c>
      <c r="I65" s="13" t="s">
        <v>29</v>
      </c>
      <c r="J65" s="12" t="s">
        <v>29</v>
      </c>
      <c r="K65" s="35" t="s">
        <v>202</v>
      </c>
      <c r="L65" s="133" t="s">
        <v>84</v>
      </c>
      <c r="M65" s="73" t="s">
        <v>147</v>
      </c>
      <c r="N65" s="1"/>
      <c r="O65" s="35" t="s">
        <v>23</v>
      </c>
      <c r="P65" s="13" t="s">
        <v>40</v>
      </c>
      <c r="Q65" s="13" t="s">
        <v>40</v>
      </c>
      <c r="R65" s="73" t="s">
        <v>34</v>
      </c>
      <c r="S65" s="75"/>
      <c r="T65" s="73" t="s">
        <v>31</v>
      </c>
      <c r="U65" s="73" t="s">
        <v>37</v>
      </c>
      <c r="V65" s="73" t="s">
        <v>39</v>
      </c>
      <c r="W65" s="73" t="s">
        <v>34</v>
      </c>
      <c r="X65" s="73" t="s">
        <v>34</v>
      </c>
      <c r="Y65" s="73" t="s">
        <v>84</v>
      </c>
      <c r="Z65" s="73" t="s">
        <v>41</v>
      </c>
      <c r="AA65" s="73"/>
      <c r="AB65" s="124"/>
    </row>
    <row r="66" spans="1:28">
      <c r="A66" s="17"/>
      <c r="B66" s="5"/>
      <c r="C66" s="18">
        <v>-10</v>
      </c>
      <c r="D66" s="74">
        <v>130</v>
      </c>
      <c r="E66" s="145">
        <v>0</v>
      </c>
      <c r="F66" s="130">
        <f>E66*460/B72</f>
        <v>0</v>
      </c>
      <c r="G66" s="153"/>
      <c r="H66" s="248">
        <v>985.35</v>
      </c>
      <c r="I66" s="248"/>
      <c r="J66" s="252"/>
      <c r="K66" s="238">
        <v>19.852709000000001</v>
      </c>
      <c r="L66" s="248">
        <v>43.23</v>
      </c>
      <c r="M66" s="248"/>
      <c r="N66" s="235"/>
      <c r="O66" s="175">
        <v>-10</v>
      </c>
      <c r="P66" s="635">
        <f>D66</f>
        <v>130</v>
      </c>
      <c r="Q66" s="494">
        <v>172.37577000000002</v>
      </c>
      <c r="R66" s="130">
        <f>F66</f>
        <v>0</v>
      </c>
      <c r="S66" s="130">
        <f>H66</f>
        <v>985.35</v>
      </c>
      <c r="T66" s="557">
        <f>(S66/10)*1000*O77/(Q66/100)</f>
        <v>127462.17832100097</v>
      </c>
      <c r="U66" s="544">
        <v>1</v>
      </c>
      <c r="V66" s="126">
        <f>(U66*P80*200/10)/($B$50/1000)</f>
        <v>3965421.0526315789</v>
      </c>
      <c r="W66" s="557">
        <f t="shared" ref="W66:W72" si="32">V66/T66</f>
        <v>31.110570248101798</v>
      </c>
      <c r="X66" s="557">
        <f t="shared" ref="X66:X72" si="33">W66-R66</f>
        <v>31.110570248101798</v>
      </c>
      <c r="Y66" s="351"/>
      <c r="Z66" s="557">
        <f t="shared" ref="Z66:Z72" si="34">(W66/Q66)*100</f>
        <v>18.048110966002817</v>
      </c>
      <c r="AA66" s="182"/>
      <c r="AB66" s="124"/>
    </row>
    <row r="67" spans="1:28">
      <c r="A67" s="30" t="s">
        <v>61</v>
      </c>
      <c r="B67" s="72">
        <v>186</v>
      </c>
      <c r="C67" s="19">
        <v>10</v>
      </c>
      <c r="D67" s="74">
        <v>122</v>
      </c>
      <c r="E67" s="145">
        <v>1.1000000000000001</v>
      </c>
      <c r="F67" s="131">
        <f>E67*460/B72</f>
        <v>12.463054187192119</v>
      </c>
      <c r="G67" s="343">
        <f>(F67+F66)*5</f>
        <v>62.315270935960598</v>
      </c>
      <c r="H67" s="249"/>
      <c r="I67" s="253"/>
      <c r="J67" s="254"/>
      <c r="K67" s="253"/>
      <c r="L67" s="327"/>
      <c r="M67" s="327"/>
      <c r="N67" s="235"/>
      <c r="O67" s="64">
        <v>80</v>
      </c>
      <c r="P67" s="64">
        <f t="shared" ref="P67:P72" si="35">D74</f>
        <v>101</v>
      </c>
      <c r="Q67" s="494">
        <v>168.14868000000001</v>
      </c>
      <c r="R67" s="131">
        <f t="shared" ref="R67:R72" si="36">F74</f>
        <v>15.068965517241381</v>
      </c>
      <c r="S67" s="131">
        <f t="shared" ref="S67:S72" si="37">H74</f>
        <v>1344.76</v>
      </c>
      <c r="T67" s="558">
        <f>(S67/10)*1000*O77/(Q67/100)</f>
        <v>178327.51374767633</v>
      </c>
      <c r="U67" s="533">
        <v>2</v>
      </c>
      <c r="V67" s="127">
        <f>(U67*P80*200/10)/($B$50/1000)</f>
        <v>7930842.1052631577</v>
      </c>
      <c r="W67" s="558">
        <f t="shared" si="32"/>
        <v>44.473463116212478</v>
      </c>
      <c r="X67" s="558">
        <f t="shared" si="33"/>
        <v>29.404497598971098</v>
      </c>
      <c r="Y67" s="131">
        <f t="shared" ref="Y67:Y72" si="38">($X$66-X67)/$X$66*100</f>
        <v>5.4839002805960959</v>
      </c>
      <c r="Z67" s="558">
        <f t="shared" si="34"/>
        <v>26.448892204335163</v>
      </c>
      <c r="AA67" s="181"/>
      <c r="AB67" s="124"/>
    </row>
    <row r="68" spans="1:28">
      <c r="A68" s="6"/>
      <c r="B68" s="7"/>
      <c r="C68" s="19">
        <v>20</v>
      </c>
      <c r="D68" s="74">
        <v>128</v>
      </c>
      <c r="E68" s="145">
        <v>1.25</v>
      </c>
      <c r="F68" s="131">
        <f>E68*460/B72</f>
        <v>14.16256157635468</v>
      </c>
      <c r="G68" s="343">
        <f t="shared" ref="G68:G79" si="39">(F68+F67)*5</f>
        <v>133.12807881773398</v>
      </c>
      <c r="H68" s="249"/>
      <c r="I68" s="253"/>
      <c r="J68" s="254"/>
      <c r="K68" s="234"/>
      <c r="L68" s="254"/>
      <c r="M68" s="254"/>
      <c r="N68" s="235"/>
      <c r="O68" s="532">
        <v>85</v>
      </c>
      <c r="P68" s="64">
        <f t="shared" si="35"/>
        <v>112</v>
      </c>
      <c r="Q68" s="494">
        <v>189.55502999999999</v>
      </c>
      <c r="R68" s="131">
        <f t="shared" si="36"/>
        <v>16.201970443349751</v>
      </c>
      <c r="S68" s="131">
        <f t="shared" si="37"/>
        <v>1338.68</v>
      </c>
      <c r="T68" s="558">
        <f>(S68/10)*1000*O77/(Q68/100)</f>
        <v>157473.8684257842</v>
      </c>
      <c r="U68" s="533">
        <v>2</v>
      </c>
      <c r="V68" s="127">
        <f>(U68*P80*200/10)/($B$50/1000)</f>
        <v>7930842.1052631577</v>
      </c>
      <c r="W68" s="558">
        <f t="shared" si="32"/>
        <v>50.36290899909455</v>
      </c>
      <c r="X68" s="558">
        <f t="shared" si="33"/>
        <v>34.160938555744799</v>
      </c>
      <c r="Y68" s="131">
        <f t="shared" si="38"/>
        <v>-9.8049257320479963</v>
      </c>
      <c r="Z68" s="558">
        <f t="shared" si="34"/>
        <v>26.569017450549616</v>
      </c>
      <c r="AA68" s="181"/>
      <c r="AB68" s="124"/>
    </row>
    <row r="69" spans="1:28">
      <c r="A69" s="30" t="s">
        <v>97</v>
      </c>
      <c r="B69" s="7"/>
      <c r="C69" s="19">
        <v>30</v>
      </c>
      <c r="D69" s="74">
        <v>142</v>
      </c>
      <c r="E69" s="145">
        <v>1.25</v>
      </c>
      <c r="F69" s="131">
        <f>E69*460/B72</f>
        <v>14.16256157635468</v>
      </c>
      <c r="G69" s="343">
        <f t="shared" si="39"/>
        <v>141.62561576354679</v>
      </c>
      <c r="H69" s="249"/>
      <c r="I69" s="253"/>
      <c r="J69" s="254"/>
      <c r="K69" s="234"/>
      <c r="L69" s="347"/>
      <c r="M69" s="347"/>
      <c r="N69" s="235"/>
      <c r="O69" s="64">
        <v>90</v>
      </c>
      <c r="P69" s="64">
        <f t="shared" si="35"/>
        <v>121</v>
      </c>
      <c r="Q69" s="494">
        <v>176.87376</v>
      </c>
      <c r="R69" s="131">
        <f t="shared" si="36"/>
        <v>16.76847290640394</v>
      </c>
      <c r="S69" s="131">
        <f t="shared" si="37"/>
        <v>1337.19</v>
      </c>
      <c r="T69" s="558">
        <f>(S69/10)*1000*O77/(Q69/100)</f>
        <v>168576.38887602056</v>
      </c>
      <c r="U69" s="533">
        <v>2</v>
      </c>
      <c r="V69" s="127">
        <f>(U69*P80*200/10)/($B$50/1000)</f>
        <v>7930842.1052631577</v>
      </c>
      <c r="W69" s="558">
        <f t="shared" si="32"/>
        <v>47.045984067768188</v>
      </c>
      <c r="X69" s="558">
        <f t="shared" si="33"/>
        <v>30.277511161364249</v>
      </c>
      <c r="Y69" s="131">
        <f t="shared" si="38"/>
        <v>2.6777364737902163</v>
      </c>
      <c r="Z69" s="558">
        <f t="shared" si="34"/>
        <v>26.598622694382811</v>
      </c>
      <c r="AA69" s="181"/>
      <c r="AB69" s="124"/>
    </row>
    <row r="70" spans="1:28">
      <c r="A70" s="6"/>
      <c r="B70" s="332">
        <v>39.6</v>
      </c>
      <c r="C70" s="19">
        <v>40</v>
      </c>
      <c r="D70" s="74">
        <v>123</v>
      </c>
      <c r="E70" s="145">
        <v>1.2</v>
      </c>
      <c r="F70" s="131">
        <f>E70*460/B72</f>
        <v>13.596059113300493</v>
      </c>
      <c r="G70" s="343">
        <f t="shared" si="39"/>
        <v>138.79310344827587</v>
      </c>
      <c r="H70" s="249"/>
      <c r="I70" s="253"/>
      <c r="J70" s="254"/>
      <c r="K70" s="234"/>
      <c r="L70" s="347"/>
      <c r="M70" s="347"/>
      <c r="N70" s="235"/>
      <c r="O70" s="64">
        <v>100</v>
      </c>
      <c r="P70" s="64">
        <f t="shared" si="35"/>
        <v>119</v>
      </c>
      <c r="Q70" s="494">
        <v>197.87376</v>
      </c>
      <c r="R70" s="131">
        <f t="shared" si="36"/>
        <v>16.76847290640394</v>
      </c>
      <c r="S70" s="131">
        <f t="shared" si="37"/>
        <v>1407.51</v>
      </c>
      <c r="T70" s="558">
        <f>(S70/10)*1000*O77/(Q70/100)</f>
        <v>158609.9094882927</v>
      </c>
      <c r="U70" s="533">
        <v>2</v>
      </c>
      <c r="V70" s="127">
        <f>(U70*P80*200/10)/($B$50/1000)</f>
        <v>7930842.1052631577</v>
      </c>
      <c r="W70" s="558">
        <f t="shared" si="32"/>
        <v>50.00218542996236</v>
      </c>
      <c r="X70" s="558">
        <f t="shared" si="33"/>
        <v>33.233712523558424</v>
      </c>
      <c r="Y70" s="131">
        <f t="shared" si="38"/>
        <v>-6.8245045286052548</v>
      </c>
      <c r="Z70" s="558">
        <f t="shared" si="34"/>
        <v>25.269740378897314</v>
      </c>
      <c r="AA70" s="181"/>
      <c r="AB70" s="124"/>
    </row>
    <row r="71" spans="1:28">
      <c r="A71" s="30" t="s">
        <v>96</v>
      </c>
      <c r="B71" s="7"/>
      <c r="C71" s="19">
        <v>50</v>
      </c>
      <c r="D71" s="74">
        <v>126</v>
      </c>
      <c r="E71" s="145">
        <v>1.2</v>
      </c>
      <c r="F71" s="131">
        <f>E71*460/B72</f>
        <v>13.596059113300493</v>
      </c>
      <c r="G71" s="343">
        <f t="shared" si="39"/>
        <v>135.96059113300493</v>
      </c>
      <c r="H71" s="249"/>
      <c r="I71" s="253"/>
      <c r="J71" s="254"/>
      <c r="K71" s="234"/>
      <c r="L71" s="347"/>
      <c r="M71" s="347"/>
      <c r="N71" s="235"/>
      <c r="O71" s="19">
        <v>110</v>
      </c>
      <c r="P71" s="64">
        <f t="shared" si="35"/>
        <v>119</v>
      </c>
      <c r="Q71" s="494">
        <v>206.59884</v>
      </c>
      <c r="R71" s="131">
        <f t="shared" si="36"/>
        <v>16.76847290640394</v>
      </c>
      <c r="S71" s="131">
        <f t="shared" si="37"/>
        <v>1449.47</v>
      </c>
      <c r="T71" s="558">
        <f>(S71/10)*1000*O77/(Q71/100)</f>
        <v>156440.20878295915</v>
      </c>
      <c r="U71" s="2">
        <v>2</v>
      </c>
      <c r="V71" s="127">
        <f>(U71*P80*200/10)/($B$50/1000)</f>
        <v>7930842.1052631577</v>
      </c>
      <c r="W71" s="558">
        <f t="shared" si="32"/>
        <v>50.695675791804845</v>
      </c>
      <c r="X71" s="558">
        <f t="shared" si="33"/>
        <v>33.927202885400902</v>
      </c>
      <c r="Y71" s="131">
        <f t="shared" si="38"/>
        <v>-9.0536194445711278</v>
      </c>
      <c r="Z71" s="558">
        <f t="shared" si="34"/>
        <v>24.538218990873737</v>
      </c>
      <c r="AA71" s="124"/>
      <c r="AB71" s="124"/>
    </row>
    <row r="72" spans="1:28">
      <c r="A72" s="30"/>
      <c r="B72" s="332">
        <v>40.6</v>
      </c>
      <c r="C72" s="19">
        <v>60</v>
      </c>
      <c r="D72" s="74">
        <v>116</v>
      </c>
      <c r="E72" s="145">
        <v>1.2</v>
      </c>
      <c r="F72" s="131">
        <f>E72*460/B72</f>
        <v>13.596059113300493</v>
      </c>
      <c r="G72" s="343">
        <f t="shared" si="39"/>
        <v>135.96059113300493</v>
      </c>
      <c r="H72" s="249"/>
      <c r="I72" s="253"/>
      <c r="J72" s="254"/>
      <c r="K72" s="234"/>
      <c r="L72" s="347"/>
      <c r="M72" s="347"/>
      <c r="N72" s="235"/>
      <c r="O72" s="65">
        <v>120</v>
      </c>
      <c r="P72" s="65">
        <f t="shared" si="35"/>
        <v>117</v>
      </c>
      <c r="Q72" s="494">
        <v>205.14186000000001</v>
      </c>
      <c r="R72" s="183">
        <f t="shared" si="36"/>
        <v>16.76847290640394</v>
      </c>
      <c r="S72" s="183">
        <f t="shared" si="37"/>
        <v>1560.66</v>
      </c>
      <c r="T72" s="185">
        <f>(S72/10)*1000*O77/(Q72/100)</f>
        <v>169637.18032604537</v>
      </c>
      <c r="U72" s="546">
        <v>2</v>
      </c>
      <c r="V72" s="362">
        <f>(U72*P80*200/10)/($B$50/1000)</f>
        <v>7930842.1052631577</v>
      </c>
      <c r="W72" s="185">
        <f t="shared" si="32"/>
        <v>46.751791617969317</v>
      </c>
      <c r="X72" s="558">
        <f t="shared" si="33"/>
        <v>29.983318711565378</v>
      </c>
      <c r="Y72" s="131">
        <f t="shared" si="38"/>
        <v>3.6233715021832453</v>
      </c>
      <c r="Z72" s="558">
        <f t="shared" si="34"/>
        <v>22.78998134167708</v>
      </c>
      <c r="AA72" s="144"/>
      <c r="AB72" s="124"/>
    </row>
    <row r="73" spans="1:28">
      <c r="A73" s="30"/>
      <c r="B73" s="7"/>
      <c r="C73" s="19">
        <v>70</v>
      </c>
      <c r="D73" s="74">
        <v>112</v>
      </c>
      <c r="E73" s="145">
        <v>1.25</v>
      </c>
      <c r="F73" s="131">
        <f>E73*460/B72</f>
        <v>14.16256157635468</v>
      </c>
      <c r="G73" s="343">
        <f t="shared" si="39"/>
        <v>138.79310344827587</v>
      </c>
      <c r="H73" s="249"/>
      <c r="I73" s="253"/>
      <c r="J73" s="254"/>
      <c r="K73" s="1"/>
      <c r="L73" s="347"/>
      <c r="M73" s="347"/>
      <c r="N73" s="1"/>
      <c r="O73" s="204" t="s">
        <v>94</v>
      </c>
      <c r="P73" s="599">
        <f>AVERAGE(P67:P72)</f>
        <v>114.83333333333333</v>
      </c>
      <c r="Q73" s="549">
        <f t="shared" ref="Q73:Z73" si="40">AVERAGE(Q67:Q72)</f>
        <v>190.698655</v>
      </c>
      <c r="R73" s="185">
        <f t="shared" si="40"/>
        <v>16.390804597701152</v>
      </c>
      <c r="S73" s="185">
        <f t="shared" si="40"/>
        <v>1406.3783333333333</v>
      </c>
      <c r="T73" s="185">
        <f t="shared" si="40"/>
        <v>164844.17827446305</v>
      </c>
      <c r="U73" s="546">
        <f t="shared" si="40"/>
        <v>2</v>
      </c>
      <c r="V73" s="362">
        <f t="shared" si="40"/>
        <v>7930842.1052631577</v>
      </c>
      <c r="W73" s="185">
        <f t="shared" si="40"/>
        <v>48.222001503801955</v>
      </c>
      <c r="X73" s="132">
        <f t="shared" si="40"/>
        <v>31.831196906100811</v>
      </c>
      <c r="Y73" s="132">
        <f t="shared" si="40"/>
        <v>-2.3163402414424707</v>
      </c>
      <c r="Z73" s="132">
        <f t="shared" si="40"/>
        <v>25.369078843452616</v>
      </c>
      <c r="AA73" s="550"/>
      <c r="AB73" s="124"/>
    </row>
    <row r="74" spans="1:28">
      <c r="A74" s="6"/>
      <c r="B74" s="7"/>
      <c r="C74" s="19">
        <v>80</v>
      </c>
      <c r="D74" s="74">
        <v>101</v>
      </c>
      <c r="E74" s="145">
        <v>1.33</v>
      </c>
      <c r="F74" s="131">
        <f>E74*460/B72</f>
        <v>15.068965517241381</v>
      </c>
      <c r="G74" s="343">
        <f t="shared" si="39"/>
        <v>146.1576354679803</v>
      </c>
      <c r="H74" s="248">
        <v>1344.76</v>
      </c>
      <c r="I74" s="238"/>
      <c r="J74" s="248">
        <v>4861.2</v>
      </c>
      <c r="K74" s="1"/>
      <c r="L74" s="347"/>
      <c r="M74" s="347"/>
      <c r="N74" s="1"/>
      <c r="R74" s="1"/>
      <c r="V74" s="3"/>
      <c r="W74" s="95"/>
      <c r="X74" s="95"/>
      <c r="Y74" s="95"/>
      <c r="Z74" s="95"/>
      <c r="AA74" s="3"/>
      <c r="AB74" s="124"/>
    </row>
    <row r="75" spans="1:28" ht="15">
      <c r="A75" s="6"/>
      <c r="B75" s="7"/>
      <c r="C75" s="19">
        <v>85</v>
      </c>
      <c r="D75" s="74">
        <v>112</v>
      </c>
      <c r="E75" s="145">
        <v>1.43</v>
      </c>
      <c r="F75" s="131">
        <f>E75*460/B72</f>
        <v>16.201970443349751</v>
      </c>
      <c r="G75" s="343">
        <f t="shared" si="39"/>
        <v>156.35467980295567</v>
      </c>
      <c r="H75" s="248">
        <v>1338.68</v>
      </c>
      <c r="I75" s="238"/>
      <c r="J75" s="248">
        <v>1910.85</v>
      </c>
      <c r="K75" s="253"/>
      <c r="L75" s="255"/>
      <c r="M75" s="255"/>
      <c r="N75" s="235"/>
      <c r="O75" s="793" t="s">
        <v>63</v>
      </c>
      <c r="P75" s="794"/>
      <c r="Q75" s="795"/>
      <c r="R75" s="1"/>
      <c r="S75" s="883" t="s">
        <v>98</v>
      </c>
      <c r="T75" s="884"/>
      <c r="U75" s="78"/>
      <c r="V75" s="3"/>
      <c r="W75" s="14" t="s">
        <v>22</v>
      </c>
      <c r="X75" s="31" t="s">
        <v>24</v>
      </c>
      <c r="Y75" s="791" t="s">
        <v>81</v>
      </c>
      <c r="Z75" s="867"/>
      <c r="AA75" s="3"/>
      <c r="AB75" s="124"/>
    </row>
    <row r="76" spans="1:28">
      <c r="A76" s="30"/>
      <c r="B76" s="7"/>
      <c r="C76" s="19">
        <v>90</v>
      </c>
      <c r="D76" s="74">
        <v>121</v>
      </c>
      <c r="E76" s="145">
        <v>1.48</v>
      </c>
      <c r="F76" s="131">
        <f>E76*460/B72</f>
        <v>16.76847290640394</v>
      </c>
      <c r="G76" s="343">
        <f t="shared" si="39"/>
        <v>164.85221674876846</v>
      </c>
      <c r="H76" s="248">
        <v>1337.19</v>
      </c>
      <c r="I76" s="238"/>
      <c r="J76" s="248">
        <v>1084.51</v>
      </c>
      <c r="K76" s="253"/>
      <c r="L76" s="257"/>
      <c r="M76" s="257"/>
      <c r="N76" s="235"/>
      <c r="O76" s="49" t="s">
        <v>62</v>
      </c>
      <c r="P76" s="49" t="s">
        <v>58</v>
      </c>
      <c r="Q76" s="50" t="s">
        <v>59</v>
      </c>
      <c r="R76" s="1"/>
      <c r="S76" s="875" t="s">
        <v>99</v>
      </c>
      <c r="T76" s="876"/>
      <c r="U76" s="205"/>
      <c r="V76" s="3"/>
      <c r="W76" s="35" t="s">
        <v>23</v>
      </c>
      <c r="X76" s="35" t="s">
        <v>40</v>
      </c>
      <c r="Y76" s="875" t="s">
        <v>196</v>
      </c>
      <c r="Z76" s="876"/>
      <c r="AA76" s="3"/>
      <c r="AB76" s="124"/>
    </row>
    <row r="77" spans="1:28">
      <c r="A77" s="30"/>
      <c r="B77" s="7"/>
      <c r="C77" s="19">
        <v>100</v>
      </c>
      <c r="D77" s="74">
        <v>119</v>
      </c>
      <c r="E77" s="145">
        <v>1.48</v>
      </c>
      <c r="F77" s="131">
        <f>E77*460/B72</f>
        <v>16.76847290640394</v>
      </c>
      <c r="G77" s="343">
        <f t="shared" si="39"/>
        <v>167.6847290640394</v>
      </c>
      <c r="H77" s="562">
        <v>1407.51</v>
      </c>
      <c r="I77" s="563"/>
      <c r="J77" s="248">
        <v>590.61</v>
      </c>
      <c r="K77" s="253"/>
      <c r="L77" s="248">
        <v>41.6</v>
      </c>
      <c r="M77" s="248"/>
      <c r="N77" s="235"/>
      <c r="O77" s="137">
        <f>P80/Q80</f>
        <v>2.2298057678956567</v>
      </c>
      <c r="P77" s="145">
        <v>6051.31</v>
      </c>
      <c r="Q77" s="145">
        <v>2725.82</v>
      </c>
      <c r="R77" s="1"/>
      <c r="S77" s="1"/>
      <c r="T77" s="1"/>
      <c r="U77" s="1"/>
      <c r="V77" s="3"/>
      <c r="W77" s="18">
        <v>2</v>
      </c>
      <c r="X77" s="543">
        <f t="shared" ref="X77:X82" si="41">D74</f>
        <v>101</v>
      </c>
      <c r="Y77" s="567"/>
      <c r="Z77" s="566"/>
      <c r="AA77" s="3"/>
      <c r="AB77" s="124"/>
    </row>
    <row r="78" spans="1:28">
      <c r="A78" s="30"/>
      <c r="B78" s="7"/>
      <c r="C78" s="19">
        <v>110</v>
      </c>
      <c r="D78" s="74">
        <v>119</v>
      </c>
      <c r="E78" s="145">
        <v>1.48</v>
      </c>
      <c r="F78" s="131">
        <f>E78*460/B72</f>
        <v>16.76847290640394</v>
      </c>
      <c r="G78" s="343">
        <f t="shared" si="39"/>
        <v>167.6847290640394</v>
      </c>
      <c r="H78" s="275">
        <v>1449.47</v>
      </c>
      <c r="I78" s="238"/>
      <c r="J78" s="248">
        <v>391.79</v>
      </c>
      <c r="K78" s="1"/>
      <c r="L78" s="256"/>
      <c r="M78" s="256"/>
      <c r="N78" s="235"/>
      <c r="O78" s="40"/>
      <c r="P78" s="145">
        <v>6095.23</v>
      </c>
      <c r="Q78" s="145">
        <v>2714.16</v>
      </c>
      <c r="R78" s="1"/>
      <c r="S78" s="1"/>
      <c r="T78" s="1"/>
      <c r="U78" s="1"/>
      <c r="V78" s="3"/>
      <c r="W78" s="19">
        <v>7</v>
      </c>
      <c r="X78" s="532">
        <f t="shared" si="41"/>
        <v>112</v>
      </c>
      <c r="Y78" s="877">
        <f>(J74+J75)*(C75-C74)/2</f>
        <v>16930.125</v>
      </c>
      <c r="Z78" s="878"/>
      <c r="AA78" s="3"/>
      <c r="AB78" s="124"/>
    </row>
    <row r="79" spans="1:28">
      <c r="A79" s="30"/>
      <c r="B79" s="7"/>
      <c r="C79" s="19">
        <v>120</v>
      </c>
      <c r="D79" s="74">
        <v>117</v>
      </c>
      <c r="E79" s="145">
        <v>1.48</v>
      </c>
      <c r="F79" s="131">
        <f>E79*460/B72</f>
        <v>16.76847290640394</v>
      </c>
      <c r="G79" s="343">
        <f t="shared" si="39"/>
        <v>167.6847290640394</v>
      </c>
      <c r="H79" s="248">
        <v>1560.66</v>
      </c>
      <c r="I79" s="238"/>
      <c r="J79" s="248">
        <v>287.55</v>
      </c>
      <c r="K79" s="238">
        <v>33.01952</v>
      </c>
      <c r="L79" s="255"/>
      <c r="M79" s="255"/>
      <c r="N79" s="235"/>
      <c r="O79" s="41"/>
      <c r="P79" s="145">
        <v>5935.78</v>
      </c>
      <c r="Q79" s="145">
        <v>2669.39</v>
      </c>
      <c r="R79" s="1"/>
      <c r="S79" s="1"/>
      <c r="T79" s="1"/>
      <c r="U79" s="1"/>
      <c r="V79" s="3"/>
      <c r="W79" s="19">
        <v>12</v>
      </c>
      <c r="X79" s="532">
        <f t="shared" si="41"/>
        <v>121</v>
      </c>
      <c r="Y79" s="877">
        <f>(J75+J76)*(C76-C75)/2</f>
        <v>7488.4</v>
      </c>
      <c r="Z79" s="878"/>
      <c r="AA79" s="3"/>
      <c r="AB79" s="124"/>
    </row>
    <row r="80" spans="1:28">
      <c r="A80" s="30"/>
      <c r="B80" s="7"/>
      <c r="C80" s="19"/>
      <c r="D80" s="564"/>
      <c r="E80" s="565"/>
      <c r="F80" s="131"/>
      <c r="G80" s="349" t="s">
        <v>228</v>
      </c>
      <c r="H80" s="249"/>
      <c r="I80" s="235"/>
      <c r="J80" s="347"/>
      <c r="K80" s="253"/>
      <c r="L80" s="255"/>
      <c r="M80" s="255"/>
      <c r="N80" s="235"/>
      <c r="O80" s="42" t="s">
        <v>25</v>
      </c>
      <c r="P80" s="148">
        <f>AVERAGE(P77:P79)</f>
        <v>6027.44</v>
      </c>
      <c r="Q80" s="173">
        <f>AVERAGE(Q77:Q79)</f>
        <v>2703.123333333333</v>
      </c>
      <c r="R80" s="1"/>
      <c r="S80" s="1"/>
      <c r="T80" s="1"/>
      <c r="U80" s="1"/>
      <c r="V80" s="3"/>
      <c r="W80" s="19">
        <v>22</v>
      </c>
      <c r="X80" s="532">
        <f t="shared" si="41"/>
        <v>119</v>
      </c>
      <c r="Y80" s="877">
        <f>(J76+J77)*(C77-C76)/2</f>
        <v>8375.5999999999985</v>
      </c>
      <c r="Z80" s="878"/>
      <c r="AA80" s="3"/>
      <c r="AB80" s="124"/>
    </row>
    <row r="81" spans="1:28">
      <c r="A81" s="30"/>
      <c r="B81" s="7"/>
      <c r="C81" s="19"/>
      <c r="D81" s="564"/>
      <c r="E81" s="565"/>
      <c r="F81" s="131"/>
      <c r="G81" s="344">
        <f>SUM(G67:G79)</f>
        <v>1856.9950738916255</v>
      </c>
      <c r="H81" s="250"/>
      <c r="I81" s="235"/>
      <c r="J81" s="347"/>
      <c r="K81" s="253"/>
      <c r="L81" s="255"/>
      <c r="M81" s="255"/>
      <c r="N81" s="235"/>
      <c r="O81" s="1"/>
      <c r="P81" s="1"/>
      <c r="Q81" s="1"/>
      <c r="R81" s="1"/>
      <c r="S81" s="1"/>
      <c r="T81" s="1"/>
      <c r="U81" s="1"/>
      <c r="V81" s="2"/>
      <c r="W81" s="19">
        <v>32</v>
      </c>
      <c r="X81" s="532">
        <f t="shared" si="41"/>
        <v>119</v>
      </c>
      <c r="Y81" s="877">
        <f>(J77+J78)*(C78-C77)/2</f>
        <v>4912</v>
      </c>
      <c r="Z81" s="878"/>
      <c r="AA81" s="3"/>
      <c r="AB81" s="124"/>
    </row>
    <row r="82" spans="1:28">
      <c r="A82" s="30"/>
      <c r="B82" s="7"/>
      <c r="C82" s="19"/>
      <c r="D82" s="564"/>
      <c r="E82" s="565"/>
      <c r="F82" s="131"/>
      <c r="G82" s="347"/>
      <c r="H82" s="250"/>
      <c r="I82" s="235"/>
      <c r="J82" s="347"/>
      <c r="K82" s="253"/>
      <c r="L82" s="255"/>
      <c r="M82" s="255"/>
      <c r="N82" s="1"/>
      <c r="O82" s="1"/>
      <c r="P82" s="1"/>
      <c r="Q82" s="1"/>
      <c r="R82" s="1"/>
      <c r="S82" s="1"/>
      <c r="T82" s="1"/>
      <c r="U82" s="1"/>
      <c r="V82" s="1"/>
      <c r="W82" s="534">
        <v>42</v>
      </c>
      <c r="X82" s="545">
        <f t="shared" si="41"/>
        <v>117</v>
      </c>
      <c r="Y82" s="879">
        <f>(J78+J79)*(C79-C78)/2</f>
        <v>3396.7000000000003</v>
      </c>
      <c r="Z82" s="880"/>
      <c r="AA82" s="3"/>
      <c r="AB82" s="124"/>
    </row>
    <row r="83" spans="1:28">
      <c r="A83" s="76"/>
      <c r="B83" s="116"/>
      <c r="C83" s="534"/>
      <c r="D83" s="564"/>
      <c r="E83" s="565"/>
      <c r="F83" s="183"/>
      <c r="G83" s="348"/>
      <c r="H83" s="251"/>
      <c r="I83" s="352"/>
      <c r="J83" s="227"/>
      <c r="K83" s="338"/>
      <c r="L83" s="407"/>
      <c r="M83" s="257"/>
      <c r="N83" s="1"/>
      <c r="O83" s="1"/>
      <c r="P83" s="1"/>
      <c r="Q83" s="1"/>
      <c r="R83" s="1"/>
      <c r="S83" s="1"/>
      <c r="T83" s="1"/>
      <c r="U83" s="1"/>
      <c r="V83" s="1"/>
      <c r="W83" s="545" t="s">
        <v>25</v>
      </c>
      <c r="X83" s="549">
        <f>AVERAGE(X77:X82)</f>
        <v>114.83333333333333</v>
      </c>
      <c r="Y83" s="881">
        <f>SUM(Y78:Z82)/10*(220/100)/40*1000</f>
        <v>226065.53749999998</v>
      </c>
      <c r="Z83" s="882"/>
      <c r="AA83" s="3"/>
      <c r="AB83" s="124"/>
    </row>
    <row r="84" spans="1:28">
      <c r="A84" s="354"/>
      <c r="B84" s="339"/>
      <c r="C84" s="66"/>
      <c r="D84" s="66"/>
      <c r="E84" s="135"/>
      <c r="F84" s="88"/>
      <c r="G84" s="8"/>
      <c r="H84" s="66"/>
      <c r="I84" s="66"/>
      <c r="J84" s="66"/>
      <c r="K84" s="66"/>
      <c r="L84" s="83"/>
      <c r="M84" s="121"/>
      <c r="N84" s="8"/>
      <c r="O84" s="8"/>
      <c r="P84" s="1"/>
      <c r="Q84" s="8"/>
      <c r="R84" s="8"/>
      <c r="S84" s="8"/>
      <c r="T84" s="8"/>
      <c r="U84" s="8"/>
      <c r="V84" s="16"/>
      <c r="W84" s="16"/>
      <c r="X84" s="16"/>
      <c r="Y84" s="16"/>
      <c r="Z84" s="16"/>
      <c r="AA84" s="16"/>
      <c r="AB84" s="144"/>
    </row>
    <row r="85" spans="1:28">
      <c r="A85" s="141"/>
      <c r="B85" s="142"/>
      <c r="C85" s="141"/>
      <c r="D85" s="92"/>
      <c r="E85" s="92"/>
      <c r="F85" s="92"/>
      <c r="G85" s="92"/>
      <c r="H85" s="92"/>
      <c r="I85" s="92"/>
      <c r="J85" s="92"/>
      <c r="K85" s="92"/>
      <c r="L85" s="92"/>
      <c r="M85" s="92"/>
      <c r="N85" s="92"/>
      <c r="O85" s="92"/>
      <c r="P85" s="92"/>
      <c r="Q85" s="92"/>
      <c r="R85" s="92"/>
      <c r="S85" s="92"/>
      <c r="T85" s="92"/>
      <c r="U85" s="92"/>
      <c r="V85" s="92"/>
      <c r="W85" s="92"/>
      <c r="X85" s="92"/>
      <c r="Y85" s="92"/>
    </row>
    <row r="86" spans="1:28" ht="15">
      <c r="A86" s="791" t="s">
        <v>65</v>
      </c>
      <c r="B86" s="867"/>
      <c r="C86" s="79" t="s">
        <v>22</v>
      </c>
      <c r="D86" s="36" t="s">
        <v>164</v>
      </c>
      <c r="E86" s="791" t="s">
        <v>27</v>
      </c>
      <c r="F86" s="867"/>
      <c r="G86" s="345" t="s">
        <v>227</v>
      </c>
      <c r="H86" s="37" t="s">
        <v>145</v>
      </c>
      <c r="I86" s="37" t="s">
        <v>95</v>
      </c>
      <c r="J86" s="84" t="s">
        <v>146</v>
      </c>
      <c r="K86" s="31" t="s">
        <v>28</v>
      </c>
      <c r="L86" s="36" t="s">
        <v>85</v>
      </c>
      <c r="M86" s="36" t="s">
        <v>134</v>
      </c>
      <c r="N86" s="4"/>
      <c r="O86" s="14" t="s">
        <v>22</v>
      </c>
      <c r="P86" s="36" t="s">
        <v>164</v>
      </c>
      <c r="Q86" s="36" t="s">
        <v>238</v>
      </c>
      <c r="R86" s="36" t="s">
        <v>27</v>
      </c>
      <c r="S86" s="36" t="s">
        <v>29</v>
      </c>
      <c r="T86" s="36" t="s">
        <v>179</v>
      </c>
      <c r="U86" s="36" t="s">
        <v>36</v>
      </c>
      <c r="V86" s="36" t="s">
        <v>38</v>
      </c>
      <c r="W86" s="36" t="s">
        <v>33</v>
      </c>
      <c r="X86" s="36" t="s">
        <v>167</v>
      </c>
      <c r="Y86" s="36" t="s">
        <v>181</v>
      </c>
      <c r="Z86" s="38" t="s">
        <v>46</v>
      </c>
      <c r="AA86" s="136"/>
      <c r="AB86" s="295"/>
    </row>
    <row r="87" spans="1:28">
      <c r="A87" s="138"/>
      <c r="B87" s="139"/>
      <c r="C87" s="12" t="s">
        <v>23</v>
      </c>
      <c r="D87" s="13" t="s">
        <v>40</v>
      </c>
      <c r="E87" s="236" t="s">
        <v>108</v>
      </c>
      <c r="F87" s="237" t="s">
        <v>34</v>
      </c>
      <c r="G87" s="346"/>
      <c r="H87" s="73" t="s">
        <v>29</v>
      </c>
      <c r="I87" s="13" t="s">
        <v>29</v>
      </c>
      <c r="J87" s="12" t="s">
        <v>29</v>
      </c>
      <c r="K87" s="35" t="s">
        <v>202</v>
      </c>
      <c r="L87" s="133" t="s">
        <v>84</v>
      </c>
      <c r="M87" s="73" t="s">
        <v>147</v>
      </c>
      <c r="N87" s="1"/>
      <c r="O87" s="35" t="s">
        <v>23</v>
      </c>
      <c r="P87" s="13" t="s">
        <v>40</v>
      </c>
      <c r="Q87" s="13" t="s">
        <v>40</v>
      </c>
      <c r="R87" s="73" t="s">
        <v>34</v>
      </c>
      <c r="S87" s="75"/>
      <c r="T87" s="73" t="s">
        <v>31</v>
      </c>
      <c r="U87" s="73" t="s">
        <v>37</v>
      </c>
      <c r="V87" s="73" t="s">
        <v>39</v>
      </c>
      <c r="W87" s="73" t="s">
        <v>34</v>
      </c>
      <c r="X87" s="73" t="s">
        <v>34</v>
      </c>
      <c r="Y87" s="73" t="s">
        <v>84</v>
      </c>
      <c r="Z87" s="73" t="s">
        <v>41</v>
      </c>
      <c r="AA87" s="73"/>
      <c r="AB87" s="124"/>
    </row>
    <row r="88" spans="1:28">
      <c r="A88" s="17"/>
      <c r="B88" s="5"/>
      <c r="C88" s="18">
        <v>-10</v>
      </c>
      <c r="D88" s="74">
        <v>126</v>
      </c>
      <c r="E88" s="145">
        <v>0</v>
      </c>
      <c r="F88" s="130">
        <f>E88*460/B94</f>
        <v>0</v>
      </c>
      <c r="G88" s="153"/>
      <c r="H88" s="248">
        <v>1108.43</v>
      </c>
      <c r="I88" s="248"/>
      <c r="J88" s="252"/>
      <c r="K88" s="238">
        <v>3.7233573</v>
      </c>
      <c r="L88" s="248">
        <v>45.57</v>
      </c>
      <c r="M88" s="248"/>
      <c r="N88" s="1"/>
      <c r="O88" s="175">
        <v>-10</v>
      </c>
      <c r="P88" s="635">
        <f>D88</f>
        <v>126</v>
      </c>
      <c r="Q88" s="494">
        <v>162.27550500000001</v>
      </c>
      <c r="R88" s="130">
        <f>F88</f>
        <v>0</v>
      </c>
      <c r="S88" s="130">
        <f>H88</f>
        <v>1108.43</v>
      </c>
      <c r="T88" s="557">
        <f>(S88/10)*1000*O99/(Q88/100)</f>
        <v>156865.79264639562</v>
      </c>
      <c r="U88" s="544">
        <v>1</v>
      </c>
      <c r="V88" s="126">
        <f>(U88*P102*200/10)/($B$50/1000)</f>
        <v>3482870.6140350872</v>
      </c>
      <c r="W88" s="557">
        <f t="shared" ref="W88:W94" si="42">V88/T88</f>
        <v>22.202868804457061</v>
      </c>
      <c r="X88" s="557">
        <f t="shared" ref="X88:X94" si="43">W88-R88</f>
        <v>22.202868804457061</v>
      </c>
      <c r="Y88" s="351"/>
      <c r="Z88" s="557">
        <f t="shared" ref="Z88:Z94" si="44">(W88/Q88)*100</f>
        <v>13.682205952436913</v>
      </c>
      <c r="AA88" s="182"/>
      <c r="AB88" s="124"/>
    </row>
    <row r="89" spans="1:28">
      <c r="A89" s="30" t="s">
        <v>61</v>
      </c>
      <c r="B89" s="72">
        <v>269</v>
      </c>
      <c r="C89" s="19">
        <v>10</v>
      </c>
      <c r="D89" s="74">
        <v>135</v>
      </c>
      <c r="E89" s="145">
        <v>1.1000000000000001</v>
      </c>
      <c r="F89" s="131">
        <f>E89*460/B94</f>
        <v>14.709302325581397</v>
      </c>
      <c r="G89" s="343">
        <f>(F89+F88)*5</f>
        <v>73.546511627906995</v>
      </c>
      <c r="H89" s="249"/>
      <c r="I89" s="253"/>
      <c r="J89" s="254"/>
      <c r="K89" s="253"/>
      <c r="L89" s="327"/>
      <c r="M89" s="327"/>
      <c r="N89" s="1"/>
      <c r="O89" s="64">
        <v>80</v>
      </c>
      <c r="P89" s="64">
        <f t="shared" ref="P89:P94" si="45">D96</f>
        <v>116</v>
      </c>
      <c r="Q89" s="494">
        <v>155.93486999999999</v>
      </c>
      <c r="R89" s="131">
        <f t="shared" ref="R89:R94" si="46">F96</f>
        <v>24.069767441860467</v>
      </c>
      <c r="S89" s="131">
        <f t="shared" ref="S89:S94" si="47">H96</f>
        <v>959.55</v>
      </c>
      <c r="T89" s="558">
        <f>(S89/10)*1000*O99/(Q89/100)</f>
        <v>141317.9449568984</v>
      </c>
      <c r="U89" s="533">
        <v>2</v>
      </c>
      <c r="V89" s="127">
        <f>(U89*P102*200/10)/($B$50/1000)</f>
        <v>6965741.2280701743</v>
      </c>
      <c r="W89" s="558">
        <f t="shared" si="42"/>
        <v>49.291271750340748</v>
      </c>
      <c r="X89" s="558">
        <f t="shared" si="43"/>
        <v>25.221504308480281</v>
      </c>
      <c r="Y89" s="131">
        <f t="shared" ref="Y89:Y94" si="48">($X$88-X89)/$X$88*100</f>
        <v>-13.595700315164908</v>
      </c>
      <c r="Z89" s="558">
        <f t="shared" si="44"/>
        <v>31.610166315167831</v>
      </c>
      <c r="AA89" s="181"/>
      <c r="AB89" s="124"/>
    </row>
    <row r="90" spans="1:28">
      <c r="A90" s="6"/>
      <c r="B90" s="7"/>
      <c r="C90" s="19">
        <v>20</v>
      </c>
      <c r="D90" s="74">
        <v>106</v>
      </c>
      <c r="E90" s="145">
        <v>1.1000000000000001</v>
      </c>
      <c r="F90" s="131">
        <f>E90*460/B94</f>
        <v>14.709302325581397</v>
      </c>
      <c r="G90" s="343">
        <f t="shared" ref="G90:G101" si="49">(F90+F89)*5</f>
        <v>147.09302325581399</v>
      </c>
      <c r="H90" s="249"/>
      <c r="I90" s="253"/>
      <c r="J90" s="254"/>
      <c r="K90" s="234"/>
      <c r="L90" s="254"/>
      <c r="M90" s="254"/>
      <c r="N90" s="1"/>
      <c r="O90" s="532">
        <v>85</v>
      </c>
      <c r="P90" s="64">
        <f t="shared" si="45"/>
        <v>114</v>
      </c>
      <c r="Q90" s="494">
        <v>160.43286000000001</v>
      </c>
      <c r="R90" s="131">
        <f t="shared" si="46"/>
        <v>25.406976744186046</v>
      </c>
      <c r="S90" s="131">
        <f t="shared" si="47"/>
        <v>935.4</v>
      </c>
      <c r="T90" s="558">
        <f>(S90/10)*1000*O99/(Q90/100)</f>
        <v>133898.89284209182</v>
      </c>
      <c r="U90" s="533">
        <v>2</v>
      </c>
      <c r="V90" s="127">
        <f>(U90*P102*200/10)/($B$50/1000)</f>
        <v>6965741.2280701743</v>
      </c>
      <c r="W90" s="558">
        <f t="shared" si="42"/>
        <v>52.022396005058354</v>
      </c>
      <c r="X90" s="558">
        <f t="shared" si="43"/>
        <v>26.615419260872308</v>
      </c>
      <c r="Y90" s="131">
        <f t="shared" si="48"/>
        <v>-19.873785208916154</v>
      </c>
      <c r="Z90" s="558">
        <f t="shared" si="44"/>
        <v>32.426272276800624</v>
      </c>
      <c r="AA90" s="181"/>
      <c r="AB90" s="124"/>
    </row>
    <row r="91" spans="1:28">
      <c r="A91" s="30" t="s">
        <v>97</v>
      </c>
      <c r="B91" s="7"/>
      <c r="C91" s="19">
        <v>30</v>
      </c>
      <c r="D91" s="74">
        <v>117</v>
      </c>
      <c r="E91" s="145">
        <v>1.2</v>
      </c>
      <c r="F91" s="131">
        <f>E91*460/B94</f>
        <v>16.046511627906977</v>
      </c>
      <c r="G91" s="343">
        <f t="shared" si="49"/>
        <v>153.77906976744188</v>
      </c>
      <c r="H91" s="249"/>
      <c r="I91" s="253"/>
      <c r="J91" s="254"/>
      <c r="K91" s="234"/>
      <c r="L91" s="347"/>
      <c r="M91" s="347"/>
      <c r="N91" s="3"/>
      <c r="O91" s="64">
        <v>90</v>
      </c>
      <c r="P91" s="64">
        <f t="shared" si="45"/>
        <v>118</v>
      </c>
      <c r="Q91" s="494">
        <v>162.410955</v>
      </c>
      <c r="R91" s="131">
        <f t="shared" si="46"/>
        <v>25.406976744186046</v>
      </c>
      <c r="S91" s="131">
        <f t="shared" si="47"/>
        <v>832.45</v>
      </c>
      <c r="T91" s="558">
        <f>(S91/10)*1000*O99/(Q91/100)</f>
        <v>117710.65698129302</v>
      </c>
      <c r="U91" s="533">
        <v>2</v>
      </c>
      <c r="V91" s="127">
        <f>(U91*P102*200/10)/($B$50/1000)</f>
        <v>6965741.2280701743</v>
      </c>
      <c r="W91" s="558">
        <f t="shared" si="42"/>
        <v>59.176810381554439</v>
      </c>
      <c r="X91" s="558">
        <f t="shared" si="43"/>
        <v>33.769833637368393</v>
      </c>
      <c r="Y91" s="131">
        <f t="shared" si="48"/>
        <v>-52.096712973367431</v>
      </c>
      <c r="Z91" s="558">
        <f t="shared" si="44"/>
        <v>36.436464757906535</v>
      </c>
      <c r="AA91" s="181"/>
      <c r="AB91" s="124"/>
    </row>
    <row r="92" spans="1:28">
      <c r="A92" s="6"/>
      <c r="B92" s="72">
        <v>35.200000000000003</v>
      </c>
      <c r="C92" s="19">
        <v>40</v>
      </c>
      <c r="D92" s="74">
        <v>114</v>
      </c>
      <c r="E92" s="145">
        <v>1.3</v>
      </c>
      <c r="F92" s="131">
        <f>E92*460/B94</f>
        <v>17.38372093023256</v>
      </c>
      <c r="G92" s="343">
        <f t="shared" si="49"/>
        <v>167.1511627906977</v>
      </c>
      <c r="H92" s="249"/>
      <c r="I92" s="253"/>
      <c r="J92" s="254"/>
      <c r="K92" s="234"/>
      <c r="L92" s="347"/>
      <c r="M92" s="347"/>
      <c r="N92" s="3"/>
      <c r="O92" s="64">
        <v>100</v>
      </c>
      <c r="P92" s="64">
        <f t="shared" si="45"/>
        <v>113</v>
      </c>
      <c r="Q92" s="494">
        <v>155.93486999999999</v>
      </c>
      <c r="R92" s="131">
        <f t="shared" si="46"/>
        <v>25.406976744186046</v>
      </c>
      <c r="S92" s="131">
        <f t="shared" si="47"/>
        <v>977.57</v>
      </c>
      <c r="T92" s="558">
        <f>(S92/10)*1000*O99/(Q92/100)</f>
        <v>143971.8445641344</v>
      </c>
      <c r="U92" s="533">
        <v>2</v>
      </c>
      <c r="V92" s="127">
        <f>(U92*P102*200/10)/($B$50/1000)</f>
        <v>6965741.2280701743</v>
      </c>
      <c r="W92" s="558">
        <f t="shared" si="42"/>
        <v>48.38266293773281</v>
      </c>
      <c r="X92" s="558">
        <f t="shared" si="43"/>
        <v>22.975686193546764</v>
      </c>
      <c r="Y92" s="131">
        <f t="shared" si="48"/>
        <v>-3.480709614131329</v>
      </c>
      <c r="Z92" s="558">
        <f t="shared" si="44"/>
        <v>31.027481497712994</v>
      </c>
      <c r="AA92" s="181"/>
      <c r="AB92" s="124"/>
    </row>
    <row r="93" spans="1:28">
      <c r="A93" s="30" t="s">
        <v>96</v>
      </c>
      <c r="B93" s="7"/>
      <c r="C93" s="19">
        <v>50</v>
      </c>
      <c r="D93" s="74">
        <v>125</v>
      </c>
      <c r="E93" s="145">
        <v>1.45</v>
      </c>
      <c r="F93" s="131">
        <f>E93*460/B94</f>
        <v>19.38953488372093</v>
      </c>
      <c r="G93" s="343">
        <f t="shared" si="49"/>
        <v>183.86627906976744</v>
      </c>
      <c r="H93" s="249"/>
      <c r="I93" s="253"/>
      <c r="J93" s="254"/>
      <c r="K93" s="234"/>
      <c r="L93" s="347"/>
      <c r="M93" s="347"/>
      <c r="N93" s="3"/>
      <c r="O93" s="19">
        <v>110</v>
      </c>
      <c r="P93" s="64">
        <f t="shared" si="45"/>
        <v>131</v>
      </c>
      <c r="Q93" s="494">
        <v>156.07032000000001</v>
      </c>
      <c r="R93" s="131">
        <f t="shared" si="46"/>
        <v>26.075581395348838</v>
      </c>
      <c r="S93" s="131">
        <f t="shared" si="47"/>
        <v>1095.08</v>
      </c>
      <c r="T93" s="558">
        <f>(S93/10)*1000*O99/(Q93/100)</f>
        <v>161138.18683087564</v>
      </c>
      <c r="U93" s="2">
        <v>2</v>
      </c>
      <c r="V93" s="127">
        <f>(U93*P102*200/10)/($B$50/1000)</f>
        <v>6965741.2280701743</v>
      </c>
      <c r="W93" s="558">
        <f t="shared" si="42"/>
        <v>43.228370413408861</v>
      </c>
      <c r="X93" s="558">
        <f t="shared" si="43"/>
        <v>17.152789018060023</v>
      </c>
      <c r="Y93" s="131">
        <f t="shared" si="48"/>
        <v>22.74516789192247</v>
      </c>
      <c r="Z93" s="558">
        <f t="shared" si="44"/>
        <v>27.698008444788769</v>
      </c>
      <c r="AA93" s="124"/>
      <c r="AB93" s="124"/>
    </row>
    <row r="94" spans="1:28">
      <c r="A94" s="30"/>
      <c r="B94" s="72">
        <v>34.4</v>
      </c>
      <c r="C94" s="19">
        <v>60</v>
      </c>
      <c r="D94" s="74">
        <v>109</v>
      </c>
      <c r="E94" s="145">
        <v>1.55</v>
      </c>
      <c r="F94" s="131">
        <f>E94*460/B94</f>
        <v>20.726744186046513</v>
      </c>
      <c r="G94" s="343">
        <f t="shared" si="49"/>
        <v>200.58139534883722</v>
      </c>
      <c r="H94" s="249"/>
      <c r="I94" s="253"/>
      <c r="J94" s="254"/>
      <c r="K94" s="234"/>
      <c r="L94" s="347"/>
      <c r="M94" s="347"/>
      <c r="N94" s="3"/>
      <c r="O94" s="65">
        <v>120</v>
      </c>
      <c r="P94" s="65">
        <f t="shared" si="45"/>
        <v>116</v>
      </c>
      <c r="Q94" s="494">
        <v>158.04841500000001</v>
      </c>
      <c r="R94" s="183">
        <f t="shared" si="46"/>
        <v>26.075581395348838</v>
      </c>
      <c r="S94" s="183">
        <f t="shared" si="47"/>
        <v>972.5</v>
      </c>
      <c r="T94" s="185">
        <f>(S94/10)*1000*O99/(Q94/100)</f>
        <v>141309.84213993742</v>
      </c>
      <c r="U94" s="546">
        <v>2</v>
      </c>
      <c r="V94" s="362">
        <f>(U94*P102*200/10)/($B$50/1000)</f>
        <v>6965741.2280701743</v>
      </c>
      <c r="W94" s="185">
        <f t="shared" si="42"/>
        <v>49.294098150446487</v>
      </c>
      <c r="X94" s="558">
        <f t="shared" si="43"/>
        <v>23.218516755097649</v>
      </c>
      <c r="Y94" s="131">
        <f t="shared" si="48"/>
        <v>-4.5743996399091644</v>
      </c>
      <c r="Z94" s="558">
        <f t="shared" si="44"/>
        <v>31.189239164749921</v>
      </c>
      <c r="AA94" s="144"/>
      <c r="AB94" s="124"/>
    </row>
    <row r="95" spans="1:28">
      <c r="A95" s="30"/>
      <c r="B95" s="7"/>
      <c r="C95" s="19">
        <v>70</v>
      </c>
      <c r="D95" s="74">
        <v>117</v>
      </c>
      <c r="E95" s="145">
        <v>1.7</v>
      </c>
      <c r="F95" s="131">
        <f>E95*460/B94</f>
        <v>22.732558139534884</v>
      </c>
      <c r="G95" s="343">
        <f t="shared" si="49"/>
        <v>217.29651162790699</v>
      </c>
      <c r="H95" s="249"/>
      <c r="I95" s="253"/>
      <c r="J95" s="254"/>
      <c r="K95" s="1"/>
      <c r="L95" s="347"/>
      <c r="M95" s="347"/>
      <c r="N95" s="1"/>
      <c r="O95" s="204" t="s">
        <v>94</v>
      </c>
      <c r="P95" s="599">
        <f>AVERAGE(P89:P94)</f>
        <v>118</v>
      </c>
      <c r="Q95" s="549">
        <f t="shared" ref="Q95:Z95" si="50">AVERAGE(Q89:Q94)</f>
        <v>158.13871500000002</v>
      </c>
      <c r="R95" s="185">
        <f t="shared" si="50"/>
        <v>25.406976744186043</v>
      </c>
      <c r="S95" s="185">
        <f t="shared" si="50"/>
        <v>962.09166666666658</v>
      </c>
      <c r="T95" s="185">
        <f t="shared" si="50"/>
        <v>139891.22805253844</v>
      </c>
      <c r="U95" s="546">
        <f t="shared" si="50"/>
        <v>2</v>
      </c>
      <c r="V95" s="362">
        <f t="shared" si="50"/>
        <v>6965741.2280701743</v>
      </c>
      <c r="W95" s="185">
        <f t="shared" si="50"/>
        <v>50.232601606423621</v>
      </c>
      <c r="X95" s="132">
        <f t="shared" si="50"/>
        <v>24.825624862237571</v>
      </c>
      <c r="Y95" s="132">
        <f t="shared" si="50"/>
        <v>-11.812689976594418</v>
      </c>
      <c r="Z95" s="132">
        <f t="shared" si="50"/>
        <v>31.731272076187778</v>
      </c>
      <c r="AA95" s="550"/>
      <c r="AB95" s="124"/>
    </row>
    <row r="96" spans="1:28">
      <c r="A96" s="6"/>
      <c r="B96" s="7"/>
      <c r="C96" s="19">
        <v>80</v>
      </c>
      <c r="D96" s="74">
        <v>116</v>
      </c>
      <c r="E96" s="145">
        <v>1.8</v>
      </c>
      <c r="F96" s="131">
        <f>E96*460/B94</f>
        <v>24.069767441860467</v>
      </c>
      <c r="G96" s="343">
        <f t="shared" si="49"/>
        <v>234.01162790697674</v>
      </c>
      <c r="H96" s="248">
        <v>959.55</v>
      </c>
      <c r="I96" s="238"/>
      <c r="J96" s="248">
        <v>5295.5</v>
      </c>
      <c r="K96" s="1"/>
      <c r="L96" s="347"/>
      <c r="M96" s="347"/>
      <c r="N96" s="1"/>
      <c r="V96" s="95"/>
      <c r="W96" s="95"/>
      <c r="X96" s="95"/>
      <c r="Y96" s="95"/>
      <c r="Z96" s="95"/>
      <c r="AA96" s="3"/>
      <c r="AB96" s="124"/>
    </row>
    <row r="97" spans="1:28" ht="15">
      <c r="A97" s="6"/>
      <c r="B97" s="7"/>
      <c r="C97" s="19">
        <v>85</v>
      </c>
      <c r="D97" s="74">
        <v>114</v>
      </c>
      <c r="E97" s="145">
        <v>1.9</v>
      </c>
      <c r="F97" s="131">
        <f>E97*460/B94</f>
        <v>25.406976744186046</v>
      </c>
      <c r="G97" s="343">
        <f t="shared" si="49"/>
        <v>247.38372093023258</v>
      </c>
      <c r="H97" s="248">
        <v>935.4</v>
      </c>
      <c r="I97" s="238"/>
      <c r="J97" s="248">
        <v>1677.84</v>
      </c>
      <c r="K97" s="253"/>
      <c r="L97" s="255"/>
      <c r="M97" s="255"/>
      <c r="N97" s="235"/>
      <c r="O97" s="793" t="s">
        <v>63</v>
      </c>
      <c r="P97" s="794"/>
      <c r="Q97" s="795"/>
      <c r="R97" s="1"/>
      <c r="S97" s="883" t="s">
        <v>98</v>
      </c>
      <c r="T97" s="884"/>
      <c r="U97" s="78"/>
      <c r="V97" s="3"/>
      <c r="W97" s="14" t="s">
        <v>22</v>
      </c>
      <c r="X97" s="31" t="s">
        <v>24</v>
      </c>
      <c r="Y97" s="791" t="s">
        <v>81</v>
      </c>
      <c r="Z97" s="867"/>
      <c r="AA97" s="3"/>
      <c r="AB97" s="124"/>
    </row>
    <row r="98" spans="1:28">
      <c r="A98" s="30"/>
      <c r="B98" s="7"/>
      <c r="C98" s="19">
        <v>90</v>
      </c>
      <c r="D98" s="74">
        <v>118</v>
      </c>
      <c r="E98" s="145">
        <v>1.9</v>
      </c>
      <c r="F98" s="131">
        <f>E98*460/B94</f>
        <v>25.406976744186046</v>
      </c>
      <c r="G98" s="343">
        <f t="shared" si="49"/>
        <v>254.06976744186045</v>
      </c>
      <c r="H98" s="248">
        <v>832.45</v>
      </c>
      <c r="I98" s="238"/>
      <c r="J98" s="248">
        <v>955.5</v>
      </c>
      <c r="K98" s="253"/>
      <c r="L98" s="257"/>
      <c r="M98" s="257"/>
      <c r="N98" s="235"/>
      <c r="O98" s="49" t="s">
        <v>62</v>
      </c>
      <c r="P98" s="49" t="s">
        <v>58</v>
      </c>
      <c r="Q98" s="50" t="s">
        <v>59</v>
      </c>
      <c r="R98" s="1"/>
      <c r="S98" s="875" t="s">
        <v>99</v>
      </c>
      <c r="T98" s="876"/>
      <c r="U98" s="205"/>
      <c r="V98" s="3"/>
      <c r="W98" s="535" t="s">
        <v>23</v>
      </c>
      <c r="X98" s="535" t="s">
        <v>40</v>
      </c>
      <c r="Y98" s="875" t="s">
        <v>196</v>
      </c>
      <c r="Z98" s="876"/>
      <c r="AA98" s="3"/>
      <c r="AB98" s="124"/>
    </row>
    <row r="99" spans="1:28">
      <c r="A99" s="30"/>
      <c r="B99" s="7"/>
      <c r="C99" s="19">
        <v>100</v>
      </c>
      <c r="D99" s="74">
        <v>113</v>
      </c>
      <c r="E99" s="145">
        <v>1.9</v>
      </c>
      <c r="F99" s="131">
        <f>E99*460/B94</f>
        <v>25.406976744186046</v>
      </c>
      <c r="G99" s="343">
        <f t="shared" si="49"/>
        <v>254.06976744186045</v>
      </c>
      <c r="H99" s="562">
        <v>977.57</v>
      </c>
      <c r="I99" s="563"/>
      <c r="J99" s="248">
        <v>503.73</v>
      </c>
      <c r="K99" s="253"/>
      <c r="L99" s="248">
        <v>46.47</v>
      </c>
      <c r="M99" s="248"/>
      <c r="N99" s="235"/>
      <c r="O99" s="137">
        <f>P102/Q102</f>
        <v>2.296534352094326</v>
      </c>
      <c r="P99" s="145">
        <v>5189.8500000000004</v>
      </c>
      <c r="Q99" s="145">
        <v>2329.12</v>
      </c>
      <c r="R99" s="1"/>
      <c r="S99" s="1"/>
      <c r="T99" s="1"/>
      <c r="U99" s="1"/>
      <c r="V99" s="3"/>
      <c r="W99" s="18">
        <v>2</v>
      </c>
      <c r="X99" s="543">
        <f t="shared" ref="X99:X104" si="51">D96</f>
        <v>116</v>
      </c>
      <c r="Y99" s="567"/>
      <c r="Z99" s="566"/>
      <c r="AA99" s="3"/>
      <c r="AB99" s="124"/>
    </row>
    <row r="100" spans="1:28">
      <c r="A100" s="30"/>
      <c r="B100" s="7"/>
      <c r="C100" s="19">
        <v>110</v>
      </c>
      <c r="D100" s="74">
        <v>131</v>
      </c>
      <c r="E100" s="145">
        <v>1.95</v>
      </c>
      <c r="F100" s="131">
        <f>E100*460/B94</f>
        <v>26.075581395348838</v>
      </c>
      <c r="G100" s="343">
        <f t="shared" si="49"/>
        <v>257.41279069767444</v>
      </c>
      <c r="H100" s="275">
        <v>1095.08</v>
      </c>
      <c r="I100" s="238"/>
      <c r="J100" s="248">
        <v>355.76</v>
      </c>
      <c r="K100" s="1"/>
      <c r="L100" s="256"/>
      <c r="M100" s="256"/>
      <c r="N100" s="235"/>
      <c r="O100" s="532"/>
      <c r="P100" s="145">
        <v>5333.65</v>
      </c>
      <c r="Q100" s="145">
        <v>2319.73</v>
      </c>
      <c r="R100" s="1"/>
      <c r="S100" s="1"/>
      <c r="T100" s="1"/>
      <c r="U100" s="1"/>
      <c r="V100" s="3"/>
      <c r="W100" s="19">
        <v>7</v>
      </c>
      <c r="X100" s="532">
        <f t="shared" si="51"/>
        <v>114</v>
      </c>
      <c r="Y100" s="877">
        <f>(J96+J97)*(C97-C96)/2</f>
        <v>17433.349999999999</v>
      </c>
      <c r="Z100" s="878"/>
      <c r="AA100" s="3"/>
      <c r="AB100" s="124"/>
    </row>
    <row r="101" spans="1:28">
      <c r="A101" s="30"/>
      <c r="B101" s="7"/>
      <c r="C101" s="19">
        <v>120</v>
      </c>
      <c r="D101" s="74">
        <v>116</v>
      </c>
      <c r="E101" s="145">
        <v>1.95</v>
      </c>
      <c r="F101" s="131">
        <f>E101*460/B94</f>
        <v>26.075581395348838</v>
      </c>
      <c r="G101" s="343">
        <f t="shared" si="49"/>
        <v>260.75581395348837</v>
      </c>
      <c r="H101" s="248">
        <v>972.5</v>
      </c>
      <c r="I101" s="238"/>
      <c r="J101" s="248">
        <v>316.88</v>
      </c>
      <c r="K101" s="238">
        <v>17.137049999999999</v>
      </c>
      <c r="L101" s="255"/>
      <c r="M101" s="255"/>
      <c r="N101" s="235"/>
      <c r="O101" s="545"/>
      <c r="P101" s="145">
        <v>5358.39</v>
      </c>
      <c r="Q101" s="145">
        <v>2266.7399999999998</v>
      </c>
      <c r="R101" s="1"/>
      <c r="S101" s="1"/>
      <c r="T101" s="1"/>
      <c r="U101" s="1"/>
      <c r="V101" s="3"/>
      <c r="W101" s="19">
        <v>12</v>
      </c>
      <c r="X101" s="532">
        <f t="shared" si="51"/>
        <v>118</v>
      </c>
      <c r="Y101" s="877">
        <f>(J97+J98)*(C98-C97)/2</f>
        <v>6583.35</v>
      </c>
      <c r="Z101" s="878"/>
      <c r="AA101" s="3"/>
      <c r="AB101" s="124"/>
    </row>
    <row r="102" spans="1:28">
      <c r="A102" s="30"/>
      <c r="B102" s="7"/>
      <c r="C102" s="19"/>
      <c r="D102" s="564"/>
      <c r="E102" s="565"/>
      <c r="F102" s="131"/>
      <c r="G102" s="349" t="s">
        <v>228</v>
      </c>
      <c r="H102" s="249"/>
      <c r="I102" s="235"/>
      <c r="J102" s="347"/>
      <c r="K102" s="253"/>
      <c r="L102" s="255"/>
      <c r="M102" s="255"/>
      <c r="N102" s="235"/>
      <c r="O102" s="42" t="s">
        <v>25</v>
      </c>
      <c r="P102" s="551">
        <f>AVERAGE(P99:P101)</f>
        <v>5293.9633333333331</v>
      </c>
      <c r="Q102" s="173">
        <f>AVERAGE(Q99:Q101)</f>
        <v>2305.1966666666667</v>
      </c>
      <c r="R102" s="1"/>
      <c r="S102" s="1"/>
      <c r="T102" s="1"/>
      <c r="U102" s="1"/>
      <c r="V102" s="3"/>
      <c r="W102" s="19">
        <v>22</v>
      </c>
      <c r="X102" s="532">
        <f t="shared" si="51"/>
        <v>113</v>
      </c>
      <c r="Y102" s="877">
        <f>(J98+J99)*(C99-C98)/2</f>
        <v>7296.15</v>
      </c>
      <c r="Z102" s="878"/>
      <c r="AA102" s="3"/>
      <c r="AB102" s="124"/>
    </row>
    <row r="103" spans="1:28">
      <c r="A103" s="30"/>
      <c r="B103" s="7"/>
      <c r="C103" s="19"/>
      <c r="D103" s="564"/>
      <c r="E103" s="565"/>
      <c r="F103" s="131"/>
      <c r="G103" s="344">
        <f>SUM(G89:G101)</f>
        <v>2651.0174418604656</v>
      </c>
      <c r="H103" s="250"/>
      <c r="I103" s="235"/>
      <c r="J103" s="347"/>
      <c r="K103" s="253"/>
      <c r="L103" s="255"/>
      <c r="M103" s="255"/>
      <c r="N103" s="235"/>
      <c r="O103" s="1"/>
      <c r="P103" s="1"/>
      <c r="Q103" s="1"/>
      <c r="R103" s="1"/>
      <c r="S103" s="1"/>
      <c r="T103" s="1"/>
      <c r="U103" s="1"/>
      <c r="V103" s="3"/>
      <c r="W103" s="19">
        <v>32</v>
      </c>
      <c r="X103" s="532">
        <f t="shared" si="51"/>
        <v>131</v>
      </c>
      <c r="Y103" s="877">
        <f>(J99+J100)*(C100-C99)/2</f>
        <v>4297.45</v>
      </c>
      <c r="Z103" s="878"/>
      <c r="AA103" s="3"/>
      <c r="AB103" s="124"/>
    </row>
    <row r="104" spans="1:28">
      <c r="A104" s="30"/>
      <c r="B104" s="7"/>
      <c r="C104" s="19"/>
      <c r="D104" s="564"/>
      <c r="E104" s="565"/>
      <c r="F104" s="131"/>
      <c r="G104" s="347"/>
      <c r="H104" s="250"/>
      <c r="I104" s="235"/>
      <c r="J104" s="347"/>
      <c r="K104" s="253"/>
      <c r="L104" s="255"/>
      <c r="M104" s="255"/>
      <c r="N104" s="1"/>
      <c r="O104" s="1"/>
      <c r="P104" s="1"/>
      <c r="Q104" s="1"/>
      <c r="R104" s="1"/>
      <c r="S104" s="1"/>
      <c r="T104" s="1"/>
      <c r="U104" s="1"/>
      <c r="V104" s="3"/>
      <c r="W104" s="534">
        <v>42</v>
      </c>
      <c r="X104" s="545">
        <f t="shared" si="51"/>
        <v>116</v>
      </c>
      <c r="Y104" s="879">
        <f>(J100+J101)*(C101-C100)/2</f>
        <v>3363.2</v>
      </c>
      <c r="Z104" s="880"/>
      <c r="AA104" s="3"/>
      <c r="AB104" s="124"/>
    </row>
    <row r="105" spans="1:28">
      <c r="A105" s="76"/>
      <c r="B105" s="116"/>
      <c r="C105" s="534"/>
      <c r="D105" s="564"/>
      <c r="E105" s="565"/>
      <c r="F105" s="183"/>
      <c r="G105" s="348"/>
      <c r="H105" s="251"/>
      <c r="I105" s="352"/>
      <c r="J105" s="227"/>
      <c r="K105" s="338"/>
      <c r="L105" s="407"/>
      <c r="M105" s="257"/>
      <c r="N105" s="1"/>
      <c r="O105" s="1"/>
      <c r="P105" s="1"/>
      <c r="Q105" s="1"/>
      <c r="R105" s="1"/>
      <c r="S105" s="1"/>
      <c r="T105" s="1"/>
      <c r="U105" s="1"/>
      <c r="V105" s="2"/>
      <c r="W105" s="545" t="s">
        <v>25</v>
      </c>
      <c r="X105" s="549">
        <f>AVERAGE(X99:X104)</f>
        <v>118</v>
      </c>
      <c r="Y105" s="881">
        <f>SUM(Y100:Z104)/10*(220/100)/40*1000</f>
        <v>214354.25</v>
      </c>
      <c r="Z105" s="882"/>
      <c r="AA105" s="3"/>
      <c r="AB105" s="124"/>
    </row>
    <row r="106" spans="1:28">
      <c r="A106" s="140"/>
      <c r="B106" s="8"/>
      <c r="C106" s="66"/>
      <c r="D106" s="66"/>
      <c r="E106" s="135"/>
      <c r="F106" s="88"/>
      <c r="G106" s="66"/>
      <c r="H106" s="66"/>
      <c r="I106" s="66"/>
      <c r="J106" s="66"/>
      <c r="K106" s="83"/>
      <c r="L106" s="121"/>
      <c r="M106" s="8"/>
      <c r="N106" s="8"/>
      <c r="O106" s="8"/>
      <c r="P106" s="1"/>
      <c r="Q106" s="8"/>
      <c r="R106" s="8"/>
      <c r="S106" s="8"/>
      <c r="T106" s="8"/>
      <c r="U106" s="8"/>
      <c r="V106" s="16"/>
      <c r="W106" s="16"/>
      <c r="X106" s="16"/>
      <c r="Y106" s="16"/>
      <c r="Z106" s="16"/>
      <c r="AA106" s="16"/>
      <c r="AB106" s="144"/>
    </row>
    <row r="107" spans="1:28">
      <c r="A107" s="141"/>
      <c r="B107" s="142"/>
      <c r="C107" s="141"/>
      <c r="D107" s="92"/>
      <c r="E107" s="92"/>
      <c r="F107" s="92"/>
      <c r="G107" s="92"/>
      <c r="H107" s="92"/>
      <c r="I107" s="92"/>
      <c r="J107" s="92"/>
      <c r="K107" s="92"/>
      <c r="L107" s="92"/>
      <c r="M107" s="92"/>
      <c r="N107" s="92"/>
      <c r="O107" s="92"/>
      <c r="P107" s="92"/>
      <c r="Q107" s="92"/>
      <c r="R107" s="92"/>
      <c r="S107" s="92"/>
      <c r="T107" s="92"/>
      <c r="U107" s="92"/>
      <c r="V107" s="92"/>
      <c r="W107" s="92"/>
      <c r="X107" s="92"/>
      <c r="Y107" s="92"/>
    </row>
    <row r="108" spans="1:28" ht="15">
      <c r="A108" s="791" t="s">
        <v>77</v>
      </c>
      <c r="B108" s="867"/>
      <c r="C108" s="14" t="s">
        <v>22</v>
      </c>
      <c r="D108" s="36" t="s">
        <v>164</v>
      </c>
      <c r="E108" s="791" t="s">
        <v>27</v>
      </c>
      <c r="F108" s="867"/>
      <c r="G108" s="345" t="s">
        <v>227</v>
      </c>
      <c r="H108" s="37" t="s">
        <v>145</v>
      </c>
      <c r="I108" s="37" t="s">
        <v>95</v>
      </c>
      <c r="J108" s="84" t="s">
        <v>146</v>
      </c>
      <c r="K108" s="31" t="s">
        <v>28</v>
      </c>
      <c r="L108" s="36" t="s">
        <v>85</v>
      </c>
      <c r="M108" s="36" t="s">
        <v>134</v>
      </c>
      <c r="N108" s="4"/>
      <c r="O108" s="14" t="s">
        <v>22</v>
      </c>
      <c r="P108" s="36" t="s">
        <v>164</v>
      </c>
      <c r="Q108" s="36" t="s">
        <v>238</v>
      </c>
      <c r="R108" s="36" t="s">
        <v>27</v>
      </c>
      <c r="S108" s="36" t="s">
        <v>29</v>
      </c>
      <c r="T108" s="36" t="s">
        <v>179</v>
      </c>
      <c r="U108" s="36" t="s">
        <v>36</v>
      </c>
      <c r="V108" s="36" t="s">
        <v>38</v>
      </c>
      <c r="W108" s="36" t="s">
        <v>33</v>
      </c>
      <c r="X108" s="36" t="s">
        <v>167</v>
      </c>
      <c r="Y108" s="36" t="s">
        <v>181</v>
      </c>
      <c r="Z108" s="38" t="s">
        <v>46</v>
      </c>
      <c r="AA108" s="136"/>
      <c r="AB108" s="295"/>
    </row>
    <row r="109" spans="1:28">
      <c r="A109" s="138"/>
      <c r="B109" s="139"/>
      <c r="C109" s="22" t="s">
        <v>23</v>
      </c>
      <c r="D109" s="13" t="s">
        <v>40</v>
      </c>
      <c r="E109" s="236" t="s">
        <v>108</v>
      </c>
      <c r="F109" s="237" t="s">
        <v>34</v>
      </c>
      <c r="G109" s="346"/>
      <c r="H109" s="73" t="s">
        <v>29</v>
      </c>
      <c r="I109" s="13" t="s">
        <v>29</v>
      </c>
      <c r="J109" s="12" t="s">
        <v>29</v>
      </c>
      <c r="K109" s="35" t="s">
        <v>202</v>
      </c>
      <c r="L109" s="133" t="s">
        <v>84</v>
      </c>
      <c r="M109" s="73" t="s">
        <v>147</v>
      </c>
      <c r="N109" s="1"/>
      <c r="O109" s="35" t="s">
        <v>23</v>
      </c>
      <c r="P109" s="13" t="s">
        <v>40</v>
      </c>
      <c r="Q109" s="13" t="s">
        <v>40</v>
      </c>
      <c r="R109" s="73" t="s">
        <v>34</v>
      </c>
      <c r="S109" s="75"/>
      <c r="T109" s="73" t="s">
        <v>31</v>
      </c>
      <c r="U109" s="73" t="s">
        <v>37</v>
      </c>
      <c r="V109" s="73" t="s">
        <v>39</v>
      </c>
      <c r="W109" s="73" t="s">
        <v>34</v>
      </c>
      <c r="X109" s="73" t="s">
        <v>34</v>
      </c>
      <c r="Y109" s="73" t="s">
        <v>84</v>
      </c>
      <c r="Z109" s="73" t="s">
        <v>41</v>
      </c>
      <c r="AA109" s="73"/>
      <c r="AB109" s="124"/>
    </row>
    <row r="110" spans="1:28">
      <c r="A110" s="17"/>
      <c r="B110" s="5"/>
      <c r="C110" s="18">
        <v>-10</v>
      </c>
      <c r="D110" s="74">
        <v>138</v>
      </c>
      <c r="E110" s="145">
        <v>0</v>
      </c>
      <c r="F110" s="130">
        <f>E110*460/B116</f>
        <v>0</v>
      </c>
      <c r="G110" s="153"/>
      <c r="H110" s="248">
        <v>737.06</v>
      </c>
      <c r="I110" s="248"/>
      <c r="J110" s="252"/>
      <c r="K110" s="238">
        <v>13.927625000000001</v>
      </c>
      <c r="L110" s="248">
        <v>44.44</v>
      </c>
      <c r="M110" s="248"/>
      <c r="N110" s="773"/>
      <c r="O110" s="175">
        <v>-10</v>
      </c>
      <c r="P110" s="635">
        <f>D110</f>
        <v>138</v>
      </c>
      <c r="Q110" s="494">
        <v>185.52450000000002</v>
      </c>
      <c r="R110" s="130">
        <f>F110</f>
        <v>0</v>
      </c>
      <c r="S110" s="130">
        <f>H110</f>
        <v>737.06</v>
      </c>
      <c r="T110" s="557">
        <f>(S110/10)*1000*O121/(Q110/100)</f>
        <v>90143.84123379887</v>
      </c>
      <c r="U110" s="544">
        <v>1</v>
      </c>
      <c r="V110" s="126">
        <f>(U110*P124*200/10)/($B$50/1000)</f>
        <v>3476640.3508771928</v>
      </c>
      <c r="W110" s="557">
        <f t="shared" ref="W110:W116" si="52">V110/T110</f>
        <v>38.567696952918936</v>
      </c>
      <c r="X110" s="557">
        <f t="shared" ref="X110:X116" si="53">W110-R110</f>
        <v>38.567696952918936</v>
      </c>
      <c r="Y110" s="351"/>
      <c r="Z110" s="557">
        <f t="shared" ref="Z110:Z116" si="54">(W110/Q110)*100</f>
        <v>20.78846564896762</v>
      </c>
      <c r="AA110" s="182"/>
      <c r="AB110" s="124"/>
    </row>
    <row r="111" spans="1:28">
      <c r="A111" s="30" t="s">
        <v>61</v>
      </c>
      <c r="B111" s="72">
        <v>268</v>
      </c>
      <c r="C111" s="19">
        <v>10</v>
      </c>
      <c r="D111" s="74">
        <v>109</v>
      </c>
      <c r="E111" s="145">
        <v>1.1000000000000001</v>
      </c>
      <c r="F111" s="131">
        <f>E111*460/B116</f>
        <v>13.863013698630139</v>
      </c>
      <c r="G111" s="343">
        <f>(F111+F110)*5</f>
        <v>69.31506849315069</v>
      </c>
      <c r="H111" s="249"/>
      <c r="I111" s="253"/>
      <c r="J111" s="254"/>
      <c r="K111" s="253"/>
      <c r="L111" s="327"/>
      <c r="M111" s="327"/>
      <c r="N111" s="773"/>
      <c r="O111" s="64">
        <v>80</v>
      </c>
      <c r="P111" s="64">
        <f t="shared" ref="P111:P116" si="55">D118</f>
        <v>130</v>
      </c>
      <c r="Q111" s="494">
        <v>204.68196</v>
      </c>
      <c r="R111" s="131">
        <f t="shared" ref="R111:R116" si="56">F118</f>
        <v>22.684931506849313</v>
      </c>
      <c r="S111" s="131">
        <f t="shared" ref="S111:S116" si="57">H118</f>
        <v>963.35</v>
      </c>
      <c r="T111" s="558">
        <f>(S111/10)*1000*O121/(Q111/100)</f>
        <v>106792.07426281819</v>
      </c>
      <c r="U111" s="533">
        <v>2</v>
      </c>
      <c r="V111" s="127">
        <f>(U111*P124*200/10)/($B$50/1000)</f>
        <v>6953280.7017543856</v>
      </c>
      <c r="W111" s="558">
        <f t="shared" si="52"/>
        <v>65.110456461798591</v>
      </c>
      <c r="X111" s="558">
        <f t="shared" si="53"/>
        <v>42.425524954949282</v>
      </c>
      <c r="Y111" s="131">
        <f t="shared" ref="Y111:Y116" si="58">($X$110-X111)/$X$110*100</f>
        <v>-10.002744023683196</v>
      </c>
      <c r="Z111" s="558">
        <f t="shared" si="54"/>
        <v>31.81054962625851</v>
      </c>
      <c r="AA111" s="181"/>
      <c r="AB111" s="124"/>
    </row>
    <row r="112" spans="1:28">
      <c r="A112" s="6"/>
      <c r="B112" s="7"/>
      <c r="C112" s="19">
        <v>20</v>
      </c>
      <c r="D112" s="74">
        <v>111</v>
      </c>
      <c r="E112" s="145">
        <v>1.25</v>
      </c>
      <c r="F112" s="131">
        <f>E112*460/B116</f>
        <v>15.753424657534246</v>
      </c>
      <c r="G112" s="343">
        <f t="shared" ref="G112:G123" si="59">(F112+F111)*5</f>
        <v>148.08219178082194</v>
      </c>
      <c r="H112" s="249"/>
      <c r="I112" s="253"/>
      <c r="J112" s="254"/>
      <c r="K112" s="234"/>
      <c r="L112" s="254"/>
      <c r="M112" s="254"/>
      <c r="N112" s="773"/>
      <c r="O112" s="532">
        <v>85</v>
      </c>
      <c r="P112" s="64">
        <f t="shared" si="55"/>
        <v>135</v>
      </c>
      <c r="Q112" s="494">
        <v>198.20577000000003</v>
      </c>
      <c r="R112" s="131">
        <f t="shared" si="56"/>
        <v>22.684931506849313</v>
      </c>
      <c r="S112" s="131">
        <f t="shared" si="57"/>
        <v>928.66</v>
      </c>
      <c r="T112" s="558">
        <f>(S112/10)*1000*O121/(Q112/100)</f>
        <v>106310.19968778153</v>
      </c>
      <c r="U112" s="533">
        <v>2</v>
      </c>
      <c r="V112" s="127">
        <f>(U112*P124*200/10)/($B$50/1000)</f>
        <v>6953280.7017543856</v>
      </c>
      <c r="W112" s="558">
        <f t="shared" si="52"/>
        <v>65.405584056611858</v>
      </c>
      <c r="X112" s="558">
        <f t="shared" si="53"/>
        <v>42.720652549762548</v>
      </c>
      <c r="Y112" s="131">
        <f t="shared" si="58"/>
        <v>-10.767963671549492</v>
      </c>
      <c r="Z112" s="558">
        <f t="shared" si="54"/>
        <v>32.998829477371849</v>
      </c>
      <c r="AA112" s="181"/>
      <c r="AB112" s="124"/>
    </row>
    <row r="113" spans="1:28">
      <c r="A113" s="30" t="s">
        <v>97</v>
      </c>
      <c r="B113" s="7"/>
      <c r="C113" s="19">
        <v>30</v>
      </c>
      <c r="D113" s="74">
        <v>112</v>
      </c>
      <c r="E113" s="145">
        <v>1.4</v>
      </c>
      <c r="F113" s="131">
        <f>E113*460/B116</f>
        <v>17.643835616438356</v>
      </c>
      <c r="G113" s="343">
        <f t="shared" si="59"/>
        <v>166.98630136986304</v>
      </c>
      <c r="H113" s="249"/>
      <c r="I113" s="253"/>
      <c r="J113" s="254"/>
      <c r="K113" s="234"/>
      <c r="L113" s="347"/>
      <c r="M113" s="347"/>
      <c r="N113" s="773"/>
      <c r="O113" s="64">
        <v>90</v>
      </c>
      <c r="P113" s="64">
        <f t="shared" si="55"/>
        <v>138</v>
      </c>
      <c r="Q113" s="494">
        <v>209.0445</v>
      </c>
      <c r="R113" s="131">
        <f t="shared" si="56"/>
        <v>22.684931506849313</v>
      </c>
      <c r="S113" s="131">
        <f t="shared" si="57"/>
        <v>966.31</v>
      </c>
      <c r="T113" s="558">
        <f>(S113/10)*1000*O121/(Q113/100)</f>
        <v>104884.71818806946</v>
      </c>
      <c r="U113" s="533">
        <v>2</v>
      </c>
      <c r="V113" s="127">
        <f>(U113*P124*200/10)/($B$50/1000)</f>
        <v>6953280.7017543856</v>
      </c>
      <c r="W113" s="558">
        <f t="shared" si="52"/>
        <v>66.294507168207417</v>
      </c>
      <c r="X113" s="558">
        <f t="shared" si="53"/>
        <v>43.609575661358107</v>
      </c>
      <c r="Y113" s="131">
        <f t="shared" si="58"/>
        <v>-13.072802129185948</v>
      </c>
      <c r="Z113" s="558">
        <f t="shared" si="54"/>
        <v>31.713107576715682</v>
      </c>
      <c r="AA113" s="181"/>
      <c r="AB113" s="124"/>
    </row>
    <row r="114" spans="1:28">
      <c r="A114" s="6"/>
      <c r="B114" s="332">
        <v>35.5</v>
      </c>
      <c r="C114" s="19">
        <v>40</v>
      </c>
      <c r="D114" s="74">
        <v>119</v>
      </c>
      <c r="E114" s="145">
        <v>1.6</v>
      </c>
      <c r="F114" s="131">
        <f>E114*460/B116</f>
        <v>20.164383561643834</v>
      </c>
      <c r="G114" s="343">
        <f t="shared" si="59"/>
        <v>189.04109589041096</v>
      </c>
      <c r="H114" s="249"/>
      <c r="I114" s="253"/>
      <c r="J114" s="254"/>
      <c r="K114" s="234"/>
      <c r="L114" s="347"/>
      <c r="M114" s="347"/>
      <c r="N114" s="773"/>
      <c r="O114" s="64">
        <v>100</v>
      </c>
      <c r="P114" s="64">
        <f t="shared" si="55"/>
        <v>138</v>
      </c>
      <c r="Q114" s="494">
        <v>209.17995000000002</v>
      </c>
      <c r="R114" s="131">
        <f t="shared" si="56"/>
        <v>22.684931506849313</v>
      </c>
      <c r="S114" s="131">
        <f t="shared" si="57"/>
        <v>924.05</v>
      </c>
      <c r="T114" s="558">
        <f>(S114/10)*1000*O121/(Q114/100)</f>
        <v>100232.80954993953</v>
      </c>
      <c r="U114" s="533">
        <v>2</v>
      </c>
      <c r="V114" s="127">
        <f>(U114*P124*200/10)/($B$50/1000)</f>
        <v>6953280.7017543856</v>
      </c>
      <c r="W114" s="558">
        <f t="shared" si="52"/>
        <v>69.371303996921441</v>
      </c>
      <c r="X114" s="558">
        <f t="shared" si="53"/>
        <v>46.686372490072131</v>
      </c>
      <c r="Y114" s="131">
        <f t="shared" si="58"/>
        <v>-21.050454599516204</v>
      </c>
      <c r="Z114" s="558">
        <f t="shared" si="54"/>
        <v>33.163457586122107</v>
      </c>
      <c r="AA114" s="181"/>
      <c r="AB114" s="124"/>
    </row>
    <row r="115" spans="1:28">
      <c r="A115" s="30" t="s">
        <v>96</v>
      </c>
      <c r="B115" s="7"/>
      <c r="C115" s="19">
        <v>50</v>
      </c>
      <c r="D115" s="74">
        <v>117</v>
      </c>
      <c r="E115" s="145">
        <v>1.8</v>
      </c>
      <c r="F115" s="131">
        <f>E115*460/B116</f>
        <v>22.684931506849313</v>
      </c>
      <c r="G115" s="343">
        <f t="shared" si="59"/>
        <v>214.24657534246575</v>
      </c>
      <c r="H115" s="249"/>
      <c r="I115" s="253"/>
      <c r="J115" s="254"/>
      <c r="K115" s="234"/>
      <c r="L115" s="347"/>
      <c r="M115" s="347"/>
      <c r="N115" s="773"/>
      <c r="O115" s="19">
        <v>110</v>
      </c>
      <c r="P115" s="64">
        <f t="shared" si="55"/>
        <v>125</v>
      </c>
      <c r="Q115" s="494">
        <v>217.36323000000002</v>
      </c>
      <c r="R115" s="131">
        <f t="shared" si="56"/>
        <v>22.684931506849313</v>
      </c>
      <c r="S115" s="131">
        <f t="shared" si="57"/>
        <v>1086.23</v>
      </c>
      <c r="T115" s="558">
        <f>(S115/10)*1000*O121/(Q115/100)</f>
        <v>113388.81106091203</v>
      </c>
      <c r="U115" s="2">
        <v>2</v>
      </c>
      <c r="V115" s="127">
        <f>(U115*P124*200/10)/($B$50/1000)</f>
        <v>6953280.7017543856</v>
      </c>
      <c r="W115" s="558">
        <f t="shared" si="52"/>
        <v>61.322458862533708</v>
      </c>
      <c r="X115" s="558">
        <f t="shared" si="53"/>
        <v>38.637527355684398</v>
      </c>
      <c r="Y115" s="131">
        <f t="shared" si="58"/>
        <v>-0.18105930165004702</v>
      </c>
      <c r="Z115" s="558">
        <f t="shared" si="54"/>
        <v>28.211974427567029</v>
      </c>
      <c r="AA115" s="124"/>
      <c r="AB115" s="124"/>
    </row>
    <row r="116" spans="1:28">
      <c r="A116" s="30"/>
      <c r="B116" s="72">
        <v>36.5</v>
      </c>
      <c r="C116" s="19">
        <v>60</v>
      </c>
      <c r="D116" s="74">
        <v>147</v>
      </c>
      <c r="E116" s="145">
        <v>2</v>
      </c>
      <c r="F116" s="131">
        <f>E116*460/B116</f>
        <v>25.205479452054796</v>
      </c>
      <c r="G116" s="343">
        <f t="shared" si="59"/>
        <v>239.45205479452056</v>
      </c>
      <c r="H116" s="249"/>
      <c r="I116" s="253"/>
      <c r="J116" s="254"/>
      <c r="K116" s="234"/>
      <c r="L116" s="347"/>
      <c r="M116" s="347"/>
      <c r="N116" s="773"/>
      <c r="O116" s="65">
        <v>120</v>
      </c>
      <c r="P116" s="65">
        <f t="shared" si="55"/>
        <v>135</v>
      </c>
      <c r="Q116" s="494">
        <v>213.13614000000001</v>
      </c>
      <c r="R116" s="183">
        <f t="shared" si="56"/>
        <v>22.684931506849313</v>
      </c>
      <c r="S116" s="183">
        <f t="shared" si="57"/>
        <v>1001.53</v>
      </c>
      <c r="T116" s="185">
        <f>(S116/10)*1000*O121/(Q116/100)</f>
        <v>106620.65689863486</v>
      </c>
      <c r="U116" s="546">
        <v>2</v>
      </c>
      <c r="V116" s="362">
        <f>(U116*P124*200/10)/($B$50/1000)</f>
        <v>6953280.7017543856</v>
      </c>
      <c r="W116" s="185">
        <f t="shared" si="52"/>
        <v>65.215136578692508</v>
      </c>
      <c r="X116" s="558">
        <f t="shared" si="53"/>
        <v>42.530205071843199</v>
      </c>
      <c r="Y116" s="131">
        <f t="shared" si="58"/>
        <v>-10.274163177960684</v>
      </c>
      <c r="Z116" s="558">
        <f t="shared" si="54"/>
        <v>30.597878228766135</v>
      </c>
      <c r="AA116" s="144"/>
      <c r="AB116" s="124"/>
    </row>
    <row r="117" spans="1:28">
      <c r="A117" s="30"/>
      <c r="B117" s="7"/>
      <c r="C117" s="19">
        <v>70</v>
      </c>
      <c r="D117" s="74">
        <v>150</v>
      </c>
      <c r="E117" s="145">
        <v>1.9</v>
      </c>
      <c r="F117" s="131">
        <f>E117*460/B116</f>
        <v>23.945205479452056</v>
      </c>
      <c r="G117" s="343">
        <f t="shared" si="59"/>
        <v>245.75342465753425</v>
      </c>
      <c r="H117" s="249"/>
      <c r="I117" s="253"/>
      <c r="J117" s="254"/>
      <c r="K117" s="1"/>
      <c r="L117" s="347"/>
      <c r="M117" s="347"/>
      <c r="N117" s="773"/>
      <c r="O117" s="204" t="s">
        <v>94</v>
      </c>
      <c r="P117" s="599">
        <f>AVERAGE(P111:P116)</f>
        <v>133.5</v>
      </c>
      <c r="Q117" s="549">
        <f t="shared" ref="Q117:Z117" si="60">AVERAGE(Q111:Q116)</f>
        <v>208.60192500000002</v>
      </c>
      <c r="R117" s="185">
        <f t="shared" si="60"/>
        <v>22.684931506849313</v>
      </c>
      <c r="S117" s="185">
        <f t="shared" si="60"/>
        <v>978.35500000000002</v>
      </c>
      <c r="T117" s="185">
        <f t="shared" si="60"/>
        <v>106371.54494135926</v>
      </c>
      <c r="U117" s="546">
        <f t="shared" si="60"/>
        <v>2</v>
      </c>
      <c r="V117" s="362">
        <f t="shared" si="60"/>
        <v>6953280.7017543847</v>
      </c>
      <c r="W117" s="185">
        <f t="shared" si="60"/>
        <v>65.453241187460932</v>
      </c>
      <c r="X117" s="132">
        <f t="shared" si="60"/>
        <v>42.768309680611615</v>
      </c>
      <c r="Y117" s="132">
        <f t="shared" si="60"/>
        <v>-10.891531150590927</v>
      </c>
      <c r="Z117" s="132">
        <f t="shared" si="60"/>
        <v>31.415966153800223</v>
      </c>
      <c r="AA117" s="550"/>
      <c r="AB117" s="124"/>
    </row>
    <row r="118" spans="1:28">
      <c r="A118" s="6"/>
      <c r="B118" s="7"/>
      <c r="C118" s="19">
        <v>80</v>
      </c>
      <c r="D118" s="74">
        <v>130</v>
      </c>
      <c r="E118" s="145">
        <v>1.8</v>
      </c>
      <c r="F118" s="131">
        <f>E118*460/B116</f>
        <v>22.684931506849313</v>
      </c>
      <c r="G118" s="343">
        <f t="shared" si="59"/>
        <v>233.15068493150682</v>
      </c>
      <c r="H118" s="248">
        <v>963.35</v>
      </c>
      <c r="I118" s="238"/>
      <c r="J118" s="248">
        <v>4268.88</v>
      </c>
      <c r="K118" s="1"/>
      <c r="L118" s="347"/>
      <c r="M118" s="347"/>
      <c r="N118" s="1"/>
      <c r="V118" s="95"/>
      <c r="W118" s="95"/>
      <c r="X118" s="95"/>
      <c r="Y118" s="95"/>
      <c r="Z118" s="95"/>
      <c r="AA118" s="3"/>
      <c r="AB118" s="124"/>
    </row>
    <row r="119" spans="1:28" ht="15">
      <c r="A119" s="6"/>
      <c r="B119" s="7"/>
      <c r="C119" s="19">
        <v>85</v>
      </c>
      <c r="D119" s="74">
        <v>135</v>
      </c>
      <c r="E119" s="145">
        <v>1.8</v>
      </c>
      <c r="F119" s="131">
        <f>E119*460/B116</f>
        <v>22.684931506849313</v>
      </c>
      <c r="G119" s="343">
        <f t="shared" si="59"/>
        <v>226.84931506849313</v>
      </c>
      <c r="H119" s="248">
        <v>928.66</v>
      </c>
      <c r="I119" s="238"/>
      <c r="J119" s="248">
        <v>1743.87</v>
      </c>
      <c r="K119" s="253"/>
      <c r="L119" s="255"/>
      <c r="M119" s="255"/>
      <c r="N119" s="235"/>
      <c r="O119" s="793" t="s">
        <v>63</v>
      </c>
      <c r="P119" s="794"/>
      <c r="Q119" s="795"/>
      <c r="R119" s="1"/>
      <c r="S119" s="883" t="s">
        <v>98</v>
      </c>
      <c r="T119" s="884"/>
      <c r="U119" s="408"/>
      <c r="V119" s="3"/>
      <c r="W119" s="14" t="s">
        <v>22</v>
      </c>
      <c r="X119" s="31" t="s">
        <v>24</v>
      </c>
      <c r="Y119" s="793" t="s">
        <v>81</v>
      </c>
      <c r="Z119" s="795"/>
      <c r="AA119" s="3"/>
      <c r="AB119" s="124"/>
    </row>
    <row r="120" spans="1:28">
      <c r="A120" s="30"/>
      <c r="B120" s="7"/>
      <c r="C120" s="19">
        <v>90</v>
      </c>
      <c r="D120" s="74">
        <v>138</v>
      </c>
      <c r="E120" s="145">
        <v>1.8</v>
      </c>
      <c r="F120" s="131">
        <f>E120*460/B116</f>
        <v>22.684931506849313</v>
      </c>
      <c r="G120" s="343">
        <f t="shared" si="59"/>
        <v>226.84931506849313</v>
      </c>
      <c r="H120" s="248">
        <v>966.31</v>
      </c>
      <c r="I120" s="238"/>
      <c r="J120" s="248">
        <v>1076.21</v>
      </c>
      <c r="K120" s="253"/>
      <c r="L120" s="257"/>
      <c r="M120" s="257"/>
      <c r="N120" s="235"/>
      <c r="O120" s="363" t="s">
        <v>62</v>
      </c>
      <c r="P120" s="363" t="s">
        <v>58</v>
      </c>
      <c r="Q120" s="364" t="s">
        <v>59</v>
      </c>
      <c r="R120" s="1"/>
      <c r="S120" s="875" t="s">
        <v>99</v>
      </c>
      <c r="T120" s="876"/>
      <c r="U120" s="409"/>
      <c r="V120" s="3"/>
      <c r="W120" s="35" t="s">
        <v>23</v>
      </c>
      <c r="X120" s="35" t="s">
        <v>40</v>
      </c>
      <c r="Y120" s="885" t="s">
        <v>196</v>
      </c>
      <c r="Z120" s="886"/>
      <c r="AA120" s="3"/>
      <c r="AB120" s="124"/>
    </row>
    <row r="121" spans="1:28">
      <c r="A121" s="30"/>
      <c r="B121" s="7"/>
      <c r="C121" s="19">
        <v>100</v>
      </c>
      <c r="D121" s="74">
        <v>138</v>
      </c>
      <c r="E121" s="145">
        <v>1.8</v>
      </c>
      <c r="F121" s="131">
        <f>E121*460/B116</f>
        <v>22.684931506849313</v>
      </c>
      <c r="G121" s="343">
        <f t="shared" si="59"/>
        <v>226.84931506849313</v>
      </c>
      <c r="H121" s="562">
        <v>924.05</v>
      </c>
      <c r="I121" s="563"/>
      <c r="J121" s="248">
        <v>610.27</v>
      </c>
      <c r="K121" s="253"/>
      <c r="L121" s="248">
        <v>44.57</v>
      </c>
      <c r="M121" s="248"/>
      <c r="N121" s="235"/>
      <c r="O121" s="137">
        <f>P124/Q124</f>
        <v>2.2689999556318243</v>
      </c>
      <c r="P121" s="145">
        <v>5219.57</v>
      </c>
      <c r="Q121" s="145">
        <v>2208.38</v>
      </c>
      <c r="R121" s="1"/>
      <c r="S121" s="1"/>
      <c r="T121" s="1"/>
      <c r="U121" s="1"/>
      <c r="V121" s="3"/>
      <c r="W121" s="18">
        <v>2</v>
      </c>
      <c r="X121" s="543">
        <f t="shared" ref="X121:X126" si="61">D118</f>
        <v>130</v>
      </c>
      <c r="Y121" s="567"/>
      <c r="Z121" s="566"/>
      <c r="AA121" s="3"/>
      <c r="AB121" s="124"/>
    </row>
    <row r="122" spans="1:28">
      <c r="A122" s="30"/>
      <c r="B122" s="7"/>
      <c r="C122" s="19">
        <v>110</v>
      </c>
      <c r="D122" s="74">
        <v>125</v>
      </c>
      <c r="E122" s="145">
        <v>1.8</v>
      </c>
      <c r="F122" s="131">
        <f>E122*460/B116</f>
        <v>22.684931506849313</v>
      </c>
      <c r="G122" s="343">
        <f t="shared" si="59"/>
        <v>226.84931506849313</v>
      </c>
      <c r="H122" s="275">
        <v>1086.23</v>
      </c>
      <c r="I122" s="238"/>
      <c r="J122" s="248">
        <v>420.88</v>
      </c>
      <c r="K122" s="1"/>
      <c r="L122" s="256"/>
      <c r="M122" s="256"/>
      <c r="N122" s="235"/>
      <c r="O122" s="532"/>
      <c r="P122" s="145">
        <v>5298.19</v>
      </c>
      <c r="Q122" s="145">
        <v>2416.79</v>
      </c>
      <c r="R122" s="1"/>
      <c r="S122" s="1"/>
      <c r="T122" s="1"/>
      <c r="U122" s="1"/>
      <c r="V122" s="3"/>
      <c r="W122" s="19">
        <v>7</v>
      </c>
      <c r="X122" s="532">
        <f t="shared" si="61"/>
        <v>135</v>
      </c>
      <c r="Y122" s="877">
        <f>(J118+J119)*(C119-C118)/2</f>
        <v>15031.875</v>
      </c>
      <c r="Z122" s="878"/>
      <c r="AA122" s="3"/>
      <c r="AB122" s="124"/>
    </row>
    <row r="123" spans="1:28">
      <c r="A123" s="30"/>
      <c r="B123" s="7"/>
      <c r="C123" s="19">
        <v>120</v>
      </c>
      <c r="D123" s="74">
        <v>135</v>
      </c>
      <c r="E123" s="145">
        <v>1.8</v>
      </c>
      <c r="F123" s="131">
        <f>E123*460/B116</f>
        <v>22.684931506849313</v>
      </c>
      <c r="G123" s="343">
        <f t="shared" si="59"/>
        <v>226.84931506849313</v>
      </c>
      <c r="H123" s="248">
        <v>1001.53</v>
      </c>
      <c r="I123" s="238"/>
      <c r="J123" s="248">
        <v>352.09</v>
      </c>
      <c r="K123" s="238">
        <v>26.518393</v>
      </c>
      <c r="L123" s="255"/>
      <c r="M123" s="255"/>
      <c r="N123" s="235"/>
      <c r="O123" s="545"/>
      <c r="P123" s="145">
        <v>5335.72</v>
      </c>
      <c r="Q123" s="145">
        <v>2361.8200000000002</v>
      </c>
      <c r="R123" s="1"/>
      <c r="S123" s="1"/>
      <c r="T123" s="1"/>
      <c r="U123" s="1"/>
      <c r="V123" s="3"/>
      <c r="W123" s="19">
        <v>12</v>
      </c>
      <c r="X123" s="532">
        <f t="shared" si="61"/>
        <v>138</v>
      </c>
      <c r="Y123" s="877">
        <f>(J119+J120)*(C120-C119)/2</f>
        <v>7050.2</v>
      </c>
      <c r="Z123" s="878"/>
      <c r="AA123" s="3"/>
      <c r="AB123" s="124"/>
    </row>
    <row r="124" spans="1:28">
      <c r="A124" s="30"/>
      <c r="B124" s="7"/>
      <c r="C124" s="19"/>
      <c r="D124" s="564"/>
      <c r="E124" s="565"/>
      <c r="F124" s="131"/>
      <c r="G124" s="349" t="s">
        <v>228</v>
      </c>
      <c r="H124" s="249"/>
      <c r="I124" s="235"/>
      <c r="J124" s="347"/>
      <c r="K124" s="253"/>
      <c r="L124" s="255"/>
      <c r="M124" s="255"/>
      <c r="N124" s="235"/>
      <c r="O124" s="42" t="s">
        <v>25</v>
      </c>
      <c r="P124" s="551">
        <f>AVERAGE(P121:P123)</f>
        <v>5284.4933333333329</v>
      </c>
      <c r="Q124" s="173">
        <f>AVERAGE(Q121:Q123)</f>
        <v>2328.9966666666664</v>
      </c>
      <c r="R124" s="1"/>
      <c r="S124" s="1"/>
      <c r="T124" s="1"/>
      <c r="U124" s="1"/>
      <c r="V124" s="3"/>
      <c r="W124" s="19">
        <v>22</v>
      </c>
      <c r="X124" s="532">
        <f t="shared" si="61"/>
        <v>138</v>
      </c>
      <c r="Y124" s="877">
        <f>(J120+J121)*(C121-C120)/2</f>
        <v>8432.4</v>
      </c>
      <c r="Z124" s="878"/>
      <c r="AA124" s="3"/>
      <c r="AB124" s="124"/>
    </row>
    <row r="125" spans="1:28">
      <c r="A125" s="30"/>
      <c r="B125" s="7"/>
      <c r="C125" s="19"/>
      <c r="D125" s="564"/>
      <c r="E125" s="565"/>
      <c r="F125" s="131"/>
      <c r="G125" s="344">
        <f>SUM(G111:G123)</f>
        <v>2640.2739726027394</v>
      </c>
      <c r="H125" s="250"/>
      <c r="I125" s="235"/>
      <c r="J125" s="347"/>
      <c r="K125" s="253"/>
      <c r="L125" s="255"/>
      <c r="M125" s="255"/>
      <c r="N125" s="235"/>
      <c r="O125" s="1"/>
      <c r="P125" s="1"/>
      <c r="Q125" s="1"/>
      <c r="R125" s="1"/>
      <c r="S125" s="1"/>
      <c r="T125" s="1"/>
      <c r="U125" s="1"/>
      <c r="V125" s="3"/>
      <c r="W125" s="19">
        <v>32</v>
      </c>
      <c r="X125" s="532">
        <f t="shared" si="61"/>
        <v>125</v>
      </c>
      <c r="Y125" s="877">
        <f>(J121+J122)*(C122-C121)/2</f>
        <v>5155.75</v>
      </c>
      <c r="Z125" s="878"/>
      <c r="AA125" s="3"/>
      <c r="AB125" s="124"/>
    </row>
    <row r="126" spans="1:28">
      <c r="A126" s="30"/>
      <c r="B126" s="7"/>
      <c r="C126" s="19"/>
      <c r="D126" s="564"/>
      <c r="E126" s="565"/>
      <c r="F126" s="131"/>
      <c r="G126" s="347"/>
      <c r="H126" s="250"/>
      <c r="I126" s="235"/>
      <c r="J126" s="347"/>
      <c r="K126" s="253"/>
      <c r="L126" s="255"/>
      <c r="M126" s="255"/>
      <c r="N126" s="1"/>
      <c r="O126" s="1"/>
      <c r="P126" s="1"/>
      <c r="Q126" s="1"/>
      <c r="R126" s="1"/>
      <c r="S126" s="1"/>
      <c r="T126" s="1"/>
      <c r="U126" s="1"/>
      <c r="V126" s="3"/>
      <c r="W126" s="534">
        <v>42</v>
      </c>
      <c r="X126" s="545">
        <f t="shared" si="61"/>
        <v>135</v>
      </c>
      <c r="Y126" s="879">
        <f>(J122+J123)*(C123-C122)/2</f>
        <v>3864.8500000000004</v>
      </c>
      <c r="Z126" s="880"/>
      <c r="AA126" s="3"/>
      <c r="AB126" s="124"/>
    </row>
    <row r="127" spans="1:28">
      <c r="A127" s="76"/>
      <c r="B127" s="116"/>
      <c r="C127" s="534"/>
      <c r="D127" s="564"/>
      <c r="E127" s="565"/>
      <c r="F127" s="183"/>
      <c r="G127" s="348"/>
      <c r="H127" s="251"/>
      <c r="I127" s="352"/>
      <c r="J127" s="227"/>
      <c r="K127" s="338"/>
      <c r="L127" s="407"/>
      <c r="M127" s="257"/>
      <c r="N127" s="1"/>
      <c r="O127" s="1"/>
      <c r="P127" s="1"/>
      <c r="Q127" s="1"/>
      <c r="R127" s="1"/>
      <c r="S127" s="1"/>
      <c r="T127" s="1"/>
      <c r="U127" s="1"/>
      <c r="V127" s="2"/>
      <c r="W127" s="545" t="s">
        <v>25</v>
      </c>
      <c r="X127" s="549">
        <f>AVERAGE(X121:X126)</f>
        <v>133.5</v>
      </c>
      <c r="Y127" s="881">
        <f>SUM(Y122:Z126)/10*(220/100)/40*1000</f>
        <v>217442.91250000001</v>
      </c>
      <c r="Z127" s="882"/>
      <c r="AA127" s="3"/>
      <c r="AB127" s="124"/>
    </row>
    <row r="128" spans="1:28">
      <c r="A128" s="140"/>
      <c r="B128" s="8"/>
      <c r="C128" s="66"/>
      <c r="D128" s="66"/>
      <c r="E128" s="135"/>
      <c r="F128" s="88"/>
      <c r="G128" s="8"/>
      <c r="H128" s="66"/>
      <c r="I128" s="66"/>
      <c r="J128" s="66"/>
      <c r="K128" s="66"/>
      <c r="L128" s="83"/>
      <c r="M128" s="121"/>
      <c r="N128" s="8"/>
      <c r="O128" s="8"/>
      <c r="P128" s="8"/>
      <c r="Q128" s="8"/>
      <c r="R128" s="8"/>
      <c r="S128" s="8"/>
      <c r="T128" s="8"/>
      <c r="U128" s="8"/>
      <c r="V128" s="16"/>
      <c r="W128" s="16"/>
      <c r="X128" s="16"/>
      <c r="Y128" s="16"/>
      <c r="Z128" s="16"/>
      <c r="AA128" s="16"/>
      <c r="AB128" s="144"/>
    </row>
    <row r="129" spans="1:28">
      <c r="A129" s="141"/>
      <c r="B129" s="142"/>
      <c r="C129" s="141"/>
      <c r="D129" s="92"/>
      <c r="E129" s="92"/>
      <c r="F129" s="92"/>
      <c r="G129" s="92"/>
      <c r="H129" s="92"/>
      <c r="I129" s="92"/>
      <c r="J129" s="92"/>
      <c r="K129" s="92"/>
      <c r="L129" s="92"/>
      <c r="M129" s="92"/>
      <c r="N129" s="92"/>
      <c r="O129" s="92"/>
      <c r="P129" s="92"/>
      <c r="Q129" s="92"/>
      <c r="R129" s="92"/>
      <c r="S129" s="92"/>
      <c r="T129" s="92"/>
      <c r="U129" s="92"/>
      <c r="V129" s="92"/>
      <c r="W129" s="92"/>
      <c r="X129" s="92"/>
      <c r="Y129" s="92"/>
    </row>
    <row r="130" spans="1:28" ht="15">
      <c r="A130" s="791" t="s">
        <v>78</v>
      </c>
      <c r="B130" s="867"/>
      <c r="C130" s="79" t="s">
        <v>22</v>
      </c>
      <c r="D130" s="36" t="s">
        <v>164</v>
      </c>
      <c r="E130" s="791" t="s">
        <v>27</v>
      </c>
      <c r="F130" s="867"/>
      <c r="G130" s="345" t="s">
        <v>227</v>
      </c>
      <c r="H130" s="37" t="s">
        <v>145</v>
      </c>
      <c r="I130" s="37" t="s">
        <v>95</v>
      </c>
      <c r="J130" s="84" t="s">
        <v>146</v>
      </c>
      <c r="K130" s="31" t="s">
        <v>28</v>
      </c>
      <c r="L130" s="36" t="s">
        <v>85</v>
      </c>
      <c r="M130" s="36" t="s">
        <v>134</v>
      </c>
      <c r="N130" s="4"/>
      <c r="O130" s="14" t="s">
        <v>22</v>
      </c>
      <c r="P130" s="36" t="s">
        <v>164</v>
      </c>
      <c r="Q130" s="36" t="s">
        <v>238</v>
      </c>
      <c r="R130" s="36" t="s">
        <v>27</v>
      </c>
      <c r="S130" s="36" t="s">
        <v>29</v>
      </c>
      <c r="T130" s="36" t="s">
        <v>179</v>
      </c>
      <c r="U130" s="36" t="s">
        <v>36</v>
      </c>
      <c r="V130" s="36" t="s">
        <v>38</v>
      </c>
      <c r="W130" s="36" t="s">
        <v>33</v>
      </c>
      <c r="X130" s="36" t="s">
        <v>167</v>
      </c>
      <c r="Y130" s="36" t="s">
        <v>181</v>
      </c>
      <c r="Z130" s="38" t="s">
        <v>46</v>
      </c>
      <c r="AA130" s="136"/>
      <c r="AB130" s="295"/>
    </row>
    <row r="131" spans="1:28">
      <c r="A131" s="138"/>
      <c r="B131" s="139"/>
      <c r="C131" s="12" t="s">
        <v>23</v>
      </c>
      <c r="D131" s="13" t="s">
        <v>40</v>
      </c>
      <c r="E131" s="236" t="s">
        <v>108</v>
      </c>
      <c r="F131" s="237" t="s">
        <v>34</v>
      </c>
      <c r="G131" s="346"/>
      <c r="H131" s="73" t="s">
        <v>29</v>
      </c>
      <c r="I131" s="13" t="s">
        <v>29</v>
      </c>
      <c r="J131" s="12" t="s">
        <v>29</v>
      </c>
      <c r="K131" s="35" t="s">
        <v>202</v>
      </c>
      <c r="L131" s="133" t="s">
        <v>84</v>
      </c>
      <c r="M131" s="73" t="s">
        <v>147</v>
      </c>
      <c r="N131" s="1"/>
      <c r="O131" s="35" t="s">
        <v>23</v>
      </c>
      <c r="P131" s="13" t="s">
        <v>40</v>
      </c>
      <c r="Q131" s="13" t="s">
        <v>40</v>
      </c>
      <c r="R131" s="73" t="s">
        <v>34</v>
      </c>
      <c r="S131" s="75"/>
      <c r="T131" s="73" t="s">
        <v>31</v>
      </c>
      <c r="U131" s="73" t="s">
        <v>37</v>
      </c>
      <c r="V131" s="73" t="s">
        <v>39</v>
      </c>
      <c r="W131" s="73" t="s">
        <v>34</v>
      </c>
      <c r="X131" s="73" t="s">
        <v>34</v>
      </c>
      <c r="Y131" s="73" t="s">
        <v>84</v>
      </c>
      <c r="Z131" s="73" t="s">
        <v>41</v>
      </c>
      <c r="AA131" s="73"/>
      <c r="AB131" s="124"/>
    </row>
    <row r="132" spans="1:28">
      <c r="A132" s="17"/>
      <c r="B132" s="5"/>
      <c r="C132" s="18">
        <v>-10</v>
      </c>
      <c r="D132" s="74">
        <v>145</v>
      </c>
      <c r="E132" s="145">
        <v>0</v>
      </c>
      <c r="F132" s="130">
        <f>E132*460/B138</f>
        <v>0</v>
      </c>
      <c r="G132" s="153"/>
      <c r="H132" s="248">
        <v>860.02</v>
      </c>
      <c r="I132" s="248"/>
      <c r="J132" s="252"/>
      <c r="K132" s="238">
        <v>16.561007</v>
      </c>
      <c r="L132" s="248">
        <v>51.76</v>
      </c>
      <c r="M132" s="248"/>
      <c r="N132" s="1"/>
      <c r="O132" s="175">
        <v>-10</v>
      </c>
      <c r="P132" s="635">
        <f>D132</f>
        <v>145</v>
      </c>
      <c r="Q132" s="494">
        <v>238.36323000000002</v>
      </c>
      <c r="R132" s="130">
        <f>F132</f>
        <v>0</v>
      </c>
      <c r="S132" s="130">
        <f>H132</f>
        <v>860.02</v>
      </c>
      <c r="T132" s="557">
        <f>(S132/10)*1000*O143/(Q132/100)</f>
        <v>84227.036488926795</v>
      </c>
      <c r="U132" s="544">
        <v>1</v>
      </c>
      <c r="V132" s="126">
        <f>(U132*P146*200/10)/($B$50/1000)</f>
        <v>3530201.7543859649</v>
      </c>
      <c r="W132" s="557">
        <f t="shared" ref="W132:W138" si="62">V132/T132</f>
        <v>41.912928455580598</v>
      </c>
      <c r="X132" s="557">
        <f t="shared" ref="X132:X138" si="63">W132-R132</f>
        <v>41.912928455580598</v>
      </c>
      <c r="Y132" s="351"/>
      <c r="Z132" s="557">
        <f t="shared" ref="Z132:Z138" si="64">(W132/Q132)*100</f>
        <v>17.583638405797988</v>
      </c>
      <c r="AA132" s="182"/>
      <c r="AB132" s="124"/>
    </row>
    <row r="133" spans="1:28">
      <c r="A133" s="30" t="s">
        <v>61</v>
      </c>
      <c r="B133" s="72">
        <v>377</v>
      </c>
      <c r="C133" s="19">
        <v>10</v>
      </c>
      <c r="D133" s="74">
        <v>110</v>
      </c>
      <c r="E133" s="145">
        <v>1</v>
      </c>
      <c r="F133" s="131">
        <f>E133*460/B138</f>
        <v>11.58690176322418</v>
      </c>
      <c r="G133" s="343">
        <f>(F133+F132)*5</f>
        <v>57.934508816120896</v>
      </c>
      <c r="H133" s="249"/>
      <c r="I133" s="253"/>
      <c r="J133" s="254"/>
      <c r="K133" s="253"/>
      <c r="L133" s="327"/>
      <c r="M133" s="327"/>
      <c r="N133" s="1"/>
      <c r="O133" s="64">
        <v>80</v>
      </c>
      <c r="P133" s="64">
        <f t="shared" ref="P133:P138" si="65">D140</f>
        <v>138</v>
      </c>
      <c r="Q133" s="494">
        <v>244.70375999999999</v>
      </c>
      <c r="R133" s="131">
        <f t="shared" ref="R133:R138" si="66">F140</f>
        <v>24.33249370277078</v>
      </c>
      <c r="S133" s="131">
        <f t="shared" ref="S133:S138" si="67">H140</f>
        <v>1141.24</v>
      </c>
      <c r="T133" s="558">
        <f>(S133/10)*1000*O143/(Q133/100)</f>
        <v>108872.59480027537</v>
      </c>
      <c r="U133" s="533">
        <v>2</v>
      </c>
      <c r="V133" s="127">
        <f>(U133*P146*200/10)/($B$50/1000)</f>
        <v>7060403.5087719299</v>
      </c>
      <c r="W133" s="558">
        <f t="shared" si="62"/>
        <v>64.850144535675852</v>
      </c>
      <c r="X133" s="558">
        <f t="shared" si="63"/>
        <v>40.517650832905076</v>
      </c>
      <c r="Y133" s="131">
        <f t="shared" ref="Y133:Y138" si="68">($X$132-X133)/$X$132*100</f>
        <v>3.3289910156343283</v>
      </c>
      <c r="Z133" s="558">
        <f t="shared" si="64"/>
        <v>26.501490837605381</v>
      </c>
      <c r="AA133" s="181"/>
      <c r="AB133" s="124"/>
    </row>
    <row r="134" spans="1:28">
      <c r="A134" s="6"/>
      <c r="B134" s="7"/>
      <c r="C134" s="19">
        <v>20</v>
      </c>
      <c r="D134" s="74">
        <v>109</v>
      </c>
      <c r="E134" s="145">
        <v>1.1499999999999999</v>
      </c>
      <c r="F134" s="131">
        <f>E134*460/B138</f>
        <v>13.324937027707808</v>
      </c>
      <c r="G134" s="343">
        <f t="shared" ref="G134:G145" si="69">(F134+F133)*5</f>
        <v>124.55919395465995</v>
      </c>
      <c r="H134" s="249"/>
      <c r="I134" s="253"/>
      <c r="J134" s="254"/>
      <c r="K134" s="234"/>
      <c r="L134" s="254"/>
      <c r="M134" s="254"/>
      <c r="N134" s="1"/>
      <c r="O134" s="532">
        <v>85</v>
      </c>
      <c r="P134" s="64">
        <f t="shared" si="65"/>
        <v>149</v>
      </c>
      <c r="Q134" s="494">
        <v>234.13614000000001</v>
      </c>
      <c r="R134" s="131">
        <f t="shared" si="66"/>
        <v>23.753148614609568</v>
      </c>
      <c r="S134" s="131">
        <f t="shared" si="67"/>
        <v>1146.56</v>
      </c>
      <c r="T134" s="558">
        <f>(S134/10)*1000*O143/(Q134/100)</f>
        <v>114316.93278070349</v>
      </c>
      <c r="U134" s="533">
        <v>2</v>
      </c>
      <c r="V134" s="127">
        <f>(U134*P146*200/10)/($B$50/1000)</f>
        <v>7060403.5087719299</v>
      </c>
      <c r="W134" s="558">
        <f t="shared" si="62"/>
        <v>61.761659773675404</v>
      </c>
      <c r="X134" s="558">
        <f t="shared" si="63"/>
        <v>38.008511159065833</v>
      </c>
      <c r="Y134" s="131">
        <f t="shared" si="68"/>
        <v>9.3155440108478071</v>
      </c>
      <c r="Z134" s="558">
        <f t="shared" si="64"/>
        <v>26.37852480769325</v>
      </c>
      <c r="AA134" s="181"/>
      <c r="AB134" s="124"/>
    </row>
    <row r="135" spans="1:28">
      <c r="A135" s="30" t="s">
        <v>97</v>
      </c>
      <c r="B135" s="7"/>
      <c r="C135" s="19">
        <v>30</v>
      </c>
      <c r="D135" s="74">
        <v>111</v>
      </c>
      <c r="E135" s="145">
        <v>1.25</v>
      </c>
      <c r="F135" s="131">
        <f>E135*460/B138</f>
        <v>14.483627204030226</v>
      </c>
      <c r="G135" s="343">
        <f t="shared" si="69"/>
        <v>139.04282115869017</v>
      </c>
      <c r="H135" s="249"/>
      <c r="I135" s="253"/>
      <c r="J135" s="254"/>
      <c r="K135" s="234"/>
      <c r="L135" s="347"/>
      <c r="M135" s="347"/>
      <c r="N135" s="3"/>
      <c r="O135" s="64">
        <v>90</v>
      </c>
      <c r="P135" s="64">
        <f t="shared" si="65"/>
        <v>149</v>
      </c>
      <c r="Q135" s="494">
        <v>221.45487</v>
      </c>
      <c r="R135" s="131">
        <f t="shared" si="66"/>
        <v>23.17380352644836</v>
      </c>
      <c r="S135" s="131">
        <f t="shared" si="67"/>
        <v>1094.6500000000001</v>
      </c>
      <c r="T135" s="558">
        <f>(S135/10)*1000*O143/(Q135/100)</f>
        <v>115391.09041491308</v>
      </c>
      <c r="U135" s="533">
        <v>2</v>
      </c>
      <c r="V135" s="127">
        <f>(U135*P146*200/10)/($B$50/1000)</f>
        <v>7060403.5087719299</v>
      </c>
      <c r="W135" s="558">
        <f t="shared" si="62"/>
        <v>61.186730131284442</v>
      </c>
      <c r="X135" s="558">
        <f t="shared" si="63"/>
        <v>38.012926604836082</v>
      </c>
      <c r="Y135" s="131">
        <f t="shared" si="68"/>
        <v>9.3050092046842927</v>
      </c>
      <c r="Z135" s="558">
        <f t="shared" si="64"/>
        <v>27.629435347836079</v>
      </c>
      <c r="AA135" s="181"/>
      <c r="AB135" s="124"/>
    </row>
    <row r="136" spans="1:28">
      <c r="A136" s="6"/>
      <c r="B136" s="72">
        <v>40.700000000000003</v>
      </c>
      <c r="C136" s="19">
        <v>40</v>
      </c>
      <c r="D136" s="74">
        <v>105</v>
      </c>
      <c r="E136" s="145">
        <v>1.4</v>
      </c>
      <c r="F136" s="131">
        <f>E136*460/B138</f>
        <v>16.221662468513852</v>
      </c>
      <c r="G136" s="343">
        <f t="shared" si="69"/>
        <v>153.52644836272037</v>
      </c>
      <c r="H136" s="249"/>
      <c r="I136" s="253"/>
      <c r="J136" s="254"/>
      <c r="K136" s="234"/>
      <c r="L136" s="347"/>
      <c r="M136" s="347"/>
      <c r="N136" s="3"/>
      <c r="O136" s="64">
        <v>100</v>
      </c>
      <c r="P136" s="64">
        <f t="shared" si="65"/>
        <v>130</v>
      </c>
      <c r="Q136" s="494">
        <v>221.72577000000001</v>
      </c>
      <c r="R136" s="131">
        <f t="shared" si="66"/>
        <v>23.17380352644836</v>
      </c>
      <c r="S136" s="131">
        <f t="shared" si="67"/>
        <v>932.72</v>
      </c>
      <c r="T136" s="558">
        <f>(S136/10)*1000*O143/(Q136/100)</f>
        <v>98201.32524893037</v>
      </c>
      <c r="U136" s="533">
        <v>2</v>
      </c>
      <c r="V136" s="127">
        <f>(U136*P146*200/10)/($B$50/1000)</f>
        <v>7060403.5087719299</v>
      </c>
      <c r="W136" s="558">
        <f t="shared" si="62"/>
        <v>71.897232454597997</v>
      </c>
      <c r="X136" s="558">
        <f t="shared" si="63"/>
        <v>48.723428928149637</v>
      </c>
      <c r="Y136" s="131">
        <f t="shared" si="68"/>
        <v>-16.249163977618078</v>
      </c>
      <c r="Z136" s="558">
        <f t="shared" si="64"/>
        <v>32.426195861039517</v>
      </c>
      <c r="AA136" s="181"/>
      <c r="AB136" s="124"/>
    </row>
    <row r="137" spans="1:28">
      <c r="A137" s="30" t="s">
        <v>96</v>
      </c>
      <c r="B137" s="7"/>
      <c r="C137" s="19">
        <v>50</v>
      </c>
      <c r="D137" s="74">
        <v>112</v>
      </c>
      <c r="E137" s="145">
        <v>1.6</v>
      </c>
      <c r="F137" s="131">
        <f>E137*460/B138</f>
        <v>18.539042821158688</v>
      </c>
      <c r="G137" s="343">
        <f t="shared" si="69"/>
        <v>173.80352644836273</v>
      </c>
      <c r="H137" s="249"/>
      <c r="I137" s="253"/>
      <c r="J137" s="254"/>
      <c r="K137" s="234"/>
      <c r="L137" s="347"/>
      <c r="M137" s="347"/>
      <c r="N137" s="3"/>
      <c r="O137" s="19">
        <v>110</v>
      </c>
      <c r="P137" s="64">
        <f t="shared" si="65"/>
        <v>144</v>
      </c>
      <c r="Q137" s="494">
        <v>240.61212</v>
      </c>
      <c r="R137" s="131">
        <f t="shared" si="66"/>
        <v>23.17380352644836</v>
      </c>
      <c r="S137" s="131">
        <f t="shared" si="67"/>
        <v>1009.72</v>
      </c>
      <c r="T137" s="558">
        <f>(S137/10)*1000*O143/(Q137/100)</f>
        <v>97963.81515930024</v>
      </c>
      <c r="U137" s="2">
        <v>2</v>
      </c>
      <c r="V137" s="127">
        <f>(U137*P146*200/10)/($B$50/1000)</f>
        <v>7060403.5087719299</v>
      </c>
      <c r="W137" s="558">
        <f t="shared" si="62"/>
        <v>72.0715449606665</v>
      </c>
      <c r="X137" s="558">
        <f t="shared" si="63"/>
        <v>48.89774143421814</v>
      </c>
      <c r="Y137" s="131">
        <f t="shared" si="68"/>
        <v>-16.665055952938388</v>
      </c>
      <c r="Z137" s="558">
        <f t="shared" si="64"/>
        <v>29.953414217316443</v>
      </c>
      <c r="AA137" s="124"/>
      <c r="AB137" s="124"/>
    </row>
    <row r="138" spans="1:28">
      <c r="A138" s="30"/>
      <c r="B138" s="72">
        <v>39.700000000000003</v>
      </c>
      <c r="C138" s="19">
        <v>60</v>
      </c>
      <c r="D138" s="74">
        <v>114</v>
      </c>
      <c r="E138" s="145">
        <v>1.8</v>
      </c>
      <c r="F138" s="131">
        <f>E138*460/B138</f>
        <v>20.856423173803524</v>
      </c>
      <c r="G138" s="343">
        <f t="shared" si="69"/>
        <v>196.97732997481103</v>
      </c>
      <c r="H138" s="249"/>
      <c r="I138" s="253"/>
      <c r="J138" s="254"/>
      <c r="K138" s="234"/>
      <c r="L138" s="347"/>
      <c r="M138" s="347"/>
      <c r="N138" s="3"/>
      <c r="O138" s="65">
        <v>120</v>
      </c>
      <c r="P138" s="65">
        <f t="shared" si="65"/>
        <v>146</v>
      </c>
      <c r="Q138" s="494">
        <v>242.59032000000002</v>
      </c>
      <c r="R138" s="183">
        <f t="shared" si="66"/>
        <v>22.015113350125944</v>
      </c>
      <c r="S138" s="183">
        <f t="shared" si="67"/>
        <v>1183.6300000000001</v>
      </c>
      <c r="T138" s="185">
        <f>(S138/10)*1000*O143/(Q138/100)</f>
        <v>113900.26329019024</v>
      </c>
      <c r="U138" s="546">
        <v>2</v>
      </c>
      <c r="V138" s="362">
        <f>(U138*P146*200/10)/($B$50/1000)</f>
        <v>7060403.5087719299</v>
      </c>
      <c r="W138" s="185">
        <f t="shared" si="62"/>
        <v>61.987596032010345</v>
      </c>
      <c r="X138" s="558">
        <f t="shared" si="63"/>
        <v>39.972482681884401</v>
      </c>
      <c r="Y138" s="131">
        <f t="shared" si="68"/>
        <v>4.6297069787253964</v>
      </c>
      <c r="Z138" s="558">
        <f t="shared" si="64"/>
        <v>25.552378195473892</v>
      </c>
      <c r="AA138" s="144"/>
      <c r="AB138" s="124"/>
    </row>
    <row r="139" spans="1:28">
      <c r="A139" s="30"/>
      <c r="B139" s="7"/>
      <c r="C139" s="19">
        <v>70</v>
      </c>
      <c r="D139" s="74">
        <v>128</v>
      </c>
      <c r="E139" s="145">
        <v>2</v>
      </c>
      <c r="F139" s="131">
        <f>E139*460/B138</f>
        <v>23.17380352644836</v>
      </c>
      <c r="G139" s="343">
        <f t="shared" si="69"/>
        <v>220.15113350125944</v>
      </c>
      <c r="H139" s="249"/>
      <c r="I139" s="253"/>
      <c r="J139" s="254"/>
      <c r="K139" s="1"/>
      <c r="L139" s="347"/>
      <c r="M139" s="347"/>
      <c r="N139" s="1"/>
      <c r="O139" s="204" t="s">
        <v>94</v>
      </c>
      <c r="P139" s="599">
        <f>AVERAGE(P133:P138)</f>
        <v>142.66666666666666</v>
      </c>
      <c r="Q139" s="549">
        <f t="shared" ref="Q139:Z139" si="70">AVERAGE(Q133:Q138)</f>
        <v>234.20383000000001</v>
      </c>
      <c r="R139" s="185">
        <f t="shared" si="70"/>
        <v>23.270361041141893</v>
      </c>
      <c r="S139" s="185">
        <f t="shared" si="70"/>
        <v>1084.7533333333333</v>
      </c>
      <c r="T139" s="185">
        <f t="shared" si="70"/>
        <v>108107.67028238547</v>
      </c>
      <c r="U139" s="546">
        <f t="shared" si="70"/>
        <v>2</v>
      </c>
      <c r="V139" s="362">
        <f t="shared" si="70"/>
        <v>7060403.508771929</v>
      </c>
      <c r="W139" s="185">
        <f t="shared" si="70"/>
        <v>65.62581798131842</v>
      </c>
      <c r="X139" s="132">
        <f t="shared" si="70"/>
        <v>42.355456940176531</v>
      </c>
      <c r="Y139" s="132">
        <f t="shared" si="70"/>
        <v>-1.0558281201107738</v>
      </c>
      <c r="Z139" s="132">
        <f t="shared" si="70"/>
        <v>28.07357321116076</v>
      </c>
      <c r="AA139" s="187"/>
      <c r="AB139" s="124"/>
    </row>
    <row r="140" spans="1:28">
      <c r="A140" s="6"/>
      <c r="B140" s="7"/>
      <c r="C140" s="19">
        <v>80</v>
      </c>
      <c r="D140" s="74">
        <v>138</v>
      </c>
      <c r="E140" s="145">
        <v>2.1</v>
      </c>
      <c r="F140" s="131">
        <f>E140*460/B138</f>
        <v>24.33249370277078</v>
      </c>
      <c r="G140" s="343">
        <f t="shared" si="69"/>
        <v>237.53148614609572</v>
      </c>
      <c r="H140" s="248">
        <v>1141.24</v>
      </c>
      <c r="I140" s="238"/>
      <c r="J140" s="248">
        <v>6207.15</v>
      </c>
      <c r="K140" s="1"/>
      <c r="L140" s="347"/>
      <c r="M140" s="347"/>
      <c r="N140" s="1"/>
      <c r="V140" s="95"/>
      <c r="W140" s="95"/>
      <c r="X140" s="95"/>
      <c r="Y140" s="95"/>
      <c r="Z140" s="95"/>
      <c r="AA140" s="3"/>
      <c r="AB140" s="124"/>
    </row>
    <row r="141" spans="1:28" ht="15">
      <c r="A141" s="6"/>
      <c r="B141" s="7"/>
      <c r="C141" s="19">
        <v>85</v>
      </c>
      <c r="D141" s="74">
        <v>149</v>
      </c>
      <c r="E141" s="145">
        <v>2.0499999999999998</v>
      </c>
      <c r="F141" s="131">
        <f>E141*460/B138</f>
        <v>23.753148614609568</v>
      </c>
      <c r="G141" s="343">
        <f t="shared" si="69"/>
        <v>240.42821158690174</v>
      </c>
      <c r="H141" s="248">
        <v>1146.56</v>
      </c>
      <c r="I141" s="238"/>
      <c r="J141" s="248">
        <v>2688.55</v>
      </c>
      <c r="K141" s="253"/>
      <c r="L141" s="255"/>
      <c r="M141" s="255"/>
      <c r="N141" s="235"/>
      <c r="O141" s="793" t="s">
        <v>63</v>
      </c>
      <c r="P141" s="794"/>
      <c r="Q141" s="795"/>
      <c r="R141" s="1"/>
      <c r="S141" s="883" t="s">
        <v>98</v>
      </c>
      <c r="T141" s="884"/>
      <c r="U141" s="78"/>
      <c r="V141" s="3"/>
      <c r="W141" s="14" t="s">
        <v>22</v>
      </c>
      <c r="X141" s="31" t="s">
        <v>24</v>
      </c>
      <c r="Y141" s="791" t="s">
        <v>81</v>
      </c>
      <c r="Z141" s="867"/>
      <c r="AA141" s="3"/>
      <c r="AB141" s="124"/>
    </row>
    <row r="142" spans="1:28">
      <c r="A142" s="30"/>
      <c r="B142" s="7"/>
      <c r="C142" s="19">
        <v>90</v>
      </c>
      <c r="D142" s="74">
        <v>149</v>
      </c>
      <c r="E142" s="145">
        <v>2</v>
      </c>
      <c r="F142" s="131">
        <f>E142*460/B138</f>
        <v>23.17380352644836</v>
      </c>
      <c r="G142" s="343">
        <f t="shared" si="69"/>
        <v>234.63476070528964</v>
      </c>
      <c r="H142" s="248">
        <v>1094.6500000000001</v>
      </c>
      <c r="I142" s="238"/>
      <c r="J142" s="248">
        <v>1608.6</v>
      </c>
      <c r="K142" s="253"/>
      <c r="L142" s="257"/>
      <c r="M142" s="257"/>
      <c r="N142" s="235"/>
      <c r="O142" s="49" t="s">
        <v>62</v>
      </c>
      <c r="P142" s="49" t="s">
        <v>58</v>
      </c>
      <c r="Q142" s="50" t="s">
        <v>59</v>
      </c>
      <c r="R142" s="1"/>
      <c r="S142" s="875" t="s">
        <v>99</v>
      </c>
      <c r="T142" s="876"/>
      <c r="U142" s="205"/>
      <c r="V142" s="3"/>
      <c r="W142" s="35" t="s">
        <v>23</v>
      </c>
      <c r="X142" s="35" t="s">
        <v>40</v>
      </c>
      <c r="Y142" s="875" t="s">
        <v>196</v>
      </c>
      <c r="Z142" s="876"/>
      <c r="AA142" s="3"/>
      <c r="AB142" s="124"/>
    </row>
    <row r="143" spans="1:28">
      <c r="A143" s="30"/>
      <c r="B143" s="7"/>
      <c r="C143" s="19">
        <v>100</v>
      </c>
      <c r="D143" s="74">
        <v>130</v>
      </c>
      <c r="E143" s="145">
        <v>2</v>
      </c>
      <c r="F143" s="131">
        <f>E143*460/B138</f>
        <v>23.17380352644836</v>
      </c>
      <c r="G143" s="343">
        <f t="shared" si="69"/>
        <v>231.73803526448359</v>
      </c>
      <c r="H143" s="562">
        <v>932.72</v>
      </c>
      <c r="I143" s="563"/>
      <c r="J143" s="248">
        <v>764.61</v>
      </c>
      <c r="K143" s="253"/>
      <c r="L143" s="248">
        <v>44.44</v>
      </c>
      <c r="M143" s="248"/>
      <c r="N143" s="235"/>
      <c r="O143" s="137">
        <f>P146/Q146</f>
        <v>2.334437393412764</v>
      </c>
      <c r="P143" s="145">
        <v>5344.54</v>
      </c>
      <c r="Q143" s="145">
        <v>2278.2800000000002</v>
      </c>
      <c r="R143" s="1"/>
      <c r="S143" s="1"/>
      <c r="T143" s="1"/>
      <c r="U143" s="1"/>
      <c r="V143" s="3"/>
      <c r="W143" s="18">
        <v>2</v>
      </c>
      <c r="X143" s="543">
        <f t="shared" ref="X143:X148" si="71">D140</f>
        <v>138</v>
      </c>
      <c r="Y143" s="567"/>
      <c r="Z143" s="566"/>
      <c r="AA143" s="3"/>
      <c r="AB143" s="124"/>
    </row>
    <row r="144" spans="1:28">
      <c r="A144" s="30"/>
      <c r="B144" s="7"/>
      <c r="C144" s="19">
        <v>110</v>
      </c>
      <c r="D144" s="74">
        <v>144</v>
      </c>
      <c r="E144" s="145">
        <v>2</v>
      </c>
      <c r="F144" s="131">
        <f>E144*460/B138</f>
        <v>23.17380352644836</v>
      </c>
      <c r="G144" s="343">
        <f t="shared" si="69"/>
        <v>231.73803526448359</v>
      </c>
      <c r="H144" s="275">
        <v>1009.72</v>
      </c>
      <c r="I144" s="238"/>
      <c r="J144" s="248">
        <v>493.73</v>
      </c>
      <c r="K144" s="1"/>
      <c r="L144" s="256"/>
      <c r="M144" s="256"/>
      <c r="N144" s="235"/>
      <c r="O144" s="532"/>
      <c r="P144" s="145">
        <v>5407.61</v>
      </c>
      <c r="Q144" s="145">
        <v>2305.29</v>
      </c>
      <c r="R144" s="1"/>
      <c r="S144" s="1"/>
      <c r="T144" s="1"/>
      <c r="U144" s="1"/>
      <c r="V144" s="3"/>
      <c r="W144" s="19">
        <v>7</v>
      </c>
      <c r="X144" s="532">
        <f t="shared" si="71"/>
        <v>149</v>
      </c>
      <c r="Y144" s="877">
        <f>(J140+J141)*(C141-C140)/2</f>
        <v>22239.25</v>
      </c>
      <c r="Z144" s="878"/>
      <c r="AA144" s="3"/>
      <c r="AB144" s="124"/>
    </row>
    <row r="145" spans="1:28">
      <c r="A145" s="30"/>
      <c r="B145" s="7"/>
      <c r="C145" s="19">
        <v>120</v>
      </c>
      <c r="D145" s="74">
        <v>146</v>
      </c>
      <c r="E145" s="145">
        <v>1.9</v>
      </c>
      <c r="F145" s="131">
        <f>E145*460/B138</f>
        <v>22.015113350125944</v>
      </c>
      <c r="G145" s="343">
        <f t="shared" si="69"/>
        <v>225.94458438287151</v>
      </c>
      <c r="H145" s="248">
        <v>1183.6300000000001</v>
      </c>
      <c r="I145" s="238"/>
      <c r="J145" s="248">
        <v>400.26</v>
      </c>
      <c r="K145" s="238">
        <v>21.910022999999999</v>
      </c>
      <c r="L145" s="255"/>
      <c r="M145" s="255"/>
      <c r="N145" s="235"/>
      <c r="O145" s="545"/>
      <c r="P145" s="145">
        <v>5345.57</v>
      </c>
      <c r="Q145" s="145">
        <v>2312.19</v>
      </c>
      <c r="R145" s="1"/>
      <c r="S145" s="1"/>
      <c r="T145" s="1"/>
      <c r="U145" s="1"/>
      <c r="V145" s="3"/>
      <c r="W145" s="19">
        <v>12</v>
      </c>
      <c r="X145" s="532">
        <f t="shared" si="71"/>
        <v>149</v>
      </c>
      <c r="Y145" s="877">
        <f>(J141+J142)*(C142-C141)/2</f>
        <v>10742.875</v>
      </c>
      <c r="Z145" s="878"/>
      <c r="AA145" s="3"/>
      <c r="AB145" s="124"/>
    </row>
    <row r="146" spans="1:28">
      <c r="A146" s="30"/>
      <c r="B146" s="7"/>
      <c r="C146" s="19"/>
      <c r="D146" s="564"/>
      <c r="E146" s="565"/>
      <c r="F146" s="131"/>
      <c r="G146" s="349" t="s">
        <v>228</v>
      </c>
      <c r="H146" s="249"/>
      <c r="I146" s="235"/>
      <c r="J146" s="347"/>
      <c r="K146" s="253"/>
      <c r="L146" s="255"/>
      <c r="M146" s="255"/>
      <c r="N146" s="235"/>
      <c r="O146" s="42" t="s">
        <v>25</v>
      </c>
      <c r="P146" s="551">
        <f>AVERAGE(P143:P145)</f>
        <v>5365.9066666666668</v>
      </c>
      <c r="Q146" s="173">
        <f>AVERAGE(Q143:Q145)</f>
        <v>2298.5866666666666</v>
      </c>
      <c r="R146" s="1"/>
      <c r="S146" s="1"/>
      <c r="T146" s="1"/>
      <c r="U146" s="1"/>
      <c r="V146" s="3"/>
      <c r="W146" s="19">
        <v>22</v>
      </c>
      <c r="X146" s="532">
        <f t="shared" si="71"/>
        <v>130</v>
      </c>
      <c r="Y146" s="877">
        <f>(J142+J143)*(C143-C142)/2</f>
        <v>11866.05</v>
      </c>
      <c r="Z146" s="878"/>
      <c r="AA146" s="3"/>
      <c r="AB146" s="124"/>
    </row>
    <row r="147" spans="1:28">
      <c r="A147" s="30"/>
      <c r="B147" s="7"/>
      <c r="C147" s="19"/>
      <c r="D147" s="564"/>
      <c r="E147" s="565"/>
      <c r="F147" s="131"/>
      <c r="G147" s="344">
        <f>SUM(G133:G145)</f>
        <v>2468.0100755667504</v>
      </c>
      <c r="H147" s="250"/>
      <c r="I147" s="235"/>
      <c r="J147" s="347"/>
      <c r="K147" s="253"/>
      <c r="L147" s="255"/>
      <c r="M147" s="255"/>
      <c r="N147" s="235"/>
      <c r="O147" s="1"/>
      <c r="P147" s="1"/>
      <c r="Q147" s="1"/>
      <c r="R147" s="1"/>
      <c r="S147" s="1"/>
      <c r="T147" s="1"/>
      <c r="U147" s="1"/>
      <c r="V147" s="3"/>
      <c r="W147" s="19">
        <v>32</v>
      </c>
      <c r="X147" s="532">
        <f t="shared" si="71"/>
        <v>144</v>
      </c>
      <c r="Y147" s="877">
        <f>(J143+J144)*(C144-C143)/2</f>
        <v>6291.7000000000007</v>
      </c>
      <c r="Z147" s="878"/>
      <c r="AA147" s="3"/>
      <c r="AB147" s="124"/>
    </row>
    <row r="148" spans="1:28">
      <c r="A148" s="30"/>
      <c r="B148" s="7"/>
      <c r="C148" s="19"/>
      <c r="D148" s="564"/>
      <c r="E148" s="565"/>
      <c r="F148" s="131"/>
      <c r="G148" s="347"/>
      <c r="H148" s="250"/>
      <c r="I148" s="235"/>
      <c r="J148" s="347"/>
      <c r="K148" s="253"/>
      <c r="L148" s="255"/>
      <c r="M148" s="255"/>
      <c r="N148" s="1"/>
      <c r="O148" s="1"/>
      <c r="P148" s="1"/>
      <c r="Q148" s="1"/>
      <c r="R148" s="1"/>
      <c r="S148" s="1"/>
      <c r="T148" s="1"/>
      <c r="U148" s="1"/>
      <c r="V148" s="3"/>
      <c r="W148" s="534">
        <v>42</v>
      </c>
      <c r="X148" s="545">
        <f t="shared" si="71"/>
        <v>146</v>
      </c>
      <c r="Y148" s="879">
        <f>(J144+J145)*(C145-C144)/2</f>
        <v>4469.95</v>
      </c>
      <c r="Z148" s="880"/>
      <c r="AA148" s="3"/>
      <c r="AB148" s="124"/>
    </row>
    <row r="149" spans="1:28">
      <c r="A149" s="76"/>
      <c r="B149" s="116"/>
      <c r="C149" s="534"/>
      <c r="D149" s="564"/>
      <c r="E149" s="565"/>
      <c r="F149" s="183"/>
      <c r="G149" s="348"/>
      <c r="H149" s="251"/>
      <c r="I149" s="352"/>
      <c r="J149" s="227"/>
      <c r="K149" s="338"/>
      <c r="L149" s="407"/>
      <c r="M149" s="257"/>
      <c r="N149" s="1"/>
      <c r="O149" s="1"/>
      <c r="P149" s="1"/>
      <c r="Q149" s="1"/>
      <c r="R149" s="1"/>
      <c r="S149" s="1"/>
      <c r="T149" s="1"/>
      <c r="U149" s="1"/>
      <c r="V149" s="2"/>
      <c r="W149" s="545" t="s">
        <v>25</v>
      </c>
      <c r="X149" s="549">
        <f>AVERAGE(X143:X148)</f>
        <v>142.66666666666666</v>
      </c>
      <c r="Y149" s="881">
        <f>SUM(Y144:Z148)/10*(220/100)/40*1000</f>
        <v>305854.03750000003</v>
      </c>
      <c r="Z149" s="882"/>
      <c r="AA149" s="3"/>
      <c r="AB149" s="124"/>
    </row>
    <row r="150" spans="1:28">
      <c r="A150" s="140"/>
      <c r="B150" s="8"/>
      <c r="C150" s="66"/>
      <c r="D150" s="66"/>
      <c r="E150" s="135"/>
      <c r="F150" s="88"/>
      <c r="G150" s="8"/>
      <c r="H150" s="66"/>
      <c r="I150" s="66"/>
      <c r="J150" s="66"/>
      <c r="K150" s="66"/>
      <c r="L150" s="83"/>
      <c r="M150" s="121"/>
      <c r="N150" s="8"/>
      <c r="O150" s="8"/>
      <c r="P150" s="8"/>
      <c r="Q150" s="8"/>
      <c r="R150" s="8"/>
      <c r="S150" s="8"/>
      <c r="T150" s="8"/>
      <c r="U150" s="8"/>
      <c r="V150" s="16"/>
      <c r="W150" s="16"/>
      <c r="X150" s="16"/>
      <c r="Y150" s="16"/>
      <c r="Z150" s="16"/>
      <c r="AA150" s="16"/>
      <c r="AB150" s="144"/>
    </row>
    <row r="151" spans="1:28">
      <c r="A151" s="141"/>
      <c r="B151" s="142"/>
      <c r="C151" s="141"/>
      <c r="D151" s="92"/>
      <c r="E151" s="92"/>
      <c r="F151" s="92"/>
      <c r="G151" s="92"/>
      <c r="H151" s="92"/>
      <c r="I151" s="92"/>
      <c r="J151" s="92"/>
      <c r="K151" s="92"/>
      <c r="L151" s="92"/>
      <c r="M151" s="92"/>
      <c r="N151" s="92"/>
      <c r="O151" s="92"/>
      <c r="P151" s="92"/>
      <c r="Q151" s="92"/>
      <c r="R151" s="92"/>
      <c r="S151" s="92"/>
      <c r="T151" s="92"/>
      <c r="U151" s="92"/>
      <c r="V151" s="92"/>
      <c r="W151" s="92"/>
      <c r="X151" s="92"/>
      <c r="Y151" s="92"/>
    </row>
    <row r="152" spans="1:28" ht="15">
      <c r="A152" s="791" t="s">
        <v>79</v>
      </c>
      <c r="B152" s="867"/>
      <c r="C152" s="79" t="s">
        <v>22</v>
      </c>
      <c r="D152" s="36" t="s">
        <v>164</v>
      </c>
      <c r="E152" s="791" t="s">
        <v>27</v>
      </c>
      <c r="F152" s="867"/>
      <c r="G152" s="345" t="s">
        <v>227</v>
      </c>
      <c r="H152" s="37" t="s">
        <v>145</v>
      </c>
      <c r="I152" s="37" t="s">
        <v>95</v>
      </c>
      <c r="J152" s="84" t="s">
        <v>146</v>
      </c>
      <c r="K152" s="31" t="s">
        <v>28</v>
      </c>
      <c r="L152" s="36" t="s">
        <v>85</v>
      </c>
      <c r="M152" s="36" t="s">
        <v>134</v>
      </c>
      <c r="N152" s="4"/>
      <c r="O152" s="14" t="s">
        <v>22</v>
      </c>
      <c r="P152" s="36" t="s">
        <v>164</v>
      </c>
      <c r="Q152" s="36" t="s">
        <v>238</v>
      </c>
      <c r="R152" s="36" t="s">
        <v>27</v>
      </c>
      <c r="S152" s="36" t="s">
        <v>29</v>
      </c>
      <c r="T152" s="36" t="s">
        <v>179</v>
      </c>
      <c r="U152" s="36" t="s">
        <v>36</v>
      </c>
      <c r="V152" s="36" t="s">
        <v>38</v>
      </c>
      <c r="W152" s="36" t="s">
        <v>33</v>
      </c>
      <c r="X152" s="36" t="s">
        <v>167</v>
      </c>
      <c r="Y152" s="36" t="s">
        <v>181</v>
      </c>
      <c r="Z152" s="38" t="s">
        <v>46</v>
      </c>
      <c r="AA152" s="136"/>
      <c r="AB152" s="295"/>
    </row>
    <row r="153" spans="1:28">
      <c r="A153" s="138"/>
      <c r="B153" s="139"/>
      <c r="C153" s="12" t="s">
        <v>23</v>
      </c>
      <c r="D153" s="13" t="s">
        <v>40</v>
      </c>
      <c r="E153" s="236" t="s">
        <v>108</v>
      </c>
      <c r="F153" s="237" t="s">
        <v>34</v>
      </c>
      <c r="G153" s="346"/>
      <c r="H153" s="73" t="s">
        <v>29</v>
      </c>
      <c r="I153" s="13" t="s">
        <v>29</v>
      </c>
      <c r="J153" s="12" t="s">
        <v>29</v>
      </c>
      <c r="K153" s="35" t="s">
        <v>202</v>
      </c>
      <c r="L153" s="133" t="s">
        <v>84</v>
      </c>
      <c r="M153" s="73" t="s">
        <v>147</v>
      </c>
      <c r="N153" s="1"/>
      <c r="O153" s="35" t="s">
        <v>23</v>
      </c>
      <c r="P153" s="13" t="s">
        <v>40</v>
      </c>
      <c r="Q153" s="13" t="s">
        <v>40</v>
      </c>
      <c r="R153" s="73" t="s">
        <v>34</v>
      </c>
      <c r="S153" s="75"/>
      <c r="T153" s="73" t="s">
        <v>31</v>
      </c>
      <c r="U153" s="73" t="s">
        <v>37</v>
      </c>
      <c r="V153" s="73" t="s">
        <v>39</v>
      </c>
      <c r="W153" s="73" t="s">
        <v>34</v>
      </c>
      <c r="X153" s="73" t="s">
        <v>34</v>
      </c>
      <c r="Y153" s="73" t="s">
        <v>84</v>
      </c>
      <c r="Z153" s="73" t="s">
        <v>41</v>
      </c>
      <c r="AA153" s="73"/>
      <c r="AB153" s="124"/>
    </row>
    <row r="154" spans="1:28">
      <c r="A154" s="17"/>
      <c r="B154" s="5"/>
      <c r="C154" s="18">
        <v>-10</v>
      </c>
      <c r="D154" s="74">
        <v>152</v>
      </c>
      <c r="E154" s="145">
        <v>0</v>
      </c>
      <c r="F154" s="130">
        <f>E154*460/B160</f>
        <v>0</v>
      </c>
      <c r="G154" s="153"/>
      <c r="H154" s="248">
        <v>924.86</v>
      </c>
      <c r="I154" s="248"/>
      <c r="J154" s="252"/>
      <c r="K154" s="238">
        <v>4.2171222999999998</v>
      </c>
      <c r="L154" s="248">
        <v>48.12</v>
      </c>
      <c r="M154" s="248"/>
      <c r="N154" s="1"/>
      <c r="O154" s="175">
        <v>-10</v>
      </c>
      <c r="P154" s="635">
        <f>D154</f>
        <v>152</v>
      </c>
      <c r="Q154" s="494">
        <v>189.75159000000002</v>
      </c>
      <c r="R154" s="130">
        <f>F154</f>
        <v>0</v>
      </c>
      <c r="S154" s="130">
        <f>H154</f>
        <v>924.86</v>
      </c>
      <c r="T154" s="688">
        <f>(S154/10)*1000*O165/(Q154/100)</f>
        <v>107524.44729236844</v>
      </c>
      <c r="U154" s="677">
        <v>1</v>
      </c>
      <c r="V154" s="126">
        <f>(U154*P168*200/10)/($B$50/1000)</f>
        <v>2538348.6842105258</v>
      </c>
      <c r="W154" s="688">
        <f t="shared" ref="W154:W160" si="72">V154/T154</f>
        <v>23.607177233922741</v>
      </c>
      <c r="X154" s="688">
        <f t="shared" ref="X154:X160" si="73">W154-R154</f>
        <v>23.607177233922741</v>
      </c>
      <c r="Y154" s="351"/>
      <c r="Z154" s="688">
        <f t="shared" ref="Z154:Z160" si="74">(W154/Q154)*100</f>
        <v>12.441095873780419</v>
      </c>
      <c r="AA154" s="182"/>
      <c r="AB154" s="124"/>
    </row>
    <row r="155" spans="1:28">
      <c r="A155" s="30" t="s">
        <v>61</v>
      </c>
      <c r="B155" s="72">
        <v>378</v>
      </c>
      <c r="C155" s="19">
        <v>10</v>
      </c>
      <c r="D155" s="74">
        <v>127</v>
      </c>
      <c r="E155" s="145">
        <v>1</v>
      </c>
      <c r="F155" s="131">
        <f>E155*460/B160</f>
        <v>12.534059945504087</v>
      </c>
      <c r="G155" s="343">
        <f>(F155+F154)*5</f>
        <v>62.67029972752043</v>
      </c>
      <c r="H155" s="249"/>
      <c r="I155" s="253"/>
      <c r="J155" s="254"/>
      <c r="K155" s="253"/>
      <c r="L155" s="327"/>
      <c r="M155" s="327"/>
      <c r="N155" s="1"/>
      <c r="O155" s="64">
        <v>80</v>
      </c>
      <c r="P155" s="64">
        <f t="shared" ref="P155:P160" si="75">D162</f>
        <v>99</v>
      </c>
      <c r="Q155" s="494">
        <v>166.50259500000001</v>
      </c>
      <c r="R155" s="131">
        <f t="shared" ref="R155:R160" si="76">F162</f>
        <v>23.814713896457764</v>
      </c>
      <c r="S155" s="131">
        <f t="shared" ref="S155:S160" si="77">H162</f>
        <v>1004.49</v>
      </c>
      <c r="T155" s="691">
        <f>(S155/10)*1000*O165/(Q155/100)</f>
        <v>133088.72265986592</v>
      </c>
      <c r="U155" s="675">
        <v>2</v>
      </c>
      <c r="V155" s="127">
        <f>(U155*P168*200/10)/($B$50/1000)</f>
        <v>5076697.3684210517</v>
      </c>
      <c r="W155" s="691">
        <f t="shared" si="72"/>
        <v>38.145210705760078</v>
      </c>
      <c r="X155" s="691">
        <f t="shared" si="73"/>
        <v>14.330496809302314</v>
      </c>
      <c r="Y155" s="131">
        <f>($X$154-X155)/$X$154*100</f>
        <v>39.296017192983754</v>
      </c>
      <c r="Z155" s="691">
        <f t="shared" si="74"/>
        <v>22.909679399146949</v>
      </c>
      <c r="AA155" s="680"/>
      <c r="AB155" s="124"/>
    </row>
    <row r="156" spans="1:28">
      <c r="A156" s="6"/>
      <c r="B156" s="7"/>
      <c r="C156" s="19">
        <v>20</v>
      </c>
      <c r="D156" s="74">
        <v>114</v>
      </c>
      <c r="E156" s="145">
        <v>1.05</v>
      </c>
      <c r="F156" s="131">
        <f>E156*460/B160</f>
        <v>13.160762942779291</v>
      </c>
      <c r="G156" s="343">
        <f t="shared" ref="G156:G167" si="78">(F156+F155)*5</f>
        <v>128.47411444141687</v>
      </c>
      <c r="H156" s="249"/>
      <c r="I156" s="253"/>
      <c r="J156" s="254"/>
      <c r="K156" s="234"/>
      <c r="L156" s="254"/>
      <c r="M156" s="254"/>
      <c r="N156" s="1"/>
      <c r="O156" s="532">
        <v>85</v>
      </c>
      <c r="P156" s="64">
        <f t="shared" si="75"/>
        <v>124</v>
      </c>
      <c r="Q156" s="494">
        <v>213.00068999999999</v>
      </c>
      <c r="R156" s="131">
        <f t="shared" si="76"/>
        <v>25.068119891008173</v>
      </c>
      <c r="S156" s="131">
        <f t="shared" si="77"/>
        <v>875.02</v>
      </c>
      <c r="T156" s="691">
        <f>(S156/10)*1000*O165/(Q156/100)</f>
        <v>90626.167646325586</v>
      </c>
      <c r="U156" s="675">
        <v>2</v>
      </c>
      <c r="V156" s="127">
        <f>(U156*P168*200/10)/($B$50/1000)</f>
        <v>5076697.3684210517</v>
      </c>
      <c r="W156" s="691">
        <f t="shared" si="72"/>
        <v>56.018007825655694</v>
      </c>
      <c r="X156" s="691">
        <f t="shared" si="73"/>
        <v>30.949887934647521</v>
      </c>
      <c r="Y156" s="131">
        <f t="shared" ref="Y156:Y160" si="79">($X$154-X156)/$X$154*100</f>
        <v>-31.103721668906459</v>
      </c>
      <c r="Z156" s="691">
        <f t="shared" si="74"/>
        <v>26.299448995050529</v>
      </c>
      <c r="AA156" s="680"/>
      <c r="AB156" s="124"/>
    </row>
    <row r="157" spans="1:28">
      <c r="A157" s="30" t="s">
        <v>97</v>
      </c>
      <c r="B157" s="7"/>
      <c r="C157" s="19">
        <v>30</v>
      </c>
      <c r="D157" s="74">
        <v>111</v>
      </c>
      <c r="E157" s="145">
        <v>1.1499999999999999</v>
      </c>
      <c r="F157" s="131">
        <f>E157*460/B160</f>
        <v>14.414168937329698</v>
      </c>
      <c r="G157" s="343">
        <f t="shared" si="78"/>
        <v>137.87465940054494</v>
      </c>
      <c r="H157" s="249"/>
      <c r="I157" s="253"/>
      <c r="J157" s="254"/>
      <c r="K157" s="234"/>
      <c r="L157" s="347"/>
      <c r="M157" s="347"/>
      <c r="N157" s="3"/>
      <c r="O157" s="64">
        <v>90</v>
      </c>
      <c r="P157" s="64">
        <f t="shared" si="75"/>
        <v>110</v>
      </c>
      <c r="Q157" s="494">
        <v>177.07032000000001</v>
      </c>
      <c r="R157" s="131">
        <f t="shared" si="76"/>
        <v>25.068119891008173</v>
      </c>
      <c r="S157" s="131">
        <f t="shared" si="77"/>
        <v>875.78</v>
      </c>
      <c r="T157" s="691">
        <f>(S157/10)*1000*O165/(Q157/100)</f>
        <v>109110.33690282721</v>
      </c>
      <c r="U157" s="675">
        <v>2</v>
      </c>
      <c r="V157" s="127">
        <f>(U157*P168*200/10)/($B$50/1000)</f>
        <v>5076697.3684210517</v>
      </c>
      <c r="W157" s="691">
        <f t="shared" si="72"/>
        <v>46.528106433603234</v>
      </c>
      <c r="X157" s="691">
        <f t="shared" si="73"/>
        <v>21.459986542595061</v>
      </c>
      <c r="Y157" s="131">
        <f t="shared" si="79"/>
        <v>9.095499517164793</v>
      </c>
      <c r="Z157" s="691">
        <f t="shared" si="74"/>
        <v>26.27662638978866</v>
      </c>
      <c r="AA157" s="680"/>
      <c r="AB157" s="124"/>
    </row>
    <row r="158" spans="1:28">
      <c r="A158" s="6"/>
      <c r="B158" s="332">
        <v>38.799999999999997</v>
      </c>
      <c r="C158" s="19">
        <v>40</v>
      </c>
      <c r="D158" s="74">
        <v>98</v>
      </c>
      <c r="E158" s="145">
        <v>1.3</v>
      </c>
      <c r="F158" s="131">
        <f>E158*460/B160</f>
        <v>16.294277929155314</v>
      </c>
      <c r="G158" s="343">
        <f t="shared" si="78"/>
        <v>153.54223433242507</v>
      </c>
      <c r="H158" s="249"/>
      <c r="I158" s="253"/>
      <c r="J158" s="254"/>
      <c r="K158" s="234"/>
      <c r="L158" s="347"/>
      <c r="M158" s="347"/>
      <c r="N158" s="3"/>
      <c r="O158" s="64">
        <v>100</v>
      </c>
      <c r="P158" s="64">
        <f t="shared" si="75"/>
        <v>128</v>
      </c>
      <c r="Q158" s="494">
        <v>189.75159000000002</v>
      </c>
      <c r="R158" s="131">
        <f t="shared" si="76"/>
        <v>25.694822888283372</v>
      </c>
      <c r="S158" s="131">
        <f t="shared" si="77"/>
        <v>838.5</v>
      </c>
      <c r="T158" s="691">
        <f>(S158/10)*1000*O165/(Q158/100)</f>
        <v>97484.212804803901</v>
      </c>
      <c r="U158" s="675">
        <v>2</v>
      </c>
      <c r="V158" s="127">
        <f>(U158*P168*200/10)/($B$50/1000)</f>
        <v>5076697.3684210517</v>
      </c>
      <c r="W158" s="691">
        <f t="shared" si="72"/>
        <v>52.077123283400802</v>
      </c>
      <c r="X158" s="691">
        <f t="shared" si="73"/>
        <v>26.382300395117429</v>
      </c>
      <c r="Y158" s="131">
        <f t="shared" si="79"/>
        <v>-11.755421386030546</v>
      </c>
      <c r="Z158" s="691">
        <f t="shared" si="74"/>
        <v>27.444894286999542</v>
      </c>
      <c r="AA158" s="680"/>
      <c r="AB158" s="124"/>
    </row>
    <row r="159" spans="1:28">
      <c r="A159" s="30" t="s">
        <v>96</v>
      </c>
      <c r="B159" s="7"/>
      <c r="C159" s="19">
        <v>50</v>
      </c>
      <c r="D159" s="74">
        <v>122</v>
      </c>
      <c r="E159" s="145">
        <v>1.45</v>
      </c>
      <c r="F159" s="131">
        <f>E159*460/B160</f>
        <v>18.174386920980925</v>
      </c>
      <c r="G159" s="343">
        <f t="shared" si="78"/>
        <v>172.34332425068118</v>
      </c>
      <c r="H159" s="249"/>
      <c r="I159" s="253"/>
      <c r="J159" s="254"/>
      <c r="K159" s="234"/>
      <c r="L159" s="347"/>
      <c r="M159" s="347"/>
      <c r="N159" s="3"/>
      <c r="O159" s="19">
        <v>110</v>
      </c>
      <c r="P159" s="64">
        <f t="shared" si="75"/>
        <v>132</v>
      </c>
      <c r="Q159" s="494">
        <v>172.84323000000001</v>
      </c>
      <c r="R159" s="131">
        <f t="shared" si="76"/>
        <v>25.694822888283372</v>
      </c>
      <c r="S159" s="131">
        <f t="shared" si="77"/>
        <v>936.8</v>
      </c>
      <c r="T159" s="691">
        <f>(S159/10)*1000*O165/(Q159/100)</f>
        <v>119566.95088739065</v>
      </c>
      <c r="U159" s="2">
        <v>2</v>
      </c>
      <c r="V159" s="127">
        <f>(U159*P168*200/10)/($B$50/1000)</f>
        <v>5076697.3684210517</v>
      </c>
      <c r="W159" s="691">
        <f t="shared" si="72"/>
        <v>42.459035132562143</v>
      </c>
      <c r="X159" s="691">
        <f t="shared" si="73"/>
        <v>16.76421224427877</v>
      </c>
      <c r="Y159" s="131">
        <f t="shared" si="79"/>
        <v>28.986798895256538</v>
      </c>
      <c r="Z159" s="691">
        <f t="shared" si="74"/>
        <v>24.565055358293257</v>
      </c>
      <c r="AA159" s="124"/>
      <c r="AB159" s="124"/>
    </row>
    <row r="160" spans="1:28">
      <c r="A160" s="30"/>
      <c r="B160" s="72">
        <v>36.700000000000003</v>
      </c>
      <c r="C160" s="19">
        <v>60</v>
      </c>
      <c r="D160" s="74">
        <v>109</v>
      </c>
      <c r="E160" s="145">
        <v>1.55</v>
      </c>
      <c r="F160" s="131">
        <f>E160*460/B160</f>
        <v>19.427792915531334</v>
      </c>
      <c r="G160" s="343">
        <f t="shared" si="78"/>
        <v>188.01089918256133</v>
      </c>
      <c r="H160" s="249"/>
      <c r="I160" s="253"/>
      <c r="J160" s="254"/>
      <c r="K160" s="234"/>
      <c r="L160" s="347"/>
      <c r="M160" s="347"/>
      <c r="N160" s="3"/>
      <c r="O160" s="65">
        <v>120</v>
      </c>
      <c r="P160" s="65">
        <f t="shared" si="75"/>
        <v>129</v>
      </c>
      <c r="Q160" s="494">
        <v>174.95677499999999</v>
      </c>
      <c r="R160" s="183">
        <f t="shared" si="76"/>
        <v>25.694822888283372</v>
      </c>
      <c r="S160" s="183">
        <f t="shared" si="77"/>
        <v>1007.51</v>
      </c>
      <c r="T160" s="185">
        <f>(S160/10)*1000*O165/(Q160/100)</f>
        <v>127038.46762528416</v>
      </c>
      <c r="U160" s="678">
        <v>2</v>
      </c>
      <c r="V160" s="362">
        <f>(U160*P168*200/10)/($B$50/1000)</f>
        <v>5076697.3684210517</v>
      </c>
      <c r="W160" s="185">
        <f t="shared" si="72"/>
        <v>39.961890782525849</v>
      </c>
      <c r="X160" s="691">
        <f t="shared" si="73"/>
        <v>14.267067894242476</v>
      </c>
      <c r="Y160" s="131">
        <f t="shared" si="79"/>
        <v>39.564702069753736</v>
      </c>
      <c r="Z160" s="691">
        <f t="shared" si="74"/>
        <v>22.84100789039227</v>
      </c>
      <c r="AA160" s="144"/>
      <c r="AB160" s="124"/>
    </row>
    <row r="161" spans="1:62">
      <c r="A161" s="30"/>
      <c r="B161" s="7"/>
      <c r="C161" s="19">
        <v>70</v>
      </c>
      <c r="D161" s="74">
        <v>111</v>
      </c>
      <c r="E161" s="145">
        <v>1.7</v>
      </c>
      <c r="F161" s="131">
        <f>E161*460/B160</f>
        <v>21.307901907356946</v>
      </c>
      <c r="G161" s="343">
        <f t="shared" si="78"/>
        <v>203.67847411444137</v>
      </c>
      <c r="H161" s="249"/>
      <c r="I161" s="253"/>
      <c r="J161" s="254"/>
      <c r="K161" s="1"/>
      <c r="L161" s="347"/>
      <c r="M161" s="347"/>
      <c r="N161" s="1"/>
      <c r="O161" s="204" t="s">
        <v>94</v>
      </c>
      <c r="P161" s="689">
        <f t="shared" ref="P161:Z161" si="80">AVERAGE(P155:P160)</f>
        <v>120.33333333333333</v>
      </c>
      <c r="Q161" s="689">
        <f t="shared" si="80"/>
        <v>182.35419999999999</v>
      </c>
      <c r="R161" s="185">
        <f t="shared" si="80"/>
        <v>25.172570390554039</v>
      </c>
      <c r="S161" s="185">
        <f t="shared" si="80"/>
        <v>923.01666666666677</v>
      </c>
      <c r="T161" s="185">
        <f t="shared" si="80"/>
        <v>112819.14308774956</v>
      </c>
      <c r="U161" s="678">
        <f t="shared" si="80"/>
        <v>2</v>
      </c>
      <c r="V161" s="362">
        <f t="shared" si="80"/>
        <v>5076697.3684210517</v>
      </c>
      <c r="W161" s="185">
        <f t="shared" si="80"/>
        <v>45.864895693917966</v>
      </c>
      <c r="X161" s="132">
        <f t="shared" si="80"/>
        <v>20.692325303363926</v>
      </c>
      <c r="Y161" s="132">
        <f t="shared" si="80"/>
        <v>12.347312436703637</v>
      </c>
      <c r="Z161" s="132">
        <f t="shared" si="80"/>
        <v>25.0561187199452</v>
      </c>
      <c r="AA161" s="683"/>
      <c r="AB161" s="124"/>
    </row>
    <row r="162" spans="1:62">
      <c r="A162" s="6"/>
      <c r="B162" s="7"/>
      <c r="C162" s="19">
        <v>80</v>
      </c>
      <c r="D162" s="74">
        <v>99</v>
      </c>
      <c r="E162" s="145">
        <v>1.9</v>
      </c>
      <c r="F162" s="131">
        <f>E162*460/B160</f>
        <v>23.814713896457764</v>
      </c>
      <c r="G162" s="343">
        <f t="shared" si="78"/>
        <v>225.61307901907355</v>
      </c>
      <c r="H162" s="248">
        <v>1004.49</v>
      </c>
      <c r="I162" s="238"/>
      <c r="J162" s="248">
        <v>5666.54</v>
      </c>
      <c r="K162" s="1"/>
      <c r="L162" s="347"/>
      <c r="M162" s="347"/>
      <c r="N162" s="1"/>
      <c r="V162" s="95"/>
      <c r="W162" s="95"/>
      <c r="X162" s="95"/>
      <c r="Y162" s="95"/>
      <c r="Z162" s="95"/>
      <c r="AA162" s="3"/>
      <c r="AB162" s="124"/>
    </row>
    <row r="163" spans="1:62" ht="15">
      <c r="A163" s="6"/>
      <c r="B163" s="7"/>
      <c r="C163" s="19">
        <v>85</v>
      </c>
      <c r="D163" s="74">
        <v>124</v>
      </c>
      <c r="E163" s="145">
        <v>2</v>
      </c>
      <c r="F163" s="131">
        <f>E163*460/B160</f>
        <v>25.068119891008173</v>
      </c>
      <c r="G163" s="343">
        <f t="shared" si="78"/>
        <v>244.41416893732969</v>
      </c>
      <c r="H163" s="248">
        <v>875.02</v>
      </c>
      <c r="I163" s="238"/>
      <c r="J163" s="248">
        <v>1546.53</v>
      </c>
      <c r="K163" s="253"/>
      <c r="L163" s="255"/>
      <c r="M163" s="255"/>
      <c r="N163" s="235"/>
      <c r="O163" s="793" t="s">
        <v>63</v>
      </c>
      <c r="P163" s="794"/>
      <c r="Q163" s="795"/>
      <c r="R163" s="1"/>
      <c r="S163" s="883" t="s">
        <v>98</v>
      </c>
      <c r="T163" s="884"/>
      <c r="U163" s="78"/>
      <c r="V163" s="3"/>
      <c r="W163" s="14" t="s">
        <v>22</v>
      </c>
      <c r="X163" s="31" t="s">
        <v>24</v>
      </c>
      <c r="Y163" s="791" t="s">
        <v>81</v>
      </c>
      <c r="Z163" s="867"/>
      <c r="AA163" s="3"/>
      <c r="AB163" s="124"/>
    </row>
    <row r="164" spans="1:62">
      <c r="A164" s="30"/>
      <c r="B164" s="7"/>
      <c r="C164" s="19">
        <v>90</v>
      </c>
      <c r="D164" s="74">
        <v>110</v>
      </c>
      <c r="E164" s="145">
        <v>2</v>
      </c>
      <c r="F164" s="131">
        <f>E164*460/B160</f>
        <v>25.068119891008173</v>
      </c>
      <c r="G164" s="343">
        <f t="shared" si="78"/>
        <v>250.68119891008172</v>
      </c>
      <c r="H164" s="248">
        <v>875.78</v>
      </c>
      <c r="I164" s="238"/>
      <c r="J164" s="248">
        <v>1142.07</v>
      </c>
      <c r="K164" s="253"/>
      <c r="L164" s="257"/>
      <c r="M164" s="257"/>
      <c r="N164" s="235"/>
      <c r="O164" s="49" t="s">
        <v>62</v>
      </c>
      <c r="P164" s="49" t="s">
        <v>58</v>
      </c>
      <c r="Q164" s="50" t="s">
        <v>59</v>
      </c>
      <c r="R164" s="1"/>
      <c r="S164" s="875" t="s">
        <v>99</v>
      </c>
      <c r="T164" s="876"/>
      <c r="U164" s="205"/>
      <c r="V164" s="3"/>
      <c r="W164" s="35" t="s">
        <v>23</v>
      </c>
      <c r="X164" s="35" t="s">
        <v>40</v>
      </c>
      <c r="Y164" s="875" t="s">
        <v>196</v>
      </c>
      <c r="Z164" s="876"/>
      <c r="AA164" s="3"/>
      <c r="AB164" s="124"/>
    </row>
    <row r="165" spans="1:62">
      <c r="A165" s="30"/>
      <c r="B165" s="7"/>
      <c r="C165" s="19">
        <v>100</v>
      </c>
      <c r="D165" s="74">
        <v>128</v>
      </c>
      <c r="E165" s="145">
        <v>2.0499999999999998</v>
      </c>
      <c r="F165" s="131">
        <f>E165*460/B160</f>
        <v>25.694822888283372</v>
      </c>
      <c r="G165" s="343">
        <f t="shared" si="78"/>
        <v>253.81471389645776</v>
      </c>
      <c r="H165" s="562">
        <v>838.5</v>
      </c>
      <c r="I165" s="563"/>
      <c r="J165" s="248">
        <v>740.16</v>
      </c>
      <c r="K165" s="253"/>
      <c r="L165" s="248">
        <v>35.26</v>
      </c>
      <c r="M165" s="248"/>
      <c r="N165" s="235"/>
      <c r="O165" s="137">
        <f>P168/Q168</f>
        <v>2.2060565747894931</v>
      </c>
      <c r="P165" s="145">
        <v>3731.25</v>
      </c>
      <c r="Q165" s="145">
        <v>1688.1</v>
      </c>
      <c r="R165" s="1"/>
      <c r="S165" s="1"/>
      <c r="T165" s="1"/>
      <c r="U165" s="1"/>
      <c r="V165" s="3"/>
      <c r="W165" s="18">
        <v>2</v>
      </c>
      <c r="X165" s="543">
        <f t="shared" ref="X165:X170" si="81">D162</f>
        <v>99</v>
      </c>
      <c r="Y165" s="567"/>
      <c r="Z165" s="566"/>
      <c r="AA165" s="3"/>
      <c r="AB165" s="124"/>
    </row>
    <row r="166" spans="1:62">
      <c r="A166" s="30"/>
      <c r="B166" s="7"/>
      <c r="C166" s="19">
        <v>110</v>
      </c>
      <c r="D166" s="74">
        <v>132</v>
      </c>
      <c r="E166" s="145">
        <v>2.0499999999999998</v>
      </c>
      <c r="F166" s="131">
        <f>E166*460/B160</f>
        <v>25.694822888283372</v>
      </c>
      <c r="G166" s="343">
        <f t="shared" si="78"/>
        <v>256.94822888283375</v>
      </c>
      <c r="H166" s="275">
        <v>936.8</v>
      </c>
      <c r="I166" s="238"/>
      <c r="J166" s="248">
        <v>533.59</v>
      </c>
      <c r="K166" s="1"/>
      <c r="L166" s="256"/>
      <c r="M166" s="256"/>
      <c r="N166" s="235"/>
      <c r="O166" s="532"/>
      <c r="P166" s="145">
        <v>3951.38</v>
      </c>
      <c r="Q166" s="145">
        <v>1758.15</v>
      </c>
      <c r="R166" s="1"/>
      <c r="S166" s="1"/>
      <c r="T166" s="1"/>
      <c r="U166" s="1"/>
      <c r="V166" s="3"/>
      <c r="W166" s="19">
        <v>7</v>
      </c>
      <c r="X166" s="532">
        <f t="shared" si="81"/>
        <v>124</v>
      </c>
      <c r="Y166" s="877">
        <f>(J162+J163)*(C163-C162)/2</f>
        <v>18032.674999999999</v>
      </c>
      <c r="Z166" s="878"/>
      <c r="AA166" s="3"/>
      <c r="AB166" s="124"/>
    </row>
    <row r="167" spans="1:62">
      <c r="A167" s="30"/>
      <c r="B167" s="7"/>
      <c r="C167" s="19">
        <v>120</v>
      </c>
      <c r="D167" s="74">
        <v>129</v>
      </c>
      <c r="E167" s="145">
        <v>2.0499999999999998</v>
      </c>
      <c r="F167" s="131">
        <f>E167*460/B160</f>
        <v>25.694822888283372</v>
      </c>
      <c r="G167" s="343">
        <f t="shared" si="78"/>
        <v>256.94822888283375</v>
      </c>
      <c r="H167" s="248">
        <v>1007.51</v>
      </c>
      <c r="I167" s="238"/>
      <c r="J167" s="248">
        <v>410.12</v>
      </c>
      <c r="K167" s="238">
        <v>21.416257999999999</v>
      </c>
      <c r="L167" s="255"/>
      <c r="M167" s="255"/>
      <c r="N167" s="235"/>
      <c r="O167" s="545"/>
      <c r="P167" s="145">
        <v>3892.24</v>
      </c>
      <c r="Q167" s="145">
        <v>1800.61</v>
      </c>
      <c r="R167" s="1"/>
      <c r="S167" s="1"/>
      <c r="T167" s="1"/>
      <c r="U167" s="1"/>
      <c r="V167" s="3"/>
      <c r="W167" s="19">
        <v>12</v>
      </c>
      <c r="X167" s="532">
        <f t="shared" si="81"/>
        <v>110</v>
      </c>
      <c r="Y167" s="877">
        <f>(J163+J164)*(C164-C163)/2</f>
        <v>6721.5</v>
      </c>
      <c r="Z167" s="878"/>
      <c r="AA167" s="3"/>
      <c r="AB167" s="124"/>
    </row>
    <row r="168" spans="1:62">
      <c r="A168" s="30"/>
      <c r="B168" s="7"/>
      <c r="C168" s="19"/>
      <c r="D168" s="564"/>
      <c r="E168" s="565"/>
      <c r="F168" s="131"/>
      <c r="G168" s="349" t="s">
        <v>228</v>
      </c>
      <c r="H168" s="249"/>
      <c r="I168" s="235"/>
      <c r="J168" s="347"/>
      <c r="K168" s="253"/>
      <c r="L168" s="255"/>
      <c r="M168" s="255"/>
      <c r="N168" s="235"/>
      <c r="O168" s="42" t="s">
        <v>25</v>
      </c>
      <c r="P168" s="551">
        <f>AVERAGE(P165:P167)</f>
        <v>3858.2899999999995</v>
      </c>
      <c r="Q168" s="173">
        <f>AVERAGE(Q165:Q167)</f>
        <v>1748.9533333333331</v>
      </c>
      <c r="R168" s="1"/>
      <c r="S168" s="1"/>
      <c r="T168" s="1"/>
      <c r="U168" s="1"/>
      <c r="V168" s="3"/>
      <c r="W168" s="19">
        <v>22</v>
      </c>
      <c r="X168" s="532">
        <f t="shared" si="81"/>
        <v>128</v>
      </c>
      <c r="Y168" s="877">
        <f>(J164+J165)*(C165-C164)/2</f>
        <v>9411.15</v>
      </c>
      <c r="Z168" s="878"/>
      <c r="AA168" s="3"/>
      <c r="AB168" s="124"/>
    </row>
    <row r="169" spans="1:62">
      <c r="A169" s="30"/>
      <c r="B169" s="7"/>
      <c r="C169" s="19"/>
      <c r="D169" s="564"/>
      <c r="E169" s="565"/>
      <c r="F169" s="131"/>
      <c r="G169" s="344">
        <f>SUM(G155:G167)</f>
        <v>2535.0136239782014</v>
      </c>
      <c r="H169" s="250"/>
      <c r="I169" s="235"/>
      <c r="J169" s="347"/>
      <c r="K169" s="253"/>
      <c r="L169" s="255"/>
      <c r="M169" s="255"/>
      <c r="N169" s="235"/>
      <c r="O169" s="1"/>
      <c r="P169" s="1"/>
      <c r="Q169" s="1"/>
      <c r="R169" s="1"/>
      <c r="S169" s="1"/>
      <c r="T169" s="1"/>
      <c r="U169" s="1"/>
      <c r="V169" s="3"/>
      <c r="W169" s="19">
        <v>32</v>
      </c>
      <c r="X169" s="532">
        <f t="shared" si="81"/>
        <v>132</v>
      </c>
      <c r="Y169" s="877">
        <f>(J165+J166)*(C166-C165)/2</f>
        <v>6368.75</v>
      </c>
      <c r="Z169" s="878"/>
      <c r="AA169" s="3"/>
      <c r="AB169" s="124"/>
    </row>
    <row r="170" spans="1:62">
      <c r="A170" s="30"/>
      <c r="B170" s="7"/>
      <c r="C170" s="19"/>
      <c r="D170" s="564"/>
      <c r="E170" s="565"/>
      <c r="F170" s="131"/>
      <c r="G170" s="347"/>
      <c r="H170" s="250"/>
      <c r="I170" s="235"/>
      <c r="J170" s="347"/>
      <c r="K170" s="253"/>
      <c r="L170" s="255"/>
      <c r="M170" s="255"/>
      <c r="N170" s="1"/>
      <c r="O170" s="1"/>
      <c r="P170" s="131"/>
      <c r="Q170" s="1"/>
      <c r="R170" s="1"/>
      <c r="S170" s="1"/>
      <c r="T170" s="1"/>
      <c r="U170" s="1"/>
      <c r="V170" s="3"/>
      <c r="W170" s="534">
        <v>42</v>
      </c>
      <c r="X170" s="545">
        <f t="shared" si="81"/>
        <v>129</v>
      </c>
      <c r="Y170" s="879">
        <f>(J166+J167)*(C167-C166)/2</f>
        <v>4718.55</v>
      </c>
      <c r="Z170" s="880"/>
      <c r="AA170" s="3"/>
      <c r="AB170" s="124"/>
    </row>
    <row r="171" spans="1:62">
      <c r="A171" s="76"/>
      <c r="B171" s="116"/>
      <c r="C171" s="534"/>
      <c r="D171" s="564"/>
      <c r="E171" s="565"/>
      <c r="F171" s="183"/>
      <c r="G171" s="348"/>
      <c r="H171" s="251"/>
      <c r="I171" s="352"/>
      <c r="J171" s="227"/>
      <c r="K171" s="338"/>
      <c r="L171" s="407"/>
      <c r="M171" s="257"/>
      <c r="N171" s="1"/>
      <c r="O171" s="444"/>
      <c r="P171" s="444"/>
      <c r="Q171" s="1"/>
      <c r="R171" s="1"/>
      <c r="S171" s="1"/>
      <c r="T171" s="1"/>
      <c r="U171" s="1"/>
      <c r="V171" s="2"/>
      <c r="W171" s="545" t="s">
        <v>25</v>
      </c>
      <c r="X171" s="545">
        <f>AVERAGE(X165:X170)</f>
        <v>120.33333333333333</v>
      </c>
      <c r="Y171" s="881">
        <f>SUM(Y166:Z170)/10*(220/100)/40*1000</f>
        <v>248889.43750000003</v>
      </c>
      <c r="Z171" s="882"/>
      <c r="AA171" s="3"/>
      <c r="AB171" s="124"/>
    </row>
    <row r="172" spans="1:62">
      <c r="A172" s="140"/>
      <c r="B172" s="8"/>
      <c r="C172" s="66"/>
      <c r="D172" s="66"/>
      <c r="E172" s="135"/>
      <c r="F172" s="88"/>
      <c r="G172" s="8"/>
      <c r="H172" s="66"/>
      <c r="I172" s="66"/>
      <c r="J172" s="66"/>
      <c r="K172" s="66"/>
      <c r="L172" s="83"/>
      <c r="M172" s="121"/>
      <c r="N172" s="8"/>
      <c r="O172" s="8"/>
      <c r="P172" s="8"/>
      <c r="Q172" s="8"/>
      <c r="R172" s="8"/>
      <c r="S172" s="8"/>
      <c r="T172" s="8"/>
      <c r="U172" s="8"/>
      <c r="V172" s="16"/>
      <c r="W172" s="16"/>
      <c r="X172" s="16"/>
      <c r="Y172" s="16"/>
      <c r="Z172" s="16"/>
      <c r="AA172" s="16"/>
      <c r="AB172" s="144"/>
    </row>
    <row r="173" spans="1:62">
      <c r="A173" s="141"/>
      <c r="B173" s="142"/>
      <c r="C173" s="141"/>
      <c r="D173" s="92"/>
      <c r="E173" s="92"/>
      <c r="F173" s="92"/>
      <c r="G173" s="92"/>
      <c r="H173" s="92"/>
      <c r="I173" s="92"/>
      <c r="J173" s="92"/>
      <c r="K173" s="92"/>
      <c r="L173" s="92"/>
      <c r="M173" s="92"/>
      <c r="N173" s="92"/>
      <c r="O173" s="92"/>
      <c r="P173" s="92"/>
      <c r="Q173" s="92"/>
      <c r="R173" s="92"/>
      <c r="S173" s="92"/>
      <c r="T173" s="92"/>
      <c r="U173" s="92"/>
      <c r="V173" s="92"/>
      <c r="W173" s="92"/>
      <c r="X173" s="92"/>
      <c r="Y173" s="92"/>
    </row>
    <row r="174" spans="1:62" s="3" customFormat="1" ht="15">
      <c r="A174" s="791" t="s">
        <v>156</v>
      </c>
      <c r="B174" s="867"/>
      <c r="C174" s="79" t="s">
        <v>22</v>
      </c>
      <c r="D174" s="36" t="s">
        <v>164</v>
      </c>
      <c r="E174" s="791" t="s">
        <v>27</v>
      </c>
      <c r="F174" s="867"/>
      <c r="G174" s="345" t="s">
        <v>227</v>
      </c>
      <c r="H174" s="37" t="s">
        <v>145</v>
      </c>
      <c r="I174" s="37" t="s">
        <v>95</v>
      </c>
      <c r="J174" s="84" t="s">
        <v>146</v>
      </c>
      <c r="K174" s="31" t="s">
        <v>28</v>
      </c>
      <c r="L174" s="36" t="s">
        <v>85</v>
      </c>
      <c r="M174" s="36" t="s">
        <v>134</v>
      </c>
      <c r="N174" s="351"/>
      <c r="O174" s="14" t="s">
        <v>22</v>
      </c>
      <c r="P174" s="36" t="s">
        <v>164</v>
      </c>
      <c r="Q174" s="36" t="s">
        <v>238</v>
      </c>
      <c r="R174" s="36" t="s">
        <v>27</v>
      </c>
      <c r="S174" s="36" t="s">
        <v>29</v>
      </c>
      <c r="T174" s="36" t="s">
        <v>179</v>
      </c>
      <c r="U174" s="36" t="s">
        <v>36</v>
      </c>
      <c r="V174" s="36" t="s">
        <v>38</v>
      </c>
      <c r="W174" s="36" t="s">
        <v>33</v>
      </c>
      <c r="X174" s="36" t="s">
        <v>167</v>
      </c>
      <c r="Y174" s="36" t="s">
        <v>181</v>
      </c>
      <c r="Z174" s="38" t="s">
        <v>46</v>
      </c>
      <c r="AA174" s="136"/>
      <c r="AB174" s="295"/>
      <c r="AC174" s="92"/>
      <c r="AD174" s="92"/>
      <c r="AE174" s="445"/>
      <c r="AF174" s="445"/>
      <c r="AG174" s="445"/>
      <c r="AH174" s="445"/>
      <c r="AI174" s="445"/>
      <c r="AJ174" s="445"/>
      <c r="AK174" s="445"/>
      <c r="AL174" s="445"/>
      <c r="AM174" s="445"/>
      <c r="AN174" s="445"/>
      <c r="AO174" s="445"/>
      <c r="AP174" s="445"/>
      <c r="AQ174" s="445"/>
      <c r="AR174" s="445"/>
      <c r="AS174" s="445"/>
      <c r="AT174" s="445"/>
      <c r="AU174" s="445"/>
      <c r="AV174" s="445"/>
      <c r="AW174" s="445"/>
      <c r="AX174" s="445"/>
      <c r="AY174" s="445"/>
      <c r="AZ174" s="445"/>
      <c r="BA174" s="445"/>
      <c r="BB174" s="445"/>
      <c r="BC174" s="445"/>
      <c r="BD174" s="445"/>
      <c r="BE174" s="445"/>
      <c r="BF174" s="445"/>
      <c r="BG174" s="445"/>
      <c r="BH174" s="445"/>
      <c r="BI174" s="445"/>
      <c r="BJ174" s="445"/>
    </row>
    <row r="175" spans="1:62" s="3" customFormat="1">
      <c r="A175" s="138"/>
      <c r="B175" s="139"/>
      <c r="C175" s="12" t="s">
        <v>23</v>
      </c>
      <c r="D175" s="13" t="s">
        <v>40</v>
      </c>
      <c r="E175" s="236" t="s">
        <v>108</v>
      </c>
      <c r="F175" s="237" t="s">
        <v>34</v>
      </c>
      <c r="G175" s="346"/>
      <c r="H175" s="73" t="s">
        <v>29</v>
      </c>
      <c r="I175" s="13" t="s">
        <v>29</v>
      </c>
      <c r="J175" s="12" t="s">
        <v>29</v>
      </c>
      <c r="K175" s="35" t="s">
        <v>202</v>
      </c>
      <c r="L175" s="133" t="s">
        <v>84</v>
      </c>
      <c r="M175" s="73" t="s">
        <v>147</v>
      </c>
      <c r="O175" s="35" t="s">
        <v>23</v>
      </c>
      <c r="P175" s="13" t="s">
        <v>40</v>
      </c>
      <c r="Q175" s="13" t="s">
        <v>40</v>
      </c>
      <c r="R175" s="73" t="s">
        <v>34</v>
      </c>
      <c r="S175" s="75"/>
      <c r="T175" s="73" t="s">
        <v>31</v>
      </c>
      <c r="U175" s="73" t="s">
        <v>37</v>
      </c>
      <c r="V175" s="73" t="s">
        <v>39</v>
      </c>
      <c r="W175" s="73" t="s">
        <v>34</v>
      </c>
      <c r="X175" s="73" t="s">
        <v>34</v>
      </c>
      <c r="Y175" s="73" t="s">
        <v>84</v>
      </c>
      <c r="Z175" s="73" t="s">
        <v>41</v>
      </c>
      <c r="AA175" s="73"/>
      <c r="AB175" s="124"/>
      <c r="AC175" s="92"/>
      <c r="AD175" s="92"/>
      <c r="AE175" s="445"/>
      <c r="AF175" s="445"/>
      <c r="AG175" s="445"/>
      <c r="AH175" s="445"/>
      <c r="AI175" s="445"/>
      <c r="AJ175" s="445"/>
      <c r="AK175" s="445"/>
      <c r="AL175" s="445"/>
      <c r="AM175" s="445"/>
      <c r="AN175" s="445"/>
      <c r="AO175" s="445"/>
      <c r="AP175" s="445"/>
      <c r="AQ175" s="445"/>
      <c r="AR175" s="445"/>
      <c r="AS175" s="445"/>
      <c r="AT175" s="445"/>
      <c r="AU175" s="445"/>
      <c r="AV175" s="445"/>
      <c r="AW175" s="445"/>
      <c r="AX175" s="445"/>
      <c r="AY175" s="445"/>
      <c r="AZ175" s="445"/>
      <c r="BA175" s="445"/>
      <c r="BB175" s="445"/>
      <c r="BC175" s="445"/>
      <c r="BD175" s="445"/>
      <c r="BE175" s="445"/>
      <c r="BF175" s="445"/>
      <c r="BG175" s="445"/>
      <c r="BH175" s="445"/>
      <c r="BI175" s="445"/>
      <c r="BJ175" s="445"/>
    </row>
    <row r="176" spans="1:62" s="3" customFormat="1">
      <c r="A176" s="17"/>
      <c r="B176" s="5"/>
      <c r="C176" s="18">
        <v>-10</v>
      </c>
      <c r="D176" s="74">
        <v>111</v>
      </c>
      <c r="E176" s="145">
        <v>0</v>
      </c>
      <c r="F176" s="130">
        <f>E176*460/B182</f>
        <v>0</v>
      </c>
      <c r="G176" s="153"/>
      <c r="H176" s="248">
        <v>961.37</v>
      </c>
      <c r="I176" s="248"/>
      <c r="J176" s="252"/>
      <c r="K176" s="238">
        <v>11.129688</v>
      </c>
      <c r="L176" s="248">
        <v>44.87</v>
      </c>
      <c r="M176" s="248"/>
      <c r="O176" s="175">
        <v>-10</v>
      </c>
      <c r="P176" s="635">
        <f>D176</f>
        <v>111</v>
      </c>
      <c r="Q176" s="494">
        <v>172.84323000000001</v>
      </c>
      <c r="R176" s="130">
        <f>F176</f>
        <v>0</v>
      </c>
      <c r="S176" s="130">
        <f>H176</f>
        <v>961.37</v>
      </c>
      <c r="T176" s="688">
        <f>(S176/10)*1000*O187/(Q176/100)</f>
        <v>127835.43715121753</v>
      </c>
      <c r="U176" s="677">
        <v>1</v>
      </c>
      <c r="V176" s="126">
        <f>(U176*P190*200/10)/($B$50/1000)</f>
        <v>4039396.9298245613</v>
      </c>
      <c r="W176" s="688">
        <f t="shared" ref="W176:W182" si="82">V176/T176</f>
        <v>31.59841292713168</v>
      </c>
      <c r="X176" s="688">
        <f t="shared" ref="X176:X182" si="83">W176-R176</f>
        <v>31.59841292713168</v>
      </c>
      <c r="Y176" s="351"/>
      <c r="Z176" s="688">
        <f t="shared" ref="Z176:Z182" si="84">(W176/Q176)*100</f>
        <v>18.28154503195276</v>
      </c>
      <c r="AA176" s="182"/>
      <c r="AB176" s="124"/>
      <c r="AC176" s="92"/>
      <c r="AD176" s="92"/>
      <c r="AE176" s="445"/>
      <c r="AF176" s="445"/>
      <c r="AG176" s="445"/>
      <c r="AH176" s="445"/>
      <c r="AI176" s="445"/>
      <c r="AJ176" s="445"/>
      <c r="AK176" s="445"/>
      <c r="AL176" s="445"/>
      <c r="AM176" s="445"/>
      <c r="AN176" s="445"/>
      <c r="AO176" s="445"/>
      <c r="AP176" s="445"/>
      <c r="AQ176" s="445"/>
      <c r="AR176" s="445"/>
      <c r="AS176" s="445"/>
      <c r="AT176" s="445"/>
      <c r="AU176" s="445"/>
      <c r="AV176" s="445"/>
      <c r="AW176" s="445"/>
      <c r="AX176" s="445"/>
      <c r="AY176" s="445"/>
      <c r="AZ176" s="445"/>
      <c r="BA176" s="445"/>
      <c r="BB176" s="445"/>
      <c r="BC176" s="445"/>
      <c r="BD176" s="445"/>
      <c r="BE176" s="445"/>
      <c r="BF176" s="445"/>
      <c r="BG176" s="445"/>
      <c r="BH176" s="445"/>
      <c r="BI176" s="445"/>
      <c r="BJ176" s="445"/>
    </row>
    <row r="177" spans="1:62" s="3" customFormat="1">
      <c r="A177" s="30" t="s">
        <v>61</v>
      </c>
      <c r="B177" s="72" t="s">
        <v>283</v>
      </c>
      <c r="C177" s="19">
        <v>10</v>
      </c>
      <c r="D177" s="74">
        <v>90</v>
      </c>
      <c r="E177" s="145">
        <v>1.2</v>
      </c>
      <c r="F177" s="131">
        <f>E177*460/B182</f>
        <v>17.358490566037734</v>
      </c>
      <c r="G177" s="343">
        <f>(F177+F176)*5</f>
        <v>86.792452830188665</v>
      </c>
      <c r="H177" s="249"/>
      <c r="I177" s="253"/>
      <c r="J177" s="254"/>
      <c r="K177" s="253"/>
      <c r="L177" s="327"/>
      <c r="M177" s="327"/>
      <c r="O177" s="64">
        <v>80</v>
      </c>
      <c r="P177" s="64">
        <f t="shared" ref="P177:P182" si="85">D184</f>
        <v>104</v>
      </c>
      <c r="Q177" s="494">
        <v>164.38905</v>
      </c>
      <c r="R177" s="131">
        <f t="shared" ref="R177:R182" si="86">F184</f>
        <v>29.65408805031446</v>
      </c>
      <c r="S177" s="131">
        <f t="shared" ref="S177:S182" si="87">H184</f>
        <v>1204.23</v>
      </c>
      <c r="T177" s="691">
        <f>(S177/10)*1000*O187/(Q177/100)</f>
        <v>168364.15126696401</v>
      </c>
      <c r="U177" s="675">
        <v>2</v>
      </c>
      <c r="V177" s="127">
        <f>(U177*P190*200/10)/($B$50/1000)</f>
        <v>8078793.8596491227</v>
      </c>
      <c r="W177" s="691">
        <f t="shared" si="82"/>
        <v>47.984050041859021</v>
      </c>
      <c r="X177" s="691">
        <f t="shared" si="83"/>
        <v>18.329961991544561</v>
      </c>
      <c r="Y177" s="131">
        <f>($X$176-X177)/$X$176*100</f>
        <v>41.990877725995816</v>
      </c>
      <c r="Z177" s="691">
        <f t="shared" si="84"/>
        <v>29.189322550290925</v>
      </c>
      <c r="AA177" s="680"/>
      <c r="AB177" s="124"/>
      <c r="AC177" s="92"/>
      <c r="AD177" s="92"/>
      <c r="AE177" s="445"/>
      <c r="AF177" s="445"/>
      <c r="AG177" s="445"/>
      <c r="AH177" s="445"/>
      <c r="AI177" s="445"/>
      <c r="AJ177" s="445"/>
      <c r="AK177" s="445"/>
      <c r="AL177" s="445"/>
      <c r="AM177" s="445"/>
      <c r="AN177" s="445"/>
      <c r="AO177" s="445"/>
      <c r="AP177" s="445"/>
      <c r="AQ177" s="445"/>
      <c r="AR177" s="445"/>
      <c r="AS177" s="445"/>
      <c r="AT177" s="445"/>
      <c r="AU177" s="445"/>
      <c r="AV177" s="445"/>
      <c r="AW177" s="445"/>
      <c r="AX177" s="445"/>
      <c r="AY177" s="445"/>
      <c r="AZ177" s="445"/>
      <c r="BA177" s="445"/>
      <c r="BB177" s="445"/>
      <c r="BC177" s="445"/>
      <c r="BD177" s="445"/>
      <c r="BE177" s="445"/>
      <c r="BF177" s="445"/>
      <c r="BG177" s="445"/>
      <c r="BH177" s="445"/>
      <c r="BI177" s="445"/>
      <c r="BJ177" s="445"/>
    </row>
    <row r="178" spans="1:62" s="3" customFormat="1">
      <c r="A178" s="6"/>
      <c r="B178" s="7"/>
      <c r="C178" s="19">
        <v>20</v>
      </c>
      <c r="D178" s="74">
        <v>105</v>
      </c>
      <c r="E178" s="145">
        <v>1.35</v>
      </c>
      <c r="F178" s="131">
        <f>E178*460/B182</f>
        <v>19.528301886792452</v>
      </c>
      <c r="G178" s="343">
        <f t="shared" ref="G178:G189" si="88">(F178+F177)*5</f>
        <v>184.43396226415092</v>
      </c>
      <c r="H178" s="249"/>
      <c r="I178" s="253"/>
      <c r="J178" s="254"/>
      <c r="K178" s="234"/>
      <c r="L178" s="254"/>
      <c r="M178" s="254"/>
      <c r="O178" s="532">
        <v>85</v>
      </c>
      <c r="P178" s="64">
        <f t="shared" si="85"/>
        <v>99</v>
      </c>
      <c r="Q178" s="494">
        <v>151.70777999999999</v>
      </c>
      <c r="R178" s="131">
        <f t="shared" si="86"/>
        <v>29.65408805031446</v>
      </c>
      <c r="S178" s="131">
        <f t="shared" si="87"/>
        <v>1042.71</v>
      </c>
      <c r="T178" s="691">
        <f>(S178/10)*1000*O187/(Q178/100)</f>
        <v>157967.86708876042</v>
      </c>
      <c r="U178" s="675">
        <v>2</v>
      </c>
      <c r="V178" s="127">
        <f>(U178*P190*200/10)/($B$50/1000)</f>
        <v>8078793.8596491227</v>
      </c>
      <c r="W178" s="691">
        <f t="shared" si="82"/>
        <v>51.142007602785043</v>
      </c>
      <c r="X178" s="691">
        <f t="shared" si="83"/>
        <v>21.487919552470583</v>
      </c>
      <c r="Y178" s="131">
        <f t="shared" ref="Y178:Y182" si="89">($X$176-X178)/$X$176*100</f>
        <v>31.996839201945544</v>
      </c>
      <c r="Z178" s="691">
        <f t="shared" si="84"/>
        <v>33.710866774785742</v>
      </c>
      <c r="AA178" s="680"/>
      <c r="AB178" s="124"/>
      <c r="AC178" s="92"/>
      <c r="AD178" s="92"/>
      <c r="AE178" s="445"/>
      <c r="AF178" s="445"/>
      <c r="AG178" s="445"/>
      <c r="AH178" s="445"/>
      <c r="AI178" s="445"/>
      <c r="AJ178" s="445"/>
      <c r="AK178" s="445"/>
      <c r="AL178" s="445"/>
      <c r="AM178" s="445"/>
      <c r="AN178" s="445"/>
      <c r="AO178" s="445"/>
      <c r="AP178" s="445"/>
      <c r="AQ178" s="445"/>
      <c r="AR178" s="445"/>
      <c r="AS178" s="445"/>
      <c r="AT178" s="445"/>
      <c r="AU178" s="445"/>
      <c r="AV178" s="445"/>
      <c r="AW178" s="445"/>
      <c r="AX178" s="445"/>
      <c r="AY178" s="445"/>
      <c r="AZ178" s="445"/>
      <c r="BA178" s="445"/>
      <c r="BB178" s="445"/>
      <c r="BC178" s="445"/>
      <c r="BD178" s="445"/>
      <c r="BE178" s="445"/>
      <c r="BF178" s="445"/>
      <c r="BG178" s="445"/>
      <c r="BH178" s="445"/>
      <c r="BI178" s="445"/>
      <c r="BJ178" s="445"/>
    </row>
    <row r="179" spans="1:62" s="3" customFormat="1">
      <c r="A179" s="30" t="s">
        <v>97</v>
      </c>
      <c r="B179" s="7"/>
      <c r="C179" s="19">
        <v>30</v>
      </c>
      <c r="D179" s="74">
        <v>94</v>
      </c>
      <c r="E179" s="145">
        <v>1.45</v>
      </c>
      <c r="F179" s="131">
        <f>E179*460/B182</f>
        <v>20.974842767295598</v>
      </c>
      <c r="G179" s="343">
        <f t="shared" si="88"/>
        <v>202.51572327044022</v>
      </c>
      <c r="H179" s="249"/>
      <c r="I179" s="253"/>
      <c r="J179" s="254"/>
      <c r="K179" s="234"/>
      <c r="L179" s="347"/>
      <c r="M179" s="347"/>
      <c r="O179" s="64">
        <v>90</v>
      </c>
      <c r="P179" s="64">
        <f t="shared" si="85"/>
        <v>115</v>
      </c>
      <c r="Q179" s="494">
        <v>164.38905</v>
      </c>
      <c r="R179" s="131">
        <f t="shared" si="86"/>
        <v>31.823899371069185</v>
      </c>
      <c r="S179" s="131">
        <f t="shared" si="87"/>
        <v>1031.5</v>
      </c>
      <c r="T179" s="691">
        <f>(S179/10)*1000*O187/(Q179/100)</f>
        <v>144214.66167748134</v>
      </c>
      <c r="U179" s="675">
        <v>2</v>
      </c>
      <c r="V179" s="127">
        <f>(U179*P190*200/10)/($B$50/1000)</f>
        <v>8078793.8596491227</v>
      </c>
      <c r="W179" s="691">
        <f t="shared" si="82"/>
        <v>56.019226933502559</v>
      </c>
      <c r="X179" s="691">
        <f t="shared" si="83"/>
        <v>24.195327562433373</v>
      </c>
      <c r="Y179" s="131">
        <f t="shared" si="89"/>
        <v>23.428662008343199</v>
      </c>
      <c r="Z179" s="691">
        <f t="shared" si="84"/>
        <v>34.077225297854426</v>
      </c>
      <c r="AA179" s="680"/>
      <c r="AB179" s="124"/>
      <c r="AC179" s="92"/>
      <c r="AD179" s="92"/>
      <c r="AE179" s="445"/>
      <c r="AF179" s="445"/>
      <c r="AG179" s="445"/>
      <c r="AH179" s="445"/>
      <c r="AI179" s="445"/>
      <c r="AJ179" s="445"/>
      <c r="AK179" s="445"/>
      <c r="AL179" s="445"/>
      <c r="AM179" s="445"/>
      <c r="AN179" s="445"/>
      <c r="AO179" s="445"/>
      <c r="AP179" s="445"/>
      <c r="AQ179" s="445"/>
      <c r="AR179" s="445"/>
      <c r="AS179" s="445"/>
      <c r="AT179" s="445"/>
      <c r="AU179" s="445"/>
      <c r="AV179" s="445"/>
      <c r="AW179" s="445"/>
      <c r="AX179" s="445"/>
      <c r="AY179" s="445"/>
      <c r="AZ179" s="445"/>
      <c r="BA179" s="445"/>
      <c r="BB179" s="445"/>
      <c r="BC179" s="445"/>
      <c r="BD179" s="445"/>
      <c r="BE179" s="445"/>
      <c r="BF179" s="445"/>
      <c r="BG179" s="445"/>
      <c r="BH179" s="445"/>
      <c r="BI179" s="445"/>
      <c r="BJ179" s="445"/>
    </row>
    <row r="180" spans="1:62" s="3" customFormat="1">
      <c r="A180" s="6"/>
      <c r="B180" s="72">
        <v>34.4</v>
      </c>
      <c r="C180" s="19">
        <v>40</v>
      </c>
      <c r="D180" s="74">
        <v>120</v>
      </c>
      <c r="E180" s="145">
        <v>1.6</v>
      </c>
      <c r="F180" s="131">
        <f>E180*460/B182</f>
        <v>23.144654088050313</v>
      </c>
      <c r="G180" s="343">
        <f t="shared" si="88"/>
        <v>220.59748427672957</v>
      </c>
      <c r="H180" s="249"/>
      <c r="I180" s="253"/>
      <c r="J180" s="254"/>
      <c r="K180" s="234"/>
      <c r="L180" s="347"/>
      <c r="M180" s="347"/>
      <c r="O180" s="64">
        <v>100</v>
      </c>
      <c r="P180" s="64">
        <f t="shared" si="85"/>
        <v>124</v>
      </c>
      <c r="Q180" s="494">
        <v>189.75159000000002</v>
      </c>
      <c r="R180" s="131">
        <f t="shared" si="86"/>
        <v>31.823899371069185</v>
      </c>
      <c r="S180" s="131">
        <f t="shared" si="87"/>
        <v>1180.6600000000001</v>
      </c>
      <c r="T180" s="691">
        <f>(S180/10)*1000*O187/(Q180/100)</f>
        <v>143005.41907445365</v>
      </c>
      <c r="U180" s="675">
        <v>2</v>
      </c>
      <c r="V180" s="127">
        <f>(U180*P190*200/10)/($B$50/1000)</f>
        <v>8078793.8596491227</v>
      </c>
      <c r="W180" s="691">
        <f t="shared" si="82"/>
        <v>56.492921121003242</v>
      </c>
      <c r="X180" s="691">
        <f t="shared" si="83"/>
        <v>24.669021749934057</v>
      </c>
      <c r="Y180" s="131">
        <f t="shared" si="89"/>
        <v>21.92955447850283</v>
      </c>
      <c r="Z180" s="691">
        <f t="shared" si="84"/>
        <v>29.772040972622804</v>
      </c>
      <c r="AA180" s="680"/>
      <c r="AB180" s="124"/>
      <c r="AC180" s="92"/>
      <c r="AD180" s="92"/>
      <c r="AE180" s="445"/>
      <c r="AF180" s="445"/>
      <c r="AG180" s="445"/>
      <c r="AH180" s="445"/>
      <c r="AI180" s="445"/>
      <c r="AJ180" s="445"/>
      <c r="AK180" s="445"/>
      <c r="AL180" s="445"/>
      <c r="AM180" s="445"/>
      <c r="AN180" s="445"/>
      <c r="AO180" s="445"/>
      <c r="AP180" s="445"/>
      <c r="AQ180" s="445"/>
      <c r="AR180" s="445"/>
      <c r="AS180" s="445"/>
      <c r="AT180" s="445"/>
      <c r="AU180" s="445"/>
      <c r="AV180" s="445"/>
      <c r="AW180" s="445"/>
      <c r="AX180" s="445"/>
      <c r="AY180" s="445"/>
      <c r="AZ180" s="445"/>
      <c r="BA180" s="445"/>
      <c r="BB180" s="445"/>
      <c r="BC180" s="445"/>
      <c r="BD180" s="445"/>
      <c r="BE180" s="445"/>
      <c r="BF180" s="445"/>
      <c r="BG180" s="445"/>
      <c r="BH180" s="445"/>
      <c r="BI180" s="445"/>
      <c r="BJ180" s="445"/>
    </row>
    <row r="181" spans="1:62" s="3" customFormat="1">
      <c r="A181" s="30" t="s">
        <v>96</v>
      </c>
      <c r="B181" s="7"/>
      <c r="C181" s="19">
        <v>50</v>
      </c>
      <c r="D181" s="74">
        <v>112</v>
      </c>
      <c r="E181" s="145">
        <v>1.65</v>
      </c>
      <c r="F181" s="131">
        <f>E181*460/B182</f>
        <v>23.867924528301888</v>
      </c>
      <c r="G181" s="343">
        <f t="shared" si="88"/>
        <v>235.06289308176099</v>
      </c>
      <c r="H181" s="249"/>
      <c r="I181" s="253"/>
      <c r="J181" s="254"/>
      <c r="K181" s="234"/>
      <c r="L181" s="347"/>
      <c r="M181" s="347"/>
      <c r="O181" s="19">
        <v>110</v>
      </c>
      <c r="P181" s="64">
        <f t="shared" si="85"/>
        <v>139</v>
      </c>
      <c r="Q181" s="494">
        <v>208.773495</v>
      </c>
      <c r="R181" s="131">
        <f t="shared" si="86"/>
        <v>31.823899371069185</v>
      </c>
      <c r="S181" s="131">
        <f t="shared" si="87"/>
        <v>1312.5</v>
      </c>
      <c r="T181" s="691">
        <f>(S181/10)*1000*O187/(Q181/100)</f>
        <v>144489.74322529134</v>
      </c>
      <c r="U181" s="2">
        <v>2</v>
      </c>
      <c r="V181" s="127">
        <f>(U181*P190*200/10)/($B$50/1000)</f>
        <v>8078793.8596491227</v>
      </c>
      <c r="W181" s="691">
        <f t="shared" si="82"/>
        <v>55.912576763684207</v>
      </c>
      <c r="X181" s="691">
        <f t="shared" si="83"/>
        <v>24.088677392615022</v>
      </c>
      <c r="Y181" s="131">
        <f t="shared" si="89"/>
        <v>23.766179497162319</v>
      </c>
      <c r="Z181" s="691">
        <f t="shared" si="84"/>
        <v>26.78145363408521</v>
      </c>
      <c r="AA181" s="124"/>
      <c r="AB181" s="124"/>
      <c r="AC181" s="92"/>
      <c r="AD181" s="92"/>
      <c r="AE181" s="445"/>
      <c r="AF181" s="445"/>
      <c r="AG181" s="445"/>
      <c r="AH181" s="445"/>
      <c r="AI181" s="445"/>
      <c r="AJ181" s="445"/>
      <c r="AK181" s="445"/>
      <c r="AL181" s="445"/>
      <c r="AM181" s="445"/>
      <c r="AN181" s="445"/>
      <c r="AO181" s="445"/>
      <c r="AP181" s="445"/>
      <c r="AQ181" s="445"/>
      <c r="AR181" s="445"/>
      <c r="AS181" s="445"/>
      <c r="AT181" s="445"/>
      <c r="AU181" s="445"/>
      <c r="AV181" s="445"/>
      <c r="AW181" s="445"/>
      <c r="AX181" s="445"/>
      <c r="AY181" s="445"/>
      <c r="AZ181" s="445"/>
      <c r="BA181" s="445"/>
      <c r="BB181" s="445"/>
      <c r="BC181" s="445"/>
      <c r="BD181" s="445"/>
      <c r="BE181" s="445"/>
      <c r="BF181" s="445"/>
      <c r="BG181" s="445"/>
      <c r="BH181" s="445"/>
      <c r="BI181" s="445"/>
      <c r="BJ181" s="445"/>
    </row>
    <row r="182" spans="1:62" s="3" customFormat="1">
      <c r="A182" s="30"/>
      <c r="B182" s="72">
        <v>31.8</v>
      </c>
      <c r="C182" s="19">
        <v>60</v>
      </c>
      <c r="D182" s="74">
        <v>106</v>
      </c>
      <c r="E182" s="145">
        <v>1.8</v>
      </c>
      <c r="F182" s="131">
        <f>E182*460/B182</f>
        <v>26.037735849056602</v>
      </c>
      <c r="G182" s="343">
        <f t="shared" si="88"/>
        <v>249.52830188679243</v>
      </c>
      <c r="H182" s="249"/>
      <c r="I182" s="253"/>
      <c r="J182" s="254"/>
      <c r="K182" s="234"/>
      <c r="L182" s="347"/>
      <c r="M182" s="347"/>
      <c r="O182" s="65">
        <v>120</v>
      </c>
      <c r="P182" s="65">
        <f t="shared" si="85"/>
        <v>130</v>
      </c>
      <c r="Q182" s="494">
        <v>210.88703999999998</v>
      </c>
      <c r="R182" s="183">
        <f t="shared" si="86"/>
        <v>31.10062893081761</v>
      </c>
      <c r="S182" s="183">
        <f t="shared" si="87"/>
        <v>1248.8499999999999</v>
      </c>
      <c r="T182" s="185">
        <f>(S182/10)*1000*O187/(Q182/100)</f>
        <v>136104.80444618544</v>
      </c>
      <c r="U182" s="678">
        <v>2</v>
      </c>
      <c r="V182" s="362">
        <f>(U182*P190*200/10)/($B$50/1000)</f>
        <v>8078793.8596491227</v>
      </c>
      <c r="W182" s="185">
        <f t="shared" si="82"/>
        <v>59.357154161618162</v>
      </c>
      <c r="X182" s="691">
        <f t="shared" si="83"/>
        <v>28.256525230800552</v>
      </c>
      <c r="Y182" s="131">
        <f t="shared" si="89"/>
        <v>10.576125149189526</v>
      </c>
      <c r="Z182" s="691">
        <f t="shared" si="84"/>
        <v>28.146421023130756</v>
      </c>
      <c r="AA182" s="144"/>
      <c r="AB182" s="124"/>
      <c r="AC182" s="92"/>
      <c r="AD182" s="92"/>
      <c r="AE182" s="445"/>
      <c r="AF182" s="445"/>
      <c r="AG182" s="445"/>
      <c r="AH182" s="445"/>
      <c r="AI182" s="445"/>
      <c r="AJ182" s="445"/>
      <c r="AK182" s="445"/>
      <c r="AL182" s="445"/>
      <c r="AM182" s="445"/>
      <c r="AN182" s="445"/>
      <c r="AO182" s="445"/>
      <c r="AP182" s="445"/>
      <c r="AQ182" s="445"/>
      <c r="AR182" s="445"/>
      <c r="AS182" s="445"/>
      <c r="AT182" s="445"/>
      <c r="AU182" s="445"/>
      <c r="AV182" s="445"/>
      <c r="AW182" s="445"/>
      <c r="AX182" s="445"/>
      <c r="AY182" s="445"/>
      <c r="AZ182" s="445"/>
      <c r="BA182" s="445"/>
      <c r="BB182" s="445"/>
      <c r="BC182" s="445"/>
      <c r="BD182" s="445"/>
      <c r="BE182" s="445"/>
      <c r="BF182" s="445"/>
      <c r="BG182" s="445"/>
      <c r="BH182" s="445"/>
      <c r="BI182" s="445"/>
      <c r="BJ182" s="445"/>
    </row>
    <row r="183" spans="1:62" s="3" customFormat="1">
      <c r="A183" s="30"/>
      <c r="B183" s="7"/>
      <c r="C183" s="19">
        <v>70</v>
      </c>
      <c r="D183" s="74">
        <v>121</v>
      </c>
      <c r="E183" s="145">
        <v>1.95</v>
      </c>
      <c r="F183" s="131">
        <f>E183*460/B182</f>
        <v>28.20754716981132</v>
      </c>
      <c r="G183" s="343">
        <f t="shared" si="88"/>
        <v>271.22641509433959</v>
      </c>
      <c r="H183" s="249"/>
      <c r="I183" s="253"/>
      <c r="J183" s="254"/>
      <c r="K183" s="1"/>
      <c r="L183" s="347"/>
      <c r="M183" s="347"/>
      <c r="O183" s="204" t="s">
        <v>94</v>
      </c>
      <c r="P183" s="689">
        <f t="shared" ref="P183:Z183" si="90">AVERAGE(P177:P182)</f>
        <v>118.5</v>
      </c>
      <c r="Q183" s="689">
        <f t="shared" si="90"/>
        <v>181.64966749999999</v>
      </c>
      <c r="R183" s="185">
        <f t="shared" si="90"/>
        <v>30.980083857442349</v>
      </c>
      <c r="S183" s="185">
        <f t="shared" si="90"/>
        <v>1170.075</v>
      </c>
      <c r="T183" s="185">
        <f t="shared" si="90"/>
        <v>149024.44112985604</v>
      </c>
      <c r="U183" s="678">
        <f t="shared" si="90"/>
        <v>2</v>
      </c>
      <c r="V183" s="362">
        <f t="shared" si="90"/>
        <v>8078793.8596491227</v>
      </c>
      <c r="W183" s="185">
        <f t="shared" si="90"/>
        <v>54.484656104075377</v>
      </c>
      <c r="X183" s="132">
        <f t="shared" si="90"/>
        <v>23.504572246633028</v>
      </c>
      <c r="Y183" s="132">
        <f t="shared" si="90"/>
        <v>25.614706343523206</v>
      </c>
      <c r="Z183" s="132">
        <f t="shared" si="90"/>
        <v>30.279555042128312</v>
      </c>
      <c r="AA183" s="683"/>
      <c r="AB183" s="124"/>
      <c r="AC183" s="92"/>
      <c r="AD183" s="92"/>
      <c r="AE183" s="445"/>
      <c r="AF183" s="445"/>
      <c r="AG183" s="445"/>
      <c r="AH183" s="445"/>
      <c r="AI183" s="445"/>
      <c r="AJ183" s="445"/>
      <c r="AK183" s="445"/>
      <c r="AL183" s="445"/>
      <c r="AM183" s="445"/>
      <c r="AN183" s="445"/>
      <c r="AO183" s="445"/>
      <c r="AP183" s="445"/>
      <c r="AQ183" s="445"/>
      <c r="AR183" s="445"/>
      <c r="AS183" s="445"/>
      <c r="AT183" s="445"/>
      <c r="AU183" s="445"/>
      <c r="AV183" s="445"/>
      <c r="AW183" s="445"/>
      <c r="AX183" s="445"/>
      <c r="AY183" s="445"/>
      <c r="AZ183" s="445"/>
      <c r="BA183" s="445"/>
      <c r="BB183" s="445"/>
      <c r="BC183" s="445"/>
      <c r="BD183" s="445"/>
      <c r="BE183" s="445"/>
      <c r="BF183" s="445"/>
      <c r="BG183" s="445"/>
      <c r="BH183" s="445"/>
      <c r="BI183" s="445"/>
      <c r="BJ183" s="445"/>
    </row>
    <row r="184" spans="1:62" s="3" customFormat="1">
      <c r="A184" s="6"/>
      <c r="B184" s="7"/>
      <c r="C184" s="19">
        <v>80</v>
      </c>
      <c r="D184" s="74">
        <v>104</v>
      </c>
      <c r="E184" s="145">
        <v>2.0499999999999998</v>
      </c>
      <c r="F184" s="131">
        <f>E184*460/B182</f>
        <v>29.65408805031446</v>
      </c>
      <c r="G184" s="343">
        <f t="shared" si="88"/>
        <v>289.30817610062888</v>
      </c>
      <c r="H184" s="248">
        <v>1204.23</v>
      </c>
      <c r="I184" s="238"/>
      <c r="J184" s="248">
        <v>7248.68</v>
      </c>
      <c r="K184" s="1"/>
      <c r="L184" s="347"/>
      <c r="M184" s="347"/>
      <c r="AB184" s="124"/>
      <c r="AC184" s="92"/>
      <c r="AD184" s="92"/>
      <c r="AE184" s="445"/>
      <c r="AF184" s="445"/>
      <c r="AG184" s="445"/>
      <c r="AH184" s="445"/>
      <c r="AI184" s="445"/>
      <c r="AJ184" s="445"/>
      <c r="AK184" s="445"/>
      <c r="AL184" s="445"/>
      <c r="AM184" s="445"/>
      <c r="AN184" s="445"/>
      <c r="AO184" s="445"/>
      <c r="AP184" s="445"/>
      <c r="AQ184" s="445"/>
      <c r="AR184" s="445"/>
      <c r="AS184" s="445"/>
      <c r="AT184" s="445"/>
      <c r="AU184" s="445"/>
      <c r="AV184" s="445"/>
      <c r="AW184" s="445"/>
      <c r="AX184" s="445"/>
      <c r="AY184" s="445"/>
      <c r="AZ184" s="445"/>
      <c r="BA184" s="445"/>
      <c r="BB184" s="445"/>
      <c r="BC184" s="445"/>
      <c r="BD184" s="445"/>
      <c r="BE184" s="445"/>
      <c r="BF184" s="445"/>
      <c r="BG184" s="445"/>
      <c r="BH184" s="445"/>
      <c r="BI184" s="445"/>
      <c r="BJ184" s="445"/>
    </row>
    <row r="185" spans="1:62" s="3" customFormat="1" ht="15">
      <c r="A185" s="6"/>
      <c r="B185" s="7"/>
      <c r="C185" s="19">
        <v>85</v>
      </c>
      <c r="D185" s="74">
        <v>99</v>
      </c>
      <c r="E185" s="145">
        <v>2.0499999999999998</v>
      </c>
      <c r="F185" s="131">
        <f>E185*460/B182</f>
        <v>29.65408805031446</v>
      </c>
      <c r="G185" s="343">
        <f t="shared" si="88"/>
        <v>296.54088050314459</v>
      </c>
      <c r="H185" s="248">
        <v>1042.71</v>
      </c>
      <c r="I185" s="238"/>
      <c r="J185" s="248">
        <v>2268.75</v>
      </c>
      <c r="K185" s="253"/>
      <c r="L185" s="255"/>
      <c r="M185" s="255"/>
      <c r="N185" s="235"/>
      <c r="O185" s="793" t="s">
        <v>63</v>
      </c>
      <c r="P185" s="794"/>
      <c r="Q185" s="795"/>
      <c r="S185" s="883" t="s">
        <v>98</v>
      </c>
      <c r="T185" s="884"/>
      <c r="U185" s="78"/>
      <c r="W185" s="14" t="s">
        <v>22</v>
      </c>
      <c r="X185" s="31" t="s">
        <v>24</v>
      </c>
      <c r="Y185" s="791" t="s">
        <v>81</v>
      </c>
      <c r="Z185" s="867"/>
      <c r="AB185" s="124"/>
      <c r="AC185" s="92"/>
      <c r="AD185" s="92"/>
      <c r="AE185" s="445"/>
      <c r="AF185" s="445"/>
      <c r="AG185" s="445"/>
      <c r="AH185" s="445"/>
      <c r="AI185" s="445"/>
      <c r="AJ185" s="445"/>
      <c r="AK185" s="445"/>
      <c r="AL185" s="445"/>
      <c r="AM185" s="445"/>
      <c r="AN185" s="445"/>
      <c r="AO185" s="445"/>
      <c r="AP185" s="445"/>
      <c r="AQ185" s="445"/>
      <c r="AR185" s="445"/>
      <c r="AS185" s="445"/>
      <c r="AT185" s="445"/>
      <c r="AU185" s="445"/>
      <c r="AV185" s="445"/>
      <c r="AW185" s="445"/>
      <c r="AX185" s="445"/>
      <c r="AY185" s="445"/>
      <c r="AZ185" s="445"/>
      <c r="BA185" s="445"/>
      <c r="BB185" s="445"/>
      <c r="BC185" s="445"/>
      <c r="BD185" s="445"/>
      <c r="BE185" s="445"/>
      <c r="BF185" s="445"/>
      <c r="BG185" s="445"/>
      <c r="BH185" s="445"/>
      <c r="BI185" s="445"/>
      <c r="BJ185" s="445"/>
    </row>
    <row r="186" spans="1:62" s="3" customFormat="1">
      <c r="A186" s="30"/>
      <c r="B186" s="7"/>
      <c r="C186" s="19">
        <v>90</v>
      </c>
      <c r="D186" s="74">
        <v>115</v>
      </c>
      <c r="E186" s="145">
        <v>2.2000000000000002</v>
      </c>
      <c r="F186" s="131">
        <f>E186*460/B182</f>
        <v>31.823899371069185</v>
      </c>
      <c r="G186" s="343">
        <f t="shared" si="88"/>
        <v>307.38993710691824</v>
      </c>
      <c r="H186" s="248">
        <v>1031.5</v>
      </c>
      <c r="I186" s="238"/>
      <c r="J186" s="248">
        <v>1298.3399999999999</v>
      </c>
      <c r="K186" s="253"/>
      <c r="L186" s="257"/>
      <c r="M186" s="257"/>
      <c r="N186" s="235"/>
      <c r="O186" s="49" t="s">
        <v>62</v>
      </c>
      <c r="P186" s="49" t="s">
        <v>58</v>
      </c>
      <c r="Q186" s="50" t="s">
        <v>59</v>
      </c>
      <c r="S186" s="875" t="s">
        <v>99</v>
      </c>
      <c r="T186" s="876"/>
      <c r="U186" s="205"/>
      <c r="W186" s="35" t="s">
        <v>23</v>
      </c>
      <c r="X186" s="35" t="s">
        <v>40</v>
      </c>
      <c r="Y186" s="875" t="s">
        <v>196</v>
      </c>
      <c r="Z186" s="876"/>
      <c r="AB186" s="124"/>
      <c r="AC186" s="92"/>
      <c r="AD186" s="92"/>
      <c r="AE186" s="445"/>
      <c r="AF186" s="445"/>
      <c r="AG186" s="445"/>
      <c r="AH186" s="445"/>
      <c r="AI186" s="445"/>
      <c r="AJ186" s="445"/>
      <c r="AK186" s="445"/>
      <c r="AL186" s="445"/>
      <c r="AM186" s="445"/>
      <c r="AN186" s="445"/>
      <c r="AO186" s="445"/>
      <c r="AP186" s="445"/>
      <c r="AQ186" s="445"/>
      <c r="AR186" s="445"/>
      <c r="AS186" s="445"/>
      <c r="AT186" s="445"/>
      <c r="AU186" s="445"/>
      <c r="AV186" s="445"/>
      <c r="AW186" s="445"/>
      <c r="AX186" s="445"/>
      <c r="AY186" s="445"/>
      <c r="AZ186" s="445"/>
      <c r="BA186" s="445"/>
      <c r="BB186" s="445"/>
      <c r="BC186" s="445"/>
      <c r="BD186" s="445"/>
      <c r="BE186" s="445"/>
      <c r="BF186" s="445"/>
      <c r="BG186" s="445"/>
      <c r="BH186" s="445"/>
      <c r="BI186" s="445"/>
      <c r="BJ186" s="445"/>
    </row>
    <row r="187" spans="1:62" s="3" customFormat="1">
      <c r="A187" s="30"/>
      <c r="B187" s="7"/>
      <c r="C187" s="19">
        <v>100</v>
      </c>
      <c r="D187" s="74">
        <v>124</v>
      </c>
      <c r="E187" s="145">
        <v>2.2000000000000002</v>
      </c>
      <c r="F187" s="131">
        <f>E187*460/B182</f>
        <v>31.823899371069185</v>
      </c>
      <c r="G187" s="343">
        <f t="shared" si="88"/>
        <v>318.23899371069183</v>
      </c>
      <c r="H187" s="562">
        <v>1180.6600000000001</v>
      </c>
      <c r="I187" s="563"/>
      <c r="J187" s="248">
        <v>673.04</v>
      </c>
      <c r="K187" s="253"/>
      <c r="L187" s="248">
        <v>42.61</v>
      </c>
      <c r="M187" s="248"/>
      <c r="N187" s="235"/>
      <c r="O187" s="137">
        <f>P190/Q190</f>
        <v>2.2983336140797443</v>
      </c>
      <c r="P187" s="145">
        <v>6130.54</v>
      </c>
      <c r="Q187" s="145">
        <v>2740.24</v>
      </c>
      <c r="R187" s="1"/>
      <c r="S187" s="1"/>
      <c r="T187" s="1"/>
      <c r="U187" s="1"/>
      <c r="W187" s="18">
        <v>2</v>
      </c>
      <c r="X187" s="543">
        <f t="shared" ref="X187:X192" si="91">D184</f>
        <v>104</v>
      </c>
      <c r="Y187" s="567"/>
      <c r="Z187" s="566"/>
      <c r="AB187" s="124"/>
      <c r="AC187" s="92"/>
      <c r="AD187" s="92"/>
      <c r="AE187" s="445"/>
      <c r="AF187" s="445"/>
      <c r="AG187" s="445"/>
      <c r="AH187" s="445"/>
      <c r="AI187" s="445"/>
      <c r="AJ187" s="445"/>
      <c r="AK187" s="445"/>
      <c r="AL187" s="445"/>
      <c r="AM187" s="445"/>
      <c r="AN187" s="445"/>
      <c r="AO187" s="445"/>
      <c r="AP187" s="445"/>
      <c r="AQ187" s="445"/>
      <c r="AR187" s="445"/>
      <c r="AS187" s="445"/>
      <c r="AT187" s="445"/>
      <c r="AU187" s="445"/>
      <c r="AV187" s="445"/>
      <c r="AW187" s="445"/>
      <c r="AX187" s="445"/>
      <c r="AY187" s="445"/>
      <c r="AZ187" s="445"/>
      <c r="BA187" s="445"/>
      <c r="BB187" s="445"/>
      <c r="BC187" s="445"/>
      <c r="BD187" s="445"/>
      <c r="BE187" s="445"/>
      <c r="BF187" s="445"/>
      <c r="BG187" s="445"/>
      <c r="BH187" s="445"/>
      <c r="BI187" s="445"/>
      <c r="BJ187" s="445"/>
    </row>
    <row r="188" spans="1:62" s="3" customFormat="1">
      <c r="A188" s="30"/>
      <c r="B188" s="7"/>
      <c r="C188" s="19">
        <v>110</v>
      </c>
      <c r="D188" s="74">
        <v>139</v>
      </c>
      <c r="E188" s="145">
        <v>2.2000000000000002</v>
      </c>
      <c r="F188" s="131">
        <f>E188*460/B182</f>
        <v>31.823899371069185</v>
      </c>
      <c r="G188" s="343">
        <f t="shared" si="88"/>
        <v>318.23899371069183</v>
      </c>
      <c r="H188" s="275">
        <v>1312.5</v>
      </c>
      <c r="I188" s="238"/>
      <c r="J188" s="248">
        <v>495.27</v>
      </c>
      <c r="K188" s="1"/>
      <c r="L188" s="256"/>
      <c r="M188" s="256"/>
      <c r="N188" s="235"/>
      <c r="O188" s="532"/>
      <c r="P188" s="145">
        <v>6152.5</v>
      </c>
      <c r="Q188" s="145">
        <v>2616.1</v>
      </c>
      <c r="R188" s="1"/>
      <c r="S188" s="1"/>
      <c r="T188" s="1"/>
      <c r="U188" s="1"/>
      <c r="W188" s="19">
        <v>7</v>
      </c>
      <c r="X188" s="532">
        <f t="shared" si="91"/>
        <v>99</v>
      </c>
      <c r="Y188" s="877">
        <f>(J184+J185)*(C185-C184)/2</f>
        <v>23793.575000000001</v>
      </c>
      <c r="Z188" s="878"/>
      <c r="AB188" s="124"/>
      <c r="AC188" s="92"/>
      <c r="AD188" s="92"/>
      <c r="AE188" s="445"/>
      <c r="AF188" s="445"/>
      <c r="AG188" s="445"/>
      <c r="AH188" s="445"/>
      <c r="AI188" s="445"/>
      <c r="AJ188" s="445"/>
      <c r="AK188" s="445"/>
      <c r="AL188" s="445"/>
      <c r="AM188" s="445"/>
      <c r="AN188" s="445"/>
      <c r="AO188" s="445"/>
      <c r="AP188" s="445"/>
      <c r="AQ188" s="445"/>
      <c r="AR188" s="445"/>
      <c r="AS188" s="445"/>
      <c r="AT188" s="445"/>
      <c r="AU188" s="445"/>
      <c r="AV188" s="445"/>
      <c r="AW188" s="445"/>
      <c r="AX188" s="445"/>
      <c r="AY188" s="445"/>
      <c r="AZ188" s="445"/>
      <c r="BA188" s="445"/>
      <c r="BB188" s="445"/>
      <c r="BC188" s="445"/>
      <c r="BD188" s="445"/>
      <c r="BE188" s="445"/>
      <c r="BF188" s="445"/>
      <c r="BG188" s="445"/>
      <c r="BH188" s="445"/>
      <c r="BI188" s="445"/>
      <c r="BJ188" s="445"/>
    </row>
    <row r="189" spans="1:62" s="3" customFormat="1">
      <c r="A189" s="30"/>
      <c r="B189" s="7"/>
      <c r="C189" s="19">
        <v>120</v>
      </c>
      <c r="D189" s="74">
        <v>130</v>
      </c>
      <c r="E189" s="145">
        <v>2.15</v>
      </c>
      <c r="F189" s="131">
        <f>E189*460/B182</f>
        <v>31.10062893081761</v>
      </c>
      <c r="G189" s="343">
        <f t="shared" si="88"/>
        <v>314.62264150943395</v>
      </c>
      <c r="H189" s="248">
        <v>1248.8499999999999</v>
      </c>
      <c r="I189" s="238"/>
      <c r="J189" s="248">
        <v>393.19</v>
      </c>
      <c r="K189" s="238">
        <v>21.169376</v>
      </c>
      <c r="L189" s="255"/>
      <c r="M189" s="255"/>
      <c r="N189" s="235"/>
      <c r="O189" s="545"/>
      <c r="P189" s="145">
        <v>6136.61</v>
      </c>
      <c r="Q189" s="145">
        <v>2658.01</v>
      </c>
      <c r="R189" s="1"/>
      <c r="S189" s="1"/>
      <c r="T189" s="1"/>
      <c r="U189" s="1"/>
      <c r="W189" s="19">
        <v>12</v>
      </c>
      <c r="X189" s="532">
        <f t="shared" si="91"/>
        <v>115</v>
      </c>
      <c r="Y189" s="877">
        <f>(J185+J186)*(C186-C185)/2</f>
        <v>8917.7250000000004</v>
      </c>
      <c r="Z189" s="878"/>
      <c r="AB189" s="124"/>
      <c r="AC189" s="92"/>
      <c r="AD189" s="92"/>
      <c r="AE189" s="445"/>
      <c r="AF189" s="445"/>
      <c r="AG189" s="445"/>
      <c r="AH189" s="445"/>
      <c r="AI189" s="445"/>
      <c r="AJ189" s="445"/>
      <c r="AK189" s="445"/>
      <c r="AL189" s="445"/>
      <c r="AM189" s="445"/>
      <c r="AN189" s="445"/>
      <c r="AO189" s="445"/>
      <c r="AP189" s="445"/>
      <c r="AQ189" s="445"/>
      <c r="AR189" s="445"/>
      <c r="AS189" s="445"/>
      <c r="AT189" s="445"/>
      <c r="AU189" s="445"/>
      <c r="AV189" s="445"/>
      <c r="AW189" s="445"/>
      <c r="AX189" s="445"/>
      <c r="AY189" s="445"/>
      <c r="AZ189" s="445"/>
      <c r="BA189" s="445"/>
      <c r="BB189" s="445"/>
      <c r="BC189" s="445"/>
      <c r="BD189" s="445"/>
      <c r="BE189" s="445"/>
      <c r="BF189" s="445"/>
      <c r="BG189" s="445"/>
      <c r="BH189" s="445"/>
      <c r="BI189" s="445"/>
      <c r="BJ189" s="445"/>
    </row>
    <row r="190" spans="1:62" s="3" customFormat="1">
      <c r="A190" s="30"/>
      <c r="B190" s="7"/>
      <c r="C190" s="19"/>
      <c r="D190" s="564"/>
      <c r="E190" s="565"/>
      <c r="F190" s="131"/>
      <c r="G190" s="349" t="s">
        <v>228</v>
      </c>
      <c r="H190" s="249"/>
      <c r="I190" s="235"/>
      <c r="J190" s="347"/>
      <c r="K190" s="253"/>
      <c r="L190" s="255"/>
      <c r="M190" s="255"/>
      <c r="N190" s="235"/>
      <c r="O190" s="42" t="s">
        <v>25</v>
      </c>
      <c r="P190" s="551">
        <f>AVERAGE(P187:P189)</f>
        <v>6139.8833333333341</v>
      </c>
      <c r="Q190" s="173">
        <f>AVERAGE(Q187:Q189)</f>
        <v>2671.4500000000003</v>
      </c>
      <c r="R190" s="1"/>
      <c r="S190" s="1"/>
      <c r="T190" s="1"/>
      <c r="U190" s="1"/>
      <c r="W190" s="19">
        <v>22</v>
      </c>
      <c r="X190" s="532">
        <f t="shared" si="91"/>
        <v>124</v>
      </c>
      <c r="Y190" s="877">
        <f>(J186+J187)*(C187-C186)/2</f>
        <v>9856.9</v>
      </c>
      <c r="Z190" s="878"/>
      <c r="AB190" s="124"/>
      <c r="AC190" s="92"/>
      <c r="AD190" s="92"/>
      <c r="AE190" s="445"/>
      <c r="AF190" s="445"/>
      <c r="AG190" s="445"/>
      <c r="AH190" s="445"/>
      <c r="AI190" s="445"/>
      <c r="AJ190" s="445"/>
      <c r="AK190" s="445"/>
      <c r="AL190" s="445"/>
      <c r="AM190" s="445"/>
      <c r="AN190" s="445"/>
      <c r="AO190" s="445"/>
      <c r="AP190" s="445"/>
      <c r="AQ190" s="445"/>
      <c r="AR190" s="445"/>
      <c r="AS190" s="445"/>
      <c r="AT190" s="445"/>
      <c r="AU190" s="445"/>
      <c r="AV190" s="445"/>
      <c r="AW190" s="445"/>
      <c r="AX190" s="445"/>
      <c r="AY190" s="445"/>
      <c r="AZ190" s="445"/>
      <c r="BA190" s="445"/>
      <c r="BB190" s="445"/>
      <c r="BC190" s="445"/>
      <c r="BD190" s="445"/>
      <c r="BE190" s="445"/>
      <c r="BF190" s="445"/>
      <c r="BG190" s="445"/>
      <c r="BH190" s="445"/>
      <c r="BI190" s="445"/>
      <c r="BJ190" s="445"/>
    </row>
    <row r="191" spans="1:62" s="3" customFormat="1">
      <c r="A191" s="30"/>
      <c r="B191" s="7"/>
      <c r="C191" s="19"/>
      <c r="D191" s="564"/>
      <c r="E191" s="565"/>
      <c r="F191" s="131"/>
      <c r="G191" s="344">
        <f>SUM(G177:G189)</f>
        <v>3294.4968553459112</v>
      </c>
      <c r="H191" s="250"/>
      <c r="I191" s="235"/>
      <c r="J191" s="347"/>
      <c r="K191" s="253"/>
      <c r="L191" s="255"/>
      <c r="M191" s="255"/>
      <c r="N191" s="235"/>
      <c r="O191" s="1"/>
      <c r="P191" s="1"/>
      <c r="Q191" s="1"/>
      <c r="R191" s="1"/>
      <c r="S191" s="1"/>
      <c r="T191" s="1"/>
      <c r="U191" s="1"/>
      <c r="W191" s="19">
        <v>32</v>
      </c>
      <c r="X191" s="532">
        <f t="shared" si="91"/>
        <v>139</v>
      </c>
      <c r="Y191" s="877">
        <f>(J187+J188)*(C188-C187)/2</f>
        <v>5841.5499999999993</v>
      </c>
      <c r="Z191" s="878"/>
      <c r="AB191" s="124"/>
      <c r="AC191" s="92"/>
      <c r="AD191" s="92"/>
      <c r="AE191" s="445"/>
      <c r="AF191" s="445"/>
      <c r="AG191" s="445"/>
      <c r="AH191" s="445"/>
      <c r="AI191" s="445"/>
      <c r="AJ191" s="445"/>
      <c r="AK191" s="445"/>
      <c r="AL191" s="445"/>
      <c r="AM191" s="445"/>
      <c r="AN191" s="445"/>
      <c r="AO191" s="445"/>
      <c r="AP191" s="445"/>
      <c r="AQ191" s="445"/>
      <c r="AR191" s="445"/>
      <c r="AS191" s="445"/>
      <c r="AT191" s="445"/>
      <c r="AU191" s="445"/>
      <c r="AV191" s="445"/>
      <c r="AW191" s="445"/>
      <c r="AX191" s="445"/>
      <c r="AY191" s="445"/>
      <c r="AZ191" s="445"/>
      <c r="BA191" s="445"/>
      <c r="BB191" s="445"/>
      <c r="BC191" s="445"/>
      <c r="BD191" s="445"/>
      <c r="BE191" s="445"/>
      <c r="BF191" s="445"/>
      <c r="BG191" s="445"/>
      <c r="BH191" s="445"/>
      <c r="BI191" s="445"/>
      <c r="BJ191" s="445"/>
    </row>
    <row r="192" spans="1:62" s="3" customFormat="1">
      <c r="A192" s="30"/>
      <c r="B192" s="7"/>
      <c r="C192" s="19"/>
      <c r="D192" s="564"/>
      <c r="E192" s="565"/>
      <c r="F192" s="131"/>
      <c r="G192" s="347"/>
      <c r="H192" s="250"/>
      <c r="I192" s="235"/>
      <c r="J192" s="347"/>
      <c r="K192" s="253"/>
      <c r="L192" s="255"/>
      <c r="M192" s="255"/>
      <c r="N192" s="1"/>
      <c r="O192" s="1"/>
      <c r="P192" s="1"/>
      <c r="Q192" s="1"/>
      <c r="R192" s="1"/>
      <c r="S192" s="1"/>
      <c r="T192" s="1"/>
      <c r="U192" s="1"/>
      <c r="W192" s="534">
        <v>42</v>
      </c>
      <c r="X192" s="545">
        <f t="shared" si="91"/>
        <v>130</v>
      </c>
      <c r="Y192" s="879">
        <f>(J188+J189)*(C189-C188)/2</f>
        <v>4442.3</v>
      </c>
      <c r="Z192" s="880"/>
      <c r="AB192" s="124"/>
      <c r="AC192" s="92"/>
      <c r="AD192" s="92"/>
      <c r="AE192" s="445"/>
      <c r="AF192" s="445"/>
      <c r="AG192" s="445"/>
      <c r="AH192" s="445"/>
      <c r="AI192" s="445"/>
      <c r="AJ192" s="445"/>
      <c r="AK192" s="445"/>
      <c r="AL192" s="445"/>
      <c r="AM192" s="445"/>
      <c r="AN192" s="445"/>
      <c r="AO192" s="445"/>
      <c r="AP192" s="445"/>
      <c r="AQ192" s="445"/>
      <c r="AR192" s="445"/>
      <c r="AS192" s="445"/>
      <c r="AT192" s="445"/>
      <c r="AU192" s="445"/>
      <c r="AV192" s="445"/>
      <c r="AW192" s="445"/>
      <c r="AX192" s="445"/>
      <c r="AY192" s="445"/>
      <c r="AZ192" s="445"/>
      <c r="BA192" s="445"/>
      <c r="BB192" s="445"/>
      <c r="BC192" s="445"/>
      <c r="BD192" s="445"/>
      <c r="BE192" s="445"/>
      <c r="BF192" s="445"/>
      <c r="BG192" s="445"/>
      <c r="BH192" s="445"/>
      <c r="BI192" s="445"/>
      <c r="BJ192" s="445"/>
    </row>
    <row r="193" spans="1:62" s="3" customFormat="1">
      <c r="A193" s="76"/>
      <c r="B193" s="116"/>
      <c r="C193" s="534"/>
      <c r="D193" s="564"/>
      <c r="E193" s="565"/>
      <c r="F193" s="183"/>
      <c r="G193" s="348"/>
      <c r="H193" s="251"/>
      <c r="I193" s="352"/>
      <c r="J193" s="227"/>
      <c r="K193" s="338"/>
      <c r="L193" s="407"/>
      <c r="M193" s="257"/>
      <c r="N193" s="1"/>
      <c r="O193" s="444"/>
      <c r="P193" s="1"/>
      <c r="Q193" s="1"/>
      <c r="R193" s="1"/>
      <c r="S193" s="1"/>
      <c r="T193" s="1"/>
      <c r="U193" s="1"/>
      <c r="V193" s="2"/>
      <c r="W193" s="545" t="s">
        <v>25</v>
      </c>
      <c r="X193" s="545">
        <f>AVERAGE(X187:X192)</f>
        <v>118.5</v>
      </c>
      <c r="Y193" s="881">
        <f>SUM(Y188:Z192)/10*(220/100)/40*1000</f>
        <v>290686.27500000002</v>
      </c>
      <c r="Z193" s="882"/>
      <c r="AB193" s="124"/>
      <c r="AC193" s="92"/>
      <c r="AD193" s="92"/>
      <c r="AE193" s="445"/>
      <c r="AF193" s="445"/>
      <c r="AG193" s="445"/>
      <c r="AH193" s="445"/>
      <c r="AI193" s="445"/>
      <c r="AJ193" s="445"/>
      <c r="AK193" s="445"/>
      <c r="AL193" s="445"/>
      <c r="AM193" s="445"/>
      <c r="AN193" s="445"/>
      <c r="AO193" s="445"/>
      <c r="AP193" s="445"/>
      <c r="AQ193" s="445"/>
      <c r="AR193" s="445"/>
      <c r="AS193" s="445"/>
      <c r="AT193" s="445"/>
      <c r="AU193" s="445"/>
      <c r="AV193" s="445"/>
      <c r="AW193" s="445"/>
      <c r="AX193" s="445"/>
      <c r="AY193" s="445"/>
      <c r="AZ193" s="445"/>
      <c r="BA193" s="445"/>
      <c r="BB193" s="445"/>
      <c r="BC193" s="445"/>
      <c r="BD193" s="445"/>
      <c r="BE193" s="445"/>
      <c r="BF193" s="445"/>
      <c r="BG193" s="445"/>
      <c r="BH193" s="445"/>
      <c r="BI193" s="445"/>
      <c r="BJ193" s="445"/>
    </row>
    <row r="194" spans="1:62" s="3" customFormat="1">
      <c r="A194" s="140"/>
      <c r="B194" s="8"/>
      <c r="C194" s="66"/>
      <c r="D194" s="66"/>
      <c r="E194" s="135"/>
      <c r="F194" s="88"/>
      <c r="G194" s="8"/>
      <c r="H194" s="66"/>
      <c r="I194" s="66"/>
      <c r="J194" s="66"/>
      <c r="K194" s="66"/>
      <c r="L194" s="83"/>
      <c r="M194" s="121"/>
      <c r="N194" s="8"/>
      <c r="O194" s="8"/>
      <c r="P194" s="8"/>
      <c r="Q194" s="8"/>
      <c r="R194" s="8"/>
      <c r="S194" s="8"/>
      <c r="T194" s="8"/>
      <c r="U194" s="8"/>
      <c r="V194" s="16"/>
      <c r="W194" s="16"/>
      <c r="X194" s="16"/>
      <c r="Y194" s="16"/>
      <c r="Z194" s="16"/>
      <c r="AA194" s="16"/>
      <c r="AB194" s="144"/>
      <c r="AC194" s="92"/>
      <c r="AD194" s="92"/>
      <c r="AE194" s="445"/>
      <c r="AF194" s="445"/>
      <c r="AG194" s="445"/>
      <c r="AH194" s="445"/>
      <c r="AI194" s="445"/>
      <c r="AJ194" s="445"/>
      <c r="AK194" s="445"/>
      <c r="AL194" s="445"/>
      <c r="AM194" s="445"/>
      <c r="AN194" s="445"/>
      <c r="AO194" s="445"/>
      <c r="AP194" s="445"/>
      <c r="AQ194" s="445"/>
      <c r="AR194" s="445"/>
      <c r="AS194" s="445"/>
      <c r="AT194" s="445"/>
      <c r="AU194" s="445"/>
      <c r="AV194" s="445"/>
      <c r="AW194" s="445"/>
      <c r="AX194" s="445"/>
      <c r="AY194" s="445"/>
      <c r="AZ194" s="445"/>
      <c r="BA194" s="445"/>
      <c r="BB194" s="445"/>
      <c r="BC194" s="445"/>
      <c r="BD194" s="445"/>
      <c r="BE194" s="445"/>
      <c r="BF194" s="445"/>
      <c r="BG194" s="445"/>
      <c r="BH194" s="445"/>
      <c r="BI194" s="445"/>
      <c r="BJ194" s="445"/>
    </row>
    <row r="195" spans="1:62" s="3" customFormat="1">
      <c r="A195" s="141"/>
      <c r="B195" s="142"/>
      <c r="C195" s="141"/>
      <c r="D195" s="92"/>
      <c r="E195" s="92"/>
      <c r="F195" s="92"/>
      <c r="G195" s="92"/>
      <c r="H195" s="92"/>
      <c r="I195" s="92"/>
      <c r="J195" s="92"/>
      <c r="K195" s="92"/>
      <c r="L195" s="92"/>
      <c r="M195" s="92"/>
      <c r="N195" s="92"/>
      <c r="O195" s="92"/>
      <c r="P195" s="92"/>
      <c r="Q195" s="92"/>
      <c r="R195" s="92"/>
      <c r="S195" s="92"/>
      <c r="T195" s="92"/>
      <c r="U195" s="92"/>
      <c r="V195" s="92"/>
      <c r="W195" s="92"/>
      <c r="X195" s="92"/>
      <c r="Y195" s="92"/>
      <c r="Z195" s="89"/>
      <c r="AA195" s="89"/>
      <c r="AB195" s="92"/>
      <c r="AC195" s="92"/>
      <c r="AD195" s="92"/>
      <c r="AE195" s="445"/>
      <c r="AF195" s="445"/>
      <c r="AG195" s="445"/>
      <c r="AH195" s="445"/>
      <c r="AI195" s="445"/>
      <c r="AJ195" s="445"/>
      <c r="AK195" s="445"/>
      <c r="AL195" s="445"/>
      <c r="AM195" s="445"/>
      <c r="AN195" s="445"/>
      <c r="AO195" s="445"/>
      <c r="AP195" s="445"/>
      <c r="AQ195" s="445"/>
      <c r="AR195" s="445"/>
      <c r="AS195" s="445"/>
      <c r="AT195" s="445"/>
      <c r="AU195" s="445"/>
      <c r="AV195" s="445"/>
      <c r="AW195" s="445"/>
      <c r="AX195" s="445"/>
      <c r="AY195" s="445"/>
      <c r="AZ195" s="445"/>
      <c r="BA195" s="445"/>
      <c r="BB195" s="445"/>
      <c r="BC195" s="445"/>
      <c r="BD195" s="445"/>
      <c r="BE195" s="445"/>
      <c r="BF195" s="445"/>
      <c r="BG195" s="445"/>
      <c r="BH195" s="445"/>
      <c r="BI195" s="445"/>
      <c r="BJ195" s="445"/>
    </row>
    <row r="196" spans="1:62" s="3" customFormat="1" ht="15">
      <c r="A196" s="791" t="s">
        <v>157</v>
      </c>
      <c r="B196" s="867"/>
      <c r="C196" s="79" t="s">
        <v>22</v>
      </c>
      <c r="D196" s="36" t="s">
        <v>164</v>
      </c>
      <c r="E196" s="791" t="s">
        <v>27</v>
      </c>
      <c r="F196" s="867"/>
      <c r="G196" s="345" t="s">
        <v>227</v>
      </c>
      <c r="H196" s="37" t="s">
        <v>145</v>
      </c>
      <c r="I196" s="37" t="s">
        <v>95</v>
      </c>
      <c r="J196" s="84" t="s">
        <v>146</v>
      </c>
      <c r="K196" s="31" t="s">
        <v>28</v>
      </c>
      <c r="L196" s="36" t="s">
        <v>85</v>
      </c>
      <c r="M196" s="36" t="s">
        <v>134</v>
      </c>
      <c r="N196" s="351"/>
      <c r="O196" s="14" t="s">
        <v>22</v>
      </c>
      <c r="P196" s="36" t="s">
        <v>164</v>
      </c>
      <c r="Q196" s="36" t="s">
        <v>238</v>
      </c>
      <c r="R196" s="36" t="s">
        <v>27</v>
      </c>
      <c r="S196" s="36" t="s">
        <v>29</v>
      </c>
      <c r="T196" s="36" t="s">
        <v>179</v>
      </c>
      <c r="U196" s="36" t="s">
        <v>36</v>
      </c>
      <c r="V196" s="36" t="s">
        <v>38</v>
      </c>
      <c r="W196" s="36" t="s">
        <v>33</v>
      </c>
      <c r="X196" s="36" t="s">
        <v>167</v>
      </c>
      <c r="Y196" s="36" t="s">
        <v>181</v>
      </c>
      <c r="Z196" s="38" t="s">
        <v>46</v>
      </c>
      <c r="AA196" s="136"/>
      <c r="AB196" s="295"/>
      <c r="AC196" s="92"/>
      <c r="AD196" s="92"/>
      <c r="AE196" s="445"/>
      <c r="AF196" s="445"/>
      <c r="AG196" s="445"/>
      <c r="AH196" s="445"/>
      <c r="AI196" s="445"/>
      <c r="AJ196" s="445"/>
      <c r="AK196" s="445"/>
      <c r="AL196" s="445"/>
      <c r="AM196" s="445"/>
      <c r="AN196" s="445"/>
      <c r="AO196" s="445"/>
      <c r="AP196" s="445"/>
      <c r="AQ196" s="445"/>
      <c r="AR196" s="445"/>
      <c r="AS196" s="445"/>
      <c r="AT196" s="445"/>
      <c r="AU196" s="445"/>
      <c r="AV196" s="445"/>
      <c r="AW196" s="445"/>
      <c r="AX196" s="445"/>
      <c r="AY196" s="445"/>
      <c r="AZ196" s="445"/>
      <c r="BA196" s="445"/>
      <c r="BB196" s="445"/>
      <c r="BC196" s="445"/>
      <c r="BD196" s="445"/>
      <c r="BE196" s="445"/>
      <c r="BF196" s="445"/>
      <c r="BG196" s="445"/>
      <c r="BH196" s="445"/>
      <c r="BI196" s="445"/>
      <c r="BJ196" s="445"/>
    </row>
    <row r="197" spans="1:62" s="3" customFormat="1">
      <c r="A197" s="138"/>
      <c r="B197" s="139"/>
      <c r="C197" s="12" t="s">
        <v>23</v>
      </c>
      <c r="D197" s="13" t="s">
        <v>40</v>
      </c>
      <c r="E197" s="236" t="s">
        <v>108</v>
      </c>
      <c r="F197" s="237" t="s">
        <v>34</v>
      </c>
      <c r="G197" s="346"/>
      <c r="H197" s="73" t="s">
        <v>29</v>
      </c>
      <c r="I197" s="13" t="s">
        <v>29</v>
      </c>
      <c r="J197" s="12" t="s">
        <v>29</v>
      </c>
      <c r="K197" s="35" t="s">
        <v>202</v>
      </c>
      <c r="L197" s="133" t="s">
        <v>84</v>
      </c>
      <c r="M197" s="73" t="s">
        <v>147</v>
      </c>
      <c r="O197" s="35" t="s">
        <v>23</v>
      </c>
      <c r="P197" s="13" t="s">
        <v>40</v>
      </c>
      <c r="Q197" s="13" t="s">
        <v>40</v>
      </c>
      <c r="R197" s="73" t="s">
        <v>34</v>
      </c>
      <c r="S197" s="75"/>
      <c r="T197" s="73" t="s">
        <v>31</v>
      </c>
      <c r="U197" s="73" t="s">
        <v>37</v>
      </c>
      <c r="V197" s="73" t="s">
        <v>39</v>
      </c>
      <c r="W197" s="73" t="s">
        <v>34</v>
      </c>
      <c r="X197" s="73" t="s">
        <v>34</v>
      </c>
      <c r="Y197" s="73" t="s">
        <v>84</v>
      </c>
      <c r="Z197" s="73" t="s">
        <v>41</v>
      </c>
      <c r="AA197" s="73"/>
      <c r="AB197" s="124"/>
      <c r="AC197" s="92"/>
      <c r="AD197" s="92"/>
      <c r="AE197" s="445"/>
      <c r="AF197" s="445"/>
      <c r="AG197" s="445"/>
      <c r="AH197" s="445"/>
      <c r="AI197" s="445"/>
      <c r="AJ197" s="445"/>
      <c r="AK197" s="445"/>
      <c r="AL197" s="445"/>
      <c r="AM197" s="445"/>
      <c r="AN197" s="445"/>
      <c r="AO197" s="445"/>
      <c r="AP197" s="445"/>
      <c r="AQ197" s="445"/>
      <c r="AR197" s="445"/>
      <c r="AS197" s="445"/>
      <c r="AT197" s="445"/>
      <c r="AU197" s="445"/>
      <c r="AV197" s="445"/>
      <c r="AW197" s="445"/>
      <c r="AX197" s="445"/>
      <c r="AY197" s="445"/>
      <c r="AZ197" s="445"/>
      <c r="BA197" s="445"/>
      <c r="BB197" s="445"/>
      <c r="BC197" s="445"/>
      <c r="BD197" s="445"/>
      <c r="BE197" s="445"/>
      <c r="BF197" s="445"/>
      <c r="BG197" s="445"/>
      <c r="BH197" s="445"/>
      <c r="BI197" s="445"/>
      <c r="BJ197" s="445"/>
    </row>
    <row r="198" spans="1:62" s="3" customFormat="1">
      <c r="A198" s="17"/>
      <c r="B198" s="5"/>
      <c r="C198" s="18">
        <v>-10</v>
      </c>
      <c r="D198" s="74">
        <v>88</v>
      </c>
      <c r="E198" s="145">
        <v>0</v>
      </c>
      <c r="F198" s="130">
        <f>E198*460/B204</f>
        <v>0</v>
      </c>
      <c r="G198" s="153"/>
      <c r="H198" s="248">
        <v>1375.03</v>
      </c>
      <c r="I198" s="248"/>
      <c r="J198" s="252"/>
      <c r="K198" s="238">
        <v>1.5837410000000001</v>
      </c>
      <c r="L198" s="248">
        <v>42.17</v>
      </c>
      <c r="M198" s="248"/>
      <c r="O198" s="175">
        <v>-10</v>
      </c>
      <c r="P198" s="635">
        <f>D198</f>
        <v>88</v>
      </c>
      <c r="Q198" s="494">
        <v>183.410955</v>
      </c>
      <c r="R198" s="130">
        <f>F198</f>
        <v>0</v>
      </c>
      <c r="S198" s="130">
        <f>H198</f>
        <v>1375.03</v>
      </c>
      <c r="T198" s="688">
        <f>(S198/10)*1000*O209/(Q198/100)</f>
        <v>166203.78263351292</v>
      </c>
      <c r="U198" s="677">
        <v>1</v>
      </c>
      <c r="V198" s="126">
        <f>(U198*P212*200/10)/($B$50/1000)</f>
        <v>4012127.1929824562</v>
      </c>
      <c r="W198" s="688">
        <f t="shared" ref="W198:W204" si="92">V198/T198</f>
        <v>24.13980674452749</v>
      </c>
      <c r="X198" s="688">
        <f t="shared" ref="X198:X204" si="93">W198-R198</f>
        <v>24.13980674452749</v>
      </c>
      <c r="Y198" s="351"/>
      <c r="Z198" s="688">
        <f t="shared" ref="Z198:Z204" si="94">(W198/Q198)*100</f>
        <v>13.161594815602747</v>
      </c>
      <c r="AA198" s="182"/>
      <c r="AB198" s="124"/>
      <c r="AC198" s="92"/>
      <c r="AD198" s="92"/>
      <c r="AE198" s="445"/>
      <c r="AF198" s="445"/>
      <c r="AG198" s="445"/>
      <c r="AH198" s="445"/>
      <c r="AI198" s="445"/>
      <c r="AJ198" s="445"/>
      <c r="AK198" s="445"/>
      <c r="AL198" s="445"/>
      <c r="AM198" s="445"/>
      <c r="AN198" s="445"/>
      <c r="AO198" s="445"/>
      <c r="AP198" s="445"/>
      <c r="AQ198" s="445"/>
      <c r="AR198" s="445"/>
      <c r="AS198" s="445"/>
      <c r="AT198" s="445"/>
      <c r="AU198" s="445"/>
      <c r="AV198" s="445"/>
      <c r="AW198" s="445"/>
      <c r="AX198" s="445"/>
      <c r="AY198" s="445"/>
      <c r="AZ198" s="445"/>
      <c r="BA198" s="445"/>
      <c r="BB198" s="445"/>
      <c r="BC198" s="445"/>
      <c r="BD198" s="445"/>
      <c r="BE198" s="445"/>
      <c r="BF198" s="445"/>
      <c r="BG198" s="445"/>
      <c r="BH198" s="445"/>
      <c r="BI198" s="445"/>
      <c r="BJ198" s="445"/>
    </row>
    <row r="199" spans="1:62" s="3" customFormat="1">
      <c r="A199" s="30" t="s">
        <v>61</v>
      </c>
      <c r="B199" s="72">
        <v>245</v>
      </c>
      <c r="C199" s="19">
        <v>10</v>
      </c>
      <c r="D199" s="74">
        <v>107</v>
      </c>
      <c r="E199" s="145">
        <v>1.3</v>
      </c>
      <c r="F199" s="131">
        <f>E199*460/B204</f>
        <v>25.77586206896552</v>
      </c>
      <c r="G199" s="343">
        <f>(F199+F198)*5</f>
        <v>128.87931034482759</v>
      </c>
      <c r="H199" s="249"/>
      <c r="I199" s="253"/>
      <c r="J199" s="254"/>
      <c r="K199" s="253"/>
      <c r="L199" s="327"/>
      <c r="M199" s="327"/>
      <c r="O199" s="64">
        <v>80</v>
      </c>
      <c r="P199" s="64">
        <f t="shared" ref="P199:P204" si="95">D206</f>
        <v>106</v>
      </c>
      <c r="Q199" s="494">
        <v>208.773495</v>
      </c>
      <c r="R199" s="131">
        <f t="shared" ref="R199:R204" si="96">F206</f>
        <v>36.681034482758619</v>
      </c>
      <c r="S199" s="131">
        <f t="shared" ref="S199:S204" si="97">H206</f>
        <v>1321.12</v>
      </c>
      <c r="T199" s="691">
        <f>(S199/10)*1000*O209/(Q199/100)</f>
        <v>140288.12407586523</v>
      </c>
      <c r="U199" s="675">
        <v>2</v>
      </c>
      <c r="V199" s="127">
        <f>(U199*P212*200/10)/($B$50/1000)</f>
        <v>8024254.3859649124</v>
      </c>
      <c r="W199" s="691">
        <f t="shared" si="92"/>
        <v>57.198386811598844</v>
      </c>
      <c r="X199" s="691">
        <f t="shared" si="93"/>
        <v>20.517352328840225</v>
      </c>
      <c r="Y199" s="131">
        <f>($X$198-X199)/$X$198*100</f>
        <v>15.006145053371142</v>
      </c>
      <c r="Z199" s="691">
        <f t="shared" si="94"/>
        <v>27.397341224564375</v>
      </c>
      <c r="AA199" s="680"/>
      <c r="AB199" s="124"/>
      <c r="AC199" s="92"/>
      <c r="AD199" s="92"/>
      <c r="AE199" s="445"/>
      <c r="AF199" s="445"/>
      <c r="AG199" s="445"/>
      <c r="AH199" s="445"/>
      <c r="AI199" s="445"/>
      <c r="AJ199" s="445"/>
      <c r="AK199" s="445"/>
      <c r="AL199" s="445"/>
      <c r="AM199" s="445"/>
      <c r="AN199" s="445"/>
      <c r="AO199" s="445"/>
      <c r="AP199" s="445"/>
      <c r="AQ199" s="445"/>
      <c r="AR199" s="445"/>
      <c r="AS199" s="445"/>
      <c r="AT199" s="445"/>
      <c r="AU199" s="445"/>
      <c r="AV199" s="445"/>
      <c r="AW199" s="445"/>
      <c r="AX199" s="445"/>
      <c r="AY199" s="445"/>
      <c r="AZ199" s="445"/>
      <c r="BA199" s="445"/>
      <c r="BB199" s="445"/>
      <c r="BC199" s="445"/>
      <c r="BD199" s="445"/>
      <c r="BE199" s="445"/>
      <c r="BF199" s="445"/>
      <c r="BG199" s="445"/>
      <c r="BH199" s="445"/>
      <c r="BI199" s="445"/>
      <c r="BJ199" s="445"/>
    </row>
    <row r="200" spans="1:62" s="3" customFormat="1">
      <c r="A200" s="6"/>
      <c r="B200" s="774" t="s">
        <v>287</v>
      </c>
      <c r="C200" s="19">
        <v>20</v>
      </c>
      <c r="D200" s="74">
        <v>117</v>
      </c>
      <c r="E200" s="145">
        <v>1.4</v>
      </c>
      <c r="F200" s="131">
        <f>E200*460/B204</f>
        <v>27.758620689655174</v>
      </c>
      <c r="G200" s="343">
        <f t="shared" ref="G200:G211" si="98">(F200+F199)*5</f>
        <v>267.67241379310349</v>
      </c>
      <c r="H200" s="249"/>
      <c r="I200" s="253"/>
      <c r="J200" s="254"/>
      <c r="K200" s="234"/>
      <c r="L200" s="254"/>
      <c r="M200" s="254"/>
      <c r="O200" s="532">
        <v>85</v>
      </c>
      <c r="P200" s="64">
        <f t="shared" si="95"/>
        <v>105</v>
      </c>
      <c r="Q200" s="494">
        <v>168.61614</v>
      </c>
      <c r="R200" s="131">
        <f t="shared" si="96"/>
        <v>37.672413793103452</v>
      </c>
      <c r="S200" s="131">
        <f t="shared" si="97"/>
        <v>1370.2</v>
      </c>
      <c r="T200" s="691">
        <f>(S200/10)*1000*O209/(Q200/100)</f>
        <v>180151.88984823856</v>
      </c>
      <c r="U200" s="675">
        <v>2</v>
      </c>
      <c r="V200" s="127">
        <f>(U200*P212*200/10)/($B$50/1000)</f>
        <v>8024254.3859649124</v>
      </c>
      <c r="W200" s="691">
        <f t="shared" si="92"/>
        <v>44.541605379353001</v>
      </c>
      <c r="X200" s="691">
        <f t="shared" si="93"/>
        <v>6.8691915862495492</v>
      </c>
      <c r="Y200" s="131">
        <f t="shared" ref="Y200:Y204" si="99">($X$198-X200)/$X$198*100</f>
        <v>71.544131819502653</v>
      </c>
      <c r="Z200" s="691">
        <f t="shared" si="94"/>
        <v>26.415979739159607</v>
      </c>
      <c r="AA200" s="680"/>
      <c r="AB200" s="124"/>
      <c r="AC200" s="92"/>
      <c r="AD200" s="92"/>
      <c r="AE200" s="445"/>
      <c r="AF200" s="445"/>
      <c r="AG200" s="445"/>
      <c r="AH200" s="445"/>
      <c r="AI200" s="445"/>
      <c r="AJ200" s="445"/>
      <c r="AK200" s="445"/>
      <c r="AL200" s="445"/>
      <c r="AM200" s="445"/>
      <c r="AN200" s="445"/>
      <c r="AO200" s="445"/>
      <c r="AP200" s="445"/>
      <c r="AQ200" s="445"/>
      <c r="AR200" s="445"/>
      <c r="AS200" s="445"/>
      <c r="AT200" s="445"/>
      <c r="AU200" s="445"/>
      <c r="AV200" s="445"/>
      <c r="AW200" s="445"/>
      <c r="AX200" s="445"/>
      <c r="AY200" s="445"/>
      <c r="AZ200" s="445"/>
      <c r="BA200" s="445"/>
      <c r="BB200" s="445"/>
      <c r="BC200" s="445"/>
      <c r="BD200" s="445"/>
      <c r="BE200" s="445"/>
      <c r="BF200" s="445"/>
      <c r="BG200" s="445"/>
      <c r="BH200" s="445"/>
      <c r="BI200" s="445"/>
      <c r="BJ200" s="445"/>
    </row>
    <row r="201" spans="1:62" s="3" customFormat="1">
      <c r="A201" s="30" t="s">
        <v>97</v>
      </c>
      <c r="B201" s="7"/>
      <c r="C201" s="19">
        <v>30</v>
      </c>
      <c r="D201" s="74">
        <v>104</v>
      </c>
      <c r="E201" s="145">
        <v>1.45</v>
      </c>
      <c r="F201" s="131">
        <f>E201*460/B204</f>
        <v>28.75</v>
      </c>
      <c r="G201" s="343">
        <f t="shared" si="98"/>
        <v>282.54310344827587</v>
      </c>
      <c r="H201" s="249"/>
      <c r="I201" s="253"/>
      <c r="J201" s="254"/>
      <c r="K201" s="234"/>
      <c r="L201" s="347"/>
      <c r="M201" s="347"/>
      <c r="O201" s="64">
        <v>90</v>
      </c>
      <c r="P201" s="64">
        <f t="shared" si="95"/>
        <v>111</v>
      </c>
      <c r="Q201" s="494">
        <v>177.07032000000001</v>
      </c>
      <c r="R201" s="131">
        <f t="shared" si="96"/>
        <v>38.663793103448278</v>
      </c>
      <c r="S201" s="131">
        <f t="shared" si="97"/>
        <v>1347.69</v>
      </c>
      <c r="T201" s="691">
        <f>(S201/10)*1000*O209/(Q201/100)</f>
        <v>168732.30371771075</v>
      </c>
      <c r="U201" s="675">
        <v>2</v>
      </c>
      <c r="V201" s="127">
        <f>(U201*P212*200/10)/($B$50/1000)</f>
        <v>8024254.3859649124</v>
      </c>
      <c r="W201" s="691">
        <f t="shared" si="92"/>
        <v>47.556124163334459</v>
      </c>
      <c r="X201" s="691">
        <f t="shared" si="93"/>
        <v>8.8923310598861818</v>
      </c>
      <c r="Y201" s="131">
        <f t="shared" si="99"/>
        <v>63.163205265087385</v>
      </c>
      <c r="Z201" s="691">
        <f t="shared" si="94"/>
        <v>26.857196713336517</v>
      </c>
      <c r="AA201" s="680"/>
      <c r="AB201" s="124"/>
      <c r="AC201" s="92"/>
      <c r="AD201" s="92"/>
      <c r="AE201" s="445"/>
      <c r="AF201" s="445"/>
      <c r="AG201" s="445"/>
      <c r="AH201" s="445"/>
      <c r="AI201" s="445"/>
      <c r="AJ201" s="445"/>
      <c r="AK201" s="445"/>
      <c r="AL201" s="445"/>
      <c r="AM201" s="445"/>
      <c r="AN201" s="445"/>
      <c r="AO201" s="445"/>
      <c r="AP201" s="445"/>
      <c r="AQ201" s="445"/>
      <c r="AR201" s="445"/>
      <c r="AS201" s="445"/>
      <c r="AT201" s="445"/>
      <c r="AU201" s="445"/>
      <c r="AV201" s="445"/>
      <c r="AW201" s="445"/>
      <c r="AX201" s="445"/>
      <c r="AY201" s="445"/>
      <c r="AZ201" s="445"/>
      <c r="BA201" s="445"/>
      <c r="BB201" s="445"/>
      <c r="BC201" s="445"/>
      <c r="BD201" s="445"/>
      <c r="BE201" s="445"/>
      <c r="BF201" s="445"/>
      <c r="BG201" s="445"/>
      <c r="BH201" s="445"/>
      <c r="BI201" s="445"/>
      <c r="BJ201" s="445"/>
    </row>
    <row r="202" spans="1:62" s="3" customFormat="1">
      <c r="A202" s="6"/>
      <c r="B202" s="72">
        <v>26.5</v>
      </c>
      <c r="C202" s="19">
        <v>40</v>
      </c>
      <c r="D202" s="74">
        <v>98</v>
      </c>
      <c r="E202" s="145">
        <v>1.55</v>
      </c>
      <c r="F202" s="131">
        <f>E202*460/B204</f>
        <v>30.732758620689655</v>
      </c>
      <c r="G202" s="343">
        <f t="shared" si="98"/>
        <v>297.41379310344826</v>
      </c>
      <c r="H202" s="249"/>
      <c r="I202" s="253"/>
      <c r="J202" s="254"/>
      <c r="K202" s="234"/>
      <c r="L202" s="347"/>
      <c r="M202" s="347"/>
      <c r="O202" s="64">
        <v>100</v>
      </c>
      <c r="P202" s="64">
        <f t="shared" si="95"/>
        <v>118</v>
      </c>
      <c r="Q202" s="494">
        <v>202.43285999999998</v>
      </c>
      <c r="R202" s="131">
        <f t="shared" si="96"/>
        <v>38.663793103448278</v>
      </c>
      <c r="S202" s="131">
        <f t="shared" si="97"/>
        <v>1381.03</v>
      </c>
      <c r="T202" s="691">
        <f>(S202/10)*1000*O209/(Q202/100)</f>
        <v>151243.2858810171</v>
      </c>
      <c r="U202" s="675">
        <v>2</v>
      </c>
      <c r="V202" s="127">
        <f>(U202*P212*200/10)/($B$50/1000)</f>
        <v>8024254.3859649124</v>
      </c>
      <c r="W202" s="691">
        <f t="shared" si="92"/>
        <v>53.055276729954038</v>
      </c>
      <c r="X202" s="691">
        <f t="shared" si="93"/>
        <v>14.39148362650576</v>
      </c>
      <c r="Y202" s="131">
        <f t="shared" si="99"/>
        <v>40.382771996431501</v>
      </c>
      <c r="Z202" s="691">
        <f t="shared" si="94"/>
        <v>26.208826338744629</v>
      </c>
      <c r="AA202" s="680"/>
      <c r="AB202" s="124"/>
      <c r="AC202" s="92"/>
      <c r="AD202" s="92"/>
      <c r="AE202" s="445"/>
      <c r="AF202" s="445"/>
      <c r="AG202" s="445"/>
      <c r="AH202" s="445"/>
      <c r="AI202" s="445"/>
      <c r="AJ202" s="445"/>
      <c r="AK202" s="445"/>
      <c r="AL202" s="445"/>
      <c r="AM202" s="445"/>
      <c r="AN202" s="445"/>
      <c r="AO202" s="445"/>
      <c r="AP202" s="445"/>
      <c r="AQ202" s="445"/>
      <c r="AR202" s="445"/>
      <c r="AS202" s="445"/>
      <c r="AT202" s="445"/>
      <c r="AU202" s="445"/>
      <c r="AV202" s="445"/>
      <c r="AW202" s="445"/>
      <c r="AX202" s="445"/>
      <c r="AY202" s="445"/>
      <c r="AZ202" s="445"/>
      <c r="BA202" s="445"/>
      <c r="BB202" s="445"/>
      <c r="BC202" s="445"/>
      <c r="BD202" s="445"/>
      <c r="BE202" s="445"/>
      <c r="BF202" s="445"/>
      <c r="BG202" s="445"/>
      <c r="BH202" s="445"/>
      <c r="BI202" s="445"/>
      <c r="BJ202" s="445"/>
    </row>
    <row r="203" spans="1:62" s="3" customFormat="1">
      <c r="A203" s="30" t="s">
        <v>96</v>
      </c>
      <c r="B203" s="7"/>
      <c r="C203" s="19">
        <v>50</v>
      </c>
      <c r="D203" s="74">
        <v>111</v>
      </c>
      <c r="E203" s="145">
        <v>1.7</v>
      </c>
      <c r="F203" s="131">
        <f>E203*460/B204</f>
        <v>33.706896551724142</v>
      </c>
      <c r="G203" s="343">
        <f t="shared" si="98"/>
        <v>322.19827586206895</v>
      </c>
      <c r="H203" s="249"/>
      <c r="I203" s="253"/>
      <c r="J203" s="254"/>
      <c r="K203" s="234"/>
      <c r="L203" s="347"/>
      <c r="M203" s="347"/>
      <c r="O203" s="19">
        <v>110</v>
      </c>
      <c r="P203" s="64">
        <f t="shared" si="95"/>
        <v>114</v>
      </c>
      <c r="Q203" s="494">
        <v>210.88703999999998</v>
      </c>
      <c r="R203" s="131">
        <f t="shared" si="96"/>
        <v>38.663793103448278</v>
      </c>
      <c r="S203" s="131">
        <f t="shared" si="97"/>
        <v>1434.03</v>
      </c>
      <c r="T203" s="691">
        <f>(S203/10)*1000*O209/(Q203/100)</f>
        <v>150751.74504266723</v>
      </c>
      <c r="U203" s="2">
        <v>2</v>
      </c>
      <c r="V203" s="127">
        <f>(U203*P212*200/10)/($B$50/1000)</f>
        <v>8024254.3859649124</v>
      </c>
      <c r="W203" s="691">
        <f t="shared" si="92"/>
        <v>53.22826865913764</v>
      </c>
      <c r="X203" s="691">
        <f t="shared" si="93"/>
        <v>14.564475555689363</v>
      </c>
      <c r="Y203" s="131">
        <f t="shared" si="99"/>
        <v>39.666146834455752</v>
      </c>
      <c r="Z203" s="691">
        <f t="shared" si="94"/>
        <v>25.240180078935932</v>
      </c>
      <c r="AA203" s="124"/>
      <c r="AB203" s="124"/>
      <c r="AC203" s="92"/>
      <c r="AD203" s="92"/>
      <c r="AE203" s="445"/>
      <c r="AF203" s="445"/>
      <c r="AG203" s="445"/>
      <c r="AH203" s="445"/>
      <c r="AI203" s="445"/>
      <c r="AJ203" s="445"/>
      <c r="AK203" s="445"/>
      <c r="AL203" s="445"/>
      <c r="AM203" s="445"/>
      <c r="AN203" s="445"/>
      <c r="AO203" s="445"/>
      <c r="AP203" s="445"/>
      <c r="AQ203" s="445"/>
      <c r="AR203" s="445"/>
      <c r="AS203" s="445"/>
      <c r="AT203" s="445"/>
      <c r="AU203" s="445"/>
      <c r="AV203" s="445"/>
      <c r="AW203" s="445"/>
      <c r="AX203" s="445"/>
      <c r="AY203" s="445"/>
      <c r="AZ203" s="445"/>
      <c r="BA203" s="445"/>
      <c r="BB203" s="445"/>
      <c r="BC203" s="445"/>
      <c r="BD203" s="445"/>
      <c r="BE203" s="445"/>
      <c r="BF203" s="445"/>
      <c r="BG203" s="445"/>
      <c r="BH203" s="445"/>
      <c r="BI203" s="445"/>
      <c r="BJ203" s="445"/>
    </row>
    <row r="204" spans="1:62" s="3" customFormat="1">
      <c r="A204" s="30"/>
      <c r="B204" s="72">
        <v>23.2</v>
      </c>
      <c r="C204" s="19">
        <v>60</v>
      </c>
      <c r="D204" s="74">
        <v>125</v>
      </c>
      <c r="E204" s="145">
        <v>1.85</v>
      </c>
      <c r="F204" s="131">
        <f>E204*460/B204</f>
        <v>36.681034482758619</v>
      </c>
      <c r="G204" s="343">
        <f t="shared" si="98"/>
        <v>351.93965517241384</v>
      </c>
      <c r="H204" s="249"/>
      <c r="I204" s="253"/>
      <c r="J204" s="254"/>
      <c r="K204" s="234"/>
      <c r="L204" s="347"/>
      <c r="M204" s="347"/>
      <c r="O204" s="65">
        <v>120</v>
      </c>
      <c r="P204" s="65">
        <f t="shared" si="95"/>
        <v>124</v>
      </c>
      <c r="Q204" s="494">
        <v>200.31931499999999</v>
      </c>
      <c r="R204" s="183">
        <f t="shared" si="96"/>
        <v>39.655172413793103</v>
      </c>
      <c r="S204" s="183">
        <f t="shared" si="97"/>
        <v>1456.25</v>
      </c>
      <c r="T204" s="185">
        <f>(S204/10)*1000*O209/(Q204/100)</f>
        <v>161163.65726507438</v>
      </c>
      <c r="U204" s="678">
        <v>2</v>
      </c>
      <c r="V204" s="362">
        <f>(U204*P212*200/10)/($B$50/1000)</f>
        <v>8024254.3859649124</v>
      </c>
      <c r="W204" s="185">
        <f t="shared" si="92"/>
        <v>49.789478112717418</v>
      </c>
      <c r="X204" s="691">
        <f t="shared" si="93"/>
        <v>10.134305698924315</v>
      </c>
      <c r="Y204" s="131">
        <f t="shared" si="99"/>
        <v>58.018281562167985</v>
      </c>
      <c r="Z204" s="691">
        <f t="shared" si="94"/>
        <v>24.855056095173559</v>
      </c>
      <c r="AA204" s="144"/>
      <c r="AB204" s="124"/>
      <c r="AC204" s="92"/>
      <c r="AD204" s="92"/>
      <c r="AE204" s="445"/>
      <c r="AF204" s="445"/>
      <c r="AG204" s="445"/>
      <c r="AH204" s="445"/>
      <c r="AI204" s="445"/>
      <c r="AJ204" s="445"/>
      <c r="AK204" s="445"/>
      <c r="AL204" s="445"/>
      <c r="AM204" s="445"/>
      <c r="AN204" s="445"/>
      <c r="AO204" s="445"/>
      <c r="AP204" s="445"/>
      <c r="AQ204" s="445"/>
      <c r="AR204" s="445"/>
      <c r="AS204" s="445"/>
      <c r="AT204" s="445"/>
      <c r="AU204" s="445"/>
      <c r="AV204" s="445"/>
      <c r="AW204" s="445"/>
      <c r="AX204" s="445"/>
      <c r="AY204" s="445"/>
      <c r="AZ204" s="445"/>
      <c r="BA204" s="445"/>
      <c r="BB204" s="445"/>
      <c r="BC204" s="445"/>
      <c r="BD204" s="445"/>
      <c r="BE204" s="445"/>
      <c r="BF204" s="445"/>
      <c r="BG204" s="445"/>
      <c r="BH204" s="445"/>
      <c r="BI204" s="445"/>
      <c r="BJ204" s="445"/>
    </row>
    <row r="205" spans="1:62" s="3" customFormat="1">
      <c r="A205" s="30"/>
      <c r="B205" s="7"/>
      <c r="C205" s="19">
        <v>70</v>
      </c>
      <c r="D205" s="74">
        <v>121</v>
      </c>
      <c r="E205" s="145">
        <v>1.85</v>
      </c>
      <c r="F205" s="131">
        <f>E205*460/B204</f>
        <v>36.681034482758619</v>
      </c>
      <c r="G205" s="343">
        <f t="shared" si="98"/>
        <v>366.81034482758616</v>
      </c>
      <c r="H205" s="249"/>
      <c r="I205" s="253"/>
      <c r="J205" s="254"/>
      <c r="K205" s="1"/>
      <c r="L205" s="347"/>
      <c r="M205" s="347"/>
      <c r="O205" s="204" t="s">
        <v>94</v>
      </c>
      <c r="P205" s="689">
        <f t="shared" ref="P205:Z205" si="100">AVERAGE(P199:P204)</f>
        <v>113</v>
      </c>
      <c r="Q205" s="689">
        <f t="shared" si="100"/>
        <v>194.68319499999998</v>
      </c>
      <c r="R205" s="185">
        <f t="shared" si="100"/>
        <v>38.333333333333336</v>
      </c>
      <c r="S205" s="185">
        <f t="shared" si="100"/>
        <v>1385.0533333333333</v>
      </c>
      <c r="T205" s="185">
        <f t="shared" si="100"/>
        <v>158721.83430509557</v>
      </c>
      <c r="U205" s="678">
        <f t="shared" si="100"/>
        <v>2</v>
      </c>
      <c r="V205" s="362">
        <f t="shared" si="100"/>
        <v>8024254.3859649124</v>
      </c>
      <c r="W205" s="185">
        <f t="shared" si="100"/>
        <v>50.894856642682562</v>
      </c>
      <c r="X205" s="132">
        <f t="shared" si="100"/>
        <v>12.561523309349232</v>
      </c>
      <c r="Y205" s="132">
        <f t="shared" si="100"/>
        <v>47.96344708850274</v>
      </c>
      <c r="Z205" s="132">
        <f t="shared" si="100"/>
        <v>26.162430031652434</v>
      </c>
      <c r="AA205" s="683"/>
      <c r="AB205" s="124"/>
      <c r="AC205" s="92"/>
      <c r="AD205" s="92"/>
      <c r="AE205" s="445"/>
      <c r="AF205" s="445"/>
      <c r="AG205" s="445"/>
      <c r="AH205" s="445"/>
      <c r="AI205" s="445"/>
      <c r="AJ205" s="445"/>
      <c r="AK205" s="445"/>
      <c r="AL205" s="445"/>
      <c r="AM205" s="445"/>
      <c r="AN205" s="445"/>
      <c r="AO205" s="445"/>
      <c r="AP205" s="445"/>
      <c r="AQ205" s="445"/>
      <c r="AR205" s="445"/>
      <c r="AS205" s="445"/>
      <c r="AT205" s="445"/>
      <c r="AU205" s="445"/>
      <c r="AV205" s="445"/>
      <c r="AW205" s="445"/>
      <c r="AX205" s="445"/>
      <c r="AY205" s="445"/>
      <c r="AZ205" s="445"/>
      <c r="BA205" s="445"/>
      <c r="BB205" s="445"/>
      <c r="BC205" s="445"/>
      <c r="BD205" s="445"/>
      <c r="BE205" s="445"/>
      <c r="BF205" s="445"/>
      <c r="BG205" s="445"/>
      <c r="BH205" s="445"/>
      <c r="BI205" s="445"/>
      <c r="BJ205" s="445"/>
    </row>
    <row r="206" spans="1:62" s="3" customFormat="1">
      <c r="A206" s="6"/>
      <c r="B206" s="7"/>
      <c r="C206" s="19">
        <v>80</v>
      </c>
      <c r="D206" s="74">
        <v>106</v>
      </c>
      <c r="E206" s="145">
        <v>1.85</v>
      </c>
      <c r="F206" s="131">
        <f>E206*460/B204</f>
        <v>36.681034482758619</v>
      </c>
      <c r="G206" s="343">
        <f t="shared" si="98"/>
        <v>366.81034482758616</v>
      </c>
      <c r="H206" s="248">
        <v>1321.12</v>
      </c>
      <c r="I206" s="238"/>
      <c r="J206" s="248">
        <v>9160.35</v>
      </c>
      <c r="K206" s="1"/>
      <c r="L206" s="347"/>
      <c r="M206" s="347"/>
      <c r="AB206" s="124"/>
      <c r="AC206" s="92"/>
      <c r="AD206" s="92"/>
      <c r="AE206" s="445"/>
      <c r="AF206" s="445"/>
      <c r="AG206" s="445"/>
      <c r="AH206" s="445"/>
      <c r="AI206" s="445"/>
      <c r="AJ206" s="445"/>
      <c r="AK206" s="445"/>
      <c r="AL206" s="445"/>
      <c r="AM206" s="445"/>
      <c r="AN206" s="445"/>
      <c r="AO206" s="445"/>
      <c r="AP206" s="445"/>
      <c r="AQ206" s="445"/>
      <c r="AR206" s="445"/>
      <c r="AS206" s="445"/>
      <c r="AT206" s="445"/>
      <c r="AU206" s="445"/>
      <c r="AV206" s="445"/>
      <c r="AW206" s="445"/>
      <c r="AX206" s="445"/>
      <c r="AY206" s="445"/>
      <c r="AZ206" s="445"/>
      <c r="BA206" s="445"/>
      <c r="BB206" s="445"/>
      <c r="BC206" s="445"/>
      <c r="BD206" s="445"/>
      <c r="BE206" s="445"/>
      <c r="BF206" s="445"/>
      <c r="BG206" s="445"/>
      <c r="BH206" s="445"/>
      <c r="BI206" s="445"/>
      <c r="BJ206" s="445"/>
    </row>
    <row r="207" spans="1:62" s="3" customFormat="1" ht="15">
      <c r="A207" s="6"/>
      <c r="B207" s="7"/>
      <c r="C207" s="19">
        <v>85</v>
      </c>
      <c r="D207" s="74">
        <v>105</v>
      </c>
      <c r="E207" s="145">
        <v>1.9</v>
      </c>
      <c r="F207" s="131">
        <f>E207*460/B204</f>
        <v>37.672413793103452</v>
      </c>
      <c r="G207" s="343">
        <f t="shared" si="98"/>
        <v>371.76724137931035</v>
      </c>
      <c r="H207" s="248">
        <v>1370.2</v>
      </c>
      <c r="I207" s="238"/>
      <c r="J207" s="248">
        <v>3397.35</v>
      </c>
      <c r="K207" s="253"/>
      <c r="L207" s="255"/>
      <c r="M207" s="255"/>
      <c r="N207" s="235"/>
      <c r="O207" s="793" t="s">
        <v>63</v>
      </c>
      <c r="P207" s="794"/>
      <c r="Q207" s="795"/>
      <c r="S207" s="883" t="s">
        <v>98</v>
      </c>
      <c r="T207" s="884"/>
      <c r="U207" s="78"/>
      <c r="W207" s="14" t="s">
        <v>22</v>
      </c>
      <c r="X207" s="31" t="s">
        <v>24</v>
      </c>
      <c r="Y207" s="791" t="s">
        <v>81</v>
      </c>
      <c r="Z207" s="867"/>
      <c r="AB207" s="124"/>
      <c r="AC207" s="92"/>
      <c r="AD207" s="92"/>
      <c r="AE207" s="445"/>
      <c r="AF207" s="445"/>
      <c r="AG207" s="445"/>
      <c r="AH207" s="445"/>
      <c r="AI207" s="445"/>
      <c r="AJ207" s="445"/>
      <c r="AK207" s="445"/>
      <c r="AL207" s="445"/>
      <c r="AM207" s="445"/>
      <c r="AN207" s="445"/>
      <c r="AO207" s="445"/>
      <c r="AP207" s="445"/>
      <c r="AQ207" s="445"/>
      <c r="AR207" s="445"/>
      <c r="AS207" s="445"/>
      <c r="AT207" s="445"/>
      <c r="AU207" s="445"/>
      <c r="AV207" s="445"/>
      <c r="AW207" s="445"/>
      <c r="AX207" s="445"/>
      <c r="AY207" s="445"/>
      <c r="AZ207" s="445"/>
      <c r="BA207" s="445"/>
      <c r="BB207" s="445"/>
      <c r="BC207" s="445"/>
      <c r="BD207" s="445"/>
      <c r="BE207" s="445"/>
      <c r="BF207" s="445"/>
      <c r="BG207" s="445"/>
      <c r="BH207" s="445"/>
      <c r="BI207" s="445"/>
      <c r="BJ207" s="445"/>
    </row>
    <row r="208" spans="1:62" s="3" customFormat="1">
      <c r="A208" s="30"/>
      <c r="B208" s="7"/>
      <c r="C208" s="19">
        <v>90</v>
      </c>
      <c r="D208" s="74">
        <v>111</v>
      </c>
      <c r="E208" s="145">
        <v>1.95</v>
      </c>
      <c r="F208" s="131">
        <f>E208*460/B204</f>
        <v>38.663793103448278</v>
      </c>
      <c r="G208" s="343">
        <f t="shared" si="98"/>
        <v>381.68103448275866</v>
      </c>
      <c r="H208" s="248">
        <v>1347.69</v>
      </c>
      <c r="I208" s="238"/>
      <c r="J208" s="248">
        <v>2086.7199999999998</v>
      </c>
      <c r="K208" s="253"/>
      <c r="L208" s="257"/>
      <c r="M208" s="257"/>
      <c r="N208" s="235"/>
      <c r="O208" s="49" t="s">
        <v>62</v>
      </c>
      <c r="P208" s="49" t="s">
        <v>58</v>
      </c>
      <c r="Q208" s="50" t="s">
        <v>59</v>
      </c>
      <c r="S208" s="875" t="s">
        <v>99</v>
      </c>
      <c r="T208" s="876"/>
      <c r="U208" s="205"/>
      <c r="W208" s="35" t="s">
        <v>23</v>
      </c>
      <c r="X208" s="35" t="s">
        <v>40</v>
      </c>
      <c r="Y208" s="875" t="s">
        <v>196</v>
      </c>
      <c r="Z208" s="876"/>
      <c r="AB208" s="124"/>
      <c r="AC208" s="92"/>
      <c r="AD208" s="92"/>
      <c r="AE208" s="445"/>
      <c r="AF208" s="445"/>
      <c r="AG208" s="445"/>
      <c r="AH208" s="445"/>
      <c r="AI208" s="445"/>
      <c r="AJ208" s="445"/>
      <c r="AK208" s="445"/>
      <c r="AL208" s="445"/>
      <c r="AM208" s="445"/>
      <c r="AN208" s="445"/>
      <c r="AO208" s="445"/>
      <c r="AP208" s="445"/>
      <c r="AQ208" s="445"/>
      <c r="AR208" s="445"/>
      <c r="AS208" s="445"/>
      <c r="AT208" s="445"/>
      <c r="AU208" s="445"/>
      <c r="AV208" s="445"/>
      <c r="AW208" s="445"/>
      <c r="AX208" s="445"/>
      <c r="AY208" s="445"/>
      <c r="AZ208" s="445"/>
      <c r="BA208" s="445"/>
      <c r="BB208" s="445"/>
      <c r="BC208" s="445"/>
      <c r="BD208" s="445"/>
      <c r="BE208" s="445"/>
      <c r="BF208" s="445"/>
      <c r="BG208" s="445"/>
      <c r="BH208" s="445"/>
      <c r="BI208" s="445"/>
      <c r="BJ208" s="445"/>
    </row>
    <row r="209" spans="1:62" s="3" customFormat="1">
      <c r="A209" s="30"/>
      <c r="B209" s="7"/>
      <c r="C209" s="19">
        <v>100</v>
      </c>
      <c r="D209" s="74">
        <v>118</v>
      </c>
      <c r="E209" s="145">
        <v>1.95</v>
      </c>
      <c r="F209" s="131">
        <f>E209*460/B204</f>
        <v>38.663793103448278</v>
      </c>
      <c r="G209" s="343">
        <f t="shared" si="98"/>
        <v>386.63793103448279</v>
      </c>
      <c r="H209" s="562">
        <v>1381.03</v>
      </c>
      <c r="I209" s="563"/>
      <c r="J209" s="248">
        <v>1028.08</v>
      </c>
      <c r="K209" s="253"/>
      <c r="L209" s="248">
        <v>44.12</v>
      </c>
      <c r="M209" s="248"/>
      <c r="N209" s="235"/>
      <c r="O209" s="137">
        <f>P212/Q212</f>
        <v>2.2169403211148135</v>
      </c>
      <c r="P209" s="145">
        <v>6016.15</v>
      </c>
      <c r="Q209" s="145">
        <v>2770.97</v>
      </c>
      <c r="R209" s="1"/>
      <c r="S209" s="1"/>
      <c r="T209" s="1"/>
      <c r="U209" s="1"/>
      <c r="W209" s="18">
        <v>2</v>
      </c>
      <c r="X209" s="543">
        <f t="shared" ref="X209:X214" si="101">D206</f>
        <v>106</v>
      </c>
      <c r="Y209" s="567"/>
      <c r="Z209" s="566"/>
      <c r="AB209" s="124"/>
      <c r="AC209" s="92"/>
      <c r="AD209" s="92"/>
      <c r="AE209" s="445"/>
      <c r="AF209" s="445"/>
      <c r="AG209" s="445"/>
      <c r="AH209" s="445"/>
      <c r="AI209" s="445"/>
      <c r="AJ209" s="445"/>
      <c r="AK209" s="445"/>
      <c r="AL209" s="445"/>
      <c r="AM209" s="445"/>
      <c r="AN209" s="445"/>
      <c r="AO209" s="445"/>
      <c r="AP209" s="445"/>
      <c r="AQ209" s="445"/>
      <c r="AR209" s="445"/>
      <c r="AS209" s="445"/>
      <c r="AT209" s="445"/>
      <c r="AU209" s="445"/>
      <c r="AV209" s="445"/>
      <c r="AW209" s="445"/>
      <c r="AX209" s="445"/>
      <c r="AY209" s="445"/>
      <c r="AZ209" s="445"/>
      <c r="BA209" s="445"/>
      <c r="BB209" s="445"/>
      <c r="BC209" s="445"/>
      <c r="BD209" s="445"/>
      <c r="BE209" s="445"/>
      <c r="BF209" s="445"/>
      <c r="BG209" s="445"/>
      <c r="BH209" s="445"/>
      <c r="BI209" s="445"/>
      <c r="BJ209" s="445"/>
    </row>
    <row r="210" spans="1:62" s="3" customFormat="1">
      <c r="A210" s="30"/>
      <c r="B210" s="7"/>
      <c r="C210" s="19">
        <v>110</v>
      </c>
      <c r="D210" s="74">
        <v>114</v>
      </c>
      <c r="E210" s="145">
        <v>1.95</v>
      </c>
      <c r="F210" s="131">
        <f>E210*460/B204</f>
        <v>38.663793103448278</v>
      </c>
      <c r="G210" s="343">
        <f t="shared" si="98"/>
        <v>386.63793103448279</v>
      </c>
      <c r="H210" s="275">
        <v>1434.03</v>
      </c>
      <c r="I210" s="238"/>
      <c r="J210" s="248">
        <v>762.02</v>
      </c>
      <c r="K210" s="1"/>
      <c r="L210" s="256"/>
      <c r="M210" s="256"/>
      <c r="N210" s="235"/>
      <c r="O210" s="532"/>
      <c r="P210" s="145">
        <v>6137.61</v>
      </c>
      <c r="Q210" s="145">
        <v>2786.42</v>
      </c>
      <c r="R210" s="1"/>
      <c r="S210" s="1"/>
      <c r="T210" s="1"/>
      <c r="U210" s="1"/>
      <c r="W210" s="19">
        <v>7</v>
      </c>
      <c r="X210" s="532">
        <f t="shared" si="101"/>
        <v>105</v>
      </c>
      <c r="Y210" s="877">
        <f>(J206+J207)*(C207-C206)/2</f>
        <v>31394.25</v>
      </c>
      <c r="Z210" s="878"/>
      <c r="AB210" s="124"/>
      <c r="AC210" s="92"/>
      <c r="AD210" s="92"/>
      <c r="AE210" s="445"/>
      <c r="AF210" s="445"/>
      <c r="AG210" s="445"/>
      <c r="AH210" s="445"/>
      <c r="AI210" s="445"/>
      <c r="AJ210" s="445"/>
      <c r="AK210" s="445"/>
      <c r="AL210" s="445"/>
      <c r="AM210" s="445"/>
      <c r="AN210" s="445"/>
      <c r="AO210" s="445"/>
      <c r="AP210" s="445"/>
      <c r="AQ210" s="445"/>
      <c r="AR210" s="445"/>
      <c r="AS210" s="445"/>
      <c r="AT210" s="445"/>
      <c r="AU210" s="445"/>
      <c r="AV210" s="445"/>
      <c r="AW210" s="445"/>
      <c r="AX210" s="445"/>
      <c r="AY210" s="445"/>
      <c r="AZ210" s="445"/>
      <c r="BA210" s="445"/>
      <c r="BB210" s="445"/>
      <c r="BC210" s="445"/>
      <c r="BD210" s="445"/>
      <c r="BE210" s="445"/>
      <c r="BF210" s="445"/>
      <c r="BG210" s="445"/>
      <c r="BH210" s="445"/>
      <c r="BI210" s="445"/>
      <c r="BJ210" s="445"/>
    </row>
    <row r="211" spans="1:62" s="3" customFormat="1">
      <c r="A211" s="30"/>
      <c r="B211" s="7"/>
      <c r="C211" s="19">
        <v>120</v>
      </c>
      <c r="D211" s="74">
        <v>124</v>
      </c>
      <c r="E211" s="145">
        <v>2</v>
      </c>
      <c r="F211" s="131">
        <f>E211*460/B204</f>
        <v>39.655172413793103</v>
      </c>
      <c r="G211" s="343">
        <f t="shared" si="98"/>
        <v>391.59482758620692</v>
      </c>
      <c r="H211" s="248">
        <v>1456.25</v>
      </c>
      <c r="I211" s="238"/>
      <c r="J211" s="248">
        <v>591.88</v>
      </c>
      <c r="K211" s="238">
        <v>21.087098000000001</v>
      </c>
      <c r="L211" s="255"/>
      <c r="M211" s="255"/>
      <c r="N211" s="235"/>
      <c r="O211" s="545"/>
      <c r="P211" s="145">
        <v>6141.54</v>
      </c>
      <c r="Q211" s="145">
        <v>2695.11</v>
      </c>
      <c r="R211" s="1"/>
      <c r="S211" s="1"/>
      <c r="T211" s="1"/>
      <c r="U211" s="1"/>
      <c r="W211" s="19">
        <v>12</v>
      </c>
      <c r="X211" s="532">
        <f t="shared" si="101"/>
        <v>111</v>
      </c>
      <c r="Y211" s="877">
        <f>(J207+J208)*(C208-C207)/2</f>
        <v>13710.174999999999</v>
      </c>
      <c r="Z211" s="878"/>
      <c r="AB211" s="124"/>
      <c r="AC211" s="92"/>
      <c r="AD211" s="92"/>
      <c r="AE211" s="445"/>
      <c r="AF211" s="445"/>
      <c r="AG211" s="445"/>
      <c r="AH211" s="445"/>
      <c r="AI211" s="445"/>
      <c r="AJ211" s="445"/>
      <c r="AK211" s="445"/>
      <c r="AL211" s="445"/>
      <c r="AM211" s="445"/>
      <c r="AN211" s="445"/>
      <c r="AO211" s="445"/>
      <c r="AP211" s="445"/>
      <c r="AQ211" s="445"/>
      <c r="AR211" s="445"/>
      <c r="AS211" s="445"/>
      <c r="AT211" s="445"/>
      <c r="AU211" s="445"/>
      <c r="AV211" s="445"/>
      <c r="AW211" s="445"/>
      <c r="AX211" s="445"/>
      <c r="AY211" s="445"/>
      <c r="AZ211" s="445"/>
      <c r="BA211" s="445"/>
      <c r="BB211" s="445"/>
      <c r="BC211" s="445"/>
      <c r="BD211" s="445"/>
      <c r="BE211" s="445"/>
      <c r="BF211" s="445"/>
      <c r="BG211" s="445"/>
      <c r="BH211" s="445"/>
      <c r="BI211" s="445"/>
      <c r="BJ211" s="445"/>
    </row>
    <row r="212" spans="1:62" s="3" customFormat="1">
      <c r="A212" s="30"/>
      <c r="B212" s="7"/>
      <c r="C212" s="19"/>
      <c r="D212" s="564"/>
      <c r="E212" s="565"/>
      <c r="F212" s="131"/>
      <c r="G212" s="349" t="s">
        <v>228</v>
      </c>
      <c r="H212" s="249"/>
      <c r="I212" s="235"/>
      <c r="J212" s="347"/>
      <c r="K212" s="253"/>
      <c r="L212" s="255"/>
      <c r="M212" s="255"/>
      <c r="N212" s="235"/>
      <c r="O212" s="42" t="s">
        <v>25</v>
      </c>
      <c r="P212" s="551">
        <f>AVERAGE(P209:P211)</f>
        <v>6098.4333333333334</v>
      </c>
      <c r="Q212" s="173">
        <f>AVERAGE(Q209:Q211)</f>
        <v>2750.8333333333335</v>
      </c>
      <c r="R212" s="1"/>
      <c r="S212" s="1"/>
      <c r="T212" s="1"/>
      <c r="U212" s="1"/>
      <c r="W212" s="19">
        <v>22</v>
      </c>
      <c r="X212" s="532">
        <f t="shared" si="101"/>
        <v>118</v>
      </c>
      <c r="Y212" s="877">
        <f>(J208+J209)*(C209-C208)/2</f>
        <v>15573.999999999998</v>
      </c>
      <c r="Z212" s="878"/>
      <c r="AB212" s="124"/>
      <c r="AC212" s="92"/>
      <c r="AD212" s="92"/>
      <c r="AE212" s="445"/>
      <c r="AF212" s="445"/>
      <c r="AG212" s="445"/>
      <c r="AH212" s="445"/>
      <c r="AI212" s="445"/>
      <c r="AJ212" s="445"/>
      <c r="AK212" s="445"/>
      <c r="AL212" s="445"/>
      <c r="AM212" s="445"/>
      <c r="AN212" s="445"/>
      <c r="AO212" s="445"/>
      <c r="AP212" s="445"/>
      <c r="AQ212" s="445"/>
      <c r="AR212" s="445"/>
      <c r="AS212" s="445"/>
      <c r="AT212" s="445"/>
      <c r="AU212" s="445"/>
      <c r="AV212" s="445"/>
      <c r="AW212" s="445"/>
      <c r="AX212" s="445"/>
      <c r="AY212" s="445"/>
      <c r="AZ212" s="445"/>
      <c r="BA212" s="445"/>
      <c r="BB212" s="445"/>
      <c r="BC212" s="445"/>
      <c r="BD212" s="445"/>
      <c r="BE212" s="445"/>
      <c r="BF212" s="445"/>
      <c r="BG212" s="445"/>
      <c r="BH212" s="445"/>
      <c r="BI212" s="445"/>
      <c r="BJ212" s="445"/>
    </row>
    <row r="213" spans="1:62" s="3" customFormat="1">
      <c r="A213" s="30"/>
      <c r="B213" s="7"/>
      <c r="C213" s="19"/>
      <c r="D213" s="564"/>
      <c r="E213" s="565"/>
      <c r="F213" s="131"/>
      <c r="G213" s="344">
        <f>SUM(G199:G211)</f>
        <v>4302.5862068965516</v>
      </c>
      <c r="H213" s="250"/>
      <c r="I213" s="235"/>
      <c r="J213" s="347"/>
      <c r="K213" s="253"/>
      <c r="L213" s="255"/>
      <c r="M213" s="255"/>
      <c r="N213" s="235"/>
      <c r="O213" s="1"/>
      <c r="P213" s="1"/>
      <c r="Q213" s="1"/>
      <c r="R213" s="1"/>
      <c r="S213" s="1"/>
      <c r="T213" s="1"/>
      <c r="U213" s="1"/>
      <c r="W213" s="19">
        <v>32</v>
      </c>
      <c r="X213" s="532">
        <f t="shared" si="101"/>
        <v>114</v>
      </c>
      <c r="Y213" s="877">
        <f>(J209+J210)*(C210-C209)/2</f>
        <v>8950.5</v>
      </c>
      <c r="Z213" s="878"/>
      <c r="AB213" s="124"/>
      <c r="AC213" s="92"/>
      <c r="AD213" s="92"/>
      <c r="AE213" s="445"/>
      <c r="AF213" s="445"/>
      <c r="AG213" s="445"/>
      <c r="AH213" s="445"/>
      <c r="AI213" s="445"/>
      <c r="AJ213" s="445"/>
      <c r="AK213" s="445"/>
      <c r="AL213" s="445"/>
      <c r="AM213" s="445"/>
      <c r="AN213" s="445"/>
      <c r="AO213" s="445"/>
      <c r="AP213" s="445"/>
      <c r="AQ213" s="445"/>
      <c r="AR213" s="445"/>
      <c r="AS213" s="445"/>
      <c r="AT213" s="445"/>
      <c r="AU213" s="445"/>
      <c r="AV213" s="445"/>
      <c r="AW213" s="445"/>
      <c r="AX213" s="445"/>
      <c r="AY213" s="445"/>
      <c r="AZ213" s="445"/>
      <c r="BA213" s="445"/>
      <c r="BB213" s="445"/>
      <c r="BC213" s="445"/>
      <c r="BD213" s="445"/>
      <c r="BE213" s="445"/>
      <c r="BF213" s="445"/>
      <c r="BG213" s="445"/>
      <c r="BH213" s="445"/>
      <c r="BI213" s="445"/>
      <c r="BJ213" s="445"/>
    </row>
    <row r="214" spans="1:62" s="3" customFormat="1">
      <c r="A214" s="30"/>
      <c r="B214" s="7"/>
      <c r="C214" s="19"/>
      <c r="D214" s="564"/>
      <c r="E214" s="565"/>
      <c r="F214" s="131"/>
      <c r="G214" s="347"/>
      <c r="H214" s="250"/>
      <c r="I214" s="235"/>
      <c r="J214" s="347"/>
      <c r="K214" s="253"/>
      <c r="L214" s="255"/>
      <c r="M214" s="255"/>
      <c r="N214" s="1"/>
      <c r="O214" s="1"/>
      <c r="P214" s="1"/>
      <c r="Q214" s="1"/>
      <c r="R214" s="1"/>
      <c r="S214" s="1"/>
      <c r="T214" s="1"/>
      <c r="U214" s="1"/>
      <c r="W214" s="534">
        <v>42</v>
      </c>
      <c r="X214" s="545">
        <f t="shared" si="101"/>
        <v>124</v>
      </c>
      <c r="Y214" s="879">
        <f>(J210+J211)*(C211-C210)/2</f>
        <v>6769.5</v>
      </c>
      <c r="Z214" s="880"/>
      <c r="AB214" s="124"/>
      <c r="AC214" s="92"/>
      <c r="AD214" s="92"/>
      <c r="AE214" s="445"/>
      <c r="AF214" s="445"/>
      <c r="AG214" s="445"/>
      <c r="AH214" s="445"/>
      <c r="AI214" s="445"/>
      <c r="AJ214" s="445"/>
      <c r="AK214" s="445"/>
      <c r="AL214" s="445"/>
      <c r="AM214" s="445"/>
      <c r="AN214" s="445"/>
      <c r="AO214" s="445"/>
      <c r="AP214" s="445"/>
      <c r="AQ214" s="445"/>
      <c r="AR214" s="445"/>
      <c r="AS214" s="445"/>
      <c r="AT214" s="445"/>
      <c r="AU214" s="445"/>
      <c r="AV214" s="445"/>
      <c r="AW214" s="445"/>
      <c r="AX214" s="445"/>
      <c r="AY214" s="445"/>
      <c r="AZ214" s="445"/>
      <c r="BA214" s="445"/>
      <c r="BB214" s="445"/>
      <c r="BC214" s="445"/>
      <c r="BD214" s="445"/>
      <c r="BE214" s="445"/>
      <c r="BF214" s="445"/>
      <c r="BG214" s="445"/>
      <c r="BH214" s="445"/>
      <c r="BI214" s="445"/>
      <c r="BJ214" s="445"/>
    </row>
    <row r="215" spans="1:62" s="3" customFormat="1">
      <c r="A215" s="76"/>
      <c r="B215" s="116"/>
      <c r="C215" s="534"/>
      <c r="D215" s="564"/>
      <c r="E215" s="565"/>
      <c r="F215" s="183"/>
      <c r="G215" s="348"/>
      <c r="H215" s="251"/>
      <c r="I215" s="352"/>
      <c r="J215" s="227"/>
      <c r="K215" s="338"/>
      <c r="L215" s="407"/>
      <c r="M215" s="257"/>
      <c r="N215" s="1"/>
      <c r="O215" s="1"/>
      <c r="P215" s="1"/>
      <c r="Q215" s="1"/>
      <c r="R215" s="1"/>
      <c r="S215" s="1"/>
      <c r="T215" s="1"/>
      <c r="U215" s="1"/>
      <c r="V215" s="2"/>
      <c r="W215" s="545" t="s">
        <v>25</v>
      </c>
      <c r="X215" s="545">
        <f>AVERAGE(X209:X214)</f>
        <v>113</v>
      </c>
      <c r="Y215" s="881">
        <f>SUM(Y210:Z214)/10*(220/100)/40*1000</f>
        <v>420191.33750000008</v>
      </c>
      <c r="Z215" s="882"/>
      <c r="AB215" s="124"/>
      <c r="AC215" s="92"/>
      <c r="AD215" s="92"/>
      <c r="AE215" s="445"/>
      <c r="AF215" s="445"/>
      <c r="AG215" s="445"/>
      <c r="AH215" s="445"/>
      <c r="AI215" s="445"/>
      <c r="AJ215" s="445"/>
      <c r="AK215" s="445"/>
      <c r="AL215" s="445"/>
      <c r="AM215" s="445"/>
      <c r="AN215" s="445"/>
      <c r="AO215" s="445"/>
      <c r="AP215" s="445"/>
      <c r="AQ215" s="445"/>
      <c r="AR215" s="445"/>
      <c r="AS215" s="445"/>
      <c r="AT215" s="445"/>
      <c r="AU215" s="445"/>
      <c r="AV215" s="445"/>
      <c r="AW215" s="445"/>
      <c r="AX215" s="445"/>
      <c r="AY215" s="445"/>
      <c r="AZ215" s="445"/>
      <c r="BA215" s="445"/>
      <c r="BB215" s="445"/>
      <c r="BC215" s="445"/>
      <c r="BD215" s="445"/>
      <c r="BE215" s="445"/>
      <c r="BF215" s="445"/>
      <c r="BG215" s="445"/>
      <c r="BH215" s="445"/>
      <c r="BI215" s="445"/>
      <c r="BJ215" s="445"/>
    </row>
    <row r="216" spans="1:62" s="3" customFormat="1">
      <c r="A216" s="140"/>
      <c r="B216" s="8"/>
      <c r="C216" s="66"/>
      <c r="D216" s="66"/>
      <c r="E216" s="135"/>
      <c r="F216" s="88"/>
      <c r="G216" s="16"/>
      <c r="H216" s="66"/>
      <c r="I216" s="66"/>
      <c r="J216" s="66"/>
      <c r="K216" s="66"/>
      <c r="L216" s="83"/>
      <c r="M216" s="121"/>
      <c r="N216" s="8"/>
      <c r="O216" s="8"/>
      <c r="P216" s="8"/>
      <c r="Q216" s="8"/>
      <c r="R216" s="8"/>
      <c r="S216" s="8"/>
      <c r="T216" s="8"/>
      <c r="U216" s="8"/>
      <c r="V216" s="16"/>
      <c r="W216" s="16"/>
      <c r="X216" s="16"/>
      <c r="Y216" s="16"/>
      <c r="Z216" s="16"/>
      <c r="AA216" s="16"/>
      <c r="AB216" s="144"/>
      <c r="AC216" s="92"/>
      <c r="AD216" s="92"/>
      <c r="AE216" s="445"/>
      <c r="AF216" s="445"/>
      <c r="AG216" s="445"/>
      <c r="AH216" s="445"/>
      <c r="AI216" s="445"/>
      <c r="AJ216" s="445"/>
      <c r="AK216" s="445"/>
      <c r="AL216" s="445"/>
      <c r="AM216" s="445"/>
      <c r="AN216" s="445"/>
      <c r="AO216" s="445"/>
      <c r="AP216" s="445"/>
      <c r="AQ216" s="445"/>
      <c r="AR216" s="445"/>
      <c r="AS216" s="445"/>
      <c r="AT216" s="445"/>
      <c r="AU216" s="445"/>
      <c r="AV216" s="445"/>
      <c r="AW216" s="445"/>
      <c r="AX216" s="445"/>
      <c r="AY216" s="445"/>
      <c r="AZ216" s="445"/>
      <c r="BA216" s="445"/>
      <c r="BB216" s="445"/>
      <c r="BC216" s="445"/>
      <c r="BD216" s="445"/>
      <c r="BE216" s="445"/>
      <c r="BF216" s="445"/>
      <c r="BG216" s="445"/>
      <c r="BH216" s="445"/>
      <c r="BI216" s="445"/>
      <c r="BJ216" s="445"/>
    </row>
    <row r="217" spans="1:62" s="3" customFormat="1">
      <c r="A217" s="141"/>
      <c r="B217" s="142"/>
      <c r="C217" s="141"/>
      <c r="D217" s="92"/>
      <c r="E217" s="92"/>
      <c r="F217" s="92"/>
      <c r="G217" s="92"/>
      <c r="H217" s="92"/>
      <c r="I217" s="92"/>
      <c r="J217" s="92"/>
      <c r="K217" s="92"/>
      <c r="L217" s="92"/>
      <c r="M217" s="92"/>
      <c r="N217" s="92"/>
      <c r="O217" s="92"/>
      <c r="P217" s="92"/>
      <c r="Q217" s="92"/>
      <c r="R217" s="92"/>
      <c r="S217" s="92"/>
      <c r="T217" s="92"/>
      <c r="U217" s="92"/>
      <c r="V217" s="92"/>
      <c r="W217" s="92"/>
      <c r="X217" s="92"/>
      <c r="Y217" s="92"/>
      <c r="Z217" s="89"/>
      <c r="AA217" s="89"/>
      <c r="AB217" s="92"/>
      <c r="AC217" s="92"/>
      <c r="AD217" s="92"/>
      <c r="AE217" s="445"/>
      <c r="AF217" s="445"/>
      <c r="AG217" s="445"/>
      <c r="AH217" s="445"/>
      <c r="AI217" s="445"/>
      <c r="AJ217" s="445"/>
      <c r="AK217" s="445"/>
      <c r="AL217" s="445"/>
      <c r="AM217" s="445"/>
      <c r="AN217" s="445"/>
      <c r="AO217" s="445"/>
      <c r="AP217" s="445"/>
      <c r="AQ217" s="445"/>
      <c r="AR217" s="445"/>
      <c r="AS217" s="445"/>
      <c r="AT217" s="445"/>
      <c r="AU217" s="445"/>
      <c r="AV217" s="445"/>
      <c r="AW217" s="445"/>
      <c r="AX217" s="445"/>
      <c r="AY217" s="445"/>
      <c r="AZ217" s="445"/>
      <c r="BA217" s="445"/>
      <c r="BB217" s="445"/>
      <c r="BC217" s="445"/>
      <c r="BD217" s="445"/>
      <c r="BE217" s="445"/>
      <c r="BF217" s="445"/>
      <c r="BG217" s="445"/>
      <c r="BH217" s="445"/>
      <c r="BI217" s="445"/>
      <c r="BJ217" s="445"/>
    </row>
    <row r="218" spans="1:62" s="3" customFormat="1" ht="15">
      <c r="A218" s="791" t="s">
        <v>222</v>
      </c>
      <c r="B218" s="867"/>
      <c r="C218" s="79" t="s">
        <v>22</v>
      </c>
      <c r="D218" s="36" t="s">
        <v>164</v>
      </c>
      <c r="E218" s="791" t="s">
        <v>27</v>
      </c>
      <c r="F218" s="867"/>
      <c r="G218" s="345" t="s">
        <v>227</v>
      </c>
      <c r="H218" s="37" t="s">
        <v>145</v>
      </c>
      <c r="I218" s="37" t="s">
        <v>95</v>
      </c>
      <c r="J218" s="84" t="s">
        <v>146</v>
      </c>
      <c r="K218" s="31" t="s">
        <v>28</v>
      </c>
      <c r="L218" s="36" t="s">
        <v>85</v>
      </c>
      <c r="M218" s="36" t="s">
        <v>134</v>
      </c>
      <c r="N218" s="351"/>
      <c r="O218" s="14" t="s">
        <v>22</v>
      </c>
      <c r="P218" s="36" t="s">
        <v>164</v>
      </c>
      <c r="Q218" s="36" t="s">
        <v>238</v>
      </c>
      <c r="R218" s="36" t="s">
        <v>27</v>
      </c>
      <c r="S218" s="36" t="s">
        <v>29</v>
      </c>
      <c r="T218" s="36" t="s">
        <v>179</v>
      </c>
      <c r="U218" s="36" t="s">
        <v>36</v>
      </c>
      <c r="V218" s="36" t="s">
        <v>38</v>
      </c>
      <c r="W218" s="36" t="s">
        <v>33</v>
      </c>
      <c r="X218" s="36" t="s">
        <v>167</v>
      </c>
      <c r="Y218" s="36" t="s">
        <v>181</v>
      </c>
      <c r="Z218" s="38" t="s">
        <v>46</v>
      </c>
      <c r="AA218" s="136"/>
      <c r="AB218" s="295"/>
      <c r="AC218" s="92"/>
      <c r="AD218" s="92"/>
      <c r="AE218" s="445"/>
      <c r="AF218" s="445"/>
      <c r="AG218" s="445"/>
      <c r="AH218" s="445"/>
      <c r="AI218" s="445"/>
      <c r="AJ218" s="445"/>
      <c r="AK218" s="445"/>
      <c r="AL218" s="445"/>
      <c r="AM218" s="445"/>
      <c r="AN218" s="445"/>
      <c r="AO218" s="445"/>
      <c r="AP218" s="445"/>
      <c r="AQ218" s="445"/>
      <c r="AR218" s="445"/>
      <c r="AS218" s="445"/>
      <c r="AT218" s="445"/>
      <c r="AU218" s="445"/>
      <c r="AV218" s="445"/>
      <c r="AW218" s="445"/>
      <c r="AX218" s="445"/>
      <c r="AY218" s="445"/>
      <c r="AZ218" s="445"/>
      <c r="BA218" s="445"/>
      <c r="BB218" s="445"/>
      <c r="BC218" s="445"/>
      <c r="BD218" s="445"/>
      <c r="BE218" s="445"/>
      <c r="BF218" s="445"/>
      <c r="BG218" s="445"/>
      <c r="BH218" s="445"/>
      <c r="BI218" s="445"/>
      <c r="BJ218" s="445"/>
    </row>
    <row r="219" spans="1:62" s="3" customFormat="1">
      <c r="A219" s="138"/>
      <c r="B219" s="139"/>
      <c r="C219" s="12" t="s">
        <v>23</v>
      </c>
      <c r="D219" s="13" t="s">
        <v>40</v>
      </c>
      <c r="E219" s="236" t="s">
        <v>108</v>
      </c>
      <c r="F219" s="237" t="s">
        <v>34</v>
      </c>
      <c r="G219" s="346"/>
      <c r="H219" s="73" t="s">
        <v>29</v>
      </c>
      <c r="I219" s="13" t="s">
        <v>29</v>
      </c>
      <c r="J219" s="12" t="s">
        <v>29</v>
      </c>
      <c r="K219" s="35" t="s">
        <v>202</v>
      </c>
      <c r="L219" s="133" t="s">
        <v>84</v>
      </c>
      <c r="M219" s="73" t="s">
        <v>147</v>
      </c>
      <c r="O219" s="35" t="s">
        <v>23</v>
      </c>
      <c r="P219" s="13" t="s">
        <v>40</v>
      </c>
      <c r="Q219" s="13" t="s">
        <v>40</v>
      </c>
      <c r="R219" s="73" t="s">
        <v>34</v>
      </c>
      <c r="S219" s="75"/>
      <c r="T219" s="73" t="s">
        <v>31</v>
      </c>
      <c r="U219" s="73" t="s">
        <v>37</v>
      </c>
      <c r="V219" s="73" t="s">
        <v>39</v>
      </c>
      <c r="W219" s="73" t="s">
        <v>34</v>
      </c>
      <c r="X219" s="73" t="s">
        <v>34</v>
      </c>
      <c r="Y219" s="73" t="s">
        <v>84</v>
      </c>
      <c r="Z219" s="73" t="s">
        <v>41</v>
      </c>
      <c r="AA219" s="73"/>
      <c r="AB219" s="124"/>
      <c r="AC219" s="92"/>
      <c r="AD219" s="92"/>
      <c r="AE219" s="445"/>
      <c r="AF219" s="445"/>
      <c r="AG219" s="445"/>
      <c r="AH219" s="445"/>
      <c r="AI219" s="445"/>
      <c r="AJ219" s="445"/>
      <c r="AK219" s="445"/>
      <c r="AL219" s="445"/>
      <c r="AM219" s="445"/>
      <c r="AN219" s="445"/>
      <c r="AO219" s="445"/>
      <c r="AP219" s="445"/>
      <c r="AQ219" s="445"/>
      <c r="AR219" s="445"/>
      <c r="AS219" s="445"/>
      <c r="AT219" s="445"/>
      <c r="AU219" s="445"/>
      <c r="AV219" s="445"/>
      <c r="AW219" s="445"/>
      <c r="AX219" s="445"/>
      <c r="AY219" s="445"/>
      <c r="AZ219" s="445"/>
      <c r="BA219" s="445"/>
      <c r="BB219" s="445"/>
      <c r="BC219" s="445"/>
      <c r="BD219" s="445"/>
      <c r="BE219" s="445"/>
      <c r="BF219" s="445"/>
      <c r="BG219" s="445"/>
      <c r="BH219" s="445"/>
      <c r="BI219" s="445"/>
      <c r="BJ219" s="445"/>
    </row>
    <row r="220" spans="1:62" s="3" customFormat="1">
      <c r="A220" s="17"/>
      <c r="B220" s="5"/>
      <c r="C220" s="18">
        <v>-10</v>
      </c>
      <c r="D220" s="74">
        <v>103</v>
      </c>
      <c r="E220" s="145">
        <v>0</v>
      </c>
      <c r="F220" s="130">
        <f>E220*460/B226</f>
        <v>0</v>
      </c>
      <c r="G220" s="153"/>
      <c r="H220" s="248">
        <v>795.75</v>
      </c>
      <c r="I220" s="248"/>
      <c r="J220" s="252"/>
      <c r="K220" s="238">
        <v>19.358944000000001</v>
      </c>
      <c r="L220" s="248">
        <v>42.38</v>
      </c>
      <c r="M220" s="248"/>
      <c r="O220" s="175">
        <v>-10</v>
      </c>
      <c r="P220" s="635">
        <f>D220</f>
        <v>103</v>
      </c>
      <c r="Q220" s="494">
        <v>158.04841500000001</v>
      </c>
      <c r="R220" s="130">
        <f>F220</f>
        <v>0</v>
      </c>
      <c r="S220" s="130">
        <f>H220</f>
        <v>795.75</v>
      </c>
      <c r="T220" s="688">
        <f>(S220/10)*1000*O231/(Q220/100)</f>
        <v>112970.40549531618</v>
      </c>
      <c r="U220" s="677">
        <v>1</v>
      </c>
      <c r="V220" s="126">
        <f>(U220*P234*200/10)/($B$50/1000)</f>
        <v>3905142.5438596481</v>
      </c>
      <c r="W220" s="688">
        <f t="shared" ref="W220:W226" si="102">V220/T220</f>
        <v>34.56783683069596</v>
      </c>
      <c r="X220" s="688">
        <f t="shared" ref="X220:X226" si="103">W220-R220</f>
        <v>34.56783683069596</v>
      </c>
      <c r="Y220" s="351"/>
      <c r="Z220" s="688">
        <f t="shared" ref="Z220:Z226" si="104">(W220/Q220)*100</f>
        <v>21.871675733474426</v>
      </c>
      <c r="AA220" s="182"/>
      <c r="AB220" s="124"/>
      <c r="AC220" s="92"/>
      <c r="AD220" s="92"/>
      <c r="AE220" s="445"/>
      <c r="AF220" s="445"/>
      <c r="AG220" s="445"/>
      <c r="AH220" s="445"/>
      <c r="AI220" s="445"/>
      <c r="AJ220" s="445"/>
      <c r="AK220" s="445"/>
      <c r="AL220" s="445"/>
      <c r="AM220" s="445"/>
      <c r="AN220" s="445"/>
      <c r="AO220" s="445"/>
      <c r="AP220" s="445"/>
      <c r="AQ220" s="445"/>
      <c r="AR220" s="445"/>
      <c r="AS220" s="445"/>
      <c r="AT220" s="445"/>
      <c r="AU220" s="445"/>
      <c r="AV220" s="445"/>
      <c r="AW220" s="445"/>
      <c r="AX220" s="445"/>
      <c r="AY220" s="445"/>
      <c r="AZ220" s="445"/>
      <c r="BA220" s="445"/>
      <c r="BB220" s="445"/>
      <c r="BC220" s="445"/>
      <c r="BD220" s="445"/>
      <c r="BE220" s="445"/>
      <c r="BF220" s="445"/>
      <c r="BG220" s="445"/>
      <c r="BH220" s="445"/>
      <c r="BI220" s="445"/>
      <c r="BJ220" s="445"/>
    </row>
    <row r="221" spans="1:62" s="3" customFormat="1">
      <c r="A221" s="30" t="s">
        <v>61</v>
      </c>
      <c r="B221" s="72" t="s">
        <v>284</v>
      </c>
      <c r="C221" s="19">
        <v>10</v>
      </c>
      <c r="D221" s="74">
        <v>96</v>
      </c>
      <c r="E221" s="145">
        <v>1.2</v>
      </c>
      <c r="F221" s="131">
        <f>E221*460/B226</f>
        <v>17.523809523809526</v>
      </c>
      <c r="G221" s="343">
        <f>(F221+F220)*5</f>
        <v>87.61904761904762</v>
      </c>
      <c r="H221" s="249"/>
      <c r="I221" s="253"/>
      <c r="J221" s="254"/>
      <c r="K221" s="253"/>
      <c r="L221" s="327"/>
      <c r="M221" s="327"/>
      <c r="O221" s="64">
        <v>80</v>
      </c>
      <c r="P221" s="64">
        <f t="shared" ref="P221:P226" si="105">D228</f>
        <v>90</v>
      </c>
      <c r="Q221" s="494">
        <v>147.48069000000001</v>
      </c>
      <c r="R221" s="131">
        <f t="shared" ref="R221:R226" si="106">F228</f>
        <v>30.666666666666668</v>
      </c>
      <c r="S221" s="131">
        <f t="shared" ref="S221:S226" si="107">H228</f>
        <v>956.7</v>
      </c>
      <c r="T221" s="691">
        <f>(S221/10)*1000*O231/(Q221/100)</f>
        <v>145552.20810538056</v>
      </c>
      <c r="U221" s="675">
        <v>2</v>
      </c>
      <c r="V221" s="127">
        <f>(U221*P234*200/10)/($B$50/1000)</f>
        <v>7810285.0877192961</v>
      </c>
      <c r="W221" s="691">
        <f t="shared" si="102"/>
        <v>53.659681219433025</v>
      </c>
      <c r="X221" s="691">
        <f t="shared" si="103"/>
        <v>22.993014552766358</v>
      </c>
      <c r="Y221" s="131">
        <f>($X$220-X221)/$X$220*100</f>
        <v>33.484369689141943</v>
      </c>
      <c r="Z221" s="691">
        <f t="shared" si="104"/>
        <v>36.384208142390044</v>
      </c>
      <c r="AA221" s="680"/>
      <c r="AB221" s="124"/>
      <c r="AC221" s="92"/>
      <c r="AD221" s="92"/>
      <c r="AE221" s="445"/>
      <c r="AF221" s="445"/>
      <c r="AG221" s="445"/>
      <c r="AH221" s="445"/>
      <c r="AI221" s="445"/>
      <c r="AJ221" s="445"/>
      <c r="AK221" s="445"/>
      <c r="AL221" s="445"/>
      <c r="AM221" s="445"/>
      <c r="AN221" s="445"/>
      <c r="AO221" s="445"/>
      <c r="AP221" s="445"/>
      <c r="AQ221" s="445"/>
      <c r="AR221" s="445"/>
      <c r="AS221" s="445"/>
      <c r="AT221" s="445"/>
      <c r="AU221" s="445"/>
      <c r="AV221" s="445"/>
      <c r="AW221" s="445"/>
      <c r="AX221" s="445"/>
      <c r="AY221" s="445"/>
      <c r="AZ221" s="445"/>
      <c r="BA221" s="445"/>
      <c r="BB221" s="445"/>
      <c r="BC221" s="445"/>
      <c r="BD221" s="445"/>
      <c r="BE221" s="445"/>
      <c r="BF221" s="445"/>
      <c r="BG221" s="445"/>
      <c r="BH221" s="445"/>
      <c r="BI221" s="445"/>
      <c r="BJ221" s="445"/>
    </row>
    <row r="222" spans="1:62" s="3" customFormat="1">
      <c r="A222" s="6"/>
      <c r="B222" s="7"/>
      <c r="C222" s="19">
        <v>20</v>
      </c>
      <c r="D222" s="74">
        <v>102</v>
      </c>
      <c r="E222" s="145">
        <v>1.3</v>
      </c>
      <c r="F222" s="131">
        <f>E222*460/B226</f>
        <v>18.984126984126984</v>
      </c>
      <c r="G222" s="343">
        <f t="shared" ref="G222:G233" si="108">(F222+F221)*5</f>
        <v>182.53968253968253</v>
      </c>
      <c r="H222" s="249"/>
      <c r="I222" s="253"/>
      <c r="J222" s="254"/>
      <c r="K222" s="234"/>
      <c r="L222" s="254"/>
      <c r="M222" s="254"/>
      <c r="O222" s="532">
        <v>85</v>
      </c>
      <c r="P222" s="64">
        <f t="shared" si="105"/>
        <v>100</v>
      </c>
      <c r="Q222" s="494">
        <v>158.04841500000001</v>
      </c>
      <c r="R222" s="131">
        <f t="shared" si="106"/>
        <v>32.126984126984134</v>
      </c>
      <c r="S222" s="131">
        <f t="shared" si="107"/>
        <v>917.63</v>
      </c>
      <c r="T222" s="691">
        <f>(S222/10)*1000*O231/(Q222/100)</f>
        <v>130273.36876489726</v>
      </c>
      <c r="U222" s="675">
        <v>2</v>
      </c>
      <c r="V222" s="127">
        <f>(U222*P234*200/10)/($B$50/1000)</f>
        <v>7810285.0877192961</v>
      </c>
      <c r="W222" s="691">
        <f t="shared" si="102"/>
        <v>59.953044599732593</v>
      </c>
      <c r="X222" s="691">
        <f t="shared" si="103"/>
        <v>27.826060472748459</v>
      </c>
      <c r="Y222" s="131">
        <f t="shared" ref="Y222:Y226" si="109">($X$220-X222)/$X$220*100</f>
        <v>19.503032228967413</v>
      </c>
      <c r="Z222" s="691">
        <f t="shared" si="104"/>
        <v>37.933341248460223</v>
      </c>
      <c r="AA222" s="680"/>
      <c r="AB222" s="124"/>
      <c r="AC222" s="92"/>
      <c r="AD222" s="92"/>
      <c r="AE222" s="445"/>
      <c r="AF222" s="445"/>
      <c r="AG222" s="445"/>
      <c r="AH222" s="445"/>
      <c r="AI222" s="445"/>
      <c r="AJ222" s="445"/>
      <c r="AK222" s="445"/>
      <c r="AL222" s="445"/>
      <c r="AM222" s="445"/>
      <c r="AN222" s="445"/>
      <c r="AO222" s="445"/>
      <c r="AP222" s="445"/>
      <c r="AQ222" s="445"/>
      <c r="AR222" s="445"/>
      <c r="AS222" s="445"/>
      <c r="AT222" s="445"/>
      <c r="AU222" s="445"/>
      <c r="AV222" s="445"/>
      <c r="AW222" s="445"/>
      <c r="AX222" s="445"/>
      <c r="AY222" s="445"/>
      <c r="AZ222" s="445"/>
      <c r="BA222" s="445"/>
      <c r="BB222" s="445"/>
      <c r="BC222" s="445"/>
      <c r="BD222" s="445"/>
      <c r="BE222" s="445"/>
      <c r="BF222" s="445"/>
      <c r="BG222" s="445"/>
      <c r="BH222" s="445"/>
      <c r="BI222" s="445"/>
      <c r="BJ222" s="445"/>
    </row>
    <row r="223" spans="1:62" s="3" customFormat="1">
      <c r="A223" s="30" t="s">
        <v>97</v>
      </c>
      <c r="B223" s="7"/>
      <c r="C223" s="19">
        <v>30</v>
      </c>
      <c r="D223" s="74">
        <v>98</v>
      </c>
      <c r="E223" s="145">
        <v>1.45</v>
      </c>
      <c r="F223" s="131">
        <f>E223*460/B226</f>
        <v>21.174603174603174</v>
      </c>
      <c r="G223" s="343">
        <f t="shared" si="108"/>
        <v>200.79365079365078</v>
      </c>
      <c r="H223" s="249"/>
      <c r="I223" s="253"/>
      <c r="J223" s="254"/>
      <c r="K223" s="234"/>
      <c r="L223" s="347"/>
      <c r="M223" s="347"/>
      <c r="O223" s="64">
        <v>90</v>
      </c>
      <c r="P223" s="64">
        <f t="shared" si="105"/>
        <v>105</v>
      </c>
      <c r="Q223" s="494">
        <v>149.594235</v>
      </c>
      <c r="R223" s="131">
        <f t="shared" si="106"/>
        <v>32.126984126984134</v>
      </c>
      <c r="S223" s="131">
        <f t="shared" si="107"/>
        <v>1005.94</v>
      </c>
      <c r="T223" s="691">
        <f>(S223/10)*1000*O231/(Q223/100)</f>
        <v>150881.29595368297</v>
      </c>
      <c r="U223" s="675">
        <v>2</v>
      </c>
      <c r="V223" s="127">
        <f>(U223*P234*200/10)/($B$50/1000)</f>
        <v>7810285.0877192961</v>
      </c>
      <c r="W223" s="691">
        <f t="shared" si="102"/>
        <v>51.764435335423357</v>
      </c>
      <c r="X223" s="691">
        <f t="shared" si="103"/>
        <v>19.637451208439224</v>
      </c>
      <c r="Y223" s="131">
        <f t="shared" si="109"/>
        <v>43.191553163658405</v>
      </c>
      <c r="Z223" s="691">
        <f t="shared" si="104"/>
        <v>34.603228751043353</v>
      </c>
      <c r="AA223" s="680"/>
      <c r="AB223" s="124"/>
      <c r="AC223" s="92"/>
      <c r="AD223" s="92"/>
      <c r="AE223" s="445"/>
      <c r="AF223" s="445"/>
      <c r="AG223" s="445"/>
      <c r="AH223" s="445"/>
      <c r="AI223" s="445"/>
      <c r="AJ223" s="445"/>
      <c r="AK223" s="445"/>
      <c r="AL223" s="445"/>
      <c r="AM223" s="445"/>
      <c r="AN223" s="445"/>
      <c r="AO223" s="445"/>
      <c r="AP223" s="445"/>
      <c r="AQ223" s="445"/>
      <c r="AR223" s="445"/>
      <c r="AS223" s="445"/>
      <c r="AT223" s="445"/>
      <c r="AU223" s="445"/>
      <c r="AV223" s="445"/>
      <c r="AW223" s="445"/>
      <c r="AX223" s="445"/>
      <c r="AY223" s="445"/>
      <c r="AZ223" s="445"/>
      <c r="BA223" s="445"/>
      <c r="BB223" s="445"/>
      <c r="BC223" s="445"/>
      <c r="BD223" s="445"/>
      <c r="BE223" s="445"/>
      <c r="BF223" s="445"/>
      <c r="BG223" s="445"/>
      <c r="BH223" s="445"/>
      <c r="BI223" s="445"/>
      <c r="BJ223" s="445"/>
    </row>
    <row r="224" spans="1:62" s="3" customFormat="1">
      <c r="A224" s="6"/>
      <c r="B224" s="332">
        <v>33</v>
      </c>
      <c r="C224" s="19">
        <v>40</v>
      </c>
      <c r="D224" s="74">
        <v>111</v>
      </c>
      <c r="E224" s="145">
        <v>1.65</v>
      </c>
      <c r="F224" s="131">
        <f>E224*460/B226</f>
        <v>24.095238095238095</v>
      </c>
      <c r="G224" s="343">
        <f t="shared" si="108"/>
        <v>226.34920634920633</v>
      </c>
      <c r="H224" s="249"/>
      <c r="I224" s="253"/>
      <c r="J224" s="254"/>
      <c r="K224" s="234"/>
      <c r="L224" s="347"/>
      <c r="M224" s="347"/>
      <c r="O224" s="64">
        <v>100</v>
      </c>
      <c r="P224" s="64">
        <f t="shared" si="105"/>
        <v>124</v>
      </c>
      <c r="Q224" s="494">
        <v>168.61614</v>
      </c>
      <c r="R224" s="131">
        <f t="shared" si="106"/>
        <v>33.587301587301589</v>
      </c>
      <c r="S224" s="131">
        <f t="shared" si="107"/>
        <v>1160.32</v>
      </c>
      <c r="T224" s="691">
        <f>(S224/10)*1000*O231/(Q224/100)</f>
        <v>154403.38604904746</v>
      </c>
      <c r="U224" s="675">
        <v>2</v>
      </c>
      <c r="V224" s="127">
        <f>(U224*P234*200/10)/($B$50/1000)</f>
        <v>7810285.0877192961</v>
      </c>
      <c r="W224" s="691">
        <f t="shared" si="102"/>
        <v>50.583638659571214</v>
      </c>
      <c r="X224" s="691">
        <f t="shared" si="103"/>
        <v>16.996337072269625</v>
      </c>
      <c r="Y224" s="131">
        <f t="shared" si="109"/>
        <v>50.831933292461571</v>
      </c>
      <c r="Z224" s="691">
        <f t="shared" si="104"/>
        <v>29.999286343271297</v>
      </c>
      <c r="AA224" s="680"/>
      <c r="AB224" s="124"/>
      <c r="AC224" s="92"/>
      <c r="AD224" s="92"/>
      <c r="AE224" s="445"/>
      <c r="AF224" s="445"/>
      <c r="AG224" s="445"/>
      <c r="AH224" s="445"/>
      <c r="AI224" s="445"/>
      <c r="AJ224" s="445"/>
      <c r="AK224" s="445"/>
      <c r="AL224" s="445"/>
      <c r="AM224" s="445"/>
      <c r="AN224" s="445"/>
      <c r="AO224" s="445"/>
      <c r="AP224" s="445"/>
      <c r="AQ224" s="445"/>
      <c r="AR224" s="445"/>
      <c r="AS224" s="445"/>
      <c r="AT224" s="445"/>
      <c r="AU224" s="445"/>
      <c r="AV224" s="445"/>
      <c r="AW224" s="445"/>
      <c r="AX224" s="445"/>
      <c r="AY224" s="445"/>
      <c r="AZ224" s="445"/>
      <c r="BA224" s="445"/>
      <c r="BB224" s="445"/>
      <c r="BC224" s="445"/>
      <c r="BD224" s="445"/>
      <c r="BE224" s="445"/>
      <c r="BF224" s="445"/>
      <c r="BG224" s="445"/>
      <c r="BH224" s="445"/>
      <c r="BI224" s="445"/>
      <c r="BJ224" s="445"/>
    </row>
    <row r="225" spans="1:62" s="3" customFormat="1">
      <c r="A225" s="30" t="s">
        <v>96</v>
      </c>
      <c r="B225" s="7"/>
      <c r="C225" s="19">
        <v>50</v>
      </c>
      <c r="D225" s="74">
        <v>115</v>
      </c>
      <c r="E225" s="145">
        <v>1.8</v>
      </c>
      <c r="F225" s="131">
        <f>E225*460/B226</f>
        <v>26.285714285714285</v>
      </c>
      <c r="G225" s="343">
        <f t="shared" si="108"/>
        <v>251.9047619047619</v>
      </c>
      <c r="H225" s="249"/>
      <c r="I225" s="253"/>
      <c r="J225" s="254"/>
      <c r="K225" s="234"/>
      <c r="L225" s="347"/>
      <c r="M225" s="347"/>
      <c r="O225" s="19">
        <v>110</v>
      </c>
      <c r="P225" s="64">
        <f t="shared" si="105"/>
        <v>131</v>
      </c>
      <c r="Q225" s="494">
        <v>213.00068999999999</v>
      </c>
      <c r="R225" s="131">
        <f t="shared" si="106"/>
        <v>33.587301587301589</v>
      </c>
      <c r="S225" s="131">
        <f t="shared" si="107"/>
        <v>1205.22</v>
      </c>
      <c r="T225" s="691">
        <f>(S225/10)*1000*O231/(Q225/100)</f>
        <v>126959.00344816993</v>
      </c>
      <c r="U225" s="2">
        <v>2</v>
      </c>
      <c r="V225" s="127">
        <f>(U225*P234*200/10)/($B$50/1000)</f>
        <v>7810285.0877192961</v>
      </c>
      <c r="W225" s="691">
        <f t="shared" si="102"/>
        <v>61.518166302461466</v>
      </c>
      <c r="X225" s="691">
        <f t="shared" si="103"/>
        <v>27.930864715159878</v>
      </c>
      <c r="Y225" s="131">
        <f t="shared" si="109"/>
        <v>19.199847962839563</v>
      </c>
      <c r="Z225" s="691">
        <f t="shared" si="104"/>
        <v>28.88167465676354</v>
      </c>
      <c r="AA225" s="124"/>
      <c r="AB225" s="124"/>
      <c r="AC225" s="92"/>
      <c r="AD225" s="92"/>
      <c r="AE225" s="445"/>
      <c r="AF225" s="445"/>
      <c r="AG225" s="445"/>
      <c r="AH225" s="445"/>
      <c r="AI225" s="445"/>
      <c r="AJ225" s="445"/>
      <c r="AK225" s="445"/>
      <c r="AL225" s="445"/>
      <c r="AM225" s="445"/>
      <c r="AN225" s="445"/>
      <c r="AO225" s="445"/>
      <c r="AP225" s="445"/>
      <c r="AQ225" s="445"/>
      <c r="AR225" s="445"/>
      <c r="AS225" s="445"/>
      <c r="AT225" s="445"/>
      <c r="AU225" s="445"/>
      <c r="AV225" s="445"/>
      <c r="AW225" s="445"/>
      <c r="AX225" s="445"/>
      <c r="AY225" s="445"/>
      <c r="AZ225" s="445"/>
      <c r="BA225" s="445"/>
      <c r="BB225" s="445"/>
      <c r="BC225" s="445"/>
      <c r="BD225" s="445"/>
      <c r="BE225" s="445"/>
      <c r="BF225" s="445"/>
      <c r="BG225" s="445"/>
      <c r="BH225" s="445"/>
      <c r="BI225" s="445"/>
      <c r="BJ225" s="445"/>
    </row>
    <row r="226" spans="1:62" s="3" customFormat="1">
      <c r="A226" s="30"/>
      <c r="B226" s="72">
        <v>31.5</v>
      </c>
      <c r="C226" s="19">
        <v>60</v>
      </c>
      <c r="D226" s="74">
        <v>107</v>
      </c>
      <c r="E226" s="145">
        <v>1.95</v>
      </c>
      <c r="F226" s="131">
        <f>E226*460/B226</f>
        <v>28.476190476190474</v>
      </c>
      <c r="G226" s="343">
        <f t="shared" si="108"/>
        <v>273.8095238095238</v>
      </c>
      <c r="H226" s="249"/>
      <c r="I226" s="253"/>
      <c r="J226" s="254"/>
      <c r="K226" s="234"/>
      <c r="L226" s="347"/>
      <c r="M226" s="347"/>
      <c r="O226" s="65">
        <v>120</v>
      </c>
      <c r="P226" s="65">
        <f t="shared" si="105"/>
        <v>110</v>
      </c>
      <c r="Q226" s="494">
        <v>187.63804500000001</v>
      </c>
      <c r="R226" s="183">
        <f t="shared" si="106"/>
        <v>33.587301587301589</v>
      </c>
      <c r="S226" s="183">
        <f t="shared" si="107"/>
        <v>1090.44</v>
      </c>
      <c r="T226" s="185">
        <f>(S226/10)*1000*O231/(Q226/100)</f>
        <v>130394.43589862397</v>
      </c>
      <c r="U226" s="678">
        <v>2</v>
      </c>
      <c r="V226" s="362">
        <f>(U226*P234*200/10)/($B$50/1000)</f>
        <v>7810285.0877192961</v>
      </c>
      <c r="W226" s="185">
        <f t="shared" si="102"/>
        <v>59.897380082931257</v>
      </c>
      <c r="X226" s="691">
        <f t="shared" si="103"/>
        <v>26.310078495629668</v>
      </c>
      <c r="Y226" s="131">
        <f t="shared" si="109"/>
        <v>23.888559690647085</v>
      </c>
      <c r="Z226" s="691">
        <f t="shared" si="104"/>
        <v>31.921767295609616</v>
      </c>
      <c r="AA226" s="144"/>
      <c r="AB226" s="124"/>
      <c r="AC226" s="92"/>
      <c r="AD226" s="92"/>
      <c r="AE226" s="445"/>
      <c r="AF226" s="445"/>
      <c r="AG226" s="445"/>
      <c r="AH226" s="445"/>
      <c r="AI226" s="445"/>
      <c r="AJ226" s="445"/>
      <c r="AK226" s="445"/>
      <c r="AL226" s="445"/>
      <c r="AM226" s="445"/>
      <c r="AN226" s="445"/>
      <c r="AO226" s="445"/>
      <c r="AP226" s="445"/>
      <c r="AQ226" s="445"/>
      <c r="AR226" s="445"/>
      <c r="AS226" s="445"/>
      <c r="AT226" s="445"/>
      <c r="AU226" s="445"/>
      <c r="AV226" s="445"/>
      <c r="AW226" s="445"/>
      <c r="AX226" s="445"/>
      <c r="AY226" s="445"/>
      <c r="AZ226" s="445"/>
      <c r="BA226" s="445"/>
      <c r="BB226" s="445"/>
      <c r="BC226" s="445"/>
      <c r="BD226" s="445"/>
      <c r="BE226" s="445"/>
      <c r="BF226" s="445"/>
      <c r="BG226" s="445"/>
      <c r="BH226" s="445"/>
      <c r="BI226" s="445"/>
      <c r="BJ226" s="445"/>
    </row>
    <row r="227" spans="1:62" s="3" customFormat="1">
      <c r="A227" s="30"/>
      <c r="B227" s="7"/>
      <c r="C227" s="19">
        <v>70</v>
      </c>
      <c r="D227" s="74">
        <v>122</v>
      </c>
      <c r="E227" s="145">
        <v>2.1</v>
      </c>
      <c r="F227" s="131">
        <f>E227*460/B226</f>
        <v>30.666666666666668</v>
      </c>
      <c r="G227" s="343">
        <f t="shared" si="108"/>
        <v>295.71428571428567</v>
      </c>
      <c r="H227" s="249"/>
      <c r="I227" s="253"/>
      <c r="J227" s="254"/>
      <c r="K227" s="1"/>
      <c r="L227" s="347"/>
      <c r="M227" s="347"/>
      <c r="O227" s="204" t="s">
        <v>94</v>
      </c>
      <c r="P227" s="689">
        <f t="shared" ref="P227:Z227" si="110">AVERAGE(P221:P226)</f>
        <v>110</v>
      </c>
      <c r="Q227" s="689">
        <f t="shared" si="110"/>
        <v>170.7297025</v>
      </c>
      <c r="R227" s="185">
        <f t="shared" si="110"/>
        <v>32.613756613756621</v>
      </c>
      <c r="S227" s="185">
        <f t="shared" si="110"/>
        <v>1056.0416666666667</v>
      </c>
      <c r="T227" s="185">
        <f t="shared" si="110"/>
        <v>139743.94970330034</v>
      </c>
      <c r="U227" s="678">
        <f t="shared" si="110"/>
        <v>2</v>
      </c>
      <c r="V227" s="362">
        <f t="shared" si="110"/>
        <v>7810285.0877192961</v>
      </c>
      <c r="W227" s="185">
        <f t="shared" si="110"/>
        <v>56.229391033258821</v>
      </c>
      <c r="X227" s="132">
        <f t="shared" si="110"/>
        <v>23.615634419502204</v>
      </c>
      <c r="Y227" s="132">
        <f t="shared" si="110"/>
        <v>31.683216004619329</v>
      </c>
      <c r="Z227" s="132">
        <f t="shared" si="110"/>
        <v>33.28725107292302</v>
      </c>
      <c r="AA227" s="683"/>
      <c r="AB227" s="124"/>
      <c r="AC227" s="92"/>
      <c r="AD227" s="92"/>
      <c r="AE227" s="445"/>
      <c r="AF227" s="445"/>
      <c r="AG227" s="445"/>
      <c r="AH227" s="445"/>
      <c r="AI227" s="445"/>
      <c r="AJ227" s="445"/>
      <c r="AK227" s="445"/>
      <c r="AL227" s="445"/>
      <c r="AM227" s="445"/>
      <c r="AN227" s="445"/>
      <c r="AO227" s="445"/>
      <c r="AP227" s="445"/>
      <c r="AQ227" s="445"/>
      <c r="AR227" s="445"/>
      <c r="AS227" s="445"/>
      <c r="AT227" s="445"/>
      <c r="AU227" s="445"/>
      <c r="AV227" s="445"/>
      <c r="AW227" s="445"/>
      <c r="AX227" s="445"/>
      <c r="AY227" s="445"/>
      <c r="AZ227" s="445"/>
      <c r="BA227" s="445"/>
      <c r="BB227" s="445"/>
      <c r="BC227" s="445"/>
      <c r="BD227" s="445"/>
      <c r="BE227" s="445"/>
      <c r="BF227" s="445"/>
      <c r="BG227" s="445"/>
      <c r="BH227" s="445"/>
      <c r="BI227" s="445"/>
      <c r="BJ227" s="445"/>
    </row>
    <row r="228" spans="1:62" s="3" customFormat="1">
      <c r="A228" s="6"/>
      <c r="B228" s="7"/>
      <c r="C228" s="19">
        <v>80</v>
      </c>
      <c r="D228" s="74">
        <v>90</v>
      </c>
      <c r="E228" s="145">
        <v>2.1</v>
      </c>
      <c r="F228" s="131">
        <f>E228*460/B226</f>
        <v>30.666666666666668</v>
      </c>
      <c r="G228" s="343">
        <f t="shared" si="108"/>
        <v>306.66666666666669</v>
      </c>
      <c r="H228" s="248">
        <v>956.7</v>
      </c>
      <c r="I228" s="238"/>
      <c r="J228" s="248">
        <v>4761.16</v>
      </c>
      <c r="K228" s="1"/>
      <c r="L228" s="347"/>
      <c r="M228" s="347"/>
      <c r="AB228" s="124"/>
      <c r="AC228" s="92"/>
      <c r="AD228" s="92"/>
      <c r="AE228" s="445"/>
      <c r="AF228" s="445"/>
      <c r="AG228" s="445"/>
      <c r="AH228" s="445"/>
      <c r="AI228" s="445"/>
      <c r="AJ228" s="445"/>
      <c r="AK228" s="445"/>
      <c r="AL228" s="445"/>
      <c r="AM228" s="445"/>
      <c r="AN228" s="445"/>
      <c r="AO228" s="445"/>
      <c r="AP228" s="445"/>
      <c r="AQ228" s="445"/>
      <c r="AR228" s="445"/>
      <c r="AS228" s="445"/>
      <c r="AT228" s="445"/>
      <c r="AU228" s="445"/>
      <c r="AV228" s="445"/>
      <c r="AW228" s="445"/>
      <c r="AX228" s="445"/>
      <c r="AY228" s="445"/>
      <c r="AZ228" s="445"/>
      <c r="BA228" s="445"/>
      <c r="BB228" s="445"/>
      <c r="BC228" s="445"/>
      <c r="BD228" s="445"/>
      <c r="BE228" s="445"/>
      <c r="BF228" s="445"/>
      <c r="BG228" s="445"/>
      <c r="BH228" s="445"/>
      <c r="BI228" s="445"/>
      <c r="BJ228" s="445"/>
    </row>
    <row r="229" spans="1:62" s="3" customFormat="1" ht="15">
      <c r="A229" s="6"/>
      <c r="B229" s="7"/>
      <c r="C229" s="19">
        <v>85</v>
      </c>
      <c r="D229" s="74">
        <v>100</v>
      </c>
      <c r="E229" s="145">
        <v>2.2000000000000002</v>
      </c>
      <c r="F229" s="131">
        <f>E229*460/B226</f>
        <v>32.126984126984134</v>
      </c>
      <c r="G229" s="343">
        <f t="shared" si="108"/>
        <v>313.96825396825398</v>
      </c>
      <c r="H229" s="248">
        <v>917.63</v>
      </c>
      <c r="I229" s="238"/>
      <c r="J229" s="248">
        <v>1648.8</v>
      </c>
      <c r="K229" s="253"/>
      <c r="L229" s="255"/>
      <c r="M229" s="255"/>
      <c r="N229" s="235"/>
      <c r="O229" s="793" t="s">
        <v>63</v>
      </c>
      <c r="P229" s="794"/>
      <c r="Q229" s="795"/>
      <c r="S229" s="883" t="s">
        <v>98</v>
      </c>
      <c r="T229" s="884"/>
      <c r="U229" s="78"/>
      <c r="W229" s="14" t="s">
        <v>22</v>
      </c>
      <c r="X229" s="31" t="s">
        <v>24</v>
      </c>
      <c r="Y229" s="791" t="s">
        <v>81</v>
      </c>
      <c r="Z229" s="867"/>
      <c r="AB229" s="124"/>
      <c r="AC229" s="92"/>
      <c r="AD229" s="92"/>
      <c r="AE229" s="445"/>
      <c r="AF229" s="445"/>
      <c r="AG229" s="445"/>
      <c r="AH229" s="445"/>
      <c r="AI229" s="445"/>
      <c r="AJ229" s="445"/>
      <c r="AK229" s="445"/>
      <c r="AL229" s="445"/>
      <c r="AM229" s="445"/>
      <c r="AN229" s="445"/>
      <c r="AO229" s="445"/>
      <c r="AP229" s="445"/>
      <c r="AQ229" s="445"/>
      <c r="AR229" s="445"/>
      <c r="AS229" s="445"/>
      <c r="AT229" s="445"/>
      <c r="AU229" s="445"/>
      <c r="AV229" s="445"/>
      <c r="AW229" s="445"/>
      <c r="AX229" s="445"/>
      <c r="AY229" s="445"/>
      <c r="AZ229" s="445"/>
      <c r="BA229" s="445"/>
      <c r="BB229" s="445"/>
      <c r="BC229" s="445"/>
      <c r="BD229" s="445"/>
      <c r="BE229" s="445"/>
      <c r="BF229" s="445"/>
      <c r="BG229" s="445"/>
      <c r="BH229" s="445"/>
      <c r="BI229" s="445"/>
      <c r="BJ229" s="445"/>
    </row>
    <row r="230" spans="1:62" s="3" customFormat="1">
      <c r="A230" s="30"/>
      <c r="B230" s="7"/>
      <c r="C230" s="19">
        <v>90</v>
      </c>
      <c r="D230" s="74">
        <v>105</v>
      </c>
      <c r="E230" s="145">
        <v>2.2000000000000002</v>
      </c>
      <c r="F230" s="131">
        <f>E230*460/B226</f>
        <v>32.126984126984134</v>
      </c>
      <c r="G230" s="343">
        <f t="shared" si="108"/>
        <v>321.26984126984132</v>
      </c>
      <c r="H230" s="248">
        <v>1005.94</v>
      </c>
      <c r="I230" s="238"/>
      <c r="J230" s="248">
        <v>1067.18</v>
      </c>
      <c r="K230" s="253"/>
      <c r="L230" s="257"/>
      <c r="M230" s="257"/>
      <c r="N230" s="235"/>
      <c r="O230" s="49" t="s">
        <v>62</v>
      </c>
      <c r="P230" s="49" t="s">
        <v>58</v>
      </c>
      <c r="Q230" s="50" t="s">
        <v>59</v>
      </c>
      <c r="S230" s="875" t="s">
        <v>99</v>
      </c>
      <c r="T230" s="876"/>
      <c r="U230" s="205"/>
      <c r="W230" s="35" t="s">
        <v>23</v>
      </c>
      <c r="X230" s="35" t="s">
        <v>40</v>
      </c>
      <c r="Y230" s="875" t="s">
        <v>196</v>
      </c>
      <c r="Z230" s="876"/>
      <c r="AB230" s="124"/>
      <c r="AC230" s="92"/>
      <c r="AD230" s="92"/>
      <c r="AE230" s="445"/>
      <c r="AF230" s="445"/>
      <c r="AG230" s="445"/>
      <c r="AH230" s="445"/>
      <c r="AI230" s="445"/>
      <c r="AJ230" s="445"/>
      <c r="AK230" s="445"/>
      <c r="AL230" s="445"/>
      <c r="AM230" s="445"/>
      <c r="AN230" s="445"/>
      <c r="AO230" s="445"/>
      <c r="AP230" s="445"/>
      <c r="AQ230" s="445"/>
      <c r="AR230" s="445"/>
      <c r="AS230" s="445"/>
      <c r="AT230" s="445"/>
      <c r="AU230" s="445"/>
      <c r="AV230" s="445"/>
      <c r="AW230" s="445"/>
      <c r="AX230" s="445"/>
      <c r="AY230" s="445"/>
      <c r="AZ230" s="445"/>
      <c r="BA230" s="445"/>
      <c r="BB230" s="445"/>
      <c r="BC230" s="445"/>
      <c r="BD230" s="445"/>
      <c r="BE230" s="445"/>
      <c r="BF230" s="445"/>
      <c r="BG230" s="445"/>
      <c r="BH230" s="445"/>
      <c r="BI230" s="445"/>
      <c r="BJ230" s="445"/>
    </row>
    <row r="231" spans="1:62" s="3" customFormat="1">
      <c r="A231" s="30"/>
      <c r="B231" s="7"/>
      <c r="C231" s="19">
        <v>100</v>
      </c>
      <c r="D231" s="74">
        <v>124</v>
      </c>
      <c r="E231" s="145">
        <v>2.2999999999999998</v>
      </c>
      <c r="F231" s="131">
        <f>E231*460/B226</f>
        <v>33.587301587301589</v>
      </c>
      <c r="G231" s="343">
        <f t="shared" si="108"/>
        <v>328.57142857142861</v>
      </c>
      <c r="H231" s="562">
        <v>1160.32</v>
      </c>
      <c r="I231" s="563"/>
      <c r="J231" s="248">
        <v>557.29999999999995</v>
      </c>
      <c r="K231" s="253"/>
      <c r="L231" s="248">
        <v>43.41</v>
      </c>
      <c r="M231" s="248"/>
      <c r="N231" s="235"/>
      <c r="O231" s="137">
        <f>P234/Q234</f>
        <v>2.2437692152613273</v>
      </c>
      <c r="P231" s="145">
        <v>5890.3</v>
      </c>
      <c r="Q231" s="145">
        <v>2594.9899999999998</v>
      </c>
      <c r="R231" s="1"/>
      <c r="S231" s="1"/>
      <c r="T231" s="1"/>
      <c r="U231" s="1"/>
      <c r="W231" s="18">
        <v>2</v>
      </c>
      <c r="X231" s="543">
        <f t="shared" ref="X231:X236" si="111">D228</f>
        <v>90</v>
      </c>
      <c r="Y231" s="567"/>
      <c r="Z231" s="566"/>
      <c r="AB231" s="124"/>
      <c r="AC231" s="92"/>
      <c r="AD231" s="92"/>
      <c r="AE231" s="445"/>
      <c r="AF231" s="445"/>
      <c r="AG231" s="445"/>
      <c r="AH231" s="445"/>
      <c r="AI231" s="445"/>
      <c r="AJ231" s="445"/>
      <c r="AK231" s="445"/>
      <c r="AL231" s="445"/>
      <c r="AM231" s="445"/>
      <c r="AN231" s="445"/>
      <c r="AO231" s="445"/>
      <c r="AP231" s="445"/>
      <c r="AQ231" s="445"/>
      <c r="AR231" s="445"/>
      <c r="AS231" s="445"/>
      <c r="AT231" s="445"/>
      <c r="AU231" s="445"/>
      <c r="AV231" s="445"/>
      <c r="AW231" s="445"/>
      <c r="AX231" s="445"/>
      <c r="AY231" s="445"/>
      <c r="AZ231" s="445"/>
      <c r="BA231" s="445"/>
      <c r="BB231" s="445"/>
      <c r="BC231" s="445"/>
      <c r="BD231" s="445"/>
      <c r="BE231" s="445"/>
      <c r="BF231" s="445"/>
      <c r="BG231" s="445"/>
      <c r="BH231" s="445"/>
      <c r="BI231" s="445"/>
      <c r="BJ231" s="445"/>
    </row>
    <row r="232" spans="1:62" s="3" customFormat="1">
      <c r="A232" s="30"/>
      <c r="B232" s="7"/>
      <c r="C232" s="19">
        <v>110</v>
      </c>
      <c r="D232" s="74">
        <v>131</v>
      </c>
      <c r="E232" s="145">
        <v>2.2999999999999998</v>
      </c>
      <c r="F232" s="131">
        <f>E232*460/B226</f>
        <v>33.587301587301589</v>
      </c>
      <c r="G232" s="343">
        <f t="shared" si="108"/>
        <v>335.8730158730159</v>
      </c>
      <c r="H232" s="275">
        <v>1205.22</v>
      </c>
      <c r="I232" s="238"/>
      <c r="J232" s="248">
        <v>342.13</v>
      </c>
      <c r="K232" s="1"/>
      <c r="L232" s="256"/>
      <c r="M232" s="256"/>
      <c r="N232" s="235"/>
      <c r="O232" s="532"/>
      <c r="P232" s="145">
        <v>5961.75</v>
      </c>
      <c r="Q232" s="145">
        <v>2697.13</v>
      </c>
      <c r="R232" s="1"/>
      <c r="S232" s="1"/>
      <c r="T232" s="1"/>
      <c r="U232" s="1"/>
      <c r="W232" s="19">
        <v>7</v>
      </c>
      <c r="X232" s="532">
        <f t="shared" si="111"/>
        <v>100</v>
      </c>
      <c r="Y232" s="877">
        <f>(J228+J229)*(C229-C228)/2</f>
        <v>16024.9</v>
      </c>
      <c r="Z232" s="878"/>
      <c r="AB232" s="124"/>
      <c r="AC232" s="92"/>
      <c r="AD232" s="92"/>
      <c r="AE232" s="445"/>
      <c r="AF232" s="445"/>
      <c r="AG232" s="445"/>
      <c r="AH232" s="445"/>
      <c r="AI232" s="445"/>
      <c r="AJ232" s="445"/>
      <c r="AK232" s="445"/>
      <c r="AL232" s="445"/>
      <c r="AM232" s="445"/>
      <c r="AN232" s="445"/>
      <c r="AO232" s="445"/>
      <c r="AP232" s="445"/>
      <c r="AQ232" s="445"/>
      <c r="AR232" s="445"/>
      <c r="AS232" s="445"/>
      <c r="AT232" s="445"/>
      <c r="AU232" s="445"/>
      <c r="AV232" s="445"/>
      <c r="AW232" s="445"/>
      <c r="AX232" s="445"/>
      <c r="AY232" s="445"/>
      <c r="AZ232" s="445"/>
      <c r="BA232" s="445"/>
      <c r="BB232" s="445"/>
      <c r="BC232" s="445"/>
      <c r="BD232" s="445"/>
      <c r="BE232" s="445"/>
      <c r="BF232" s="445"/>
      <c r="BG232" s="445"/>
      <c r="BH232" s="445"/>
      <c r="BI232" s="445"/>
      <c r="BJ232" s="445"/>
    </row>
    <row r="233" spans="1:62" s="3" customFormat="1">
      <c r="A233" s="30"/>
      <c r="B233" s="7"/>
      <c r="C233" s="19">
        <v>120</v>
      </c>
      <c r="D233" s="74">
        <v>110</v>
      </c>
      <c r="E233" s="145">
        <v>2.2999999999999998</v>
      </c>
      <c r="F233" s="131">
        <f>E233*460/B226</f>
        <v>33.587301587301589</v>
      </c>
      <c r="G233" s="343">
        <f t="shared" si="108"/>
        <v>335.8730158730159</v>
      </c>
      <c r="H233" s="248">
        <v>1090.44</v>
      </c>
      <c r="I233" s="238"/>
      <c r="J233" s="248">
        <v>292.98</v>
      </c>
      <c r="K233" s="238">
        <v>21.087098000000001</v>
      </c>
      <c r="L233" s="255"/>
      <c r="M233" s="255"/>
      <c r="N233" s="235"/>
      <c r="O233" s="545"/>
      <c r="P233" s="145">
        <v>5955.4</v>
      </c>
      <c r="Q233" s="145">
        <v>2644.28</v>
      </c>
      <c r="R233" s="1"/>
      <c r="S233" s="1"/>
      <c r="T233" s="1"/>
      <c r="U233" s="1"/>
      <c r="W233" s="19">
        <v>12</v>
      </c>
      <c r="X233" s="532">
        <f t="shared" si="111"/>
        <v>105</v>
      </c>
      <c r="Y233" s="877">
        <f>(J229+J230)*(C230-C229)/2</f>
        <v>6789.95</v>
      </c>
      <c r="Z233" s="878"/>
      <c r="AB233" s="124"/>
      <c r="AC233" s="92"/>
      <c r="AD233" s="92"/>
      <c r="AE233" s="445"/>
      <c r="AF233" s="445"/>
      <c r="AG233" s="445"/>
      <c r="AH233" s="445"/>
      <c r="AI233" s="445"/>
      <c r="AJ233" s="445"/>
      <c r="AK233" s="445"/>
      <c r="AL233" s="445"/>
      <c r="AM233" s="445"/>
      <c r="AN233" s="445"/>
      <c r="AO233" s="445"/>
      <c r="AP233" s="445"/>
      <c r="AQ233" s="445"/>
      <c r="AR233" s="445"/>
      <c r="AS233" s="445"/>
      <c r="AT233" s="445"/>
      <c r="AU233" s="445"/>
      <c r="AV233" s="445"/>
      <c r="AW233" s="445"/>
      <c r="AX233" s="445"/>
      <c r="AY233" s="445"/>
      <c r="AZ233" s="445"/>
      <c r="BA233" s="445"/>
      <c r="BB233" s="445"/>
      <c r="BC233" s="445"/>
      <c r="BD233" s="445"/>
      <c r="BE233" s="445"/>
      <c r="BF233" s="445"/>
      <c r="BG233" s="445"/>
      <c r="BH233" s="445"/>
      <c r="BI233" s="445"/>
      <c r="BJ233" s="445"/>
    </row>
    <row r="234" spans="1:62" s="3" customFormat="1">
      <c r="A234" s="30"/>
      <c r="B234" s="7"/>
      <c r="C234" s="19"/>
      <c r="D234" s="564"/>
      <c r="E234" s="565"/>
      <c r="F234" s="131"/>
      <c r="G234" s="349" t="s">
        <v>228</v>
      </c>
      <c r="H234" s="249"/>
      <c r="I234" s="235"/>
      <c r="J234" s="347"/>
      <c r="K234" s="253"/>
      <c r="L234" s="255"/>
      <c r="M234" s="255"/>
      <c r="N234" s="235"/>
      <c r="O234" s="42" t="s">
        <v>25</v>
      </c>
      <c r="P234" s="551">
        <f>AVERAGE(P231:P233)</f>
        <v>5935.8166666666657</v>
      </c>
      <c r="Q234" s="173">
        <f>AVERAGE(Q231:Q233)</f>
        <v>2645.4666666666667</v>
      </c>
      <c r="R234" s="1"/>
      <c r="S234" s="1"/>
      <c r="T234" s="1"/>
      <c r="U234" s="1"/>
      <c r="W234" s="19">
        <v>22</v>
      </c>
      <c r="X234" s="532">
        <f t="shared" si="111"/>
        <v>124</v>
      </c>
      <c r="Y234" s="877">
        <f>(J230+J231)*(C231-C230)/2</f>
        <v>8122.4</v>
      </c>
      <c r="Z234" s="878"/>
      <c r="AB234" s="124"/>
      <c r="AC234" s="92"/>
      <c r="AD234" s="92"/>
      <c r="AE234" s="445"/>
      <c r="AF234" s="445"/>
      <c r="AG234" s="445"/>
      <c r="AH234" s="445"/>
      <c r="AI234" s="445"/>
      <c r="AJ234" s="445"/>
      <c r="AK234" s="445"/>
      <c r="AL234" s="445"/>
      <c r="AM234" s="445"/>
      <c r="AN234" s="445"/>
      <c r="AO234" s="445"/>
      <c r="AP234" s="445"/>
      <c r="AQ234" s="445"/>
      <c r="AR234" s="445"/>
      <c r="AS234" s="445"/>
      <c r="AT234" s="445"/>
      <c r="AU234" s="445"/>
      <c r="AV234" s="445"/>
      <c r="AW234" s="445"/>
      <c r="AX234" s="445"/>
      <c r="AY234" s="445"/>
      <c r="AZ234" s="445"/>
      <c r="BA234" s="445"/>
      <c r="BB234" s="445"/>
      <c r="BC234" s="445"/>
      <c r="BD234" s="445"/>
      <c r="BE234" s="445"/>
      <c r="BF234" s="445"/>
      <c r="BG234" s="445"/>
      <c r="BH234" s="445"/>
      <c r="BI234" s="445"/>
      <c r="BJ234" s="445"/>
    </row>
    <row r="235" spans="1:62" s="3" customFormat="1">
      <c r="A235" s="30"/>
      <c r="B235" s="7"/>
      <c r="C235" s="19"/>
      <c r="D235" s="564"/>
      <c r="E235" s="565"/>
      <c r="F235" s="131"/>
      <c r="G235" s="344">
        <f>SUM(G221:G233)</f>
        <v>3460.9523809523812</v>
      </c>
      <c r="H235" s="250"/>
      <c r="I235" s="235"/>
      <c r="J235" s="347"/>
      <c r="K235" s="253"/>
      <c r="L235" s="255"/>
      <c r="M235" s="255"/>
      <c r="N235" s="235"/>
      <c r="O235" s="1"/>
      <c r="P235" s="1"/>
      <c r="Q235" s="1"/>
      <c r="R235" s="1"/>
      <c r="S235" s="1"/>
      <c r="T235" s="1"/>
      <c r="U235" s="1"/>
      <c r="W235" s="19">
        <v>32</v>
      </c>
      <c r="X235" s="532">
        <f t="shared" si="111"/>
        <v>131</v>
      </c>
      <c r="Y235" s="877">
        <f>(J231+J232)*(C232-C231)/2</f>
        <v>4497.1499999999996</v>
      </c>
      <c r="Z235" s="878"/>
      <c r="AB235" s="124"/>
      <c r="AC235" s="92"/>
      <c r="AD235" s="92"/>
      <c r="AE235" s="445"/>
      <c r="AF235" s="445"/>
      <c r="AG235" s="445"/>
      <c r="AH235" s="445"/>
      <c r="AI235" s="445"/>
      <c r="AJ235" s="445"/>
      <c r="AK235" s="445"/>
      <c r="AL235" s="445"/>
      <c r="AM235" s="445"/>
      <c r="AN235" s="445"/>
      <c r="AO235" s="445"/>
      <c r="AP235" s="445"/>
      <c r="AQ235" s="445"/>
      <c r="AR235" s="445"/>
      <c r="AS235" s="445"/>
      <c r="AT235" s="445"/>
      <c r="AU235" s="445"/>
      <c r="AV235" s="445"/>
      <c r="AW235" s="445"/>
      <c r="AX235" s="445"/>
      <c r="AY235" s="445"/>
      <c r="AZ235" s="445"/>
      <c r="BA235" s="445"/>
      <c r="BB235" s="445"/>
      <c r="BC235" s="445"/>
      <c r="BD235" s="445"/>
      <c r="BE235" s="445"/>
      <c r="BF235" s="445"/>
      <c r="BG235" s="445"/>
      <c r="BH235" s="445"/>
      <c r="BI235" s="445"/>
      <c r="BJ235" s="445"/>
    </row>
    <row r="236" spans="1:62" s="3" customFormat="1">
      <c r="A236" s="30"/>
      <c r="B236" s="7"/>
      <c r="C236" s="19"/>
      <c r="D236" s="564"/>
      <c r="E236" s="565"/>
      <c r="F236" s="131"/>
      <c r="G236" s="347"/>
      <c r="H236" s="250"/>
      <c r="I236" s="235"/>
      <c r="J236" s="347"/>
      <c r="K236" s="253"/>
      <c r="L236" s="255"/>
      <c r="M236" s="255"/>
      <c r="N236" s="1"/>
      <c r="O236" s="1"/>
      <c r="P236" s="1"/>
      <c r="Q236" s="1"/>
      <c r="R236" s="1"/>
      <c r="S236" s="1"/>
      <c r="T236" s="1"/>
      <c r="U236" s="1"/>
      <c r="W236" s="534">
        <v>42</v>
      </c>
      <c r="X236" s="545">
        <f t="shared" si="111"/>
        <v>110</v>
      </c>
      <c r="Y236" s="879">
        <f>(J232+J233)*(C233-C232)/2</f>
        <v>3175.55</v>
      </c>
      <c r="Z236" s="880"/>
      <c r="AB236" s="124"/>
      <c r="AC236" s="92"/>
      <c r="AD236" s="92"/>
      <c r="AE236" s="445"/>
      <c r="AF236" s="445"/>
      <c r="AG236" s="445"/>
      <c r="AH236" s="445"/>
      <c r="AI236" s="445"/>
      <c r="AJ236" s="445"/>
      <c r="AK236" s="445"/>
      <c r="AL236" s="445"/>
      <c r="AM236" s="445"/>
      <c r="AN236" s="445"/>
      <c r="AO236" s="445"/>
      <c r="AP236" s="445"/>
      <c r="AQ236" s="445"/>
      <c r="AR236" s="445"/>
      <c r="AS236" s="445"/>
      <c r="AT236" s="445"/>
      <c r="AU236" s="445"/>
      <c r="AV236" s="445"/>
      <c r="AW236" s="445"/>
      <c r="AX236" s="445"/>
      <c r="AY236" s="445"/>
      <c r="AZ236" s="445"/>
      <c r="BA236" s="445"/>
      <c r="BB236" s="445"/>
      <c r="BC236" s="445"/>
      <c r="BD236" s="445"/>
      <c r="BE236" s="445"/>
      <c r="BF236" s="445"/>
      <c r="BG236" s="445"/>
      <c r="BH236" s="445"/>
      <c r="BI236" s="445"/>
      <c r="BJ236" s="445"/>
    </row>
    <row r="237" spans="1:62" s="3" customFormat="1">
      <c r="A237" s="76"/>
      <c r="B237" s="116"/>
      <c r="C237" s="534"/>
      <c r="D237" s="564"/>
      <c r="E237" s="565"/>
      <c r="F237" s="183"/>
      <c r="G237" s="348"/>
      <c r="H237" s="251"/>
      <c r="I237" s="352"/>
      <c r="J237" s="227"/>
      <c r="K237" s="338"/>
      <c r="L237" s="407"/>
      <c r="M237" s="257"/>
      <c r="N237" s="1"/>
      <c r="O237" s="1"/>
      <c r="P237" s="1"/>
      <c r="Q237" s="1"/>
      <c r="R237" s="1"/>
      <c r="S237" s="1"/>
      <c r="T237" s="1"/>
      <c r="U237" s="1"/>
      <c r="V237" s="2"/>
      <c r="W237" s="545" t="s">
        <v>25</v>
      </c>
      <c r="X237" s="545">
        <f>AVERAGE(X231:X236)</f>
        <v>110</v>
      </c>
      <c r="Y237" s="881">
        <f>SUM(Y232:Z236)/10*(220/100)/40*1000</f>
        <v>212354.72500000006</v>
      </c>
      <c r="Z237" s="882"/>
      <c r="AB237" s="124"/>
      <c r="AC237" s="92"/>
      <c r="AD237" s="92"/>
      <c r="AE237" s="445"/>
      <c r="AF237" s="445"/>
      <c r="AG237" s="445"/>
      <c r="AH237" s="445"/>
      <c r="AI237" s="445"/>
      <c r="AJ237" s="445"/>
      <c r="AK237" s="445"/>
      <c r="AL237" s="445"/>
      <c r="AM237" s="445"/>
      <c r="AN237" s="445"/>
      <c r="AO237" s="445"/>
      <c r="AP237" s="445"/>
      <c r="AQ237" s="445"/>
      <c r="AR237" s="445"/>
      <c r="AS237" s="445"/>
      <c r="AT237" s="445"/>
      <c r="AU237" s="445"/>
      <c r="AV237" s="445"/>
      <c r="AW237" s="445"/>
      <c r="AX237" s="445"/>
      <c r="AY237" s="445"/>
      <c r="AZ237" s="445"/>
      <c r="BA237" s="445"/>
      <c r="BB237" s="445"/>
      <c r="BC237" s="445"/>
      <c r="BD237" s="445"/>
      <c r="BE237" s="445"/>
      <c r="BF237" s="445"/>
      <c r="BG237" s="445"/>
      <c r="BH237" s="445"/>
      <c r="BI237" s="445"/>
      <c r="BJ237" s="445"/>
    </row>
    <row r="238" spans="1:62" s="3" customFormat="1">
      <c r="A238" s="140"/>
      <c r="B238" s="8"/>
      <c r="C238" s="66"/>
      <c r="D238" s="66"/>
      <c r="E238" s="135"/>
      <c r="F238" s="88"/>
      <c r="G238" s="16"/>
      <c r="H238" s="66"/>
      <c r="I238" s="66"/>
      <c r="J238" s="66"/>
      <c r="K238" s="66"/>
      <c r="L238" s="83"/>
      <c r="M238" s="121"/>
      <c r="N238" s="8"/>
      <c r="O238" s="8"/>
      <c r="P238" s="8"/>
      <c r="Q238" s="8"/>
      <c r="R238" s="8"/>
      <c r="S238" s="8"/>
      <c r="T238" s="8"/>
      <c r="U238" s="8"/>
      <c r="V238" s="16"/>
      <c r="W238" s="16"/>
      <c r="X238" s="16"/>
      <c r="Y238" s="16"/>
      <c r="Z238" s="16"/>
      <c r="AA238" s="16"/>
      <c r="AB238" s="144"/>
      <c r="AC238" s="92"/>
      <c r="AD238" s="92"/>
      <c r="AE238" s="445"/>
      <c r="AF238" s="445"/>
      <c r="AG238" s="445"/>
      <c r="AH238" s="445"/>
      <c r="AI238" s="445"/>
      <c r="AJ238" s="445"/>
      <c r="AK238" s="445"/>
      <c r="AL238" s="445"/>
      <c r="AM238" s="445"/>
      <c r="AN238" s="445"/>
      <c r="AO238" s="445"/>
      <c r="AP238" s="445"/>
      <c r="AQ238" s="445"/>
      <c r="AR238" s="445"/>
      <c r="AS238" s="445"/>
      <c r="AT238" s="445"/>
      <c r="AU238" s="445"/>
      <c r="AV238" s="445"/>
      <c r="AW238" s="445"/>
      <c r="AX238" s="445"/>
      <c r="AY238" s="445"/>
      <c r="AZ238" s="445"/>
      <c r="BA238" s="445"/>
      <c r="BB238" s="445"/>
      <c r="BC238" s="445"/>
      <c r="BD238" s="445"/>
      <c r="BE238" s="445"/>
      <c r="BF238" s="445"/>
      <c r="BG238" s="445"/>
      <c r="BH238" s="445"/>
      <c r="BI238" s="445"/>
      <c r="BJ238" s="445"/>
    </row>
    <row r="239" spans="1:62" s="3" customFormat="1">
      <c r="A239" s="141"/>
      <c r="B239" s="142"/>
      <c r="C239" s="141"/>
      <c r="D239" s="92"/>
      <c r="E239" s="92"/>
      <c r="F239" s="92"/>
      <c r="G239" s="92"/>
      <c r="H239" s="92"/>
      <c r="I239" s="92"/>
      <c r="J239" s="92"/>
      <c r="K239" s="92"/>
      <c r="L239" s="92"/>
      <c r="M239" s="92"/>
      <c r="N239" s="92"/>
      <c r="O239" s="92"/>
      <c r="P239" s="92"/>
      <c r="Q239" s="92"/>
      <c r="R239" s="92"/>
      <c r="S239" s="92"/>
      <c r="T239" s="92"/>
      <c r="U239" s="92"/>
      <c r="V239" s="92"/>
      <c r="W239" s="92"/>
      <c r="X239" s="92"/>
      <c r="Y239" s="92"/>
      <c r="Z239" s="89"/>
      <c r="AA239" s="89"/>
      <c r="AB239" s="92"/>
      <c r="AC239" s="92"/>
      <c r="AD239" s="92"/>
      <c r="AE239" s="445"/>
      <c r="AF239" s="445"/>
      <c r="AG239" s="445"/>
      <c r="AH239" s="445"/>
      <c r="AI239" s="445"/>
      <c r="AJ239" s="445"/>
      <c r="AK239" s="445"/>
      <c r="AL239" s="445"/>
      <c r="AM239" s="445"/>
      <c r="AN239" s="445"/>
      <c r="AO239" s="445"/>
      <c r="AP239" s="445"/>
      <c r="AQ239" s="445"/>
      <c r="AR239" s="445"/>
      <c r="AS239" s="445"/>
      <c r="AT239" s="445"/>
      <c r="AU239" s="445"/>
      <c r="AV239" s="445"/>
      <c r="AW239" s="445"/>
      <c r="AX239" s="445"/>
      <c r="AY239" s="445"/>
      <c r="AZ239" s="445"/>
      <c r="BA239" s="445"/>
      <c r="BB239" s="445"/>
      <c r="BC239" s="445"/>
      <c r="BD239" s="445"/>
      <c r="BE239" s="445"/>
      <c r="BF239" s="445"/>
      <c r="BG239" s="445"/>
      <c r="BH239" s="445"/>
      <c r="BI239" s="445"/>
      <c r="BJ239" s="445"/>
    </row>
    <row r="240" spans="1:62" s="3" customFormat="1" ht="15">
      <c r="A240" s="791" t="s">
        <v>223</v>
      </c>
      <c r="B240" s="867"/>
      <c r="C240" s="79" t="s">
        <v>22</v>
      </c>
      <c r="D240" s="36" t="s">
        <v>164</v>
      </c>
      <c r="E240" s="791" t="s">
        <v>27</v>
      </c>
      <c r="F240" s="867"/>
      <c r="G240" s="345" t="s">
        <v>227</v>
      </c>
      <c r="H240" s="37" t="s">
        <v>145</v>
      </c>
      <c r="I240" s="37" t="s">
        <v>95</v>
      </c>
      <c r="J240" s="84" t="s">
        <v>146</v>
      </c>
      <c r="K240" s="31" t="s">
        <v>28</v>
      </c>
      <c r="L240" s="36" t="s">
        <v>85</v>
      </c>
      <c r="M240" s="36" t="s">
        <v>134</v>
      </c>
      <c r="N240" s="351"/>
      <c r="O240" s="14" t="s">
        <v>22</v>
      </c>
      <c r="P240" s="36" t="s">
        <v>164</v>
      </c>
      <c r="Q240" s="36" t="s">
        <v>238</v>
      </c>
      <c r="R240" s="36" t="s">
        <v>27</v>
      </c>
      <c r="S240" s="36" t="s">
        <v>29</v>
      </c>
      <c r="T240" s="36" t="s">
        <v>179</v>
      </c>
      <c r="U240" s="36" t="s">
        <v>36</v>
      </c>
      <c r="V240" s="36" t="s">
        <v>38</v>
      </c>
      <c r="W240" s="36" t="s">
        <v>33</v>
      </c>
      <c r="X240" s="36" t="s">
        <v>167</v>
      </c>
      <c r="Y240" s="36" t="s">
        <v>181</v>
      </c>
      <c r="Z240" s="38" t="s">
        <v>46</v>
      </c>
      <c r="AA240" s="136"/>
      <c r="AB240" s="295"/>
      <c r="AC240" s="92"/>
      <c r="AD240" s="92"/>
      <c r="AE240" s="445"/>
      <c r="AF240" s="445"/>
      <c r="AG240" s="445"/>
      <c r="AH240" s="445"/>
      <c r="AI240" s="445"/>
      <c r="AJ240" s="445"/>
      <c r="AK240" s="445"/>
      <c r="AL240" s="445"/>
      <c r="AM240" s="445"/>
      <c r="AN240" s="445"/>
      <c r="AO240" s="445"/>
      <c r="AP240" s="445"/>
      <c r="AQ240" s="445"/>
      <c r="AR240" s="445"/>
      <c r="AS240" s="445"/>
      <c r="AT240" s="445"/>
      <c r="AU240" s="445"/>
      <c r="AV240" s="445"/>
      <c r="AW240" s="445"/>
      <c r="AX240" s="445"/>
      <c r="AY240" s="445"/>
      <c r="AZ240" s="445"/>
      <c r="BA240" s="445"/>
      <c r="BB240" s="445"/>
      <c r="BC240" s="445"/>
      <c r="BD240" s="445"/>
      <c r="BE240" s="445"/>
      <c r="BF240" s="445"/>
      <c r="BG240" s="445"/>
      <c r="BH240" s="445"/>
      <c r="BI240" s="445"/>
      <c r="BJ240" s="445"/>
    </row>
    <row r="241" spans="1:62" s="3" customFormat="1">
      <c r="A241" s="138"/>
      <c r="B241" s="139"/>
      <c r="C241" s="12" t="s">
        <v>23</v>
      </c>
      <c r="D241" s="13" t="s">
        <v>40</v>
      </c>
      <c r="E241" s="236" t="s">
        <v>108</v>
      </c>
      <c r="F241" s="237" t="s">
        <v>34</v>
      </c>
      <c r="G241" s="346"/>
      <c r="H241" s="73" t="s">
        <v>29</v>
      </c>
      <c r="I241" s="13" t="s">
        <v>29</v>
      </c>
      <c r="J241" s="12" t="s">
        <v>29</v>
      </c>
      <c r="K241" s="35" t="s">
        <v>202</v>
      </c>
      <c r="L241" s="133" t="s">
        <v>84</v>
      </c>
      <c r="M241" s="73" t="s">
        <v>147</v>
      </c>
      <c r="O241" s="35" t="s">
        <v>23</v>
      </c>
      <c r="P241" s="13" t="s">
        <v>40</v>
      </c>
      <c r="Q241" s="13" t="s">
        <v>40</v>
      </c>
      <c r="R241" s="73" t="s">
        <v>34</v>
      </c>
      <c r="S241" s="75"/>
      <c r="T241" s="73" t="s">
        <v>31</v>
      </c>
      <c r="U241" s="73" t="s">
        <v>37</v>
      </c>
      <c r="V241" s="73" t="s">
        <v>39</v>
      </c>
      <c r="W241" s="73" t="s">
        <v>34</v>
      </c>
      <c r="X241" s="73" t="s">
        <v>34</v>
      </c>
      <c r="Y241" s="73" t="s">
        <v>84</v>
      </c>
      <c r="Z241" s="73" t="s">
        <v>41</v>
      </c>
      <c r="AA241" s="73"/>
      <c r="AB241" s="124"/>
      <c r="AC241" s="92"/>
      <c r="AD241" s="92"/>
      <c r="AE241" s="445"/>
      <c r="AF241" s="445"/>
      <c r="AG241" s="445"/>
      <c r="AH241" s="445"/>
      <c r="AI241" s="445"/>
      <c r="AJ241" s="445"/>
      <c r="AK241" s="445"/>
      <c r="AL241" s="445"/>
      <c r="AM241" s="445"/>
      <c r="AN241" s="445"/>
      <c r="AO241" s="445"/>
      <c r="AP241" s="445"/>
      <c r="AQ241" s="445"/>
      <c r="AR241" s="445"/>
      <c r="AS241" s="445"/>
      <c r="AT241" s="445"/>
      <c r="AU241" s="445"/>
      <c r="AV241" s="445"/>
      <c r="AW241" s="445"/>
      <c r="AX241" s="445"/>
      <c r="AY241" s="445"/>
      <c r="AZ241" s="445"/>
      <c r="BA241" s="445"/>
      <c r="BB241" s="445"/>
      <c r="BC241" s="445"/>
      <c r="BD241" s="445"/>
      <c r="BE241" s="445"/>
      <c r="BF241" s="445"/>
      <c r="BG241" s="445"/>
      <c r="BH241" s="445"/>
      <c r="BI241" s="445"/>
      <c r="BJ241" s="445"/>
    </row>
    <row r="242" spans="1:62" s="3" customFormat="1">
      <c r="A242" s="17"/>
      <c r="B242" s="5"/>
      <c r="C242" s="18">
        <v>-10</v>
      </c>
      <c r="D242" s="74">
        <v>129</v>
      </c>
      <c r="E242" s="145">
        <v>0</v>
      </c>
      <c r="F242" s="130">
        <f>E242*460/B248</f>
        <v>0</v>
      </c>
      <c r="G242" s="153"/>
      <c r="H242" s="248">
        <v>1076.3800000000001</v>
      </c>
      <c r="I242" s="248"/>
      <c r="J242" s="252"/>
      <c r="K242" s="238">
        <v>3.1473141</v>
      </c>
      <c r="L242" s="248">
        <v>39.07</v>
      </c>
      <c r="M242" s="248"/>
      <c r="O242" s="175">
        <v>-10</v>
      </c>
      <c r="P242" s="635">
        <f>D242</f>
        <v>129</v>
      </c>
      <c r="Q242" s="494">
        <v>164.38905</v>
      </c>
      <c r="R242" s="130">
        <f>F242</f>
        <v>0</v>
      </c>
      <c r="S242" s="130">
        <f>H242</f>
        <v>1076.3800000000001</v>
      </c>
      <c r="T242" s="688">
        <f>(S242/10)*1000*O253/(Q242/100)</f>
        <v>151047.81574670607</v>
      </c>
      <c r="U242" s="677">
        <v>1</v>
      </c>
      <c r="V242" s="126">
        <f>(U242*P256*200/10)/($B$50/1000)</f>
        <v>3885960.5263157892</v>
      </c>
      <c r="W242" s="688">
        <f t="shared" ref="W242:W248" si="112">V242/T242</f>
        <v>25.726691293783446</v>
      </c>
      <c r="X242" s="688">
        <f t="shared" ref="X242:X248" si="113">W242-R242</f>
        <v>25.726691293783446</v>
      </c>
      <c r="Y242" s="351"/>
      <c r="Z242" s="688">
        <f t="shared" ref="Z242:Z248" si="114">(W242/Q242)*100</f>
        <v>15.649881359971024</v>
      </c>
      <c r="AA242" s="182"/>
      <c r="AB242" s="124"/>
      <c r="AC242" s="92"/>
      <c r="AD242" s="92"/>
      <c r="AE242" s="445"/>
      <c r="AF242" s="445"/>
      <c r="AG242" s="445"/>
      <c r="AH242" s="445"/>
      <c r="AI242" s="445"/>
      <c r="AJ242" s="445"/>
      <c r="AK242" s="445"/>
      <c r="AL242" s="445"/>
      <c r="AM242" s="445"/>
      <c r="AN242" s="445"/>
      <c r="AO242" s="445"/>
      <c r="AP242" s="445"/>
      <c r="AQ242" s="445"/>
      <c r="AR242" s="445"/>
      <c r="AS242" s="445"/>
      <c r="AT242" s="445"/>
      <c r="AU242" s="445"/>
      <c r="AV242" s="445"/>
      <c r="AW242" s="445"/>
      <c r="AX242" s="445"/>
      <c r="AY242" s="445"/>
      <c r="AZ242" s="445"/>
      <c r="BA242" s="445"/>
      <c r="BB242" s="445"/>
      <c r="BC242" s="445"/>
      <c r="BD242" s="445"/>
      <c r="BE242" s="445"/>
      <c r="BF242" s="445"/>
      <c r="BG242" s="445"/>
      <c r="BH242" s="445"/>
      <c r="BI242" s="445"/>
      <c r="BJ242" s="445"/>
    </row>
    <row r="243" spans="1:62" s="3" customFormat="1">
      <c r="A243" s="30" t="s">
        <v>61</v>
      </c>
      <c r="B243" s="72">
        <v>262</v>
      </c>
      <c r="C243" s="19">
        <v>10</v>
      </c>
      <c r="D243" s="74">
        <v>110</v>
      </c>
      <c r="E243" s="145">
        <v>1</v>
      </c>
      <c r="F243" s="131">
        <f>E243*460/B248</f>
        <v>14.603174603174603</v>
      </c>
      <c r="G243" s="343">
        <f>(F243+F242)*5</f>
        <v>73.015873015873012</v>
      </c>
      <c r="H243" s="249"/>
      <c r="I243" s="253"/>
      <c r="J243" s="254"/>
      <c r="K243" s="253"/>
      <c r="L243" s="327"/>
      <c r="M243" s="327"/>
      <c r="O243" s="64">
        <v>80</v>
      </c>
      <c r="P243" s="64">
        <f t="shared" ref="P243:P248" si="115">D250</f>
        <v>121</v>
      </c>
      <c r="Q243" s="494">
        <v>183.410955</v>
      </c>
      <c r="R243" s="131">
        <f t="shared" ref="R243:R248" si="116">F250</f>
        <v>20.444444444444443</v>
      </c>
      <c r="S243" s="131">
        <f t="shared" ref="S243:S248" si="117">H250</f>
        <v>1302.6600000000001</v>
      </c>
      <c r="T243" s="691">
        <f>(S243/10)*1000*O253/(Q243/100)</f>
        <v>163842.86028807735</v>
      </c>
      <c r="U243" s="675">
        <v>2</v>
      </c>
      <c r="V243" s="127">
        <f>(U243*P256*200/10)/($B$50/1000)</f>
        <v>7771921.0526315784</v>
      </c>
      <c r="W243" s="691">
        <f t="shared" si="112"/>
        <v>47.435213465918302</v>
      </c>
      <c r="X243" s="691">
        <f t="shared" si="113"/>
        <v>26.990769021473859</v>
      </c>
      <c r="Y243" s="131">
        <f>($X$242-X243)/$X$242*100</f>
        <v>-4.9134873709774824</v>
      </c>
      <c r="Z243" s="691">
        <f t="shared" si="114"/>
        <v>25.862802724034832</v>
      </c>
      <c r="AA243" s="680"/>
      <c r="AB243" s="124"/>
      <c r="AC243" s="92"/>
      <c r="AD243" s="92"/>
      <c r="AE243" s="445"/>
      <c r="AF243" s="445"/>
      <c r="AG243" s="445"/>
      <c r="AH243" s="445"/>
      <c r="AI243" s="445"/>
      <c r="AJ243" s="445"/>
      <c r="AK243" s="445"/>
      <c r="AL243" s="445"/>
      <c r="AM243" s="445"/>
      <c r="AN243" s="445"/>
      <c r="AO243" s="445"/>
      <c r="AP243" s="445"/>
      <c r="AQ243" s="445"/>
      <c r="AR243" s="445"/>
      <c r="AS243" s="445"/>
      <c r="AT243" s="445"/>
      <c r="AU243" s="445"/>
      <c r="AV243" s="445"/>
      <c r="AW243" s="445"/>
      <c r="AX243" s="445"/>
      <c r="AY243" s="445"/>
      <c r="AZ243" s="445"/>
      <c r="BA243" s="445"/>
      <c r="BB243" s="445"/>
      <c r="BC243" s="445"/>
      <c r="BD243" s="445"/>
      <c r="BE243" s="445"/>
      <c r="BF243" s="445"/>
      <c r="BG243" s="445"/>
      <c r="BH243" s="445"/>
      <c r="BI243" s="445"/>
      <c r="BJ243" s="445"/>
    </row>
    <row r="244" spans="1:62" s="3" customFormat="1">
      <c r="A244" s="6"/>
      <c r="B244" s="7"/>
      <c r="C244" s="19">
        <v>20</v>
      </c>
      <c r="D244" s="74">
        <v>108</v>
      </c>
      <c r="E244" s="145">
        <v>1.1499999999999999</v>
      </c>
      <c r="F244" s="131">
        <f>E244*460/B248</f>
        <v>16.793650793650794</v>
      </c>
      <c r="G244" s="343">
        <f t="shared" ref="G244:G255" si="118">(F244+F243)*5</f>
        <v>156.98412698412699</v>
      </c>
      <c r="H244" s="249"/>
      <c r="I244" s="253"/>
      <c r="J244" s="254"/>
      <c r="K244" s="234"/>
      <c r="L244" s="254"/>
      <c r="M244" s="254"/>
      <c r="O244" s="532">
        <v>85</v>
      </c>
      <c r="P244" s="64">
        <f t="shared" si="115"/>
        <v>128</v>
      </c>
      <c r="Q244" s="494">
        <v>170.72968499999999</v>
      </c>
      <c r="R244" s="131">
        <f t="shared" si="116"/>
        <v>20.444444444444443</v>
      </c>
      <c r="S244" s="131">
        <f t="shared" si="117"/>
        <v>1351.05</v>
      </c>
      <c r="T244" s="691">
        <f>(S244/10)*1000*O253/(Q244/100)</f>
        <v>182550.95038216471</v>
      </c>
      <c r="U244" s="675">
        <v>2</v>
      </c>
      <c r="V244" s="127">
        <f>(U244*P256*200/10)/($B$50/1000)</f>
        <v>7771921.0526315784</v>
      </c>
      <c r="W244" s="691">
        <f t="shared" si="112"/>
        <v>42.573982969474024</v>
      </c>
      <c r="X244" s="691">
        <f t="shared" si="113"/>
        <v>22.129538525029581</v>
      </c>
      <c r="Y244" s="131">
        <f t="shared" ref="Y244:Y248" si="119">($X$242-X244)/$X$242*100</f>
        <v>13.982181881364102</v>
      </c>
      <c r="Z244" s="691">
        <f t="shared" si="114"/>
        <v>24.936485397647179</v>
      </c>
      <c r="AA244" s="680"/>
      <c r="AB244" s="124"/>
      <c r="AC244" s="92"/>
      <c r="AD244" s="92"/>
      <c r="AE244" s="445"/>
      <c r="AF244" s="445"/>
      <c r="AG244" s="445"/>
      <c r="AH244" s="445"/>
      <c r="AI244" s="445"/>
      <c r="AJ244" s="445"/>
      <c r="AK244" s="445"/>
      <c r="AL244" s="445"/>
      <c r="AM244" s="445"/>
      <c r="AN244" s="445"/>
      <c r="AO244" s="445"/>
      <c r="AP244" s="445"/>
      <c r="AQ244" s="445"/>
      <c r="AR244" s="445"/>
      <c r="AS244" s="445"/>
      <c r="AT244" s="445"/>
      <c r="AU244" s="445"/>
      <c r="AV244" s="445"/>
      <c r="AW244" s="445"/>
      <c r="AX244" s="445"/>
      <c r="AY244" s="445"/>
      <c r="AZ244" s="445"/>
      <c r="BA244" s="445"/>
      <c r="BB244" s="445"/>
      <c r="BC244" s="445"/>
      <c r="BD244" s="445"/>
      <c r="BE244" s="445"/>
      <c r="BF244" s="445"/>
      <c r="BG244" s="445"/>
      <c r="BH244" s="445"/>
      <c r="BI244" s="445"/>
      <c r="BJ244" s="445"/>
    </row>
    <row r="245" spans="1:62" s="3" customFormat="1">
      <c r="A245" s="30" t="s">
        <v>97</v>
      </c>
      <c r="B245" s="7"/>
      <c r="C245" s="19">
        <v>30</v>
      </c>
      <c r="D245" s="74">
        <v>114</v>
      </c>
      <c r="E245" s="145">
        <v>1.3</v>
      </c>
      <c r="F245" s="131">
        <f>E245*460/B248</f>
        <v>18.984126984126984</v>
      </c>
      <c r="G245" s="343">
        <f t="shared" si="118"/>
        <v>178.88888888888889</v>
      </c>
      <c r="H245" s="249"/>
      <c r="I245" s="253"/>
      <c r="J245" s="254"/>
      <c r="K245" s="234"/>
      <c r="L245" s="347"/>
      <c r="M245" s="347"/>
      <c r="O245" s="64">
        <v>90</v>
      </c>
      <c r="P245" s="64">
        <f t="shared" si="115"/>
        <v>113</v>
      </c>
      <c r="Q245" s="494">
        <v>166.50259500000001</v>
      </c>
      <c r="R245" s="131">
        <f t="shared" si="116"/>
        <v>20.444444444444443</v>
      </c>
      <c r="S245" s="131">
        <f t="shared" si="117"/>
        <v>1266.49</v>
      </c>
      <c r="T245" s="691">
        <f>(S245/10)*1000*O253/(Q245/100)</f>
        <v>175469.83755477631</v>
      </c>
      <c r="U245" s="675">
        <v>2</v>
      </c>
      <c r="V245" s="127">
        <f>(U245*P256*200/10)/($B$50/1000)</f>
        <v>7771921.0526315784</v>
      </c>
      <c r="W245" s="691">
        <f t="shared" si="112"/>
        <v>44.292062732464906</v>
      </c>
      <c r="X245" s="691">
        <f t="shared" si="113"/>
        <v>23.847618288020463</v>
      </c>
      <c r="Y245" s="131">
        <f t="shared" si="119"/>
        <v>7.3039824060742662</v>
      </c>
      <c r="Z245" s="691">
        <f t="shared" si="114"/>
        <v>26.601424880173731</v>
      </c>
      <c r="AA245" s="680"/>
      <c r="AB245" s="124"/>
      <c r="AC245" s="92"/>
      <c r="AD245" s="92"/>
      <c r="AE245" s="445"/>
      <c r="AF245" s="445"/>
      <c r="AG245" s="445"/>
      <c r="AH245" s="445"/>
      <c r="AI245" s="445"/>
      <c r="AJ245" s="445"/>
      <c r="AK245" s="445"/>
      <c r="AL245" s="445"/>
      <c r="AM245" s="445"/>
      <c r="AN245" s="445"/>
      <c r="AO245" s="445"/>
      <c r="AP245" s="445"/>
      <c r="AQ245" s="445"/>
      <c r="AR245" s="445"/>
      <c r="AS245" s="445"/>
      <c r="AT245" s="445"/>
      <c r="AU245" s="445"/>
      <c r="AV245" s="445"/>
      <c r="AW245" s="445"/>
      <c r="AX245" s="445"/>
      <c r="AY245" s="445"/>
      <c r="AZ245" s="445"/>
      <c r="BA245" s="445"/>
      <c r="BB245" s="445"/>
      <c r="BC245" s="445"/>
      <c r="BD245" s="445"/>
      <c r="BE245" s="445"/>
      <c r="BF245" s="445"/>
      <c r="BG245" s="445"/>
      <c r="BH245" s="445"/>
      <c r="BI245" s="445"/>
      <c r="BJ245" s="445"/>
    </row>
    <row r="246" spans="1:62" s="3" customFormat="1">
      <c r="A246" s="6"/>
      <c r="B246" s="72">
        <v>30.5</v>
      </c>
      <c r="C246" s="19">
        <v>40</v>
      </c>
      <c r="D246" s="74">
        <v>126</v>
      </c>
      <c r="E246" s="145">
        <v>1.4</v>
      </c>
      <c r="F246" s="131">
        <f>E246*460/B248</f>
        <v>20.444444444444443</v>
      </c>
      <c r="G246" s="343">
        <f t="shared" si="118"/>
        <v>197.14285714285717</v>
      </c>
      <c r="H246" s="249"/>
      <c r="I246" s="253"/>
      <c r="J246" s="254"/>
      <c r="K246" s="234"/>
      <c r="L246" s="347"/>
      <c r="M246" s="347"/>
      <c r="O246" s="64">
        <v>100</v>
      </c>
      <c r="P246" s="64">
        <f t="shared" si="115"/>
        <v>128</v>
      </c>
      <c r="Q246" s="494">
        <v>158.04841500000001</v>
      </c>
      <c r="R246" s="131">
        <f t="shared" si="116"/>
        <v>20.882539682539679</v>
      </c>
      <c r="S246" s="131">
        <f t="shared" si="117"/>
        <v>1315.35</v>
      </c>
      <c r="T246" s="691">
        <f>(S246/10)*1000*O253/(Q246/100)</f>
        <v>191987.47631119657</v>
      </c>
      <c r="U246" s="675">
        <v>2</v>
      </c>
      <c r="V246" s="127">
        <f>(U246*P256*200/10)/($B$50/1000)</f>
        <v>7771921.0526315784</v>
      </c>
      <c r="W246" s="691">
        <f t="shared" si="112"/>
        <v>40.481395984568842</v>
      </c>
      <c r="X246" s="691">
        <f t="shared" si="113"/>
        <v>19.598856302029162</v>
      </c>
      <c r="Y246" s="131">
        <f t="shared" si="119"/>
        <v>23.818978203524381</v>
      </c>
      <c r="Z246" s="691">
        <f t="shared" si="114"/>
        <v>25.613288171582639</v>
      </c>
      <c r="AA246" s="680"/>
      <c r="AB246" s="124"/>
      <c r="AC246" s="92"/>
      <c r="AD246" s="92"/>
      <c r="AE246" s="445"/>
      <c r="AF246" s="445"/>
      <c r="AG246" s="445"/>
      <c r="AH246" s="445"/>
      <c r="AI246" s="445"/>
      <c r="AJ246" s="445"/>
      <c r="AK246" s="445"/>
      <c r="AL246" s="445"/>
      <c r="AM246" s="445"/>
      <c r="AN246" s="445"/>
      <c r="AO246" s="445"/>
      <c r="AP246" s="445"/>
      <c r="AQ246" s="445"/>
      <c r="AR246" s="445"/>
      <c r="AS246" s="445"/>
      <c r="AT246" s="445"/>
      <c r="AU246" s="445"/>
      <c r="AV246" s="445"/>
      <c r="AW246" s="445"/>
      <c r="AX246" s="445"/>
      <c r="AY246" s="445"/>
      <c r="AZ246" s="445"/>
      <c r="BA246" s="445"/>
      <c r="BB246" s="445"/>
      <c r="BC246" s="445"/>
      <c r="BD246" s="445"/>
      <c r="BE246" s="445"/>
      <c r="BF246" s="445"/>
      <c r="BG246" s="445"/>
      <c r="BH246" s="445"/>
      <c r="BI246" s="445"/>
      <c r="BJ246" s="445"/>
    </row>
    <row r="247" spans="1:62" s="3" customFormat="1">
      <c r="A247" s="30" t="s">
        <v>96</v>
      </c>
      <c r="B247" s="7"/>
      <c r="C247" s="19">
        <v>50</v>
      </c>
      <c r="D247" s="74">
        <v>126</v>
      </c>
      <c r="E247" s="145">
        <v>1.4</v>
      </c>
      <c r="F247" s="131">
        <f>E247*460/B248</f>
        <v>20.444444444444443</v>
      </c>
      <c r="G247" s="343">
        <f t="shared" si="118"/>
        <v>204.44444444444443</v>
      </c>
      <c r="H247" s="249"/>
      <c r="I247" s="253"/>
      <c r="J247" s="254"/>
      <c r="K247" s="234"/>
      <c r="L247" s="347"/>
      <c r="M247" s="347"/>
      <c r="O247" s="19">
        <v>110</v>
      </c>
      <c r="P247" s="64">
        <f t="shared" si="115"/>
        <v>125</v>
      </c>
      <c r="Q247" s="494">
        <v>147.48069000000001</v>
      </c>
      <c r="R247" s="131">
        <f t="shared" si="116"/>
        <v>20.882539682539679</v>
      </c>
      <c r="S247" s="131">
        <f t="shared" si="117"/>
        <v>1276.1400000000001</v>
      </c>
      <c r="T247" s="691">
        <f>(S247/10)*1000*O253/(Q247/100)</f>
        <v>199611.18660046518</v>
      </c>
      <c r="U247" s="2">
        <v>2</v>
      </c>
      <c r="V247" s="127">
        <f>(U247*P256*200/10)/($B$50/1000)</f>
        <v>7771921.0526315784</v>
      </c>
      <c r="W247" s="691">
        <f t="shared" si="112"/>
        <v>38.93529809122164</v>
      </c>
      <c r="X247" s="691">
        <f t="shared" si="113"/>
        <v>18.05275840868196</v>
      </c>
      <c r="Y247" s="131">
        <f t="shared" si="119"/>
        <v>29.828681805482702</v>
      </c>
      <c r="Z247" s="691">
        <f t="shared" si="114"/>
        <v>26.400268463092786</v>
      </c>
      <c r="AA247" s="124"/>
      <c r="AB247" s="124"/>
      <c r="AC247" s="92"/>
      <c r="AD247" s="92"/>
      <c r="AE247" s="445"/>
      <c r="AF247" s="445"/>
      <c r="AG247" s="445"/>
      <c r="AH247" s="445"/>
      <c r="AI247" s="445"/>
      <c r="AJ247" s="445"/>
      <c r="AK247" s="445"/>
      <c r="AL247" s="445"/>
      <c r="AM247" s="445"/>
      <c r="AN247" s="445"/>
      <c r="AO247" s="445"/>
      <c r="AP247" s="445"/>
      <c r="AQ247" s="445"/>
      <c r="AR247" s="445"/>
      <c r="AS247" s="445"/>
      <c r="AT247" s="445"/>
      <c r="AU247" s="445"/>
      <c r="AV247" s="445"/>
      <c r="AW247" s="445"/>
      <c r="AX247" s="445"/>
      <c r="AY247" s="445"/>
      <c r="AZ247" s="445"/>
      <c r="BA247" s="445"/>
      <c r="BB247" s="445"/>
      <c r="BC247" s="445"/>
      <c r="BD247" s="445"/>
      <c r="BE247" s="445"/>
      <c r="BF247" s="445"/>
      <c r="BG247" s="445"/>
      <c r="BH247" s="445"/>
      <c r="BI247" s="445"/>
      <c r="BJ247" s="445"/>
    </row>
    <row r="248" spans="1:62" s="3" customFormat="1">
      <c r="A248" s="30"/>
      <c r="B248" s="72">
        <v>31.5</v>
      </c>
      <c r="C248" s="19">
        <v>60</v>
      </c>
      <c r="D248" s="74">
        <v>125</v>
      </c>
      <c r="E248" s="145">
        <v>1.4</v>
      </c>
      <c r="F248" s="131">
        <f>E248*460/B248</f>
        <v>20.444444444444443</v>
      </c>
      <c r="G248" s="343">
        <f t="shared" si="118"/>
        <v>204.44444444444443</v>
      </c>
      <c r="H248" s="249"/>
      <c r="I248" s="253"/>
      <c r="J248" s="254"/>
      <c r="K248" s="234"/>
      <c r="L248" s="347"/>
      <c r="M248" s="347"/>
      <c r="O248" s="65">
        <v>120</v>
      </c>
      <c r="P248" s="65">
        <f t="shared" si="115"/>
        <v>108</v>
      </c>
      <c r="Q248" s="494">
        <v>150.81948839999998</v>
      </c>
      <c r="R248" s="183">
        <f t="shared" si="116"/>
        <v>20.882539682539679</v>
      </c>
      <c r="S248" s="183">
        <f t="shared" si="117"/>
        <v>1267.8599999999999</v>
      </c>
      <c r="T248" s="185">
        <f>(S248/10)*1000*O253/(Q248/100)</f>
        <v>193925.78256354804</v>
      </c>
      <c r="U248" s="678">
        <v>2</v>
      </c>
      <c r="V248" s="362">
        <f>(U248*P256*200/10)/($B$50/1000)</f>
        <v>7771921.0526315784</v>
      </c>
      <c r="W248" s="185">
        <f t="shared" si="112"/>
        <v>40.076780662647465</v>
      </c>
      <c r="X248" s="691">
        <f t="shared" si="113"/>
        <v>19.194240980107786</v>
      </c>
      <c r="Y248" s="131">
        <f t="shared" si="119"/>
        <v>25.391723479241772</v>
      </c>
      <c r="Z248" s="691">
        <f t="shared" si="114"/>
        <v>26.572680419361156</v>
      </c>
      <c r="AA248" s="144"/>
      <c r="AB248" s="124"/>
      <c r="AC248" s="92"/>
      <c r="AD248" s="92"/>
      <c r="AE248" s="445"/>
      <c r="AF248" s="445"/>
      <c r="AG248" s="445"/>
      <c r="AH248" s="445"/>
      <c r="AI248" s="445"/>
      <c r="AJ248" s="445"/>
      <c r="AK248" s="445"/>
      <c r="AL248" s="445"/>
      <c r="AM248" s="445"/>
      <c r="AN248" s="445"/>
      <c r="AO248" s="445"/>
      <c r="AP248" s="445"/>
      <c r="AQ248" s="445"/>
      <c r="AR248" s="445"/>
      <c r="AS248" s="445"/>
      <c r="AT248" s="445"/>
      <c r="AU248" s="445"/>
      <c r="AV248" s="445"/>
      <c r="AW248" s="445"/>
      <c r="AX248" s="445"/>
      <c r="AY248" s="445"/>
      <c r="AZ248" s="445"/>
      <c r="BA248" s="445"/>
      <c r="BB248" s="445"/>
      <c r="BC248" s="445"/>
      <c r="BD248" s="445"/>
      <c r="BE248" s="445"/>
      <c r="BF248" s="445"/>
      <c r="BG248" s="445"/>
      <c r="BH248" s="445"/>
      <c r="BI248" s="445"/>
      <c r="BJ248" s="445"/>
    </row>
    <row r="249" spans="1:62" s="3" customFormat="1">
      <c r="A249" s="30"/>
      <c r="B249" s="7"/>
      <c r="C249" s="19">
        <v>70</v>
      </c>
      <c r="D249" s="74">
        <v>126</v>
      </c>
      <c r="E249" s="145">
        <v>1.4</v>
      </c>
      <c r="F249" s="131">
        <f>E249*460/B248</f>
        <v>20.444444444444443</v>
      </c>
      <c r="G249" s="343">
        <f t="shared" si="118"/>
        <v>204.44444444444443</v>
      </c>
      <c r="H249" s="249"/>
      <c r="I249" s="253"/>
      <c r="J249" s="254"/>
      <c r="K249" s="1"/>
      <c r="L249" s="347"/>
      <c r="M249" s="347"/>
      <c r="O249" s="204" t="s">
        <v>94</v>
      </c>
      <c r="P249" s="689">
        <f t="shared" ref="P249:Z249" si="120">AVERAGE(P243:P248)</f>
        <v>120.5</v>
      </c>
      <c r="Q249" s="689">
        <f t="shared" si="120"/>
        <v>162.83197139999999</v>
      </c>
      <c r="R249" s="185">
        <f t="shared" si="120"/>
        <v>20.663492063492061</v>
      </c>
      <c r="S249" s="185">
        <f t="shared" si="120"/>
        <v>1296.5916666666665</v>
      </c>
      <c r="T249" s="185">
        <f t="shared" si="120"/>
        <v>184564.68228337137</v>
      </c>
      <c r="U249" s="678">
        <f t="shared" si="120"/>
        <v>2</v>
      </c>
      <c r="V249" s="362">
        <f t="shared" si="120"/>
        <v>7771921.0526315784</v>
      </c>
      <c r="W249" s="185">
        <f t="shared" si="120"/>
        <v>42.29912231771587</v>
      </c>
      <c r="X249" s="132">
        <f t="shared" si="120"/>
        <v>21.635630254223802</v>
      </c>
      <c r="Y249" s="132">
        <f t="shared" si="120"/>
        <v>15.902010067451625</v>
      </c>
      <c r="Z249" s="132">
        <f t="shared" si="120"/>
        <v>25.997825009315388</v>
      </c>
      <c r="AA249" s="683"/>
      <c r="AB249" s="124"/>
      <c r="AC249" s="92"/>
      <c r="AD249" s="92"/>
      <c r="AE249" s="445"/>
      <c r="AF249" s="445"/>
      <c r="AG249" s="445"/>
      <c r="AH249" s="445"/>
      <c r="AI249" s="445"/>
      <c r="AJ249" s="445"/>
      <c r="AK249" s="445"/>
      <c r="AL249" s="445"/>
      <c r="AM249" s="445"/>
      <c r="AN249" s="445"/>
      <c r="AO249" s="445"/>
      <c r="AP249" s="445"/>
      <c r="AQ249" s="445"/>
      <c r="AR249" s="445"/>
      <c r="AS249" s="445"/>
      <c r="AT249" s="445"/>
      <c r="AU249" s="445"/>
      <c r="AV249" s="445"/>
      <c r="AW249" s="445"/>
      <c r="AX249" s="445"/>
      <c r="AY249" s="445"/>
      <c r="AZ249" s="445"/>
      <c r="BA249" s="445"/>
      <c r="BB249" s="445"/>
      <c r="BC249" s="445"/>
      <c r="BD249" s="445"/>
      <c r="BE249" s="445"/>
      <c r="BF249" s="445"/>
      <c r="BG249" s="445"/>
      <c r="BH249" s="445"/>
      <c r="BI249" s="445"/>
      <c r="BJ249" s="445"/>
    </row>
    <row r="250" spans="1:62" s="3" customFormat="1">
      <c r="A250" s="6"/>
      <c r="B250" s="7"/>
      <c r="C250" s="19">
        <v>80</v>
      </c>
      <c r="D250" s="74">
        <v>121</v>
      </c>
      <c r="E250" s="145">
        <v>1.4</v>
      </c>
      <c r="F250" s="131">
        <f>E250*460/B248</f>
        <v>20.444444444444443</v>
      </c>
      <c r="G250" s="343">
        <f t="shared" si="118"/>
        <v>204.44444444444443</v>
      </c>
      <c r="H250" s="248">
        <v>1302.6600000000001</v>
      </c>
      <c r="I250" s="238"/>
      <c r="J250" s="248">
        <v>7558.53</v>
      </c>
      <c r="K250" s="1"/>
      <c r="L250" s="347"/>
      <c r="M250" s="347"/>
      <c r="AB250" s="124"/>
      <c r="AC250" s="92"/>
      <c r="AD250" s="92"/>
      <c r="AE250" s="445"/>
      <c r="AF250" s="445"/>
      <c r="AG250" s="445"/>
      <c r="AH250" s="445"/>
      <c r="AI250" s="445"/>
      <c r="AJ250" s="445"/>
      <c r="AK250" s="445"/>
      <c r="AL250" s="445"/>
      <c r="AM250" s="445"/>
      <c r="AN250" s="445"/>
      <c r="AO250" s="445"/>
      <c r="AP250" s="445"/>
      <c r="AQ250" s="445"/>
      <c r="AR250" s="445"/>
      <c r="AS250" s="445"/>
      <c r="AT250" s="445"/>
      <c r="AU250" s="445"/>
      <c r="AV250" s="445"/>
      <c r="AW250" s="445"/>
      <c r="AX250" s="445"/>
      <c r="AY250" s="445"/>
      <c r="AZ250" s="445"/>
      <c r="BA250" s="445"/>
      <c r="BB250" s="445"/>
      <c r="BC250" s="445"/>
      <c r="BD250" s="445"/>
      <c r="BE250" s="445"/>
      <c r="BF250" s="445"/>
      <c r="BG250" s="445"/>
      <c r="BH250" s="445"/>
      <c r="BI250" s="445"/>
      <c r="BJ250" s="445"/>
    </row>
    <row r="251" spans="1:62" s="3" customFormat="1" ht="15">
      <c r="A251" s="6"/>
      <c r="B251" s="7"/>
      <c r="C251" s="19">
        <v>85</v>
      </c>
      <c r="D251" s="74">
        <v>128</v>
      </c>
      <c r="E251" s="145">
        <v>1.4</v>
      </c>
      <c r="F251" s="131">
        <f>E251*460/B248</f>
        <v>20.444444444444443</v>
      </c>
      <c r="G251" s="343">
        <f t="shared" si="118"/>
        <v>204.44444444444443</v>
      </c>
      <c r="H251" s="248">
        <v>1351.05</v>
      </c>
      <c r="I251" s="238"/>
      <c r="J251" s="248">
        <v>2510.9</v>
      </c>
      <c r="K251" s="253"/>
      <c r="L251" s="255"/>
      <c r="M251" s="255"/>
      <c r="N251" s="235"/>
      <c r="O251" s="793" t="s">
        <v>63</v>
      </c>
      <c r="P251" s="794"/>
      <c r="Q251" s="795"/>
      <c r="S251" s="883" t="s">
        <v>98</v>
      </c>
      <c r="T251" s="884"/>
      <c r="U251" s="78"/>
      <c r="W251" s="14" t="s">
        <v>22</v>
      </c>
      <c r="X251" s="31" t="s">
        <v>24</v>
      </c>
      <c r="Y251" s="791" t="s">
        <v>81</v>
      </c>
      <c r="Z251" s="867"/>
      <c r="AB251" s="124"/>
      <c r="AC251" s="92"/>
      <c r="AD251" s="92"/>
      <c r="AE251" s="445"/>
      <c r="AF251" s="445"/>
      <c r="AG251" s="445"/>
      <c r="AH251" s="445"/>
      <c r="AI251" s="445"/>
      <c r="AJ251" s="445"/>
      <c r="AK251" s="445"/>
      <c r="AL251" s="445"/>
      <c r="AM251" s="445"/>
      <c r="AN251" s="445"/>
      <c r="AO251" s="445"/>
      <c r="AP251" s="445"/>
      <c r="AQ251" s="445"/>
      <c r="AR251" s="445"/>
      <c r="AS251" s="445"/>
      <c r="AT251" s="445"/>
      <c r="AU251" s="445"/>
      <c r="AV251" s="445"/>
      <c r="AW251" s="445"/>
      <c r="AX251" s="445"/>
      <c r="AY251" s="445"/>
      <c r="AZ251" s="445"/>
      <c r="BA251" s="445"/>
      <c r="BB251" s="445"/>
      <c r="BC251" s="445"/>
      <c r="BD251" s="445"/>
      <c r="BE251" s="445"/>
      <c r="BF251" s="445"/>
      <c r="BG251" s="445"/>
      <c r="BH251" s="445"/>
      <c r="BI251" s="445"/>
      <c r="BJ251" s="445"/>
    </row>
    <row r="252" spans="1:62" s="3" customFormat="1">
      <c r="A252" s="30"/>
      <c r="B252" s="7"/>
      <c r="C252" s="19">
        <v>90</v>
      </c>
      <c r="D252" s="74">
        <v>113</v>
      </c>
      <c r="E252" s="145">
        <v>1.4</v>
      </c>
      <c r="F252" s="131">
        <f>E252*460/B248</f>
        <v>20.444444444444443</v>
      </c>
      <c r="G252" s="343">
        <f t="shared" si="118"/>
        <v>204.44444444444443</v>
      </c>
      <c r="H252" s="248">
        <v>1266.49</v>
      </c>
      <c r="I252" s="238"/>
      <c r="J252" s="248">
        <v>1317.32</v>
      </c>
      <c r="K252" s="253"/>
      <c r="L252" s="257"/>
      <c r="M252" s="257"/>
      <c r="N252" s="235"/>
      <c r="O252" s="49" t="s">
        <v>62</v>
      </c>
      <c r="P252" s="49" t="s">
        <v>58</v>
      </c>
      <c r="Q252" s="50" t="s">
        <v>59</v>
      </c>
      <c r="S252" s="875" t="s">
        <v>99</v>
      </c>
      <c r="T252" s="876"/>
      <c r="U252" s="205"/>
      <c r="W252" s="35" t="s">
        <v>23</v>
      </c>
      <c r="X252" s="35" t="s">
        <v>40</v>
      </c>
      <c r="Y252" s="875" t="s">
        <v>196</v>
      </c>
      <c r="Z252" s="876"/>
      <c r="AB252" s="124"/>
      <c r="AC252" s="92"/>
      <c r="AD252" s="92"/>
      <c r="AE252" s="445"/>
      <c r="AF252" s="445"/>
      <c r="AG252" s="445"/>
      <c r="AH252" s="445"/>
      <c r="AI252" s="445"/>
      <c r="AJ252" s="445"/>
      <c r="AK252" s="445"/>
      <c r="AL252" s="445"/>
      <c r="AM252" s="445"/>
      <c r="AN252" s="445"/>
      <c r="AO252" s="445"/>
      <c r="AP252" s="445"/>
      <c r="AQ252" s="445"/>
      <c r="AR252" s="445"/>
      <c r="AS252" s="445"/>
      <c r="AT252" s="445"/>
      <c r="AU252" s="445"/>
      <c r="AV252" s="445"/>
      <c r="AW252" s="445"/>
      <c r="AX252" s="445"/>
      <c r="AY252" s="445"/>
      <c r="AZ252" s="445"/>
      <c r="BA252" s="445"/>
      <c r="BB252" s="445"/>
      <c r="BC252" s="445"/>
      <c r="BD252" s="445"/>
      <c r="BE252" s="445"/>
      <c r="BF252" s="445"/>
      <c r="BG252" s="445"/>
      <c r="BH252" s="445"/>
      <c r="BI252" s="445"/>
      <c r="BJ252" s="445"/>
    </row>
    <row r="253" spans="1:62" s="3" customFormat="1">
      <c r="A253" s="30"/>
      <c r="B253" s="7"/>
      <c r="C253" s="19">
        <v>100</v>
      </c>
      <c r="D253" s="74">
        <v>128</v>
      </c>
      <c r="E253" s="145">
        <v>1.43</v>
      </c>
      <c r="F253" s="131">
        <f>E253*460/B248</f>
        <v>20.882539682539679</v>
      </c>
      <c r="G253" s="343">
        <f t="shared" si="118"/>
        <v>206.6349206349206</v>
      </c>
      <c r="H253" s="562">
        <v>1315.35</v>
      </c>
      <c r="I253" s="563"/>
      <c r="J253" s="248">
        <v>748.66</v>
      </c>
      <c r="K253" s="253"/>
      <c r="L253" s="248">
        <v>38.46</v>
      </c>
      <c r="M253" s="248"/>
      <c r="N253" s="235"/>
      <c r="O253" s="137">
        <f>P256/Q256</f>
        <v>2.3068625332295332</v>
      </c>
      <c r="P253" s="145">
        <v>5837.12</v>
      </c>
      <c r="Q253" s="145">
        <v>2571.1999999999998</v>
      </c>
      <c r="R253" s="1"/>
      <c r="S253" s="1"/>
      <c r="T253" s="1"/>
      <c r="U253" s="1"/>
      <c r="W253" s="18">
        <v>2</v>
      </c>
      <c r="X253" s="543">
        <f t="shared" ref="X253:X258" si="121">D250</f>
        <v>121</v>
      </c>
      <c r="Y253" s="567"/>
      <c r="Z253" s="566"/>
      <c r="AB253" s="124"/>
      <c r="AC253" s="92"/>
      <c r="AD253" s="92"/>
      <c r="AE253" s="445"/>
      <c r="AF253" s="445"/>
      <c r="AG253" s="445"/>
      <c r="AH253" s="445"/>
      <c r="AI253" s="445"/>
      <c r="AJ253" s="445"/>
      <c r="AK253" s="445"/>
      <c r="AL253" s="445"/>
      <c r="AM253" s="445"/>
      <c r="AN253" s="445"/>
      <c r="AO253" s="445"/>
      <c r="AP253" s="445"/>
      <c r="AQ253" s="445"/>
      <c r="AR253" s="445"/>
      <c r="AS253" s="445"/>
      <c r="AT253" s="445"/>
      <c r="AU253" s="445"/>
      <c r="AV253" s="445"/>
      <c r="AW253" s="445"/>
      <c r="AX253" s="445"/>
      <c r="AY253" s="445"/>
      <c r="AZ253" s="445"/>
      <c r="BA253" s="445"/>
      <c r="BB253" s="445"/>
      <c r="BC253" s="445"/>
      <c r="BD253" s="445"/>
      <c r="BE253" s="445"/>
      <c r="BF253" s="445"/>
      <c r="BG253" s="445"/>
      <c r="BH253" s="445"/>
      <c r="BI253" s="445"/>
      <c r="BJ253" s="445"/>
    </row>
    <row r="254" spans="1:62" s="3" customFormat="1">
      <c r="A254" s="30"/>
      <c r="B254" s="7"/>
      <c r="C254" s="19">
        <v>110</v>
      </c>
      <c r="D254" s="74">
        <v>125</v>
      </c>
      <c r="E254" s="145">
        <v>1.43</v>
      </c>
      <c r="F254" s="131">
        <f>E254*460/B248</f>
        <v>20.882539682539679</v>
      </c>
      <c r="G254" s="343">
        <f t="shared" si="118"/>
        <v>208.82539682539681</v>
      </c>
      <c r="H254" s="275">
        <v>1276.1400000000001</v>
      </c>
      <c r="I254" s="238"/>
      <c r="J254" s="248">
        <v>413.32</v>
      </c>
      <c r="K254" s="1"/>
      <c r="L254" s="256"/>
      <c r="M254" s="256"/>
      <c r="N254" s="235"/>
      <c r="O254" s="532"/>
      <c r="P254" s="145">
        <v>5900.88</v>
      </c>
      <c r="Q254" s="145">
        <v>2542.38</v>
      </c>
      <c r="R254" s="1"/>
      <c r="S254" s="1"/>
      <c r="T254" s="1"/>
      <c r="U254" s="1"/>
      <c r="W254" s="19">
        <v>7</v>
      </c>
      <c r="X254" s="532">
        <f t="shared" si="121"/>
        <v>128</v>
      </c>
      <c r="Y254" s="877">
        <f>(J250+J251)*(C251-C250)/2</f>
        <v>25173.575000000001</v>
      </c>
      <c r="Z254" s="878"/>
      <c r="AB254" s="124"/>
      <c r="AC254" s="92"/>
      <c r="AD254" s="92"/>
      <c r="AE254" s="445"/>
      <c r="AF254" s="445"/>
      <c r="AG254" s="445"/>
      <c r="AH254" s="445"/>
      <c r="AI254" s="445"/>
      <c r="AJ254" s="445"/>
      <c r="AK254" s="445"/>
      <c r="AL254" s="445"/>
      <c r="AM254" s="445"/>
      <c r="AN254" s="445"/>
      <c r="AO254" s="445"/>
      <c r="AP254" s="445"/>
      <c r="AQ254" s="445"/>
      <c r="AR254" s="445"/>
      <c r="AS254" s="445"/>
      <c r="AT254" s="445"/>
      <c r="AU254" s="445"/>
      <c r="AV254" s="445"/>
      <c r="AW254" s="445"/>
      <c r="AX254" s="445"/>
      <c r="AY254" s="445"/>
      <c r="AZ254" s="445"/>
      <c r="BA254" s="445"/>
      <c r="BB254" s="445"/>
      <c r="BC254" s="445"/>
      <c r="BD254" s="445"/>
      <c r="BE254" s="445"/>
      <c r="BF254" s="445"/>
      <c r="BG254" s="445"/>
      <c r="BH254" s="445"/>
      <c r="BI254" s="445"/>
      <c r="BJ254" s="445"/>
    </row>
    <row r="255" spans="1:62" s="3" customFormat="1">
      <c r="A255" s="30"/>
      <c r="B255" s="7"/>
      <c r="C255" s="19">
        <v>120</v>
      </c>
      <c r="D255" s="74">
        <v>108</v>
      </c>
      <c r="E255" s="145">
        <v>1.43</v>
      </c>
      <c r="F255" s="131">
        <f>E255*460/B248</f>
        <v>20.882539682539679</v>
      </c>
      <c r="G255" s="343">
        <f t="shared" si="118"/>
        <v>208.82539682539681</v>
      </c>
      <c r="H255" s="248">
        <v>1267.8599999999999</v>
      </c>
      <c r="I255" s="238"/>
      <c r="J255" s="248">
        <v>308.37</v>
      </c>
      <c r="K255" s="238">
        <v>11.047385999999999</v>
      </c>
      <c r="L255" s="255"/>
      <c r="M255" s="255"/>
      <c r="N255" s="235"/>
      <c r="O255" s="545"/>
      <c r="P255" s="145">
        <v>5981.98</v>
      </c>
      <c r="Q255" s="145">
        <v>2567.84</v>
      </c>
      <c r="R255" s="1"/>
      <c r="S255" s="1"/>
      <c r="T255" s="1"/>
      <c r="U255" s="1"/>
      <c r="W255" s="19">
        <v>12</v>
      </c>
      <c r="X255" s="532">
        <f t="shared" si="121"/>
        <v>113</v>
      </c>
      <c r="Y255" s="877">
        <f>(J251+J252)*(C252-C251)/2</f>
        <v>9570.5500000000011</v>
      </c>
      <c r="Z255" s="878"/>
      <c r="AB255" s="124"/>
      <c r="AC255" s="92"/>
      <c r="AD255" s="92"/>
      <c r="AE255" s="445"/>
      <c r="AF255" s="445"/>
      <c r="AG255" s="445"/>
      <c r="AH255" s="445"/>
      <c r="AI255" s="445"/>
      <c r="AJ255" s="445"/>
      <c r="AK255" s="445"/>
      <c r="AL255" s="445"/>
      <c r="AM255" s="445"/>
      <c r="AN255" s="445"/>
      <c r="AO255" s="445"/>
      <c r="AP255" s="445"/>
      <c r="AQ255" s="445"/>
      <c r="AR255" s="445"/>
      <c r="AS255" s="445"/>
      <c r="AT255" s="445"/>
      <c r="AU255" s="445"/>
      <c r="AV255" s="445"/>
      <c r="AW255" s="445"/>
      <c r="AX255" s="445"/>
      <c r="AY255" s="445"/>
      <c r="AZ255" s="445"/>
      <c r="BA255" s="445"/>
      <c r="BB255" s="445"/>
      <c r="BC255" s="445"/>
      <c r="BD255" s="445"/>
      <c r="BE255" s="445"/>
      <c r="BF255" s="445"/>
      <c r="BG255" s="445"/>
      <c r="BH255" s="445"/>
      <c r="BI255" s="445"/>
      <c r="BJ255" s="445"/>
    </row>
    <row r="256" spans="1:62" s="3" customFormat="1">
      <c r="A256" s="30"/>
      <c r="B256" s="7"/>
      <c r="C256" s="19"/>
      <c r="D256" s="564"/>
      <c r="E256" s="565"/>
      <c r="F256" s="131"/>
      <c r="G256" s="349" t="s">
        <v>228</v>
      </c>
      <c r="H256" s="249"/>
      <c r="I256" s="235"/>
      <c r="J256" s="347"/>
      <c r="K256" s="253"/>
      <c r="L256" s="255"/>
      <c r="M256" s="255"/>
      <c r="N256" s="235"/>
      <c r="O256" s="42" t="s">
        <v>25</v>
      </c>
      <c r="P256" s="551">
        <f>AVERAGE(P253:P255)</f>
        <v>5906.66</v>
      </c>
      <c r="Q256" s="173">
        <f>AVERAGE(Q253:Q255)</f>
        <v>2560.4733333333334</v>
      </c>
      <c r="R256" s="1"/>
      <c r="S256" s="1"/>
      <c r="T256" s="1"/>
      <c r="U256" s="1"/>
      <c r="W256" s="19">
        <v>22</v>
      </c>
      <c r="X256" s="532">
        <f t="shared" si="121"/>
        <v>128</v>
      </c>
      <c r="Y256" s="877">
        <f>(J252+J253)*(C253-C252)/2</f>
        <v>10329.9</v>
      </c>
      <c r="Z256" s="878"/>
      <c r="AB256" s="124"/>
      <c r="AC256" s="92"/>
      <c r="AD256" s="92"/>
      <c r="AE256" s="445"/>
      <c r="AF256" s="445"/>
      <c r="AG256" s="445"/>
      <c r="AH256" s="445"/>
      <c r="AI256" s="445"/>
      <c r="AJ256" s="445"/>
      <c r="AK256" s="445"/>
      <c r="AL256" s="445"/>
      <c r="AM256" s="445"/>
      <c r="AN256" s="445"/>
      <c r="AO256" s="445"/>
      <c r="AP256" s="445"/>
      <c r="AQ256" s="445"/>
      <c r="AR256" s="445"/>
      <c r="AS256" s="445"/>
      <c r="AT256" s="445"/>
      <c r="AU256" s="445"/>
      <c r="AV256" s="445"/>
      <c r="AW256" s="445"/>
      <c r="AX256" s="445"/>
      <c r="AY256" s="445"/>
      <c r="AZ256" s="445"/>
      <c r="BA256" s="445"/>
      <c r="BB256" s="445"/>
      <c r="BC256" s="445"/>
      <c r="BD256" s="445"/>
      <c r="BE256" s="445"/>
      <c r="BF256" s="445"/>
      <c r="BG256" s="445"/>
      <c r="BH256" s="445"/>
      <c r="BI256" s="445"/>
      <c r="BJ256" s="445"/>
    </row>
    <row r="257" spans="1:62" s="3" customFormat="1">
      <c r="A257" s="30"/>
      <c r="B257" s="7"/>
      <c r="C257" s="19"/>
      <c r="D257" s="564"/>
      <c r="E257" s="565"/>
      <c r="F257" s="131"/>
      <c r="G257" s="344">
        <f>SUM(G243:G255)</f>
        <v>2456.9841269841263</v>
      </c>
      <c r="H257" s="250"/>
      <c r="I257" s="235"/>
      <c r="J257" s="347"/>
      <c r="K257" s="253"/>
      <c r="L257" s="255"/>
      <c r="M257" s="255"/>
      <c r="N257" s="235"/>
      <c r="O257" s="1"/>
      <c r="P257" s="1"/>
      <c r="Q257" s="1"/>
      <c r="R257" s="1"/>
      <c r="S257" s="1"/>
      <c r="T257" s="1"/>
      <c r="U257" s="1"/>
      <c r="W257" s="19">
        <v>32</v>
      </c>
      <c r="X257" s="532">
        <f t="shared" si="121"/>
        <v>125</v>
      </c>
      <c r="Y257" s="877">
        <f>(J253+J254)*(C254-C253)/2</f>
        <v>5809.9</v>
      </c>
      <c r="Z257" s="878"/>
      <c r="AB257" s="124"/>
      <c r="AC257" s="92"/>
      <c r="AD257" s="92"/>
      <c r="AE257" s="445"/>
      <c r="AF257" s="445"/>
      <c r="AG257" s="445"/>
      <c r="AH257" s="445"/>
      <c r="AI257" s="445"/>
      <c r="AJ257" s="445"/>
      <c r="AK257" s="445"/>
      <c r="AL257" s="445"/>
      <c r="AM257" s="445"/>
      <c r="AN257" s="445"/>
      <c r="AO257" s="445"/>
      <c r="AP257" s="445"/>
      <c r="AQ257" s="445"/>
      <c r="AR257" s="445"/>
      <c r="AS257" s="445"/>
      <c r="AT257" s="445"/>
      <c r="AU257" s="445"/>
      <c r="AV257" s="445"/>
      <c r="AW257" s="445"/>
      <c r="AX257" s="445"/>
      <c r="AY257" s="445"/>
      <c r="AZ257" s="445"/>
      <c r="BA257" s="445"/>
      <c r="BB257" s="445"/>
      <c r="BC257" s="445"/>
      <c r="BD257" s="445"/>
      <c r="BE257" s="445"/>
      <c r="BF257" s="445"/>
      <c r="BG257" s="445"/>
      <c r="BH257" s="445"/>
      <c r="BI257" s="445"/>
      <c r="BJ257" s="445"/>
    </row>
    <row r="258" spans="1:62" s="3" customFormat="1">
      <c r="A258" s="30"/>
      <c r="B258" s="7"/>
      <c r="C258" s="19"/>
      <c r="D258" s="564"/>
      <c r="E258" s="565"/>
      <c r="F258" s="131"/>
      <c r="G258" s="347"/>
      <c r="H258" s="250"/>
      <c r="I258" s="235"/>
      <c r="J258" s="347"/>
      <c r="K258" s="253"/>
      <c r="L258" s="255"/>
      <c r="M258" s="255"/>
      <c r="N258" s="1"/>
      <c r="O258" s="1"/>
      <c r="P258" s="1"/>
      <c r="Q258" s="1"/>
      <c r="R258" s="1"/>
      <c r="S258" s="1"/>
      <c r="T258" s="1"/>
      <c r="U258" s="1"/>
      <c r="W258" s="534">
        <v>42</v>
      </c>
      <c r="X258" s="545">
        <f t="shared" si="121"/>
        <v>108</v>
      </c>
      <c r="Y258" s="879">
        <f>(J254+J255)*(C255-C254)/2</f>
        <v>3608.4500000000003</v>
      </c>
      <c r="Z258" s="880"/>
      <c r="AB258" s="124"/>
      <c r="AC258" s="92"/>
      <c r="AD258" s="92"/>
      <c r="AE258" s="445"/>
      <c r="AF258" s="445"/>
      <c r="AG258" s="445"/>
      <c r="AH258" s="445"/>
      <c r="AI258" s="445"/>
      <c r="AJ258" s="445"/>
      <c r="AK258" s="445"/>
      <c r="AL258" s="445"/>
      <c r="AM258" s="445"/>
      <c r="AN258" s="445"/>
      <c r="AO258" s="445"/>
      <c r="AP258" s="445"/>
      <c r="AQ258" s="445"/>
      <c r="AR258" s="445"/>
      <c r="AS258" s="445"/>
      <c r="AT258" s="445"/>
      <c r="AU258" s="445"/>
      <c r="AV258" s="445"/>
      <c r="AW258" s="445"/>
      <c r="AX258" s="445"/>
      <c r="AY258" s="445"/>
      <c r="AZ258" s="445"/>
      <c r="BA258" s="445"/>
      <c r="BB258" s="445"/>
      <c r="BC258" s="445"/>
      <c r="BD258" s="445"/>
      <c r="BE258" s="445"/>
      <c r="BF258" s="445"/>
      <c r="BG258" s="445"/>
      <c r="BH258" s="445"/>
      <c r="BI258" s="445"/>
      <c r="BJ258" s="445"/>
    </row>
    <row r="259" spans="1:62" s="3" customFormat="1">
      <c r="A259" s="76"/>
      <c r="B259" s="116"/>
      <c r="C259" s="534"/>
      <c r="D259" s="564"/>
      <c r="E259" s="565"/>
      <c r="F259" s="183"/>
      <c r="G259" s="348"/>
      <c r="H259" s="251"/>
      <c r="I259" s="352"/>
      <c r="J259" s="227"/>
      <c r="K259" s="338"/>
      <c r="L259" s="407"/>
      <c r="M259" s="257"/>
      <c r="N259" s="1"/>
      <c r="O259" s="1"/>
      <c r="P259" s="1"/>
      <c r="Q259" s="1"/>
      <c r="R259" s="1"/>
      <c r="S259" s="1"/>
      <c r="T259" s="1"/>
      <c r="U259" s="1"/>
      <c r="V259" s="2"/>
      <c r="W259" s="545" t="s">
        <v>25</v>
      </c>
      <c r="X259" s="545">
        <f>AVERAGE(X253:X258)</f>
        <v>120.5</v>
      </c>
      <c r="Y259" s="881">
        <f>SUM(Y254:Z258)/10*(220/100)/40*1000</f>
        <v>299708.06250000006</v>
      </c>
      <c r="Z259" s="882"/>
      <c r="AB259" s="124"/>
      <c r="AC259" s="92"/>
      <c r="AD259" s="92"/>
      <c r="AE259" s="445"/>
      <c r="AF259" s="445"/>
      <c r="AG259" s="445"/>
      <c r="AH259" s="445"/>
      <c r="AI259" s="445"/>
      <c r="AJ259" s="445"/>
      <c r="AK259" s="445"/>
      <c r="AL259" s="445"/>
      <c r="AM259" s="445"/>
      <c r="AN259" s="445"/>
      <c r="AO259" s="445"/>
      <c r="AP259" s="445"/>
      <c r="AQ259" s="445"/>
      <c r="AR259" s="445"/>
      <c r="AS259" s="445"/>
      <c r="AT259" s="445"/>
      <c r="AU259" s="445"/>
      <c r="AV259" s="445"/>
      <c r="AW259" s="445"/>
      <c r="AX259" s="445"/>
      <c r="AY259" s="445"/>
      <c r="AZ259" s="445"/>
      <c r="BA259" s="445"/>
      <c r="BB259" s="445"/>
      <c r="BC259" s="445"/>
      <c r="BD259" s="445"/>
      <c r="BE259" s="445"/>
      <c r="BF259" s="445"/>
      <c r="BG259" s="445"/>
      <c r="BH259" s="445"/>
      <c r="BI259" s="445"/>
      <c r="BJ259" s="445"/>
    </row>
    <row r="260" spans="1:62" s="3" customFormat="1">
      <c r="A260" s="140"/>
      <c r="B260" s="8"/>
      <c r="C260" s="66"/>
      <c r="D260" s="66"/>
      <c r="E260" s="135"/>
      <c r="F260" s="88"/>
      <c r="G260" s="16"/>
      <c r="H260" s="66"/>
      <c r="I260" s="66"/>
      <c r="J260" s="66"/>
      <c r="K260" s="66"/>
      <c r="L260" s="83"/>
      <c r="M260" s="121"/>
      <c r="N260" s="8"/>
      <c r="O260" s="8"/>
      <c r="P260" s="8"/>
      <c r="Q260" s="8"/>
      <c r="R260" s="8"/>
      <c r="S260" s="8"/>
      <c r="T260" s="8"/>
      <c r="U260" s="8"/>
      <c r="V260" s="16"/>
      <c r="W260" s="16"/>
      <c r="X260" s="16"/>
      <c r="Y260" s="16"/>
      <c r="Z260" s="16"/>
      <c r="AA260" s="16"/>
      <c r="AB260" s="144"/>
      <c r="AC260" s="92"/>
      <c r="AD260" s="92"/>
      <c r="AE260" s="445"/>
      <c r="AF260" s="445"/>
      <c r="AG260" s="445"/>
      <c r="AH260" s="445"/>
      <c r="AI260" s="445"/>
      <c r="AJ260" s="445"/>
      <c r="AK260" s="445"/>
      <c r="AL260" s="445"/>
      <c r="AM260" s="445"/>
      <c r="AN260" s="445"/>
      <c r="AO260" s="445"/>
      <c r="AP260" s="445"/>
      <c r="AQ260" s="445"/>
      <c r="AR260" s="445"/>
      <c r="AS260" s="445"/>
      <c r="AT260" s="445"/>
      <c r="AU260" s="445"/>
      <c r="AV260" s="445"/>
      <c r="AW260" s="445"/>
      <c r="AX260" s="445"/>
      <c r="AY260" s="445"/>
      <c r="AZ260" s="445"/>
      <c r="BA260" s="445"/>
      <c r="BB260" s="445"/>
      <c r="BC260" s="445"/>
      <c r="BD260" s="445"/>
      <c r="BE260" s="445"/>
      <c r="BF260" s="445"/>
      <c r="BG260" s="445"/>
      <c r="BH260" s="445"/>
      <c r="BI260" s="445"/>
      <c r="BJ260" s="445"/>
    </row>
    <row r="261" spans="1:62" s="3" customFormat="1">
      <c r="A261" s="141"/>
      <c r="B261" s="142"/>
      <c r="C261" s="141"/>
      <c r="D261" s="92"/>
      <c r="E261" s="92"/>
      <c r="F261" s="92"/>
      <c r="G261" s="92"/>
      <c r="H261" s="92"/>
      <c r="I261" s="92"/>
      <c r="J261" s="92"/>
      <c r="K261" s="92"/>
      <c r="L261" s="92"/>
      <c r="M261" s="92"/>
      <c r="N261" s="92"/>
      <c r="O261" s="92"/>
      <c r="P261" s="92"/>
      <c r="Q261" s="92"/>
      <c r="R261" s="92"/>
      <c r="S261" s="92"/>
      <c r="T261" s="92"/>
      <c r="U261" s="92"/>
      <c r="V261" s="92"/>
      <c r="W261" s="92"/>
      <c r="X261" s="92"/>
      <c r="Y261" s="92"/>
      <c r="Z261" s="89"/>
      <c r="AA261" s="89"/>
      <c r="AB261" s="92"/>
      <c r="AC261" s="92"/>
      <c r="AD261" s="92"/>
      <c r="AE261" s="445"/>
      <c r="AF261" s="445"/>
      <c r="AG261" s="445"/>
      <c r="AH261" s="445"/>
      <c r="AI261" s="445"/>
      <c r="AJ261" s="445"/>
      <c r="AK261" s="445"/>
      <c r="AL261" s="445"/>
      <c r="AM261" s="445"/>
      <c r="AN261" s="445"/>
      <c r="AO261" s="445"/>
      <c r="AP261" s="445"/>
      <c r="AQ261" s="445"/>
      <c r="AR261" s="445"/>
      <c r="AS261" s="445"/>
      <c r="AT261" s="445"/>
      <c r="AU261" s="445"/>
      <c r="AV261" s="445"/>
      <c r="AW261" s="445"/>
      <c r="AX261" s="445"/>
      <c r="AY261" s="445"/>
      <c r="AZ261" s="445"/>
      <c r="BA261" s="445"/>
      <c r="BB261" s="445"/>
      <c r="BC261" s="445"/>
      <c r="BD261" s="445"/>
      <c r="BE261" s="445"/>
      <c r="BF261" s="445"/>
      <c r="BG261" s="445"/>
      <c r="BH261" s="445"/>
      <c r="BI261" s="445"/>
      <c r="BJ261" s="445"/>
    </row>
    <row r="262" spans="1:62" s="3" customFormat="1" ht="15">
      <c r="A262" s="791" t="s">
        <v>224</v>
      </c>
      <c r="B262" s="867"/>
      <c r="C262" s="79" t="s">
        <v>22</v>
      </c>
      <c r="D262" s="36" t="s">
        <v>164</v>
      </c>
      <c r="E262" s="791" t="s">
        <v>27</v>
      </c>
      <c r="F262" s="867"/>
      <c r="G262" s="345" t="s">
        <v>227</v>
      </c>
      <c r="H262" s="37" t="s">
        <v>145</v>
      </c>
      <c r="I262" s="37" t="s">
        <v>95</v>
      </c>
      <c r="J262" s="84" t="s">
        <v>146</v>
      </c>
      <c r="K262" s="31" t="s">
        <v>28</v>
      </c>
      <c r="L262" s="36" t="s">
        <v>85</v>
      </c>
      <c r="M262" s="36" t="s">
        <v>134</v>
      </c>
      <c r="N262" s="351"/>
      <c r="O262" s="14" t="s">
        <v>22</v>
      </c>
      <c r="P262" s="36" t="s">
        <v>164</v>
      </c>
      <c r="Q262" s="36" t="s">
        <v>238</v>
      </c>
      <c r="R262" s="36" t="s">
        <v>27</v>
      </c>
      <c r="S262" s="36" t="s">
        <v>29</v>
      </c>
      <c r="T262" s="36" t="s">
        <v>179</v>
      </c>
      <c r="U262" s="36" t="s">
        <v>36</v>
      </c>
      <c r="V262" s="36" t="s">
        <v>38</v>
      </c>
      <c r="W262" s="36" t="s">
        <v>33</v>
      </c>
      <c r="X262" s="36" t="s">
        <v>167</v>
      </c>
      <c r="Y262" s="36" t="s">
        <v>181</v>
      </c>
      <c r="Z262" s="38" t="s">
        <v>46</v>
      </c>
      <c r="AA262" s="136"/>
      <c r="AB262" s="295"/>
      <c r="AC262" s="92"/>
      <c r="AD262" s="92"/>
      <c r="AE262" s="445"/>
      <c r="AF262" s="445"/>
      <c r="AG262" s="445"/>
      <c r="AH262" s="445"/>
      <c r="AI262" s="445"/>
      <c r="AJ262" s="445"/>
      <c r="AK262" s="445"/>
      <c r="AL262" s="445"/>
      <c r="AM262" s="445"/>
      <c r="AN262" s="445"/>
      <c r="AO262" s="445"/>
      <c r="AP262" s="445"/>
      <c r="AQ262" s="445"/>
      <c r="AR262" s="445"/>
      <c r="AS262" s="445"/>
      <c r="AT262" s="445"/>
      <c r="AU262" s="445"/>
      <c r="AV262" s="445"/>
      <c r="AW262" s="445"/>
      <c r="AX262" s="445"/>
      <c r="AY262" s="445"/>
      <c r="AZ262" s="445"/>
      <c r="BA262" s="445"/>
      <c r="BB262" s="445"/>
      <c r="BC262" s="445"/>
      <c r="BD262" s="445"/>
      <c r="BE262" s="445"/>
      <c r="BF262" s="445"/>
      <c r="BG262" s="445"/>
      <c r="BH262" s="445"/>
      <c r="BI262" s="445"/>
      <c r="BJ262" s="445"/>
    </row>
    <row r="263" spans="1:62" s="3" customFormat="1">
      <c r="A263" s="138"/>
      <c r="B263" s="139"/>
      <c r="C263" s="12" t="s">
        <v>23</v>
      </c>
      <c r="D263" s="13" t="s">
        <v>40</v>
      </c>
      <c r="E263" s="236" t="s">
        <v>108</v>
      </c>
      <c r="F263" s="237" t="s">
        <v>34</v>
      </c>
      <c r="G263" s="346"/>
      <c r="H263" s="73" t="s">
        <v>29</v>
      </c>
      <c r="I263" s="13" t="s">
        <v>29</v>
      </c>
      <c r="J263" s="12" t="s">
        <v>29</v>
      </c>
      <c r="K263" s="35" t="s">
        <v>202</v>
      </c>
      <c r="L263" s="133" t="s">
        <v>84</v>
      </c>
      <c r="M263" s="73" t="s">
        <v>147</v>
      </c>
      <c r="O263" s="35" t="s">
        <v>23</v>
      </c>
      <c r="P263" s="13" t="s">
        <v>40</v>
      </c>
      <c r="Q263" s="13" t="s">
        <v>40</v>
      </c>
      <c r="R263" s="73" t="s">
        <v>34</v>
      </c>
      <c r="S263" s="75"/>
      <c r="T263" s="73" t="s">
        <v>31</v>
      </c>
      <c r="U263" s="73" t="s">
        <v>37</v>
      </c>
      <c r="V263" s="73" t="s">
        <v>39</v>
      </c>
      <c r="W263" s="73" t="s">
        <v>34</v>
      </c>
      <c r="X263" s="73" t="s">
        <v>34</v>
      </c>
      <c r="Y263" s="73" t="s">
        <v>84</v>
      </c>
      <c r="Z263" s="73" t="s">
        <v>41</v>
      </c>
      <c r="AA263" s="73"/>
      <c r="AB263" s="124"/>
      <c r="AC263" s="92"/>
      <c r="AD263" s="92"/>
      <c r="AE263" s="445"/>
      <c r="AF263" s="445"/>
      <c r="AG263" s="445"/>
      <c r="AH263" s="445"/>
      <c r="AI263" s="445"/>
      <c r="AJ263" s="445"/>
      <c r="AK263" s="445"/>
      <c r="AL263" s="445"/>
      <c r="AM263" s="445"/>
      <c r="AN263" s="445"/>
      <c r="AO263" s="445"/>
      <c r="AP263" s="445"/>
      <c r="AQ263" s="445"/>
      <c r="AR263" s="445"/>
      <c r="AS263" s="445"/>
      <c r="AT263" s="445"/>
      <c r="AU263" s="445"/>
      <c r="AV263" s="445"/>
      <c r="AW263" s="445"/>
      <c r="AX263" s="445"/>
      <c r="AY263" s="445"/>
      <c r="AZ263" s="445"/>
      <c r="BA263" s="445"/>
      <c r="BB263" s="445"/>
      <c r="BC263" s="445"/>
      <c r="BD263" s="445"/>
      <c r="BE263" s="445"/>
      <c r="BF263" s="445"/>
      <c r="BG263" s="445"/>
      <c r="BH263" s="445"/>
      <c r="BI263" s="445"/>
      <c r="BJ263" s="445"/>
    </row>
    <row r="264" spans="1:62" s="3" customFormat="1">
      <c r="A264" s="17"/>
      <c r="B264" s="5"/>
      <c r="C264" s="18">
        <v>-10</v>
      </c>
      <c r="D264" s="74"/>
      <c r="E264" s="145"/>
      <c r="F264" s="130"/>
      <c r="G264" s="153"/>
      <c r="H264" s="248"/>
      <c r="I264" s="248"/>
      <c r="J264" s="252"/>
      <c r="K264" s="238"/>
      <c r="L264" s="248"/>
      <c r="M264" s="248"/>
      <c r="O264" s="175">
        <v>-10</v>
      </c>
      <c r="P264" s="635">
        <f>D264</f>
        <v>0</v>
      </c>
      <c r="Q264" s="494"/>
      <c r="R264" s="130"/>
      <c r="S264" s="130"/>
      <c r="T264" s="688"/>
      <c r="U264" s="677"/>
      <c r="V264" s="126"/>
      <c r="W264" s="688"/>
      <c r="X264" s="688"/>
      <c r="Y264" s="351"/>
      <c r="Z264" s="688"/>
      <c r="AA264" s="182"/>
      <c r="AB264" s="124"/>
      <c r="AC264" s="92"/>
      <c r="AD264" s="92"/>
      <c r="AE264" s="445"/>
      <c r="AF264" s="445"/>
      <c r="AG264" s="445"/>
      <c r="AH264" s="445"/>
      <c r="AI264" s="445"/>
      <c r="AJ264" s="445"/>
      <c r="AK264" s="445"/>
      <c r="AL264" s="445"/>
      <c r="AM264" s="445"/>
      <c r="AN264" s="445"/>
      <c r="AO264" s="445"/>
      <c r="AP264" s="445"/>
      <c r="AQ264" s="445"/>
      <c r="AR264" s="445"/>
      <c r="AS264" s="445"/>
      <c r="AT264" s="445"/>
      <c r="AU264" s="445"/>
      <c r="AV264" s="445"/>
      <c r="AW264" s="445"/>
      <c r="AX264" s="445"/>
      <c r="AY264" s="445"/>
      <c r="AZ264" s="445"/>
      <c r="BA264" s="445"/>
      <c r="BB264" s="445"/>
      <c r="BC264" s="445"/>
      <c r="BD264" s="445"/>
      <c r="BE264" s="445"/>
      <c r="BF264" s="445"/>
      <c r="BG264" s="445"/>
      <c r="BH264" s="445"/>
      <c r="BI264" s="445"/>
      <c r="BJ264" s="445"/>
    </row>
    <row r="265" spans="1:62" s="3" customFormat="1">
      <c r="A265" s="30" t="s">
        <v>61</v>
      </c>
      <c r="B265" s="72"/>
      <c r="C265" s="19">
        <v>10</v>
      </c>
      <c r="D265" s="74"/>
      <c r="E265" s="145"/>
      <c r="F265" s="131"/>
      <c r="G265" s="343"/>
      <c r="H265" s="249"/>
      <c r="I265" s="253"/>
      <c r="J265" s="254"/>
      <c r="K265" s="253"/>
      <c r="L265" s="327"/>
      <c r="M265" s="327"/>
      <c r="O265" s="64">
        <v>80</v>
      </c>
      <c r="P265" s="64">
        <f t="shared" ref="P265:P270" si="122">D272</f>
        <v>0</v>
      </c>
      <c r="Q265" s="494"/>
      <c r="R265" s="131"/>
      <c r="S265" s="131"/>
      <c r="T265" s="691"/>
      <c r="U265" s="675"/>
      <c r="V265" s="127"/>
      <c r="W265" s="691"/>
      <c r="X265" s="691"/>
      <c r="Y265" s="131"/>
      <c r="Z265" s="691"/>
      <c r="AA265" s="680"/>
      <c r="AB265" s="124"/>
      <c r="AC265" s="92"/>
      <c r="AD265" s="92"/>
      <c r="AE265" s="445"/>
      <c r="AF265" s="445"/>
      <c r="AG265" s="445"/>
      <c r="AH265" s="445"/>
      <c r="AI265" s="445"/>
      <c r="AJ265" s="445"/>
      <c r="AK265" s="445"/>
      <c r="AL265" s="445"/>
      <c r="AM265" s="445"/>
      <c r="AN265" s="445"/>
      <c r="AO265" s="445"/>
      <c r="AP265" s="445"/>
      <c r="AQ265" s="445"/>
      <c r="AR265" s="445"/>
      <c r="AS265" s="445"/>
      <c r="AT265" s="445"/>
      <c r="AU265" s="445"/>
      <c r="AV265" s="445"/>
      <c r="AW265" s="445"/>
      <c r="AX265" s="445"/>
      <c r="AY265" s="445"/>
      <c r="AZ265" s="445"/>
      <c r="BA265" s="445"/>
      <c r="BB265" s="445"/>
      <c r="BC265" s="445"/>
      <c r="BD265" s="445"/>
      <c r="BE265" s="445"/>
      <c r="BF265" s="445"/>
      <c r="BG265" s="445"/>
      <c r="BH265" s="445"/>
      <c r="BI265" s="445"/>
      <c r="BJ265" s="445"/>
    </row>
    <row r="266" spans="1:62" s="3" customFormat="1">
      <c r="A266" s="6"/>
      <c r="B266" s="7"/>
      <c r="C266" s="19">
        <v>20</v>
      </c>
      <c r="D266" s="74"/>
      <c r="E266" s="145"/>
      <c r="F266" s="131"/>
      <c r="G266" s="343"/>
      <c r="H266" s="249"/>
      <c r="I266" s="253"/>
      <c r="J266" s="254"/>
      <c r="K266" s="234"/>
      <c r="L266" s="254"/>
      <c r="M266" s="254"/>
      <c r="O266" s="532">
        <v>85</v>
      </c>
      <c r="P266" s="64">
        <f t="shared" si="122"/>
        <v>0</v>
      </c>
      <c r="Q266" s="494"/>
      <c r="R266" s="131"/>
      <c r="S266" s="131"/>
      <c r="T266" s="691"/>
      <c r="U266" s="675"/>
      <c r="V266" s="127"/>
      <c r="W266" s="691"/>
      <c r="X266" s="691"/>
      <c r="Y266" s="131"/>
      <c r="Z266" s="691"/>
      <c r="AA266" s="680"/>
      <c r="AB266" s="124"/>
      <c r="AC266" s="92"/>
      <c r="AD266" s="92"/>
      <c r="AE266" s="445"/>
      <c r="AF266" s="445"/>
      <c r="AG266" s="445"/>
      <c r="AH266" s="445"/>
      <c r="AI266" s="445"/>
      <c r="AJ266" s="445"/>
      <c r="AK266" s="445"/>
      <c r="AL266" s="445"/>
      <c r="AM266" s="445"/>
      <c r="AN266" s="445"/>
      <c r="AO266" s="445"/>
      <c r="AP266" s="445"/>
      <c r="AQ266" s="445"/>
      <c r="AR266" s="445"/>
      <c r="AS266" s="445"/>
      <c r="AT266" s="445"/>
      <c r="AU266" s="445"/>
      <c r="AV266" s="445"/>
      <c r="AW266" s="445"/>
      <c r="AX266" s="445"/>
      <c r="AY266" s="445"/>
      <c r="AZ266" s="445"/>
      <c r="BA266" s="445"/>
      <c r="BB266" s="445"/>
      <c r="BC266" s="445"/>
      <c r="BD266" s="445"/>
      <c r="BE266" s="445"/>
      <c r="BF266" s="445"/>
      <c r="BG266" s="445"/>
      <c r="BH266" s="445"/>
      <c r="BI266" s="445"/>
      <c r="BJ266" s="445"/>
    </row>
    <row r="267" spans="1:62" s="3" customFormat="1">
      <c r="A267" s="30" t="s">
        <v>97</v>
      </c>
      <c r="B267" s="7"/>
      <c r="C267" s="19">
        <v>30</v>
      </c>
      <c r="D267" s="74"/>
      <c r="E267" s="145"/>
      <c r="F267" s="131"/>
      <c r="G267" s="343"/>
      <c r="H267" s="249"/>
      <c r="I267" s="253"/>
      <c r="J267" s="254"/>
      <c r="K267" s="234"/>
      <c r="L267" s="347"/>
      <c r="M267" s="347"/>
      <c r="O267" s="64">
        <v>90</v>
      </c>
      <c r="P267" s="64">
        <f t="shared" si="122"/>
        <v>0</v>
      </c>
      <c r="Q267" s="494"/>
      <c r="R267" s="131"/>
      <c r="S267" s="131"/>
      <c r="T267" s="691"/>
      <c r="U267" s="675"/>
      <c r="V267" s="127"/>
      <c r="W267" s="691"/>
      <c r="X267" s="691"/>
      <c r="Y267" s="131"/>
      <c r="Z267" s="691"/>
      <c r="AA267" s="680"/>
      <c r="AB267" s="124"/>
      <c r="AC267" s="92"/>
      <c r="AD267" s="92"/>
      <c r="AE267" s="445"/>
      <c r="AF267" s="445"/>
      <c r="AG267" s="445"/>
      <c r="AH267" s="445"/>
      <c r="AI267" s="445"/>
      <c r="AJ267" s="445"/>
      <c r="AK267" s="445"/>
      <c r="AL267" s="445"/>
      <c r="AM267" s="445"/>
      <c r="AN267" s="445"/>
      <c r="AO267" s="445"/>
      <c r="AP267" s="445"/>
      <c r="AQ267" s="445"/>
      <c r="AR267" s="445"/>
      <c r="AS267" s="445"/>
      <c r="AT267" s="445"/>
      <c r="AU267" s="445"/>
      <c r="AV267" s="445"/>
      <c r="AW267" s="445"/>
      <c r="AX267" s="445"/>
      <c r="AY267" s="445"/>
      <c r="AZ267" s="445"/>
      <c r="BA267" s="445"/>
      <c r="BB267" s="445"/>
      <c r="BC267" s="445"/>
      <c r="BD267" s="445"/>
      <c r="BE267" s="445"/>
      <c r="BF267" s="445"/>
      <c r="BG267" s="445"/>
      <c r="BH267" s="445"/>
      <c r="BI267" s="445"/>
      <c r="BJ267" s="445"/>
    </row>
    <row r="268" spans="1:62" s="3" customFormat="1">
      <c r="A268" s="6"/>
      <c r="B268" s="72"/>
      <c r="C268" s="19">
        <v>40</v>
      </c>
      <c r="D268" s="74"/>
      <c r="E268" s="145"/>
      <c r="F268" s="131"/>
      <c r="G268" s="343"/>
      <c r="H268" s="249"/>
      <c r="I268" s="253"/>
      <c r="J268" s="254"/>
      <c r="K268" s="234"/>
      <c r="L268" s="347"/>
      <c r="M268" s="347"/>
      <c r="O268" s="64">
        <v>100</v>
      </c>
      <c r="P268" s="64">
        <f t="shared" si="122"/>
        <v>0</v>
      </c>
      <c r="Q268" s="494"/>
      <c r="R268" s="131"/>
      <c r="S268" s="131"/>
      <c r="T268" s="691"/>
      <c r="U268" s="675"/>
      <c r="V268" s="127"/>
      <c r="W268" s="691"/>
      <c r="X268" s="691"/>
      <c r="Y268" s="131"/>
      <c r="Z268" s="691"/>
      <c r="AA268" s="680"/>
      <c r="AB268" s="124"/>
      <c r="AC268" s="92"/>
      <c r="AD268" s="92"/>
      <c r="AE268" s="445"/>
      <c r="AF268" s="445"/>
      <c r="AG268" s="445"/>
      <c r="AH268" s="445"/>
      <c r="AI268" s="445"/>
      <c r="AJ268" s="445"/>
      <c r="AK268" s="445"/>
      <c r="AL268" s="445"/>
      <c r="AM268" s="445"/>
      <c r="AN268" s="445"/>
      <c r="AO268" s="445"/>
      <c r="AP268" s="445"/>
      <c r="AQ268" s="445"/>
      <c r="AR268" s="445"/>
      <c r="AS268" s="445"/>
      <c r="AT268" s="445"/>
      <c r="AU268" s="445"/>
      <c r="AV268" s="445"/>
      <c r="AW268" s="445"/>
      <c r="AX268" s="445"/>
      <c r="AY268" s="445"/>
      <c r="AZ268" s="445"/>
      <c r="BA268" s="445"/>
      <c r="BB268" s="445"/>
      <c r="BC268" s="445"/>
      <c r="BD268" s="445"/>
      <c r="BE268" s="445"/>
      <c r="BF268" s="445"/>
      <c r="BG268" s="445"/>
      <c r="BH268" s="445"/>
      <c r="BI268" s="445"/>
      <c r="BJ268" s="445"/>
    </row>
    <row r="269" spans="1:62" s="3" customFormat="1">
      <c r="A269" s="30" t="s">
        <v>96</v>
      </c>
      <c r="B269" s="7"/>
      <c r="C269" s="19">
        <v>50</v>
      </c>
      <c r="D269" s="74"/>
      <c r="E269" s="145"/>
      <c r="F269" s="131"/>
      <c r="G269" s="343"/>
      <c r="H269" s="249"/>
      <c r="I269" s="253"/>
      <c r="J269" s="254"/>
      <c r="K269" s="234"/>
      <c r="L269" s="347"/>
      <c r="M269" s="347"/>
      <c r="O269" s="19">
        <v>110</v>
      </c>
      <c r="P269" s="64">
        <f t="shared" si="122"/>
        <v>0</v>
      </c>
      <c r="Q269" s="494"/>
      <c r="R269" s="131"/>
      <c r="S269" s="131"/>
      <c r="T269" s="691"/>
      <c r="U269" s="2"/>
      <c r="V269" s="127"/>
      <c r="W269" s="691"/>
      <c r="X269" s="691"/>
      <c r="Y269" s="131"/>
      <c r="Z269" s="691"/>
      <c r="AA269" s="124"/>
      <c r="AB269" s="124"/>
      <c r="AC269" s="92"/>
      <c r="AD269" s="92"/>
      <c r="AE269" s="445"/>
      <c r="AF269" s="445"/>
      <c r="AG269" s="445"/>
      <c r="AH269" s="445"/>
      <c r="AI269" s="445"/>
      <c r="AJ269" s="445"/>
      <c r="AK269" s="445"/>
      <c r="AL269" s="445"/>
      <c r="AM269" s="445"/>
      <c r="AN269" s="445"/>
      <c r="AO269" s="445"/>
      <c r="AP269" s="445"/>
      <c r="AQ269" s="445"/>
      <c r="AR269" s="445"/>
      <c r="AS269" s="445"/>
      <c r="AT269" s="445"/>
      <c r="AU269" s="445"/>
      <c r="AV269" s="445"/>
      <c r="AW269" s="445"/>
      <c r="AX269" s="445"/>
      <c r="AY269" s="445"/>
      <c r="AZ269" s="445"/>
      <c r="BA269" s="445"/>
      <c r="BB269" s="445"/>
      <c r="BC269" s="445"/>
      <c r="BD269" s="445"/>
      <c r="BE269" s="445"/>
      <c r="BF269" s="445"/>
      <c r="BG269" s="445"/>
      <c r="BH269" s="445"/>
      <c r="BI269" s="445"/>
      <c r="BJ269" s="445"/>
    </row>
    <row r="270" spans="1:62" s="3" customFormat="1">
      <c r="A270" s="30"/>
      <c r="B270" s="72"/>
      <c r="C270" s="19">
        <v>60</v>
      </c>
      <c r="D270" s="74"/>
      <c r="E270" s="145"/>
      <c r="F270" s="131"/>
      <c r="G270" s="343"/>
      <c r="H270" s="249"/>
      <c r="I270" s="253"/>
      <c r="J270" s="254"/>
      <c r="K270" s="234"/>
      <c r="L270" s="347"/>
      <c r="M270" s="347"/>
      <c r="O270" s="65">
        <v>120</v>
      </c>
      <c r="P270" s="65">
        <f t="shared" si="122"/>
        <v>0</v>
      </c>
      <c r="Q270" s="494"/>
      <c r="R270" s="183"/>
      <c r="S270" s="183"/>
      <c r="T270" s="185"/>
      <c r="U270" s="678"/>
      <c r="V270" s="362"/>
      <c r="W270" s="185"/>
      <c r="X270" s="691"/>
      <c r="Y270" s="131"/>
      <c r="Z270" s="691"/>
      <c r="AA270" s="144"/>
      <c r="AB270" s="124"/>
      <c r="AC270" s="92"/>
      <c r="AD270" s="92"/>
      <c r="AE270" s="445"/>
      <c r="AF270" s="445"/>
      <c r="AG270" s="445"/>
      <c r="AH270" s="445"/>
      <c r="AI270" s="445"/>
      <c r="AJ270" s="445"/>
      <c r="AK270" s="445"/>
      <c r="AL270" s="445"/>
      <c r="AM270" s="445"/>
      <c r="AN270" s="445"/>
      <c r="AO270" s="445"/>
      <c r="AP270" s="445"/>
      <c r="AQ270" s="445"/>
      <c r="AR270" s="445"/>
      <c r="AS270" s="445"/>
      <c r="AT270" s="445"/>
      <c r="AU270" s="445"/>
      <c r="AV270" s="445"/>
      <c r="AW270" s="445"/>
      <c r="AX270" s="445"/>
      <c r="AY270" s="445"/>
      <c r="AZ270" s="445"/>
      <c r="BA270" s="445"/>
      <c r="BB270" s="445"/>
      <c r="BC270" s="445"/>
      <c r="BD270" s="445"/>
      <c r="BE270" s="445"/>
      <c r="BF270" s="445"/>
      <c r="BG270" s="445"/>
      <c r="BH270" s="445"/>
      <c r="BI270" s="445"/>
      <c r="BJ270" s="445"/>
    </row>
    <row r="271" spans="1:62" s="3" customFormat="1">
      <c r="A271" s="30"/>
      <c r="B271" s="7"/>
      <c r="C271" s="19">
        <v>70</v>
      </c>
      <c r="D271" s="74"/>
      <c r="E271" s="145"/>
      <c r="F271" s="131"/>
      <c r="G271" s="343"/>
      <c r="H271" s="249"/>
      <c r="I271" s="253"/>
      <c r="J271" s="254"/>
      <c r="K271" s="1"/>
      <c r="L271" s="347"/>
      <c r="M271" s="347"/>
      <c r="O271" s="204" t="s">
        <v>94</v>
      </c>
      <c r="P271" s="689">
        <f t="shared" ref="P271" si="123">AVERAGE(P265:P270)</f>
        <v>0</v>
      </c>
      <c r="Q271" s="689"/>
      <c r="R271" s="185"/>
      <c r="S271" s="185"/>
      <c r="T271" s="185"/>
      <c r="U271" s="678"/>
      <c r="V271" s="362"/>
      <c r="W271" s="185"/>
      <c r="X271" s="132"/>
      <c r="Y271" s="132"/>
      <c r="Z271" s="132"/>
      <c r="AA271" s="683"/>
      <c r="AB271" s="124"/>
      <c r="AC271" s="92"/>
      <c r="AD271" s="92"/>
      <c r="AE271" s="445"/>
      <c r="AF271" s="445"/>
      <c r="AG271" s="445"/>
      <c r="AH271" s="445"/>
      <c r="AI271" s="445"/>
      <c r="AJ271" s="445"/>
      <c r="AK271" s="445"/>
      <c r="AL271" s="445"/>
      <c r="AM271" s="445"/>
      <c r="AN271" s="445"/>
      <c r="AO271" s="445"/>
      <c r="AP271" s="445"/>
      <c r="AQ271" s="445"/>
      <c r="AR271" s="445"/>
      <c r="AS271" s="445"/>
      <c r="AT271" s="445"/>
      <c r="AU271" s="445"/>
      <c r="AV271" s="445"/>
      <c r="AW271" s="445"/>
      <c r="AX271" s="445"/>
      <c r="AY271" s="445"/>
      <c r="AZ271" s="445"/>
      <c r="BA271" s="445"/>
      <c r="BB271" s="445"/>
      <c r="BC271" s="445"/>
      <c r="BD271" s="445"/>
      <c r="BE271" s="445"/>
      <c r="BF271" s="445"/>
      <c r="BG271" s="445"/>
      <c r="BH271" s="445"/>
      <c r="BI271" s="445"/>
      <c r="BJ271" s="445"/>
    </row>
    <row r="272" spans="1:62" s="3" customFormat="1">
      <c r="A272" s="6"/>
      <c r="B272" s="7"/>
      <c r="C272" s="19">
        <v>80</v>
      </c>
      <c r="D272" s="74"/>
      <c r="E272" s="145"/>
      <c r="F272" s="131"/>
      <c r="G272" s="343"/>
      <c r="H272" s="248"/>
      <c r="I272" s="238"/>
      <c r="J272" s="248"/>
      <c r="K272" s="1"/>
      <c r="L272" s="347"/>
      <c r="M272" s="347"/>
      <c r="AB272" s="124"/>
      <c r="AC272" s="92"/>
      <c r="AD272" s="92"/>
      <c r="AE272" s="445"/>
      <c r="AF272" s="445"/>
      <c r="AG272" s="445"/>
      <c r="AH272" s="445"/>
      <c r="AI272" s="445"/>
      <c r="AJ272" s="445"/>
      <c r="AK272" s="445"/>
      <c r="AL272" s="445"/>
      <c r="AM272" s="445"/>
      <c r="AN272" s="445"/>
      <c r="AO272" s="445"/>
      <c r="AP272" s="445"/>
      <c r="AQ272" s="445"/>
      <c r="AR272" s="445"/>
      <c r="AS272" s="445"/>
      <c r="AT272" s="445"/>
      <c r="AU272" s="445"/>
      <c r="AV272" s="445"/>
      <c r="AW272" s="445"/>
      <c r="AX272" s="445"/>
      <c r="AY272" s="445"/>
      <c r="AZ272" s="445"/>
      <c r="BA272" s="445"/>
      <c r="BB272" s="445"/>
      <c r="BC272" s="445"/>
      <c r="BD272" s="445"/>
      <c r="BE272" s="445"/>
      <c r="BF272" s="445"/>
      <c r="BG272" s="445"/>
      <c r="BH272" s="445"/>
      <c r="BI272" s="445"/>
      <c r="BJ272" s="445"/>
    </row>
    <row r="273" spans="1:62" s="3" customFormat="1" ht="15">
      <c r="A273" s="6"/>
      <c r="B273" s="7"/>
      <c r="C273" s="19">
        <v>85</v>
      </c>
      <c r="D273" s="74"/>
      <c r="E273" s="145"/>
      <c r="F273" s="131"/>
      <c r="G273" s="343"/>
      <c r="H273" s="248"/>
      <c r="I273" s="238"/>
      <c r="J273" s="248"/>
      <c r="K273" s="253"/>
      <c r="L273" s="255"/>
      <c r="M273" s="255"/>
      <c r="N273" s="235"/>
      <c r="O273" s="793" t="s">
        <v>63</v>
      </c>
      <c r="P273" s="794"/>
      <c r="Q273" s="795"/>
      <c r="S273" s="883" t="s">
        <v>98</v>
      </c>
      <c r="T273" s="884"/>
      <c r="U273" s="78"/>
      <c r="W273" s="14" t="s">
        <v>22</v>
      </c>
      <c r="X273" s="31" t="s">
        <v>24</v>
      </c>
      <c r="Y273" s="791" t="s">
        <v>81</v>
      </c>
      <c r="Z273" s="867"/>
      <c r="AB273" s="124"/>
      <c r="AC273" s="92"/>
      <c r="AD273" s="92"/>
      <c r="AE273" s="445"/>
      <c r="AF273" s="445"/>
      <c r="AG273" s="445"/>
      <c r="AH273" s="445"/>
      <c r="AI273" s="445"/>
      <c r="AJ273" s="445"/>
      <c r="AK273" s="445"/>
      <c r="AL273" s="445"/>
      <c r="AM273" s="445"/>
      <c r="AN273" s="445"/>
      <c r="AO273" s="445"/>
      <c r="AP273" s="445"/>
      <c r="AQ273" s="445"/>
      <c r="AR273" s="445"/>
      <c r="AS273" s="445"/>
      <c r="AT273" s="445"/>
      <c r="AU273" s="445"/>
      <c r="AV273" s="445"/>
      <c r="AW273" s="445"/>
      <c r="AX273" s="445"/>
      <c r="AY273" s="445"/>
      <c r="AZ273" s="445"/>
      <c r="BA273" s="445"/>
      <c r="BB273" s="445"/>
      <c r="BC273" s="445"/>
      <c r="BD273" s="445"/>
      <c r="BE273" s="445"/>
      <c r="BF273" s="445"/>
      <c r="BG273" s="445"/>
      <c r="BH273" s="445"/>
      <c r="BI273" s="445"/>
      <c r="BJ273" s="445"/>
    </row>
    <row r="274" spans="1:62" s="3" customFormat="1">
      <c r="A274" s="30"/>
      <c r="B274" s="7"/>
      <c r="C274" s="19">
        <v>90</v>
      </c>
      <c r="D274" s="74"/>
      <c r="E274" s="145"/>
      <c r="F274" s="131"/>
      <c r="G274" s="343"/>
      <c r="H274" s="248"/>
      <c r="I274" s="238"/>
      <c r="J274" s="248"/>
      <c r="K274" s="253"/>
      <c r="L274" s="257"/>
      <c r="M274" s="257"/>
      <c r="N274" s="235"/>
      <c r="O274" s="49" t="s">
        <v>62</v>
      </c>
      <c r="P274" s="49" t="s">
        <v>58</v>
      </c>
      <c r="Q274" s="50" t="s">
        <v>59</v>
      </c>
      <c r="S274" s="875" t="s">
        <v>99</v>
      </c>
      <c r="T274" s="876"/>
      <c r="U274" s="205"/>
      <c r="W274" s="35" t="s">
        <v>23</v>
      </c>
      <c r="X274" s="35" t="s">
        <v>40</v>
      </c>
      <c r="Y274" s="875" t="s">
        <v>196</v>
      </c>
      <c r="Z274" s="876"/>
      <c r="AB274" s="124"/>
      <c r="AC274" s="92"/>
      <c r="AD274" s="92"/>
      <c r="AE274" s="445"/>
      <c r="AF274" s="445"/>
      <c r="AG274" s="445"/>
      <c r="AH274" s="445"/>
      <c r="AI274" s="445"/>
      <c r="AJ274" s="445"/>
      <c r="AK274" s="445"/>
      <c r="AL274" s="445"/>
      <c r="AM274" s="445"/>
      <c r="AN274" s="445"/>
      <c r="AO274" s="445"/>
      <c r="AP274" s="445"/>
      <c r="AQ274" s="445"/>
      <c r="AR274" s="445"/>
      <c r="AS274" s="445"/>
      <c r="AT274" s="445"/>
      <c r="AU274" s="445"/>
      <c r="AV274" s="445"/>
      <c r="AW274" s="445"/>
      <c r="AX274" s="445"/>
      <c r="AY274" s="445"/>
      <c r="AZ274" s="445"/>
      <c r="BA274" s="445"/>
      <c r="BB274" s="445"/>
      <c r="BC274" s="445"/>
      <c r="BD274" s="445"/>
      <c r="BE274" s="445"/>
      <c r="BF274" s="445"/>
      <c r="BG274" s="445"/>
      <c r="BH274" s="445"/>
      <c r="BI274" s="445"/>
      <c r="BJ274" s="445"/>
    </row>
    <row r="275" spans="1:62" s="3" customFormat="1">
      <c r="A275" s="30"/>
      <c r="B275" s="7"/>
      <c r="C275" s="19">
        <v>100</v>
      </c>
      <c r="D275" s="74"/>
      <c r="E275" s="145"/>
      <c r="F275" s="131"/>
      <c r="G275" s="343"/>
      <c r="H275" s="562"/>
      <c r="I275" s="563"/>
      <c r="J275" s="248"/>
      <c r="K275" s="253"/>
      <c r="L275" s="248"/>
      <c r="M275" s="248"/>
      <c r="N275" s="235"/>
      <c r="O275" s="137" t="e">
        <f>P278/Q278</f>
        <v>#DIV/0!</v>
      </c>
      <c r="P275" s="145"/>
      <c r="Q275" s="145"/>
      <c r="R275" s="1"/>
      <c r="S275" s="1"/>
      <c r="T275" s="1"/>
      <c r="U275" s="1"/>
      <c r="W275" s="18">
        <v>2</v>
      </c>
      <c r="X275" s="543">
        <f t="shared" ref="X275:X280" si="124">D272</f>
        <v>0</v>
      </c>
      <c r="Y275" s="567"/>
      <c r="Z275" s="566"/>
      <c r="AB275" s="124"/>
      <c r="AC275" s="92"/>
      <c r="AD275" s="92"/>
      <c r="AE275" s="445"/>
      <c r="AF275" s="445"/>
      <c r="AG275" s="445"/>
      <c r="AH275" s="445"/>
      <c r="AI275" s="445"/>
      <c r="AJ275" s="445"/>
      <c r="AK275" s="445"/>
      <c r="AL275" s="445"/>
      <c r="AM275" s="445"/>
      <c r="AN275" s="445"/>
      <c r="AO275" s="445"/>
      <c r="AP275" s="445"/>
      <c r="AQ275" s="445"/>
      <c r="AR275" s="445"/>
      <c r="AS275" s="445"/>
      <c r="AT275" s="445"/>
      <c r="AU275" s="445"/>
      <c r="AV275" s="445"/>
      <c r="AW275" s="445"/>
      <c r="AX275" s="445"/>
      <c r="AY275" s="445"/>
      <c r="AZ275" s="445"/>
      <c r="BA275" s="445"/>
      <c r="BB275" s="445"/>
      <c r="BC275" s="445"/>
      <c r="BD275" s="445"/>
      <c r="BE275" s="445"/>
      <c r="BF275" s="445"/>
      <c r="BG275" s="445"/>
      <c r="BH275" s="445"/>
      <c r="BI275" s="445"/>
      <c r="BJ275" s="445"/>
    </row>
    <row r="276" spans="1:62" s="3" customFormat="1">
      <c r="A276" s="30"/>
      <c r="B276" s="7"/>
      <c r="C276" s="19">
        <v>110</v>
      </c>
      <c r="D276" s="74"/>
      <c r="E276" s="145"/>
      <c r="F276" s="131"/>
      <c r="G276" s="343"/>
      <c r="H276" s="275"/>
      <c r="I276" s="238"/>
      <c r="J276" s="248"/>
      <c r="K276" s="1"/>
      <c r="L276" s="256"/>
      <c r="M276" s="256"/>
      <c r="N276" s="235"/>
      <c r="O276" s="532"/>
      <c r="P276" s="145"/>
      <c r="Q276" s="145"/>
      <c r="R276" s="1"/>
      <c r="S276" s="1"/>
      <c r="T276" s="1"/>
      <c r="U276" s="1"/>
      <c r="W276" s="19">
        <v>7</v>
      </c>
      <c r="X276" s="532">
        <f t="shared" si="124"/>
        <v>0</v>
      </c>
      <c r="Y276" s="877">
        <f>(J272+J273)*(C273-C272)/2</f>
        <v>0</v>
      </c>
      <c r="Z276" s="878"/>
      <c r="AB276" s="124"/>
      <c r="AC276" s="92"/>
      <c r="AD276" s="92"/>
      <c r="AE276" s="445"/>
      <c r="AF276" s="445"/>
      <c r="AG276" s="445"/>
      <c r="AH276" s="445"/>
      <c r="AI276" s="445"/>
      <c r="AJ276" s="445"/>
      <c r="AK276" s="445"/>
      <c r="AL276" s="445"/>
      <c r="AM276" s="445"/>
      <c r="AN276" s="445"/>
      <c r="AO276" s="445"/>
      <c r="AP276" s="445"/>
      <c r="AQ276" s="445"/>
      <c r="AR276" s="445"/>
      <c r="AS276" s="445"/>
      <c r="AT276" s="445"/>
      <c r="AU276" s="445"/>
      <c r="AV276" s="445"/>
      <c r="AW276" s="445"/>
      <c r="AX276" s="445"/>
      <c r="AY276" s="445"/>
      <c r="AZ276" s="445"/>
      <c r="BA276" s="445"/>
      <c r="BB276" s="445"/>
      <c r="BC276" s="445"/>
      <c r="BD276" s="445"/>
      <c r="BE276" s="445"/>
      <c r="BF276" s="445"/>
      <c r="BG276" s="445"/>
      <c r="BH276" s="445"/>
      <c r="BI276" s="445"/>
      <c r="BJ276" s="445"/>
    </row>
    <row r="277" spans="1:62" s="3" customFormat="1">
      <c r="A277" s="30"/>
      <c r="B277" s="7"/>
      <c r="C277" s="19">
        <v>120</v>
      </c>
      <c r="D277" s="74"/>
      <c r="E277" s="145"/>
      <c r="F277" s="131"/>
      <c r="G277" s="343"/>
      <c r="H277" s="248"/>
      <c r="I277" s="238"/>
      <c r="J277" s="248"/>
      <c r="K277" s="238"/>
      <c r="L277" s="255"/>
      <c r="M277" s="255"/>
      <c r="N277" s="235"/>
      <c r="O277" s="545"/>
      <c r="P277" s="145"/>
      <c r="Q277" s="145"/>
      <c r="R277" s="1"/>
      <c r="S277" s="1"/>
      <c r="T277" s="1"/>
      <c r="U277" s="1"/>
      <c r="W277" s="19">
        <v>12</v>
      </c>
      <c r="X277" s="532">
        <f t="shared" si="124"/>
        <v>0</v>
      </c>
      <c r="Y277" s="877">
        <f>(J273+J274)*(C274-C273)/2</f>
        <v>0</v>
      </c>
      <c r="Z277" s="878"/>
      <c r="AB277" s="124"/>
      <c r="AC277" s="92"/>
      <c r="AD277" s="92"/>
      <c r="AE277" s="445"/>
      <c r="AF277" s="445"/>
      <c r="AG277" s="445"/>
      <c r="AH277" s="445"/>
      <c r="AI277" s="445"/>
      <c r="AJ277" s="445"/>
      <c r="AK277" s="445"/>
      <c r="AL277" s="445"/>
      <c r="AM277" s="445"/>
      <c r="AN277" s="445"/>
      <c r="AO277" s="445"/>
      <c r="AP277" s="445"/>
      <c r="AQ277" s="445"/>
      <c r="AR277" s="445"/>
      <c r="AS277" s="445"/>
      <c r="AT277" s="445"/>
      <c r="AU277" s="445"/>
      <c r="AV277" s="445"/>
      <c r="AW277" s="445"/>
      <c r="AX277" s="445"/>
      <c r="AY277" s="445"/>
      <c r="AZ277" s="445"/>
      <c r="BA277" s="445"/>
      <c r="BB277" s="445"/>
      <c r="BC277" s="445"/>
      <c r="BD277" s="445"/>
      <c r="BE277" s="445"/>
      <c r="BF277" s="445"/>
      <c r="BG277" s="445"/>
      <c r="BH277" s="445"/>
      <c r="BI277" s="445"/>
      <c r="BJ277" s="445"/>
    </row>
    <row r="278" spans="1:62" s="3" customFormat="1">
      <c r="A278" s="30"/>
      <c r="B278" s="7"/>
      <c r="C278" s="19"/>
      <c r="D278" s="564"/>
      <c r="E278" s="565"/>
      <c r="F278" s="131"/>
      <c r="G278" s="349"/>
      <c r="H278" s="249"/>
      <c r="I278" s="235"/>
      <c r="J278" s="347"/>
      <c r="K278" s="253"/>
      <c r="L278" s="255"/>
      <c r="M278" s="255"/>
      <c r="N278" s="235"/>
      <c r="O278" s="42" t="s">
        <v>25</v>
      </c>
      <c r="P278" s="551" t="e">
        <f>AVERAGE(P275:P277)</f>
        <v>#DIV/0!</v>
      </c>
      <c r="Q278" s="173" t="e">
        <f>AVERAGE(Q275:Q277)</f>
        <v>#DIV/0!</v>
      </c>
      <c r="R278" s="1"/>
      <c r="S278" s="1"/>
      <c r="T278" s="1"/>
      <c r="U278" s="1"/>
      <c r="W278" s="19">
        <v>22</v>
      </c>
      <c r="X278" s="532">
        <f t="shared" si="124"/>
        <v>0</v>
      </c>
      <c r="Y278" s="877">
        <f>(J274+J275)*(C275-C274)/2</f>
        <v>0</v>
      </c>
      <c r="Z278" s="878"/>
      <c r="AB278" s="124"/>
      <c r="AC278" s="92"/>
      <c r="AD278" s="92"/>
      <c r="AE278" s="445"/>
      <c r="AF278" s="445"/>
      <c r="AG278" s="445"/>
      <c r="AH278" s="445"/>
      <c r="AI278" s="445"/>
      <c r="AJ278" s="445"/>
      <c r="AK278" s="445"/>
      <c r="AL278" s="445"/>
      <c r="AM278" s="445"/>
      <c r="AN278" s="445"/>
      <c r="AO278" s="445"/>
      <c r="AP278" s="445"/>
      <c r="AQ278" s="445"/>
      <c r="AR278" s="445"/>
      <c r="AS278" s="445"/>
      <c r="AT278" s="445"/>
      <c r="AU278" s="445"/>
      <c r="AV278" s="445"/>
      <c r="AW278" s="445"/>
      <c r="AX278" s="445"/>
      <c r="AY278" s="445"/>
      <c r="AZ278" s="445"/>
      <c r="BA278" s="445"/>
      <c r="BB278" s="445"/>
      <c r="BC278" s="445"/>
      <c r="BD278" s="445"/>
      <c r="BE278" s="445"/>
      <c r="BF278" s="445"/>
      <c r="BG278" s="445"/>
      <c r="BH278" s="445"/>
      <c r="BI278" s="445"/>
      <c r="BJ278" s="445"/>
    </row>
    <row r="279" spans="1:62" s="3" customFormat="1">
      <c r="A279" s="30"/>
      <c r="B279" s="7"/>
      <c r="C279" s="19"/>
      <c r="D279" s="564"/>
      <c r="E279" s="565"/>
      <c r="F279" s="131"/>
      <c r="G279" s="344"/>
      <c r="H279" s="250"/>
      <c r="I279" s="235"/>
      <c r="J279" s="347"/>
      <c r="K279" s="253"/>
      <c r="L279" s="255"/>
      <c r="M279" s="255"/>
      <c r="N279" s="235"/>
      <c r="O279" s="1"/>
      <c r="P279" s="1"/>
      <c r="Q279" s="1"/>
      <c r="R279" s="1"/>
      <c r="S279" s="1"/>
      <c r="T279" s="1"/>
      <c r="U279" s="1"/>
      <c r="W279" s="19">
        <v>32</v>
      </c>
      <c r="X279" s="532">
        <f t="shared" si="124"/>
        <v>0</v>
      </c>
      <c r="Y279" s="877">
        <f>(J275+J276)*(C276-C275)/2</f>
        <v>0</v>
      </c>
      <c r="Z279" s="878"/>
      <c r="AB279" s="124"/>
      <c r="AC279" s="92"/>
      <c r="AD279" s="92"/>
      <c r="AE279" s="445"/>
      <c r="AF279" s="445"/>
      <c r="AG279" s="445"/>
      <c r="AH279" s="445"/>
      <c r="AI279" s="445"/>
      <c r="AJ279" s="445"/>
      <c r="AK279" s="445"/>
      <c r="AL279" s="445"/>
      <c r="AM279" s="445"/>
      <c r="AN279" s="445"/>
      <c r="AO279" s="445"/>
      <c r="AP279" s="445"/>
      <c r="AQ279" s="445"/>
      <c r="AR279" s="445"/>
      <c r="AS279" s="445"/>
      <c r="AT279" s="445"/>
      <c r="AU279" s="445"/>
      <c r="AV279" s="445"/>
      <c r="AW279" s="445"/>
      <c r="AX279" s="445"/>
      <c r="AY279" s="445"/>
      <c r="AZ279" s="445"/>
      <c r="BA279" s="445"/>
      <c r="BB279" s="445"/>
      <c r="BC279" s="445"/>
      <c r="BD279" s="445"/>
      <c r="BE279" s="445"/>
      <c r="BF279" s="445"/>
      <c r="BG279" s="445"/>
      <c r="BH279" s="445"/>
      <c r="BI279" s="445"/>
      <c r="BJ279" s="445"/>
    </row>
    <row r="280" spans="1:62" s="3" customFormat="1">
      <c r="A280" s="30"/>
      <c r="B280" s="7"/>
      <c r="C280" s="19"/>
      <c r="D280" s="564"/>
      <c r="E280" s="565"/>
      <c r="F280" s="131"/>
      <c r="G280" s="347"/>
      <c r="H280" s="250"/>
      <c r="I280" s="235"/>
      <c r="J280" s="347"/>
      <c r="K280" s="253"/>
      <c r="L280" s="255"/>
      <c r="M280" s="255"/>
      <c r="N280" s="1"/>
      <c r="O280" s="1"/>
      <c r="P280" s="1"/>
      <c r="Q280" s="1"/>
      <c r="R280" s="1"/>
      <c r="S280" s="1"/>
      <c r="T280" s="1"/>
      <c r="U280" s="1"/>
      <c r="W280" s="534">
        <v>42</v>
      </c>
      <c r="X280" s="545">
        <f t="shared" si="124"/>
        <v>0</v>
      </c>
      <c r="Y280" s="879">
        <f>(J276+J277)*(C277-C276)/2</f>
        <v>0</v>
      </c>
      <c r="Z280" s="880"/>
      <c r="AB280" s="124"/>
      <c r="AC280" s="92"/>
      <c r="AD280" s="92"/>
      <c r="AE280" s="445"/>
      <c r="AF280" s="445"/>
      <c r="AG280" s="445"/>
      <c r="AH280" s="445"/>
      <c r="AI280" s="445"/>
      <c r="AJ280" s="445"/>
      <c r="AK280" s="445"/>
      <c r="AL280" s="445"/>
      <c r="AM280" s="445"/>
      <c r="AN280" s="445"/>
      <c r="AO280" s="445"/>
      <c r="AP280" s="445"/>
      <c r="AQ280" s="445"/>
      <c r="AR280" s="445"/>
      <c r="AS280" s="445"/>
      <c r="AT280" s="445"/>
      <c r="AU280" s="445"/>
      <c r="AV280" s="445"/>
      <c r="AW280" s="445"/>
      <c r="AX280" s="445"/>
      <c r="AY280" s="445"/>
      <c r="AZ280" s="445"/>
      <c r="BA280" s="445"/>
      <c r="BB280" s="445"/>
      <c r="BC280" s="445"/>
      <c r="BD280" s="445"/>
      <c r="BE280" s="445"/>
      <c r="BF280" s="445"/>
      <c r="BG280" s="445"/>
      <c r="BH280" s="445"/>
      <c r="BI280" s="445"/>
      <c r="BJ280" s="445"/>
    </row>
    <row r="281" spans="1:62" s="3" customFormat="1">
      <c r="A281" s="76"/>
      <c r="B281" s="116"/>
      <c r="C281" s="534"/>
      <c r="D281" s="564"/>
      <c r="E281" s="565"/>
      <c r="F281" s="183"/>
      <c r="G281" s="348"/>
      <c r="H281" s="251"/>
      <c r="I281" s="352"/>
      <c r="J281" s="227"/>
      <c r="K281" s="338"/>
      <c r="L281" s="407"/>
      <c r="M281" s="257"/>
      <c r="N281" s="1"/>
      <c r="O281" s="1"/>
      <c r="P281" s="1"/>
      <c r="Q281" s="1"/>
      <c r="R281" s="1"/>
      <c r="S281" s="1"/>
      <c r="T281" s="1"/>
      <c r="U281" s="1"/>
      <c r="V281" s="2"/>
      <c r="W281" s="545" t="s">
        <v>25</v>
      </c>
      <c r="X281" s="545">
        <f>AVERAGE(X275:X280)</f>
        <v>0</v>
      </c>
      <c r="Y281" s="881">
        <f>SUM(Y276:Z280)/10*(220/100)/40*1000</f>
        <v>0</v>
      </c>
      <c r="Z281" s="882"/>
      <c r="AB281" s="124"/>
      <c r="AC281" s="92"/>
      <c r="AD281" s="92"/>
      <c r="AE281" s="445"/>
      <c r="AF281" s="445"/>
      <c r="AG281" s="445"/>
      <c r="AH281" s="445"/>
      <c r="AI281" s="445"/>
      <c r="AJ281" s="445"/>
      <c r="AK281" s="445"/>
      <c r="AL281" s="445"/>
      <c r="AM281" s="445"/>
      <c r="AN281" s="445"/>
      <c r="AO281" s="445"/>
      <c r="AP281" s="445"/>
      <c r="AQ281" s="445"/>
      <c r="AR281" s="445"/>
      <c r="AS281" s="445"/>
      <c r="AT281" s="445"/>
      <c r="AU281" s="445"/>
      <c r="AV281" s="445"/>
      <c r="AW281" s="445"/>
      <c r="AX281" s="445"/>
      <c r="AY281" s="445"/>
      <c r="AZ281" s="445"/>
      <c r="BA281" s="445"/>
      <c r="BB281" s="445"/>
      <c r="BC281" s="445"/>
      <c r="BD281" s="445"/>
      <c r="BE281" s="445"/>
      <c r="BF281" s="445"/>
      <c r="BG281" s="445"/>
      <c r="BH281" s="445"/>
      <c r="BI281" s="445"/>
      <c r="BJ281" s="445"/>
    </row>
    <row r="282" spans="1:62" s="3" customFormat="1">
      <c r="A282" s="140"/>
      <c r="B282" s="8"/>
      <c r="C282" s="66"/>
      <c r="D282" s="66"/>
      <c r="E282" s="135"/>
      <c r="F282" s="88"/>
      <c r="G282" s="16"/>
      <c r="H282" s="66"/>
      <c r="I282" s="66"/>
      <c r="J282" s="66"/>
      <c r="K282" s="66"/>
      <c r="L282" s="83"/>
      <c r="M282" s="121"/>
      <c r="N282" s="8"/>
      <c r="O282" s="8"/>
      <c r="P282" s="8"/>
      <c r="Q282" s="8"/>
      <c r="R282" s="8"/>
      <c r="S282" s="8"/>
      <c r="T282" s="8"/>
      <c r="U282" s="8"/>
      <c r="V282" s="16"/>
      <c r="W282" s="16"/>
      <c r="X282" s="16"/>
      <c r="Y282" s="16"/>
      <c r="Z282" s="16"/>
      <c r="AA282" s="16"/>
      <c r="AB282" s="144"/>
      <c r="AC282" s="92"/>
      <c r="AD282" s="92"/>
      <c r="AE282" s="445"/>
      <c r="AF282" s="445"/>
      <c r="AG282" s="445"/>
      <c r="AH282" s="445"/>
      <c r="AI282" s="445"/>
      <c r="AJ282" s="445"/>
      <c r="AK282" s="445"/>
      <c r="AL282" s="445"/>
      <c r="AM282" s="445"/>
      <c r="AN282" s="445"/>
      <c r="AO282" s="445"/>
      <c r="AP282" s="445"/>
      <c r="AQ282" s="445"/>
      <c r="AR282" s="445"/>
      <c r="AS282" s="445"/>
      <c r="AT282" s="445"/>
      <c r="AU282" s="445"/>
      <c r="AV282" s="445"/>
      <c r="AW282" s="445"/>
      <c r="AX282" s="445"/>
      <c r="AY282" s="445"/>
      <c r="AZ282" s="445"/>
      <c r="BA282" s="445"/>
      <c r="BB282" s="445"/>
      <c r="BC282" s="445"/>
      <c r="BD282" s="445"/>
      <c r="BE282" s="445"/>
      <c r="BF282" s="445"/>
      <c r="BG282" s="445"/>
      <c r="BH282" s="445"/>
      <c r="BI282" s="445"/>
      <c r="BJ282" s="445"/>
    </row>
    <row r="283" spans="1:62" s="3" customFormat="1">
      <c r="A283" s="141"/>
      <c r="B283" s="142"/>
      <c r="C283" s="141"/>
      <c r="D283" s="92"/>
      <c r="E283" s="92"/>
      <c r="F283" s="92"/>
      <c r="G283" s="92"/>
      <c r="H283" s="92"/>
      <c r="I283" s="92"/>
      <c r="J283" s="92"/>
      <c r="K283" s="92"/>
      <c r="L283" s="92"/>
      <c r="M283" s="92"/>
      <c r="N283" s="92"/>
      <c r="O283" s="92"/>
      <c r="P283" s="92"/>
      <c r="Q283" s="92"/>
      <c r="R283" s="92"/>
      <c r="S283" s="92"/>
      <c r="T283" s="92"/>
      <c r="U283" s="92"/>
      <c r="V283" s="92"/>
      <c r="W283" s="92"/>
      <c r="X283" s="92"/>
      <c r="Y283" s="92"/>
      <c r="Z283" s="89"/>
      <c r="AA283" s="89"/>
      <c r="AB283" s="92"/>
      <c r="AC283" s="92"/>
      <c r="AD283" s="92"/>
      <c r="AE283" s="445"/>
      <c r="AF283" s="445"/>
      <c r="AG283" s="445"/>
      <c r="AH283" s="445"/>
      <c r="AI283" s="445"/>
      <c r="AJ283" s="445"/>
      <c r="AK283" s="445"/>
      <c r="AL283" s="445"/>
      <c r="AM283" s="445"/>
      <c r="AN283" s="445"/>
      <c r="AO283" s="445"/>
      <c r="AP283" s="445"/>
      <c r="AQ283" s="445"/>
      <c r="AR283" s="445"/>
      <c r="AS283" s="445"/>
      <c r="AT283" s="445"/>
      <c r="AU283" s="445"/>
      <c r="AV283" s="445"/>
      <c r="AW283" s="445"/>
      <c r="AX283" s="445"/>
      <c r="AY283" s="445"/>
      <c r="AZ283" s="445"/>
      <c r="BA283" s="445"/>
      <c r="BB283" s="445"/>
      <c r="BC283" s="445"/>
      <c r="BD283" s="445"/>
      <c r="BE283" s="445"/>
      <c r="BF283" s="445"/>
      <c r="BG283" s="445"/>
      <c r="BH283" s="445"/>
      <c r="BI283" s="445"/>
      <c r="BJ283" s="445"/>
    </row>
    <row r="284" spans="1:62" s="3" customFormat="1" ht="15">
      <c r="A284" s="791" t="s">
        <v>267</v>
      </c>
      <c r="B284" s="867"/>
      <c r="C284" s="79" t="s">
        <v>22</v>
      </c>
      <c r="D284" s="36" t="s">
        <v>164</v>
      </c>
      <c r="E284" s="791" t="s">
        <v>27</v>
      </c>
      <c r="F284" s="867"/>
      <c r="G284" s="345" t="s">
        <v>227</v>
      </c>
      <c r="H284" s="37" t="s">
        <v>145</v>
      </c>
      <c r="I284" s="37" t="s">
        <v>95</v>
      </c>
      <c r="J284" s="84" t="s">
        <v>146</v>
      </c>
      <c r="K284" s="31" t="s">
        <v>28</v>
      </c>
      <c r="L284" s="36" t="s">
        <v>85</v>
      </c>
      <c r="M284" s="36" t="s">
        <v>134</v>
      </c>
      <c r="N284" s="351"/>
      <c r="O284" s="14" t="s">
        <v>22</v>
      </c>
      <c r="P284" s="36" t="s">
        <v>164</v>
      </c>
      <c r="Q284" s="36" t="s">
        <v>238</v>
      </c>
      <c r="R284" s="36" t="s">
        <v>27</v>
      </c>
      <c r="S284" s="36" t="s">
        <v>29</v>
      </c>
      <c r="T284" s="36" t="s">
        <v>179</v>
      </c>
      <c r="U284" s="36" t="s">
        <v>36</v>
      </c>
      <c r="V284" s="36" t="s">
        <v>38</v>
      </c>
      <c r="W284" s="36" t="s">
        <v>33</v>
      </c>
      <c r="X284" s="36" t="s">
        <v>167</v>
      </c>
      <c r="Y284" s="36" t="s">
        <v>181</v>
      </c>
      <c r="Z284" s="38" t="s">
        <v>46</v>
      </c>
      <c r="AA284" s="136"/>
      <c r="AB284" s="295"/>
      <c r="AC284" s="92"/>
      <c r="AD284" s="92"/>
      <c r="AE284" s="445"/>
      <c r="AF284" s="445"/>
      <c r="AG284" s="445"/>
      <c r="AH284" s="445"/>
      <c r="AI284" s="445"/>
      <c r="AJ284" s="445"/>
      <c r="AK284" s="445"/>
      <c r="AL284" s="445"/>
      <c r="AM284" s="445"/>
      <c r="AN284" s="445"/>
      <c r="AO284" s="445"/>
      <c r="AP284" s="445"/>
      <c r="AQ284" s="445"/>
      <c r="AR284" s="445"/>
      <c r="AS284" s="445"/>
      <c r="AT284" s="445"/>
      <c r="AU284" s="445"/>
      <c r="AV284" s="445"/>
      <c r="AW284" s="445"/>
      <c r="AX284" s="445"/>
      <c r="AY284" s="445"/>
      <c r="AZ284" s="445"/>
      <c r="BA284" s="445"/>
      <c r="BB284" s="445"/>
      <c r="BC284" s="445"/>
      <c r="BD284" s="445"/>
      <c r="BE284" s="445"/>
      <c r="BF284" s="445"/>
      <c r="BG284" s="445"/>
      <c r="BH284" s="445"/>
      <c r="BI284" s="445"/>
      <c r="BJ284" s="445"/>
    </row>
    <row r="285" spans="1:62" s="3" customFormat="1">
      <c r="A285" s="138"/>
      <c r="B285" s="139"/>
      <c r="C285" s="12" t="s">
        <v>23</v>
      </c>
      <c r="D285" s="13" t="s">
        <v>40</v>
      </c>
      <c r="E285" s="236" t="s">
        <v>108</v>
      </c>
      <c r="F285" s="237" t="s">
        <v>34</v>
      </c>
      <c r="G285" s="346"/>
      <c r="H285" s="73" t="s">
        <v>29</v>
      </c>
      <c r="I285" s="13" t="s">
        <v>29</v>
      </c>
      <c r="J285" s="12" t="s">
        <v>29</v>
      </c>
      <c r="K285" s="35" t="s">
        <v>202</v>
      </c>
      <c r="L285" s="133" t="s">
        <v>84</v>
      </c>
      <c r="M285" s="73" t="s">
        <v>147</v>
      </c>
      <c r="O285" s="35" t="s">
        <v>23</v>
      </c>
      <c r="P285" s="13" t="s">
        <v>40</v>
      </c>
      <c r="Q285" s="13" t="s">
        <v>40</v>
      </c>
      <c r="R285" s="73" t="s">
        <v>34</v>
      </c>
      <c r="S285" s="75"/>
      <c r="T285" s="73" t="s">
        <v>31</v>
      </c>
      <c r="U285" s="73" t="s">
        <v>37</v>
      </c>
      <c r="V285" s="73" t="s">
        <v>39</v>
      </c>
      <c r="W285" s="73" t="s">
        <v>34</v>
      </c>
      <c r="X285" s="73" t="s">
        <v>34</v>
      </c>
      <c r="Y285" s="73" t="s">
        <v>84</v>
      </c>
      <c r="Z285" s="73" t="s">
        <v>41</v>
      </c>
      <c r="AA285" s="73"/>
      <c r="AB285" s="124"/>
      <c r="AC285" s="92"/>
      <c r="AD285" s="92"/>
      <c r="AE285" s="445"/>
      <c r="AF285" s="445"/>
      <c r="AG285" s="445"/>
      <c r="AH285" s="445"/>
      <c r="AI285" s="445"/>
      <c r="AJ285" s="445"/>
      <c r="AK285" s="445"/>
      <c r="AL285" s="445"/>
      <c r="AM285" s="445"/>
      <c r="AN285" s="445"/>
      <c r="AO285" s="445"/>
      <c r="AP285" s="445"/>
      <c r="AQ285" s="445"/>
      <c r="AR285" s="445"/>
      <c r="AS285" s="445"/>
      <c r="AT285" s="445"/>
      <c r="AU285" s="445"/>
      <c r="AV285" s="445"/>
      <c r="AW285" s="445"/>
      <c r="AX285" s="445"/>
      <c r="AY285" s="445"/>
      <c r="AZ285" s="445"/>
      <c r="BA285" s="445"/>
      <c r="BB285" s="445"/>
      <c r="BC285" s="445"/>
      <c r="BD285" s="445"/>
      <c r="BE285" s="445"/>
      <c r="BF285" s="445"/>
      <c r="BG285" s="445"/>
      <c r="BH285" s="445"/>
      <c r="BI285" s="445"/>
      <c r="BJ285" s="445"/>
    </row>
    <row r="286" spans="1:62" s="3" customFormat="1">
      <c r="A286" s="17"/>
      <c r="B286" s="5"/>
      <c r="C286" s="18">
        <v>-10</v>
      </c>
      <c r="D286" s="74"/>
      <c r="E286" s="145"/>
      <c r="F286" s="130"/>
      <c r="G286" s="153"/>
      <c r="H286" s="248"/>
      <c r="I286" s="248"/>
      <c r="J286" s="252"/>
      <c r="K286" s="238"/>
      <c r="L286" s="248"/>
      <c r="M286" s="248"/>
      <c r="O286" s="175">
        <v>-10</v>
      </c>
      <c r="P286" s="635">
        <f>D286</f>
        <v>0</v>
      </c>
      <c r="Q286" s="494"/>
      <c r="R286" s="130"/>
      <c r="S286" s="130"/>
      <c r="T286" s="688"/>
      <c r="U286" s="677"/>
      <c r="V286" s="126"/>
      <c r="W286" s="688"/>
      <c r="X286" s="688"/>
      <c r="Y286" s="351"/>
      <c r="Z286" s="688"/>
      <c r="AA286" s="182"/>
      <c r="AB286" s="124"/>
      <c r="AC286" s="92"/>
      <c r="AD286" s="92"/>
      <c r="AE286" s="445"/>
      <c r="AF286" s="445"/>
      <c r="AG286" s="445"/>
      <c r="AH286" s="445"/>
      <c r="AI286" s="445"/>
      <c r="AJ286" s="445"/>
      <c r="AK286" s="445"/>
      <c r="AL286" s="445"/>
      <c r="AM286" s="445"/>
      <c r="AN286" s="445"/>
      <c r="AO286" s="445"/>
      <c r="AP286" s="445"/>
      <c r="AQ286" s="445"/>
      <c r="AR286" s="445"/>
      <c r="AS286" s="445"/>
      <c r="AT286" s="445"/>
      <c r="AU286" s="445"/>
      <c r="AV286" s="445"/>
      <c r="AW286" s="445"/>
      <c r="AX286" s="445"/>
      <c r="AY286" s="445"/>
      <c r="AZ286" s="445"/>
      <c r="BA286" s="445"/>
      <c r="BB286" s="445"/>
      <c r="BC286" s="445"/>
      <c r="BD286" s="445"/>
      <c r="BE286" s="445"/>
      <c r="BF286" s="445"/>
      <c r="BG286" s="445"/>
      <c r="BH286" s="445"/>
      <c r="BI286" s="445"/>
      <c r="BJ286" s="445"/>
    </row>
    <row r="287" spans="1:62" s="3" customFormat="1">
      <c r="A287" s="30" t="s">
        <v>61</v>
      </c>
      <c r="B287" s="72"/>
      <c r="C287" s="19">
        <v>10</v>
      </c>
      <c r="D287" s="74"/>
      <c r="E287" s="145"/>
      <c r="F287" s="131"/>
      <c r="G287" s="343"/>
      <c r="H287" s="249"/>
      <c r="I287" s="253"/>
      <c r="J287" s="254"/>
      <c r="K287" s="253"/>
      <c r="L287" s="327"/>
      <c r="M287" s="327"/>
      <c r="O287" s="64">
        <v>80</v>
      </c>
      <c r="P287" s="64">
        <f t="shared" ref="P287:P292" si="125">D294</f>
        <v>0</v>
      </c>
      <c r="Q287" s="494"/>
      <c r="R287" s="131"/>
      <c r="S287" s="131"/>
      <c r="T287" s="691"/>
      <c r="U287" s="675"/>
      <c r="V287" s="127"/>
      <c r="W287" s="691"/>
      <c r="X287" s="691"/>
      <c r="Y287" s="131"/>
      <c r="Z287" s="691"/>
      <c r="AA287" s="680"/>
      <c r="AB287" s="124"/>
      <c r="AC287" s="92"/>
      <c r="AD287" s="92"/>
      <c r="AE287" s="445"/>
      <c r="AF287" s="445"/>
      <c r="AG287" s="445"/>
      <c r="AH287" s="445"/>
      <c r="AI287" s="445"/>
      <c r="AJ287" s="445"/>
      <c r="AK287" s="445"/>
      <c r="AL287" s="445"/>
      <c r="AM287" s="445"/>
      <c r="AN287" s="445"/>
      <c r="AO287" s="445"/>
      <c r="AP287" s="445"/>
      <c r="AQ287" s="445"/>
      <c r="AR287" s="445"/>
      <c r="AS287" s="445"/>
      <c r="AT287" s="445"/>
      <c r="AU287" s="445"/>
      <c r="AV287" s="445"/>
      <c r="AW287" s="445"/>
      <c r="AX287" s="445"/>
      <c r="AY287" s="445"/>
      <c r="AZ287" s="445"/>
      <c r="BA287" s="445"/>
      <c r="BB287" s="445"/>
      <c r="BC287" s="445"/>
      <c r="BD287" s="445"/>
      <c r="BE287" s="445"/>
      <c r="BF287" s="445"/>
      <c r="BG287" s="445"/>
      <c r="BH287" s="445"/>
      <c r="BI287" s="445"/>
      <c r="BJ287" s="445"/>
    </row>
    <row r="288" spans="1:62" s="3" customFormat="1">
      <c r="A288" s="6"/>
      <c r="B288" s="7"/>
      <c r="C288" s="19">
        <v>20</v>
      </c>
      <c r="D288" s="74"/>
      <c r="E288" s="145"/>
      <c r="F288" s="131"/>
      <c r="G288" s="343"/>
      <c r="H288" s="249"/>
      <c r="I288" s="253"/>
      <c r="J288" s="254"/>
      <c r="K288" s="234"/>
      <c r="L288" s="254"/>
      <c r="M288" s="254"/>
      <c r="O288" s="532">
        <v>85</v>
      </c>
      <c r="P288" s="64">
        <f t="shared" si="125"/>
        <v>0</v>
      </c>
      <c r="Q288" s="494"/>
      <c r="R288" s="131"/>
      <c r="S288" s="131"/>
      <c r="T288" s="691"/>
      <c r="U288" s="675"/>
      <c r="V288" s="127"/>
      <c r="W288" s="691"/>
      <c r="X288" s="691"/>
      <c r="Y288" s="131"/>
      <c r="Z288" s="691"/>
      <c r="AA288" s="680"/>
      <c r="AB288" s="124"/>
      <c r="AC288" s="92"/>
      <c r="AD288" s="92"/>
      <c r="AE288" s="445"/>
      <c r="AF288" s="445"/>
      <c r="AG288" s="445"/>
      <c r="AH288" s="445"/>
      <c r="AI288" s="445"/>
      <c r="AJ288" s="445"/>
      <c r="AK288" s="445"/>
      <c r="AL288" s="445"/>
      <c r="AM288" s="445"/>
      <c r="AN288" s="445"/>
      <c r="AO288" s="445"/>
      <c r="AP288" s="445"/>
      <c r="AQ288" s="445"/>
      <c r="AR288" s="445"/>
      <c r="AS288" s="445"/>
      <c r="AT288" s="445"/>
      <c r="AU288" s="445"/>
      <c r="AV288" s="445"/>
      <c r="AW288" s="445"/>
      <c r="AX288" s="445"/>
      <c r="AY288" s="445"/>
      <c r="AZ288" s="445"/>
      <c r="BA288" s="445"/>
      <c r="BB288" s="445"/>
      <c r="BC288" s="445"/>
      <c r="BD288" s="445"/>
      <c r="BE288" s="445"/>
      <c r="BF288" s="445"/>
      <c r="BG288" s="445"/>
      <c r="BH288" s="445"/>
      <c r="BI288" s="445"/>
      <c r="BJ288" s="445"/>
    </row>
    <row r="289" spans="1:62" s="3" customFormat="1">
      <c r="A289" s="30" t="s">
        <v>97</v>
      </c>
      <c r="B289" s="7"/>
      <c r="C289" s="19">
        <v>30</v>
      </c>
      <c r="D289" s="74"/>
      <c r="E289" s="145"/>
      <c r="F289" s="131"/>
      <c r="G289" s="343"/>
      <c r="H289" s="249"/>
      <c r="I289" s="253"/>
      <c r="J289" s="254"/>
      <c r="K289" s="234"/>
      <c r="L289" s="347"/>
      <c r="M289" s="347"/>
      <c r="O289" s="64">
        <v>90</v>
      </c>
      <c r="P289" s="64">
        <f t="shared" si="125"/>
        <v>0</v>
      </c>
      <c r="Q289" s="494"/>
      <c r="R289" s="131"/>
      <c r="S289" s="131"/>
      <c r="T289" s="691"/>
      <c r="U289" s="675"/>
      <c r="V289" s="127"/>
      <c r="W289" s="691"/>
      <c r="X289" s="691"/>
      <c r="Y289" s="131"/>
      <c r="Z289" s="691"/>
      <c r="AA289" s="680"/>
      <c r="AB289" s="124"/>
      <c r="AC289" s="92"/>
      <c r="AD289" s="92"/>
      <c r="AE289" s="445"/>
      <c r="AF289" s="445"/>
      <c r="AG289" s="445"/>
      <c r="AH289" s="445"/>
      <c r="AI289" s="445"/>
      <c r="AJ289" s="445"/>
      <c r="AK289" s="445"/>
      <c r="AL289" s="445"/>
      <c r="AM289" s="445"/>
      <c r="AN289" s="445"/>
      <c r="AO289" s="445"/>
      <c r="AP289" s="445"/>
      <c r="AQ289" s="445"/>
      <c r="AR289" s="445"/>
      <c r="AS289" s="445"/>
      <c r="AT289" s="445"/>
      <c r="AU289" s="445"/>
      <c r="AV289" s="445"/>
      <c r="AW289" s="445"/>
      <c r="AX289" s="445"/>
      <c r="AY289" s="445"/>
      <c r="AZ289" s="445"/>
      <c r="BA289" s="445"/>
      <c r="BB289" s="445"/>
      <c r="BC289" s="445"/>
      <c r="BD289" s="445"/>
      <c r="BE289" s="445"/>
      <c r="BF289" s="445"/>
      <c r="BG289" s="445"/>
      <c r="BH289" s="445"/>
      <c r="BI289" s="445"/>
      <c r="BJ289" s="445"/>
    </row>
    <row r="290" spans="1:62" s="3" customFormat="1">
      <c r="A290" s="6"/>
      <c r="B290" s="72"/>
      <c r="C290" s="19">
        <v>40</v>
      </c>
      <c r="D290" s="74"/>
      <c r="E290" s="145"/>
      <c r="F290" s="131"/>
      <c r="G290" s="343"/>
      <c r="H290" s="249"/>
      <c r="I290" s="253"/>
      <c r="J290" s="254"/>
      <c r="K290" s="234"/>
      <c r="L290" s="347"/>
      <c r="M290" s="347"/>
      <c r="O290" s="64">
        <v>100</v>
      </c>
      <c r="P290" s="64">
        <f t="shared" si="125"/>
        <v>0</v>
      </c>
      <c r="Q290" s="494"/>
      <c r="R290" s="131"/>
      <c r="S290" s="131"/>
      <c r="T290" s="691"/>
      <c r="U290" s="675"/>
      <c r="V290" s="127"/>
      <c r="W290" s="691"/>
      <c r="X290" s="691"/>
      <c r="Y290" s="131"/>
      <c r="Z290" s="691"/>
      <c r="AA290" s="680"/>
      <c r="AB290" s="124"/>
      <c r="AC290" s="92"/>
      <c r="AD290" s="92"/>
      <c r="AE290" s="445"/>
      <c r="AF290" s="445"/>
      <c r="AG290" s="445"/>
      <c r="AH290" s="445"/>
      <c r="AI290" s="445"/>
      <c r="AJ290" s="445"/>
      <c r="AK290" s="445"/>
      <c r="AL290" s="445"/>
      <c r="AM290" s="445"/>
      <c r="AN290" s="445"/>
      <c r="AO290" s="445"/>
      <c r="AP290" s="445"/>
      <c r="AQ290" s="445"/>
      <c r="AR290" s="445"/>
      <c r="AS290" s="445"/>
      <c r="AT290" s="445"/>
      <c r="AU290" s="445"/>
      <c r="AV290" s="445"/>
      <c r="AW290" s="445"/>
      <c r="AX290" s="445"/>
      <c r="AY290" s="445"/>
      <c r="AZ290" s="445"/>
      <c r="BA290" s="445"/>
      <c r="BB290" s="445"/>
      <c r="BC290" s="445"/>
      <c r="BD290" s="445"/>
      <c r="BE290" s="445"/>
      <c r="BF290" s="445"/>
      <c r="BG290" s="445"/>
      <c r="BH290" s="445"/>
      <c r="BI290" s="445"/>
      <c r="BJ290" s="445"/>
    </row>
    <row r="291" spans="1:62" s="3" customFormat="1">
      <c r="A291" s="30" t="s">
        <v>96</v>
      </c>
      <c r="B291" s="7"/>
      <c r="C291" s="19">
        <v>50</v>
      </c>
      <c r="D291" s="74"/>
      <c r="E291" s="145"/>
      <c r="F291" s="131"/>
      <c r="G291" s="343"/>
      <c r="H291" s="249"/>
      <c r="I291" s="253"/>
      <c r="J291" s="254"/>
      <c r="K291" s="234"/>
      <c r="L291" s="347"/>
      <c r="M291" s="347"/>
      <c r="O291" s="19">
        <v>110</v>
      </c>
      <c r="P291" s="64">
        <f t="shared" si="125"/>
        <v>0</v>
      </c>
      <c r="Q291" s="494"/>
      <c r="R291" s="131"/>
      <c r="S291" s="131"/>
      <c r="T291" s="691"/>
      <c r="U291" s="2"/>
      <c r="V291" s="127"/>
      <c r="W291" s="691"/>
      <c r="X291" s="691"/>
      <c r="Y291" s="131"/>
      <c r="Z291" s="691"/>
      <c r="AA291" s="124"/>
      <c r="AB291" s="124"/>
      <c r="AC291" s="92"/>
      <c r="AD291" s="92"/>
      <c r="AE291" s="445"/>
      <c r="AF291" s="445"/>
      <c r="AG291" s="445"/>
      <c r="AH291" s="445"/>
      <c r="AI291" s="445"/>
      <c r="AJ291" s="445"/>
      <c r="AK291" s="445"/>
      <c r="AL291" s="445"/>
      <c r="AM291" s="445"/>
      <c r="AN291" s="445"/>
      <c r="AO291" s="445"/>
      <c r="AP291" s="445"/>
      <c r="AQ291" s="445"/>
      <c r="AR291" s="445"/>
      <c r="AS291" s="445"/>
      <c r="AT291" s="445"/>
      <c r="AU291" s="445"/>
      <c r="AV291" s="445"/>
      <c r="AW291" s="445"/>
      <c r="AX291" s="445"/>
      <c r="AY291" s="445"/>
      <c r="AZ291" s="445"/>
      <c r="BA291" s="445"/>
      <c r="BB291" s="445"/>
      <c r="BC291" s="445"/>
      <c r="BD291" s="445"/>
      <c r="BE291" s="445"/>
      <c r="BF291" s="445"/>
      <c r="BG291" s="445"/>
      <c r="BH291" s="445"/>
      <c r="BI291" s="445"/>
      <c r="BJ291" s="445"/>
    </row>
    <row r="292" spans="1:62" s="3" customFormat="1">
      <c r="A292" s="30"/>
      <c r="B292" s="72"/>
      <c r="C292" s="19">
        <v>60</v>
      </c>
      <c r="D292" s="74"/>
      <c r="E292" s="145"/>
      <c r="F292" s="131"/>
      <c r="G292" s="343"/>
      <c r="H292" s="249"/>
      <c r="I292" s="253"/>
      <c r="J292" s="254"/>
      <c r="K292" s="234"/>
      <c r="L292" s="347"/>
      <c r="M292" s="347"/>
      <c r="O292" s="65">
        <v>120</v>
      </c>
      <c r="P292" s="65">
        <f t="shared" si="125"/>
        <v>0</v>
      </c>
      <c r="Q292" s="494"/>
      <c r="R292" s="183"/>
      <c r="S292" s="183"/>
      <c r="T292" s="185"/>
      <c r="U292" s="678"/>
      <c r="V292" s="362"/>
      <c r="W292" s="185"/>
      <c r="X292" s="691"/>
      <c r="Y292" s="131"/>
      <c r="Z292" s="691"/>
      <c r="AA292" s="144"/>
      <c r="AB292" s="124"/>
      <c r="AC292" s="92"/>
      <c r="AD292" s="92"/>
      <c r="AE292" s="445"/>
      <c r="AF292" s="445"/>
      <c r="AG292" s="445"/>
      <c r="AH292" s="445"/>
      <c r="AI292" s="445"/>
      <c r="AJ292" s="445"/>
      <c r="AK292" s="445"/>
      <c r="AL292" s="445"/>
      <c r="AM292" s="445"/>
      <c r="AN292" s="445"/>
      <c r="AO292" s="445"/>
      <c r="AP292" s="445"/>
      <c r="AQ292" s="445"/>
      <c r="AR292" s="445"/>
      <c r="AS292" s="445"/>
      <c r="AT292" s="445"/>
      <c r="AU292" s="445"/>
      <c r="AV292" s="445"/>
      <c r="AW292" s="445"/>
      <c r="AX292" s="445"/>
      <c r="AY292" s="445"/>
      <c r="AZ292" s="445"/>
      <c r="BA292" s="445"/>
      <c r="BB292" s="445"/>
      <c r="BC292" s="445"/>
      <c r="BD292" s="445"/>
      <c r="BE292" s="445"/>
      <c r="BF292" s="445"/>
      <c r="BG292" s="445"/>
      <c r="BH292" s="445"/>
      <c r="BI292" s="445"/>
      <c r="BJ292" s="445"/>
    </row>
    <row r="293" spans="1:62" s="3" customFormat="1">
      <c r="A293" s="30"/>
      <c r="B293" s="7"/>
      <c r="C293" s="19">
        <v>70</v>
      </c>
      <c r="D293" s="74"/>
      <c r="E293" s="145"/>
      <c r="F293" s="131"/>
      <c r="G293" s="343"/>
      <c r="H293" s="249"/>
      <c r="I293" s="253"/>
      <c r="J293" s="254"/>
      <c r="K293" s="1"/>
      <c r="L293" s="347"/>
      <c r="M293" s="347"/>
      <c r="O293" s="204" t="s">
        <v>94</v>
      </c>
      <c r="P293" s="689">
        <f t="shared" ref="P293" si="126">AVERAGE(P287:P292)</f>
        <v>0</v>
      </c>
      <c r="Q293" s="689"/>
      <c r="R293" s="185"/>
      <c r="S293" s="185"/>
      <c r="T293" s="185"/>
      <c r="U293" s="678"/>
      <c r="V293" s="362"/>
      <c r="W293" s="185"/>
      <c r="X293" s="132"/>
      <c r="Y293" s="132"/>
      <c r="Z293" s="132"/>
      <c r="AA293" s="683"/>
      <c r="AB293" s="124"/>
      <c r="AC293" s="92"/>
      <c r="AD293" s="92"/>
      <c r="AE293" s="445"/>
      <c r="AF293" s="445"/>
      <c r="AG293" s="445"/>
      <c r="AH293" s="445"/>
      <c r="AI293" s="445"/>
      <c r="AJ293" s="445"/>
      <c r="AK293" s="445"/>
      <c r="AL293" s="445"/>
      <c r="AM293" s="445"/>
      <c r="AN293" s="445"/>
      <c r="AO293" s="445"/>
      <c r="AP293" s="445"/>
      <c r="AQ293" s="445"/>
      <c r="AR293" s="445"/>
      <c r="AS293" s="445"/>
      <c r="AT293" s="445"/>
      <c r="AU293" s="445"/>
      <c r="AV293" s="445"/>
      <c r="AW293" s="445"/>
      <c r="AX293" s="445"/>
      <c r="AY293" s="445"/>
      <c r="AZ293" s="445"/>
      <c r="BA293" s="445"/>
      <c r="BB293" s="445"/>
      <c r="BC293" s="445"/>
      <c r="BD293" s="445"/>
      <c r="BE293" s="445"/>
      <c r="BF293" s="445"/>
      <c r="BG293" s="445"/>
      <c r="BH293" s="445"/>
      <c r="BI293" s="445"/>
      <c r="BJ293" s="445"/>
    </row>
    <row r="294" spans="1:62" s="3" customFormat="1">
      <c r="A294" s="6"/>
      <c r="B294" s="7"/>
      <c r="C294" s="19">
        <v>80</v>
      </c>
      <c r="D294" s="74"/>
      <c r="E294" s="145"/>
      <c r="F294" s="131"/>
      <c r="G294" s="343"/>
      <c r="H294" s="248"/>
      <c r="I294" s="238"/>
      <c r="J294" s="248"/>
      <c r="K294" s="1"/>
      <c r="L294" s="347"/>
      <c r="M294" s="347"/>
      <c r="AB294" s="124"/>
      <c r="AC294" s="92"/>
      <c r="AD294" s="92"/>
      <c r="AE294" s="445"/>
      <c r="AF294" s="445"/>
      <c r="AG294" s="445"/>
      <c r="AH294" s="445"/>
      <c r="AI294" s="445"/>
      <c r="AJ294" s="445"/>
      <c r="AK294" s="445"/>
      <c r="AL294" s="445"/>
      <c r="AM294" s="445"/>
      <c r="AN294" s="445"/>
      <c r="AO294" s="445"/>
      <c r="AP294" s="445"/>
      <c r="AQ294" s="445"/>
      <c r="AR294" s="445"/>
      <c r="AS294" s="445"/>
      <c r="AT294" s="445"/>
      <c r="AU294" s="445"/>
      <c r="AV294" s="445"/>
      <c r="AW294" s="445"/>
      <c r="AX294" s="445"/>
      <c r="AY294" s="445"/>
      <c r="AZ294" s="445"/>
      <c r="BA294" s="445"/>
      <c r="BB294" s="445"/>
      <c r="BC294" s="445"/>
      <c r="BD294" s="445"/>
      <c r="BE294" s="445"/>
      <c r="BF294" s="445"/>
      <c r="BG294" s="445"/>
      <c r="BH294" s="445"/>
      <c r="BI294" s="445"/>
      <c r="BJ294" s="445"/>
    </row>
    <row r="295" spans="1:62" s="3" customFormat="1" ht="15">
      <c r="A295" s="6"/>
      <c r="B295" s="7"/>
      <c r="C295" s="19">
        <v>85</v>
      </c>
      <c r="D295" s="74"/>
      <c r="E295" s="145"/>
      <c r="F295" s="131"/>
      <c r="G295" s="343"/>
      <c r="H295" s="248"/>
      <c r="I295" s="238"/>
      <c r="J295" s="248"/>
      <c r="K295" s="253"/>
      <c r="L295" s="255"/>
      <c r="M295" s="255"/>
      <c r="N295" s="235"/>
      <c r="O295" s="793" t="s">
        <v>63</v>
      </c>
      <c r="P295" s="794"/>
      <c r="Q295" s="795"/>
      <c r="S295" s="883" t="s">
        <v>98</v>
      </c>
      <c r="T295" s="884"/>
      <c r="U295" s="78"/>
      <c r="W295" s="14" t="s">
        <v>22</v>
      </c>
      <c r="X295" s="31" t="s">
        <v>24</v>
      </c>
      <c r="Y295" s="791" t="s">
        <v>81</v>
      </c>
      <c r="Z295" s="867"/>
      <c r="AB295" s="124"/>
      <c r="AC295" s="92"/>
      <c r="AD295" s="92"/>
      <c r="AE295" s="445"/>
      <c r="AF295" s="445"/>
      <c r="AG295" s="445"/>
      <c r="AH295" s="445"/>
      <c r="AI295" s="445"/>
      <c r="AJ295" s="445"/>
      <c r="AK295" s="445"/>
      <c r="AL295" s="445"/>
      <c r="AM295" s="445"/>
      <c r="AN295" s="445"/>
      <c r="AO295" s="445"/>
      <c r="AP295" s="445"/>
      <c r="AQ295" s="445"/>
      <c r="AR295" s="445"/>
      <c r="AS295" s="445"/>
      <c r="AT295" s="445"/>
      <c r="AU295" s="445"/>
      <c r="AV295" s="445"/>
      <c r="AW295" s="445"/>
      <c r="AX295" s="445"/>
      <c r="AY295" s="445"/>
      <c r="AZ295" s="445"/>
      <c r="BA295" s="445"/>
      <c r="BB295" s="445"/>
      <c r="BC295" s="445"/>
      <c r="BD295" s="445"/>
      <c r="BE295" s="445"/>
      <c r="BF295" s="445"/>
      <c r="BG295" s="445"/>
      <c r="BH295" s="445"/>
      <c r="BI295" s="445"/>
      <c r="BJ295" s="445"/>
    </row>
    <row r="296" spans="1:62" s="3" customFormat="1">
      <c r="A296" s="30"/>
      <c r="B296" s="7"/>
      <c r="C296" s="19">
        <v>90</v>
      </c>
      <c r="D296" s="74"/>
      <c r="E296" s="145"/>
      <c r="F296" s="131"/>
      <c r="G296" s="343"/>
      <c r="H296" s="248"/>
      <c r="I296" s="238"/>
      <c r="J296" s="248"/>
      <c r="K296" s="253"/>
      <c r="L296" s="257"/>
      <c r="M296" s="257"/>
      <c r="N296" s="235"/>
      <c r="O296" s="49" t="s">
        <v>62</v>
      </c>
      <c r="P296" s="49" t="s">
        <v>58</v>
      </c>
      <c r="Q296" s="50" t="s">
        <v>59</v>
      </c>
      <c r="S296" s="875" t="s">
        <v>99</v>
      </c>
      <c r="T296" s="876"/>
      <c r="U296" s="205"/>
      <c r="W296" s="35" t="s">
        <v>23</v>
      </c>
      <c r="X296" s="35" t="s">
        <v>40</v>
      </c>
      <c r="Y296" s="875" t="s">
        <v>196</v>
      </c>
      <c r="Z296" s="876"/>
      <c r="AB296" s="124"/>
      <c r="AC296" s="92"/>
      <c r="AD296" s="92"/>
      <c r="AE296" s="445"/>
      <c r="AF296" s="445"/>
      <c r="AG296" s="445"/>
      <c r="AH296" s="445"/>
      <c r="AI296" s="445"/>
      <c r="AJ296" s="445"/>
      <c r="AK296" s="445"/>
      <c r="AL296" s="445"/>
      <c r="AM296" s="445"/>
      <c r="AN296" s="445"/>
      <c r="AO296" s="445"/>
      <c r="AP296" s="445"/>
      <c r="AQ296" s="445"/>
      <c r="AR296" s="445"/>
      <c r="AS296" s="445"/>
      <c r="AT296" s="445"/>
      <c r="AU296" s="445"/>
      <c r="AV296" s="445"/>
      <c r="AW296" s="445"/>
      <c r="AX296" s="445"/>
      <c r="AY296" s="445"/>
      <c r="AZ296" s="445"/>
      <c r="BA296" s="445"/>
      <c r="BB296" s="445"/>
      <c r="BC296" s="445"/>
      <c r="BD296" s="445"/>
      <c r="BE296" s="445"/>
      <c r="BF296" s="445"/>
      <c r="BG296" s="445"/>
      <c r="BH296" s="445"/>
      <c r="BI296" s="445"/>
      <c r="BJ296" s="445"/>
    </row>
    <row r="297" spans="1:62" s="3" customFormat="1">
      <c r="A297" s="30"/>
      <c r="B297" s="7"/>
      <c r="C297" s="19">
        <v>100</v>
      </c>
      <c r="D297" s="74"/>
      <c r="E297" s="145"/>
      <c r="F297" s="131"/>
      <c r="G297" s="343"/>
      <c r="H297" s="562"/>
      <c r="I297" s="563"/>
      <c r="J297" s="248"/>
      <c r="K297" s="253"/>
      <c r="L297" s="248"/>
      <c r="M297" s="248"/>
      <c r="N297" s="235"/>
      <c r="O297" s="137" t="e">
        <f>P300/Q300</f>
        <v>#DIV/0!</v>
      </c>
      <c r="P297" s="145"/>
      <c r="Q297" s="145"/>
      <c r="R297" s="1"/>
      <c r="S297" s="1"/>
      <c r="T297" s="1"/>
      <c r="U297" s="1"/>
      <c r="W297" s="18">
        <v>2</v>
      </c>
      <c r="X297" s="543">
        <f t="shared" ref="X297:X302" si="127">D294</f>
        <v>0</v>
      </c>
      <c r="Y297" s="567"/>
      <c r="Z297" s="566"/>
      <c r="AB297" s="124"/>
      <c r="AC297" s="92"/>
      <c r="AD297" s="92"/>
      <c r="AE297" s="445"/>
      <c r="AF297" s="445"/>
      <c r="AG297" s="445"/>
      <c r="AH297" s="445"/>
      <c r="AI297" s="445"/>
      <c r="AJ297" s="445"/>
      <c r="AK297" s="445"/>
      <c r="AL297" s="445"/>
      <c r="AM297" s="445"/>
      <c r="AN297" s="445"/>
      <c r="AO297" s="445"/>
      <c r="AP297" s="445"/>
      <c r="AQ297" s="445"/>
      <c r="AR297" s="445"/>
      <c r="AS297" s="445"/>
      <c r="AT297" s="445"/>
      <c r="AU297" s="445"/>
      <c r="AV297" s="445"/>
      <c r="AW297" s="445"/>
      <c r="AX297" s="445"/>
      <c r="AY297" s="445"/>
      <c r="AZ297" s="445"/>
      <c r="BA297" s="445"/>
      <c r="BB297" s="445"/>
      <c r="BC297" s="445"/>
      <c r="BD297" s="445"/>
      <c r="BE297" s="445"/>
      <c r="BF297" s="445"/>
      <c r="BG297" s="445"/>
      <c r="BH297" s="445"/>
      <c r="BI297" s="445"/>
      <c r="BJ297" s="445"/>
    </row>
    <row r="298" spans="1:62" s="3" customFormat="1">
      <c r="A298" s="30"/>
      <c r="B298" s="7"/>
      <c r="C298" s="19">
        <v>110</v>
      </c>
      <c r="D298" s="74"/>
      <c r="E298" s="145"/>
      <c r="F298" s="131"/>
      <c r="G298" s="343"/>
      <c r="H298" s="275"/>
      <c r="I298" s="238"/>
      <c r="J298" s="248"/>
      <c r="K298" s="1"/>
      <c r="L298" s="256"/>
      <c r="M298" s="256"/>
      <c r="N298" s="235"/>
      <c r="O298" s="532"/>
      <c r="P298" s="145"/>
      <c r="Q298" s="145"/>
      <c r="R298" s="1"/>
      <c r="S298" s="1"/>
      <c r="T298" s="1"/>
      <c r="U298" s="1"/>
      <c r="W298" s="19">
        <v>7</v>
      </c>
      <c r="X298" s="532">
        <f t="shared" si="127"/>
        <v>0</v>
      </c>
      <c r="Y298" s="877">
        <f>(J294+J295)*(C295-C294)/2</f>
        <v>0</v>
      </c>
      <c r="Z298" s="878"/>
      <c r="AB298" s="124"/>
      <c r="AC298" s="92"/>
      <c r="AD298" s="92"/>
      <c r="AE298" s="445"/>
      <c r="AF298" s="445"/>
      <c r="AG298" s="445"/>
      <c r="AH298" s="445"/>
      <c r="AI298" s="445"/>
      <c r="AJ298" s="445"/>
      <c r="AK298" s="445"/>
      <c r="AL298" s="445"/>
      <c r="AM298" s="445"/>
      <c r="AN298" s="445"/>
      <c r="AO298" s="445"/>
      <c r="AP298" s="445"/>
      <c r="AQ298" s="445"/>
      <c r="AR298" s="445"/>
      <c r="AS298" s="445"/>
      <c r="AT298" s="445"/>
      <c r="AU298" s="445"/>
      <c r="AV298" s="445"/>
      <c r="AW298" s="445"/>
      <c r="AX298" s="445"/>
      <c r="AY298" s="445"/>
      <c r="AZ298" s="445"/>
      <c r="BA298" s="445"/>
      <c r="BB298" s="445"/>
      <c r="BC298" s="445"/>
      <c r="BD298" s="445"/>
      <c r="BE298" s="445"/>
      <c r="BF298" s="445"/>
      <c r="BG298" s="445"/>
      <c r="BH298" s="445"/>
      <c r="BI298" s="445"/>
      <c r="BJ298" s="445"/>
    </row>
    <row r="299" spans="1:62" s="3" customFormat="1">
      <c r="A299" s="30"/>
      <c r="B299" s="7"/>
      <c r="C299" s="19">
        <v>120</v>
      </c>
      <c r="D299" s="74"/>
      <c r="E299" s="145"/>
      <c r="F299" s="131"/>
      <c r="G299" s="343"/>
      <c r="H299" s="248"/>
      <c r="I299" s="238"/>
      <c r="J299" s="248"/>
      <c r="K299" s="238"/>
      <c r="L299" s="255"/>
      <c r="M299" s="255"/>
      <c r="N299" s="235"/>
      <c r="O299" s="545"/>
      <c r="P299" s="145"/>
      <c r="Q299" s="145"/>
      <c r="R299" s="1"/>
      <c r="S299" s="1"/>
      <c r="T299" s="1"/>
      <c r="U299" s="1"/>
      <c r="W299" s="19">
        <v>12</v>
      </c>
      <c r="X299" s="532">
        <f t="shared" si="127"/>
        <v>0</v>
      </c>
      <c r="Y299" s="877">
        <f>(J295+J296)*(C296-C295)/2</f>
        <v>0</v>
      </c>
      <c r="Z299" s="878"/>
      <c r="AB299" s="124"/>
      <c r="AC299" s="92"/>
      <c r="AD299" s="92"/>
      <c r="AE299" s="445"/>
      <c r="AF299" s="445"/>
      <c r="AG299" s="445"/>
      <c r="AH299" s="445"/>
      <c r="AI299" s="445"/>
      <c r="AJ299" s="445"/>
      <c r="AK299" s="445"/>
      <c r="AL299" s="445"/>
      <c r="AM299" s="445"/>
      <c r="AN299" s="445"/>
      <c r="AO299" s="445"/>
      <c r="AP299" s="445"/>
      <c r="AQ299" s="445"/>
      <c r="AR299" s="445"/>
      <c r="AS299" s="445"/>
      <c r="AT299" s="445"/>
      <c r="AU299" s="445"/>
      <c r="AV299" s="445"/>
      <c r="AW299" s="445"/>
      <c r="AX299" s="445"/>
      <c r="AY299" s="445"/>
      <c r="AZ299" s="445"/>
      <c r="BA299" s="445"/>
      <c r="BB299" s="445"/>
      <c r="BC299" s="445"/>
      <c r="BD299" s="445"/>
      <c r="BE299" s="445"/>
      <c r="BF299" s="445"/>
      <c r="BG299" s="445"/>
      <c r="BH299" s="445"/>
      <c r="BI299" s="445"/>
      <c r="BJ299" s="445"/>
    </row>
    <row r="300" spans="1:62" s="3" customFormat="1">
      <c r="A300" s="30"/>
      <c r="B300" s="7"/>
      <c r="C300" s="19"/>
      <c r="D300" s="564"/>
      <c r="E300" s="565"/>
      <c r="F300" s="131"/>
      <c r="G300" s="349"/>
      <c r="H300" s="249"/>
      <c r="I300" s="235"/>
      <c r="J300" s="347"/>
      <c r="K300" s="253"/>
      <c r="L300" s="255"/>
      <c r="M300" s="255"/>
      <c r="N300" s="235"/>
      <c r="O300" s="42" t="s">
        <v>25</v>
      </c>
      <c r="P300" s="551" t="e">
        <f>AVERAGE(P297:P299)</f>
        <v>#DIV/0!</v>
      </c>
      <c r="Q300" s="173" t="e">
        <f>AVERAGE(Q297:Q299)</f>
        <v>#DIV/0!</v>
      </c>
      <c r="R300" s="1"/>
      <c r="S300" s="1"/>
      <c r="T300" s="1"/>
      <c r="U300" s="1"/>
      <c r="W300" s="19">
        <v>22</v>
      </c>
      <c r="X300" s="532">
        <f t="shared" si="127"/>
        <v>0</v>
      </c>
      <c r="Y300" s="877">
        <f>(J296+J297)*(C297-C296)/2</f>
        <v>0</v>
      </c>
      <c r="Z300" s="878"/>
      <c r="AB300" s="124"/>
      <c r="AC300" s="92"/>
      <c r="AD300" s="92"/>
      <c r="AE300" s="445"/>
      <c r="AF300" s="445"/>
      <c r="AG300" s="445"/>
      <c r="AH300" s="445"/>
      <c r="AI300" s="445"/>
      <c r="AJ300" s="445"/>
      <c r="AK300" s="445"/>
      <c r="AL300" s="445"/>
      <c r="AM300" s="445"/>
      <c r="AN300" s="445"/>
      <c r="AO300" s="445"/>
      <c r="AP300" s="445"/>
      <c r="AQ300" s="445"/>
      <c r="AR300" s="445"/>
      <c r="AS300" s="445"/>
      <c r="AT300" s="445"/>
      <c r="AU300" s="445"/>
      <c r="AV300" s="445"/>
      <c r="AW300" s="445"/>
      <c r="AX300" s="445"/>
      <c r="AY300" s="445"/>
      <c r="AZ300" s="445"/>
      <c r="BA300" s="445"/>
      <c r="BB300" s="445"/>
      <c r="BC300" s="445"/>
      <c r="BD300" s="445"/>
      <c r="BE300" s="445"/>
      <c r="BF300" s="445"/>
      <c r="BG300" s="445"/>
      <c r="BH300" s="445"/>
      <c r="BI300" s="445"/>
      <c r="BJ300" s="445"/>
    </row>
    <row r="301" spans="1:62" s="3" customFormat="1">
      <c r="A301" s="30"/>
      <c r="B301" s="7"/>
      <c r="C301" s="19"/>
      <c r="D301" s="564"/>
      <c r="E301" s="565"/>
      <c r="F301" s="131"/>
      <c r="G301" s="344"/>
      <c r="H301" s="250"/>
      <c r="I301" s="235"/>
      <c r="J301" s="347"/>
      <c r="K301" s="253"/>
      <c r="L301" s="255"/>
      <c r="M301" s="255"/>
      <c r="N301" s="235"/>
      <c r="O301" s="1"/>
      <c r="P301" s="1"/>
      <c r="Q301" s="1"/>
      <c r="R301" s="1"/>
      <c r="S301" s="1"/>
      <c r="T301" s="1"/>
      <c r="U301" s="1"/>
      <c r="W301" s="19">
        <v>32</v>
      </c>
      <c r="X301" s="532">
        <f t="shared" si="127"/>
        <v>0</v>
      </c>
      <c r="Y301" s="877">
        <f>(J297+J298)*(C298-C297)/2</f>
        <v>0</v>
      </c>
      <c r="Z301" s="878"/>
      <c r="AB301" s="124"/>
      <c r="AC301" s="92"/>
      <c r="AD301" s="92"/>
      <c r="AE301" s="445"/>
      <c r="AF301" s="445"/>
      <c r="AG301" s="445"/>
      <c r="AH301" s="445"/>
      <c r="AI301" s="445"/>
      <c r="AJ301" s="445"/>
      <c r="AK301" s="445"/>
      <c r="AL301" s="445"/>
      <c r="AM301" s="445"/>
      <c r="AN301" s="445"/>
      <c r="AO301" s="445"/>
      <c r="AP301" s="445"/>
      <c r="AQ301" s="445"/>
      <c r="AR301" s="445"/>
      <c r="AS301" s="445"/>
      <c r="AT301" s="445"/>
      <c r="AU301" s="445"/>
      <c r="AV301" s="445"/>
      <c r="AW301" s="445"/>
      <c r="AX301" s="445"/>
      <c r="AY301" s="445"/>
      <c r="AZ301" s="445"/>
      <c r="BA301" s="445"/>
      <c r="BB301" s="445"/>
      <c r="BC301" s="445"/>
      <c r="BD301" s="445"/>
      <c r="BE301" s="445"/>
      <c r="BF301" s="445"/>
      <c r="BG301" s="445"/>
      <c r="BH301" s="445"/>
      <c r="BI301" s="445"/>
      <c r="BJ301" s="445"/>
    </row>
    <row r="302" spans="1:62" s="3" customFormat="1">
      <c r="A302" s="30"/>
      <c r="B302" s="7"/>
      <c r="C302" s="19"/>
      <c r="D302" s="564"/>
      <c r="E302" s="565"/>
      <c r="F302" s="131"/>
      <c r="G302" s="347"/>
      <c r="H302" s="250"/>
      <c r="I302" s="235"/>
      <c r="J302" s="347"/>
      <c r="K302" s="253"/>
      <c r="L302" s="255"/>
      <c r="M302" s="255"/>
      <c r="N302" s="1"/>
      <c r="O302" s="1"/>
      <c r="P302" s="1"/>
      <c r="Q302" s="1"/>
      <c r="R302" s="1"/>
      <c r="S302" s="1"/>
      <c r="T302" s="1"/>
      <c r="U302" s="1"/>
      <c r="W302" s="534">
        <v>42</v>
      </c>
      <c r="X302" s="545">
        <f t="shared" si="127"/>
        <v>0</v>
      </c>
      <c r="Y302" s="879">
        <f>(J298+J299)*(C299-C298)/2</f>
        <v>0</v>
      </c>
      <c r="Z302" s="880"/>
      <c r="AB302" s="124"/>
      <c r="AC302" s="92"/>
      <c r="AD302" s="92"/>
      <c r="AE302" s="445"/>
      <c r="AF302" s="445"/>
      <c r="AG302" s="445"/>
      <c r="AH302" s="445"/>
      <c r="AI302" s="445"/>
      <c r="AJ302" s="445"/>
      <c r="AK302" s="445"/>
      <c r="AL302" s="445"/>
      <c r="AM302" s="445"/>
      <c r="AN302" s="445"/>
      <c r="AO302" s="445"/>
      <c r="AP302" s="445"/>
      <c r="AQ302" s="445"/>
      <c r="AR302" s="445"/>
      <c r="AS302" s="445"/>
      <c r="AT302" s="445"/>
      <c r="AU302" s="445"/>
      <c r="AV302" s="445"/>
      <c r="AW302" s="445"/>
      <c r="AX302" s="445"/>
      <c r="AY302" s="445"/>
      <c r="AZ302" s="445"/>
      <c r="BA302" s="445"/>
      <c r="BB302" s="445"/>
      <c r="BC302" s="445"/>
      <c r="BD302" s="445"/>
      <c r="BE302" s="445"/>
      <c r="BF302" s="445"/>
      <c r="BG302" s="445"/>
      <c r="BH302" s="445"/>
      <c r="BI302" s="445"/>
      <c r="BJ302" s="445"/>
    </row>
    <row r="303" spans="1:62" s="3" customFormat="1">
      <c r="A303" s="76"/>
      <c r="B303" s="116"/>
      <c r="C303" s="534"/>
      <c r="D303" s="564"/>
      <c r="E303" s="565"/>
      <c r="F303" s="183"/>
      <c r="G303" s="348"/>
      <c r="H303" s="251"/>
      <c r="I303" s="352"/>
      <c r="J303" s="227"/>
      <c r="K303" s="338"/>
      <c r="L303" s="407"/>
      <c r="M303" s="257"/>
      <c r="N303" s="1"/>
      <c r="O303" s="1"/>
      <c r="P303" s="1"/>
      <c r="Q303" s="1"/>
      <c r="R303" s="1"/>
      <c r="S303" s="1"/>
      <c r="T303" s="1"/>
      <c r="U303" s="1"/>
      <c r="V303" s="2"/>
      <c r="W303" s="545" t="s">
        <v>25</v>
      </c>
      <c r="X303" s="545">
        <f>AVERAGE(X297:X302)</f>
        <v>0</v>
      </c>
      <c r="Y303" s="881">
        <f>SUM(Y298:Z302)/10*(220/100)/40*1000</f>
        <v>0</v>
      </c>
      <c r="Z303" s="882"/>
      <c r="AB303" s="124"/>
      <c r="AC303" s="92"/>
      <c r="AD303" s="92"/>
      <c r="AE303" s="445"/>
      <c r="AF303" s="445"/>
      <c r="AG303" s="445"/>
      <c r="AH303" s="445"/>
      <c r="AI303" s="445"/>
      <c r="AJ303" s="445"/>
      <c r="AK303" s="445"/>
      <c r="AL303" s="445"/>
      <c r="AM303" s="445"/>
      <c r="AN303" s="445"/>
      <c r="AO303" s="445"/>
      <c r="AP303" s="445"/>
      <c r="AQ303" s="445"/>
      <c r="AR303" s="445"/>
      <c r="AS303" s="445"/>
      <c r="AT303" s="445"/>
      <c r="AU303" s="445"/>
      <c r="AV303" s="445"/>
      <c r="AW303" s="445"/>
      <c r="AX303" s="445"/>
      <c r="AY303" s="445"/>
      <c r="AZ303" s="445"/>
      <c r="BA303" s="445"/>
      <c r="BB303" s="445"/>
      <c r="BC303" s="445"/>
      <c r="BD303" s="445"/>
      <c r="BE303" s="445"/>
      <c r="BF303" s="445"/>
      <c r="BG303" s="445"/>
      <c r="BH303" s="445"/>
      <c r="BI303" s="445"/>
      <c r="BJ303" s="445"/>
    </row>
    <row r="304" spans="1:62" s="3" customFormat="1">
      <c r="A304" s="140"/>
      <c r="B304" s="8"/>
      <c r="C304" s="66"/>
      <c r="D304" s="66"/>
      <c r="E304" s="135"/>
      <c r="F304" s="88"/>
      <c r="G304" s="16"/>
      <c r="H304" s="66"/>
      <c r="I304" s="66"/>
      <c r="J304" s="66"/>
      <c r="K304" s="66"/>
      <c r="L304" s="83"/>
      <c r="M304" s="121"/>
      <c r="N304" s="8"/>
      <c r="O304" s="8"/>
      <c r="P304" s="8"/>
      <c r="Q304" s="8"/>
      <c r="R304" s="8"/>
      <c r="S304" s="8"/>
      <c r="T304" s="8"/>
      <c r="U304" s="8"/>
      <c r="V304" s="16"/>
      <c r="W304" s="16"/>
      <c r="X304" s="16"/>
      <c r="Y304" s="16"/>
      <c r="Z304" s="16"/>
      <c r="AA304" s="16"/>
      <c r="AB304" s="144"/>
      <c r="AC304" s="92"/>
      <c r="AD304" s="92"/>
      <c r="AE304" s="445"/>
      <c r="AF304" s="445"/>
      <c r="AG304" s="445"/>
      <c r="AH304" s="445"/>
      <c r="AI304" s="445"/>
      <c r="AJ304" s="445"/>
      <c r="AK304" s="445"/>
      <c r="AL304" s="445"/>
      <c r="AM304" s="445"/>
      <c r="AN304" s="445"/>
      <c r="AO304" s="445"/>
      <c r="AP304" s="445"/>
      <c r="AQ304" s="445"/>
      <c r="AR304" s="445"/>
      <c r="AS304" s="445"/>
      <c r="AT304" s="445"/>
      <c r="AU304" s="445"/>
      <c r="AV304" s="445"/>
      <c r="AW304" s="445"/>
      <c r="AX304" s="445"/>
      <c r="AY304" s="445"/>
      <c r="AZ304" s="445"/>
      <c r="BA304" s="445"/>
      <c r="BB304" s="445"/>
      <c r="BC304" s="445"/>
      <c r="BD304" s="445"/>
      <c r="BE304" s="445"/>
      <c r="BF304" s="445"/>
      <c r="BG304" s="445"/>
      <c r="BH304" s="445"/>
      <c r="BI304" s="445"/>
      <c r="BJ304" s="445"/>
    </row>
    <row r="305" spans="1:28" s="445" customFormat="1">
      <c r="A305" s="465"/>
      <c r="B305" s="459"/>
      <c r="C305" s="465"/>
    </row>
    <row r="306" spans="1:28" s="445" customFormat="1" ht="15">
      <c r="A306" s="791" t="s">
        <v>281</v>
      </c>
      <c r="B306" s="867"/>
      <c r="C306" s="79" t="s">
        <v>22</v>
      </c>
      <c r="D306" s="36" t="s">
        <v>164</v>
      </c>
      <c r="E306" s="791" t="s">
        <v>27</v>
      </c>
      <c r="F306" s="867"/>
      <c r="G306" s="345" t="s">
        <v>227</v>
      </c>
      <c r="H306" s="37" t="s">
        <v>145</v>
      </c>
      <c r="I306" s="37" t="s">
        <v>95</v>
      </c>
      <c r="J306" s="84" t="s">
        <v>146</v>
      </c>
      <c r="K306" s="659" t="s">
        <v>28</v>
      </c>
      <c r="L306" s="36" t="s">
        <v>85</v>
      </c>
      <c r="M306" s="36" t="s">
        <v>134</v>
      </c>
      <c r="N306" s="351"/>
      <c r="O306" s="14" t="s">
        <v>22</v>
      </c>
      <c r="P306" s="36" t="s">
        <v>164</v>
      </c>
      <c r="Q306" s="36" t="s">
        <v>238</v>
      </c>
      <c r="R306" s="36" t="s">
        <v>27</v>
      </c>
      <c r="S306" s="36" t="s">
        <v>29</v>
      </c>
      <c r="T306" s="36" t="s">
        <v>179</v>
      </c>
      <c r="U306" s="36" t="s">
        <v>36</v>
      </c>
      <c r="V306" s="36" t="s">
        <v>38</v>
      </c>
      <c r="W306" s="36" t="s">
        <v>33</v>
      </c>
      <c r="X306" s="36" t="s">
        <v>167</v>
      </c>
      <c r="Y306" s="36" t="s">
        <v>181</v>
      </c>
      <c r="Z306" s="38" t="s">
        <v>46</v>
      </c>
      <c r="AA306" s="136"/>
      <c r="AB306" s="295"/>
    </row>
    <row r="307" spans="1:28" s="445" customFormat="1">
      <c r="A307" s="138"/>
      <c r="B307" s="139"/>
      <c r="C307" s="12" t="s">
        <v>23</v>
      </c>
      <c r="D307" s="13" t="s">
        <v>40</v>
      </c>
      <c r="E307" s="236" t="s">
        <v>108</v>
      </c>
      <c r="F307" s="661" t="s">
        <v>34</v>
      </c>
      <c r="G307" s="346"/>
      <c r="H307" s="73" t="s">
        <v>29</v>
      </c>
      <c r="I307" s="13" t="s">
        <v>29</v>
      </c>
      <c r="J307" s="12" t="s">
        <v>29</v>
      </c>
      <c r="K307" s="660" t="s">
        <v>202</v>
      </c>
      <c r="L307" s="133" t="s">
        <v>84</v>
      </c>
      <c r="M307" s="73" t="s">
        <v>147</v>
      </c>
      <c r="N307" s="3"/>
      <c r="O307" s="660" t="s">
        <v>23</v>
      </c>
      <c r="P307" s="13" t="s">
        <v>40</v>
      </c>
      <c r="Q307" s="13" t="s">
        <v>40</v>
      </c>
      <c r="R307" s="73" t="s">
        <v>34</v>
      </c>
      <c r="S307" s="75"/>
      <c r="T307" s="73" t="s">
        <v>31</v>
      </c>
      <c r="U307" s="73" t="s">
        <v>37</v>
      </c>
      <c r="V307" s="73" t="s">
        <v>39</v>
      </c>
      <c r="W307" s="73" t="s">
        <v>34</v>
      </c>
      <c r="X307" s="73" t="s">
        <v>34</v>
      </c>
      <c r="Y307" s="73" t="s">
        <v>84</v>
      </c>
      <c r="Z307" s="73" t="s">
        <v>41</v>
      </c>
      <c r="AA307" s="73"/>
      <c r="AB307" s="124"/>
    </row>
    <row r="308" spans="1:28" s="445" customFormat="1">
      <c r="A308" s="17"/>
      <c r="B308" s="667"/>
      <c r="C308" s="18">
        <v>-10</v>
      </c>
      <c r="D308" s="74"/>
      <c r="E308" s="145"/>
      <c r="F308" s="130"/>
      <c r="G308" s="153"/>
      <c r="H308" s="248"/>
      <c r="I308" s="248"/>
      <c r="J308" s="252"/>
      <c r="K308" s="238"/>
      <c r="L308" s="248"/>
      <c r="M308" s="248"/>
      <c r="N308" s="3"/>
      <c r="O308" s="175">
        <v>-10</v>
      </c>
      <c r="P308" s="635">
        <f>D308</f>
        <v>0</v>
      </c>
      <c r="Q308" s="494"/>
      <c r="R308" s="130"/>
      <c r="S308" s="130"/>
      <c r="T308" s="688"/>
      <c r="U308" s="677"/>
      <c r="V308" s="126"/>
      <c r="W308" s="688"/>
      <c r="X308" s="688"/>
      <c r="Y308" s="351"/>
      <c r="Z308" s="688"/>
      <c r="AA308" s="182"/>
      <c r="AB308" s="124"/>
    </row>
    <row r="309" spans="1:28" s="445" customFormat="1">
      <c r="A309" s="30" t="s">
        <v>61</v>
      </c>
      <c r="B309" s="72"/>
      <c r="C309" s="19">
        <v>10</v>
      </c>
      <c r="D309" s="74"/>
      <c r="E309" s="145"/>
      <c r="F309" s="131"/>
      <c r="G309" s="343"/>
      <c r="H309" s="249"/>
      <c r="I309" s="253"/>
      <c r="J309" s="254"/>
      <c r="K309" s="253"/>
      <c r="L309" s="327"/>
      <c r="M309" s="327"/>
      <c r="N309" s="3"/>
      <c r="O309" s="64">
        <v>80</v>
      </c>
      <c r="P309" s="64">
        <f t="shared" ref="P309:P314" si="128">D316</f>
        <v>0</v>
      </c>
      <c r="Q309" s="494"/>
      <c r="R309" s="131"/>
      <c r="S309" s="131"/>
      <c r="T309" s="691"/>
      <c r="U309" s="675"/>
      <c r="V309" s="127"/>
      <c r="W309" s="691"/>
      <c r="X309" s="691"/>
      <c r="Y309" s="131"/>
      <c r="Z309" s="691"/>
      <c r="AA309" s="680"/>
      <c r="AB309" s="124"/>
    </row>
    <row r="310" spans="1:28" s="445" customFormat="1">
      <c r="A310" s="6"/>
      <c r="B310" s="7"/>
      <c r="C310" s="19">
        <v>20</v>
      </c>
      <c r="D310" s="74"/>
      <c r="E310" s="145"/>
      <c r="F310" s="131"/>
      <c r="G310" s="343"/>
      <c r="H310" s="249"/>
      <c r="I310" s="253"/>
      <c r="J310" s="254"/>
      <c r="K310" s="234"/>
      <c r="L310" s="254"/>
      <c r="M310" s="254"/>
      <c r="N310" s="3"/>
      <c r="O310" s="662">
        <v>85</v>
      </c>
      <c r="P310" s="64">
        <f t="shared" si="128"/>
        <v>0</v>
      </c>
      <c r="Q310" s="494"/>
      <c r="R310" s="131"/>
      <c r="S310" s="131"/>
      <c r="T310" s="691"/>
      <c r="U310" s="675"/>
      <c r="V310" s="127"/>
      <c r="W310" s="691"/>
      <c r="X310" s="691"/>
      <c r="Y310" s="131"/>
      <c r="Z310" s="691"/>
      <c r="AA310" s="680"/>
      <c r="AB310" s="124"/>
    </row>
    <row r="311" spans="1:28" s="445" customFormat="1">
      <c r="A311" s="30" t="s">
        <v>97</v>
      </c>
      <c r="B311" s="7"/>
      <c r="C311" s="19">
        <v>30</v>
      </c>
      <c r="D311" s="74"/>
      <c r="E311" s="145"/>
      <c r="F311" s="131"/>
      <c r="G311" s="343"/>
      <c r="H311" s="249"/>
      <c r="I311" s="253"/>
      <c r="J311" s="254"/>
      <c r="K311" s="234"/>
      <c r="L311" s="347"/>
      <c r="M311" s="347"/>
      <c r="N311" s="3"/>
      <c r="O311" s="64">
        <v>90</v>
      </c>
      <c r="P311" s="64">
        <f t="shared" si="128"/>
        <v>0</v>
      </c>
      <c r="Q311" s="494"/>
      <c r="R311" s="131"/>
      <c r="S311" s="131"/>
      <c r="T311" s="691"/>
      <c r="U311" s="675"/>
      <c r="V311" s="127"/>
      <c r="W311" s="691"/>
      <c r="X311" s="691"/>
      <c r="Y311" s="131"/>
      <c r="Z311" s="691"/>
      <c r="AA311" s="680"/>
      <c r="AB311" s="124"/>
    </row>
    <row r="312" spans="1:28" s="445" customFormat="1">
      <c r="A312" s="6"/>
      <c r="B312" s="72"/>
      <c r="C312" s="19">
        <v>40</v>
      </c>
      <c r="D312" s="74"/>
      <c r="E312" s="145"/>
      <c r="F312" s="131"/>
      <c r="G312" s="343"/>
      <c r="H312" s="249"/>
      <c r="I312" s="253"/>
      <c r="J312" s="254"/>
      <c r="K312" s="234"/>
      <c r="L312" s="347"/>
      <c r="M312" s="347"/>
      <c r="N312" s="3"/>
      <c r="O312" s="64">
        <v>100</v>
      </c>
      <c r="P312" s="64">
        <f t="shared" si="128"/>
        <v>0</v>
      </c>
      <c r="Q312" s="494"/>
      <c r="R312" s="131"/>
      <c r="S312" s="131"/>
      <c r="T312" s="691"/>
      <c r="U312" s="675"/>
      <c r="V312" s="127"/>
      <c r="W312" s="691"/>
      <c r="X312" s="691"/>
      <c r="Y312" s="131"/>
      <c r="Z312" s="691"/>
      <c r="AA312" s="680"/>
      <c r="AB312" s="124"/>
    </row>
    <row r="313" spans="1:28" s="445" customFormat="1">
      <c r="A313" s="30" t="s">
        <v>96</v>
      </c>
      <c r="B313" s="7"/>
      <c r="C313" s="19">
        <v>50</v>
      </c>
      <c r="D313" s="74"/>
      <c r="E313" s="145"/>
      <c r="F313" s="131"/>
      <c r="G313" s="343"/>
      <c r="H313" s="249"/>
      <c r="I313" s="253"/>
      <c r="J313" s="254"/>
      <c r="K313" s="234"/>
      <c r="L313" s="347"/>
      <c r="M313" s="347"/>
      <c r="N313" s="3"/>
      <c r="O313" s="19">
        <v>110</v>
      </c>
      <c r="P313" s="64">
        <f t="shared" si="128"/>
        <v>0</v>
      </c>
      <c r="Q313" s="494"/>
      <c r="R313" s="131"/>
      <c r="S313" s="131"/>
      <c r="T313" s="691"/>
      <c r="U313" s="2"/>
      <c r="V313" s="127"/>
      <c r="W313" s="691"/>
      <c r="X313" s="691"/>
      <c r="Y313" s="131"/>
      <c r="Z313" s="691"/>
      <c r="AA313" s="124"/>
      <c r="AB313" s="124"/>
    </row>
    <row r="314" spans="1:28" s="445" customFormat="1">
      <c r="A314" s="30"/>
      <c r="B314" s="72"/>
      <c r="C314" s="19">
        <v>60</v>
      </c>
      <c r="D314" s="74"/>
      <c r="E314" s="145"/>
      <c r="F314" s="131"/>
      <c r="G314" s="343"/>
      <c r="H314" s="249"/>
      <c r="I314" s="253"/>
      <c r="J314" s="254"/>
      <c r="K314" s="234"/>
      <c r="L314" s="347"/>
      <c r="M314" s="347"/>
      <c r="N314" s="3"/>
      <c r="O314" s="65">
        <v>120</v>
      </c>
      <c r="P314" s="65">
        <f t="shared" si="128"/>
        <v>0</v>
      </c>
      <c r="Q314" s="494"/>
      <c r="R314" s="183"/>
      <c r="S314" s="183"/>
      <c r="T314" s="185"/>
      <c r="U314" s="678"/>
      <c r="V314" s="362"/>
      <c r="W314" s="185"/>
      <c r="X314" s="691"/>
      <c r="Y314" s="131"/>
      <c r="Z314" s="691"/>
      <c r="AA314" s="144"/>
      <c r="AB314" s="124"/>
    </row>
    <row r="315" spans="1:28" s="445" customFormat="1">
      <c r="A315" s="30"/>
      <c r="B315" s="7"/>
      <c r="C315" s="19">
        <v>70</v>
      </c>
      <c r="D315" s="74"/>
      <c r="E315" s="145"/>
      <c r="F315" s="131"/>
      <c r="G315" s="343"/>
      <c r="H315" s="249"/>
      <c r="I315" s="253"/>
      <c r="J315" s="254"/>
      <c r="K315" s="1"/>
      <c r="L315" s="347"/>
      <c r="M315" s="347"/>
      <c r="N315" s="3"/>
      <c r="O315" s="204" t="s">
        <v>94</v>
      </c>
      <c r="P315" s="689">
        <f t="shared" ref="P315" si="129">AVERAGE(P309:P314)</f>
        <v>0</v>
      </c>
      <c r="Q315" s="689"/>
      <c r="R315" s="185"/>
      <c r="S315" s="185"/>
      <c r="T315" s="185"/>
      <c r="U315" s="678"/>
      <c r="V315" s="362"/>
      <c r="W315" s="185"/>
      <c r="X315" s="132"/>
      <c r="Y315" s="132"/>
      <c r="Z315" s="132"/>
      <c r="AA315" s="683"/>
      <c r="AB315" s="124"/>
    </row>
    <row r="316" spans="1:28" s="445" customFormat="1">
      <c r="A316" s="6"/>
      <c r="B316" s="7"/>
      <c r="C316" s="19">
        <v>80</v>
      </c>
      <c r="D316" s="74"/>
      <c r="E316" s="145"/>
      <c r="F316" s="131"/>
      <c r="G316" s="343"/>
      <c r="H316" s="248"/>
      <c r="I316" s="238"/>
      <c r="J316" s="248"/>
      <c r="K316" s="1"/>
      <c r="L316" s="347"/>
      <c r="M316" s="347"/>
      <c r="N316" s="3"/>
      <c r="O316" s="3"/>
      <c r="P316" s="3"/>
      <c r="Q316" s="3"/>
      <c r="R316" s="3"/>
      <c r="S316" s="3"/>
      <c r="T316" s="3"/>
      <c r="U316" s="3"/>
      <c r="V316" s="3"/>
      <c r="W316" s="3"/>
      <c r="X316" s="3"/>
      <c r="Y316" s="3"/>
      <c r="Z316" s="3"/>
      <c r="AA316" s="3"/>
      <c r="AB316" s="124"/>
    </row>
    <row r="317" spans="1:28" s="445" customFormat="1" ht="15">
      <c r="A317" s="6"/>
      <c r="B317" s="7"/>
      <c r="C317" s="19">
        <v>85</v>
      </c>
      <c r="D317" s="74"/>
      <c r="E317" s="145"/>
      <c r="F317" s="131"/>
      <c r="G317" s="343"/>
      <c r="H317" s="248"/>
      <c r="I317" s="238"/>
      <c r="J317" s="248"/>
      <c r="K317" s="253"/>
      <c r="L317" s="255"/>
      <c r="M317" s="255"/>
      <c r="N317" s="235"/>
      <c r="O317" s="793" t="s">
        <v>63</v>
      </c>
      <c r="P317" s="794"/>
      <c r="Q317" s="795"/>
      <c r="R317" s="3"/>
      <c r="S317" s="883" t="s">
        <v>98</v>
      </c>
      <c r="T317" s="884"/>
      <c r="U317" s="78"/>
      <c r="V317" s="3"/>
      <c r="W317" s="14" t="s">
        <v>22</v>
      </c>
      <c r="X317" s="659" t="s">
        <v>24</v>
      </c>
      <c r="Y317" s="791" t="s">
        <v>81</v>
      </c>
      <c r="Z317" s="867"/>
      <c r="AA317" s="3"/>
      <c r="AB317" s="124"/>
    </row>
    <row r="318" spans="1:28" s="445" customFormat="1">
      <c r="A318" s="30"/>
      <c r="B318" s="7"/>
      <c r="C318" s="19">
        <v>90</v>
      </c>
      <c r="D318" s="74"/>
      <c r="E318" s="145"/>
      <c r="F318" s="131"/>
      <c r="G318" s="343"/>
      <c r="H318" s="248"/>
      <c r="I318" s="238"/>
      <c r="J318" s="248"/>
      <c r="K318" s="253"/>
      <c r="L318" s="257"/>
      <c r="M318" s="257"/>
      <c r="N318" s="235"/>
      <c r="O318" s="49" t="s">
        <v>62</v>
      </c>
      <c r="P318" s="49" t="s">
        <v>58</v>
      </c>
      <c r="Q318" s="50" t="s">
        <v>59</v>
      </c>
      <c r="R318" s="3"/>
      <c r="S318" s="875" t="s">
        <v>99</v>
      </c>
      <c r="T318" s="876"/>
      <c r="U318" s="205"/>
      <c r="V318" s="3"/>
      <c r="W318" s="660" t="s">
        <v>23</v>
      </c>
      <c r="X318" s="660" t="s">
        <v>40</v>
      </c>
      <c r="Y318" s="875" t="s">
        <v>196</v>
      </c>
      <c r="Z318" s="876"/>
      <c r="AA318" s="3"/>
      <c r="AB318" s="124"/>
    </row>
    <row r="319" spans="1:28" s="445" customFormat="1">
      <c r="A319" s="30"/>
      <c r="B319" s="7"/>
      <c r="C319" s="19">
        <v>100</v>
      </c>
      <c r="D319" s="74"/>
      <c r="E319" s="145"/>
      <c r="F319" s="131"/>
      <c r="G319" s="343"/>
      <c r="H319" s="562"/>
      <c r="I319" s="563"/>
      <c r="J319" s="248"/>
      <c r="K319" s="253"/>
      <c r="L319" s="248"/>
      <c r="M319" s="248"/>
      <c r="N319" s="235"/>
      <c r="O319" s="137" t="e">
        <f>P322/Q322</f>
        <v>#DIV/0!</v>
      </c>
      <c r="P319" s="145"/>
      <c r="Q319" s="145"/>
      <c r="R319" s="1"/>
      <c r="S319" s="1"/>
      <c r="T319" s="1"/>
      <c r="U319" s="1"/>
      <c r="V319" s="3"/>
      <c r="W319" s="18">
        <v>2</v>
      </c>
      <c r="X319" s="665">
        <f t="shared" ref="X319:X324" si="130">D316</f>
        <v>0</v>
      </c>
      <c r="Y319" s="567"/>
      <c r="Z319" s="566"/>
      <c r="AA319" s="3"/>
      <c r="AB319" s="124"/>
    </row>
    <row r="320" spans="1:28" s="445" customFormat="1">
      <c r="A320" s="30"/>
      <c r="B320" s="7"/>
      <c r="C320" s="19">
        <v>110</v>
      </c>
      <c r="D320" s="74"/>
      <c r="E320" s="145"/>
      <c r="F320" s="131"/>
      <c r="G320" s="343"/>
      <c r="H320" s="275"/>
      <c r="I320" s="238"/>
      <c r="J320" s="248"/>
      <c r="K320" s="1"/>
      <c r="L320" s="256"/>
      <c r="M320" s="256"/>
      <c r="N320" s="235"/>
      <c r="O320" s="662"/>
      <c r="P320" s="145"/>
      <c r="Q320" s="145"/>
      <c r="R320" s="1"/>
      <c r="S320" s="1"/>
      <c r="T320" s="1"/>
      <c r="U320" s="1"/>
      <c r="V320" s="3"/>
      <c r="W320" s="19">
        <v>7</v>
      </c>
      <c r="X320" s="662">
        <f t="shared" si="130"/>
        <v>0</v>
      </c>
      <c r="Y320" s="877">
        <f>(J316+J317)*(C317-C316)/2</f>
        <v>0</v>
      </c>
      <c r="Z320" s="878"/>
      <c r="AA320" s="3"/>
      <c r="AB320" s="124"/>
    </row>
    <row r="321" spans="1:28" s="445" customFormat="1">
      <c r="A321" s="30"/>
      <c r="B321" s="7"/>
      <c r="C321" s="19">
        <v>120</v>
      </c>
      <c r="D321" s="74"/>
      <c r="E321" s="145"/>
      <c r="F321" s="131"/>
      <c r="G321" s="343"/>
      <c r="H321" s="248"/>
      <c r="I321" s="238"/>
      <c r="J321" s="248"/>
      <c r="K321" s="238"/>
      <c r="L321" s="255"/>
      <c r="M321" s="255"/>
      <c r="N321" s="235"/>
      <c r="O321" s="666"/>
      <c r="P321" s="145"/>
      <c r="Q321" s="145"/>
      <c r="R321" s="1"/>
      <c r="S321" s="1"/>
      <c r="T321" s="1"/>
      <c r="U321" s="1"/>
      <c r="V321" s="3"/>
      <c r="W321" s="19">
        <v>12</v>
      </c>
      <c r="X321" s="662">
        <f t="shared" si="130"/>
        <v>0</v>
      </c>
      <c r="Y321" s="877">
        <f>(J317+J318)*(C318-C317)/2</f>
        <v>0</v>
      </c>
      <c r="Z321" s="878"/>
      <c r="AA321" s="3"/>
      <c r="AB321" s="124"/>
    </row>
    <row r="322" spans="1:28" s="445" customFormat="1">
      <c r="A322" s="30"/>
      <c r="B322" s="7"/>
      <c r="C322" s="19"/>
      <c r="D322" s="564"/>
      <c r="E322" s="565"/>
      <c r="F322" s="131"/>
      <c r="G322" s="349"/>
      <c r="H322" s="249"/>
      <c r="I322" s="235"/>
      <c r="J322" s="347"/>
      <c r="K322" s="253"/>
      <c r="L322" s="255"/>
      <c r="M322" s="255"/>
      <c r="N322" s="235"/>
      <c r="O322" s="42" t="s">
        <v>25</v>
      </c>
      <c r="P322" s="668" t="e">
        <f>AVERAGE(P319:P321)</f>
        <v>#DIV/0!</v>
      </c>
      <c r="Q322" s="173" t="e">
        <f>AVERAGE(Q319:Q321)</f>
        <v>#DIV/0!</v>
      </c>
      <c r="R322" s="1"/>
      <c r="S322" s="1"/>
      <c r="T322" s="1"/>
      <c r="U322" s="1"/>
      <c r="V322" s="3"/>
      <c r="W322" s="19">
        <v>22</v>
      </c>
      <c r="X322" s="662">
        <f t="shared" si="130"/>
        <v>0</v>
      </c>
      <c r="Y322" s="877">
        <f>(J318+J319)*(C319-C318)/2</f>
        <v>0</v>
      </c>
      <c r="Z322" s="878"/>
      <c r="AA322" s="3"/>
      <c r="AB322" s="124"/>
    </row>
    <row r="323" spans="1:28" s="445" customFormat="1">
      <c r="A323" s="30"/>
      <c r="B323" s="7"/>
      <c r="C323" s="19"/>
      <c r="D323" s="564"/>
      <c r="E323" s="565"/>
      <c r="F323" s="131"/>
      <c r="G323" s="344"/>
      <c r="H323" s="250"/>
      <c r="I323" s="235"/>
      <c r="J323" s="347"/>
      <c r="K323" s="253"/>
      <c r="L323" s="255"/>
      <c r="M323" s="255"/>
      <c r="N323" s="235"/>
      <c r="O323" s="1"/>
      <c r="P323" s="1"/>
      <c r="Q323" s="1"/>
      <c r="R323" s="1"/>
      <c r="S323" s="1"/>
      <c r="T323" s="1"/>
      <c r="U323" s="1"/>
      <c r="V323" s="3"/>
      <c r="W323" s="19">
        <v>32</v>
      </c>
      <c r="X323" s="662">
        <f t="shared" si="130"/>
        <v>0</v>
      </c>
      <c r="Y323" s="877">
        <f>(J319+J320)*(C320-C319)/2</f>
        <v>0</v>
      </c>
      <c r="Z323" s="878"/>
      <c r="AA323" s="3"/>
      <c r="AB323" s="124"/>
    </row>
    <row r="324" spans="1:28" s="445" customFormat="1">
      <c r="A324" s="30"/>
      <c r="B324" s="7"/>
      <c r="C324" s="19"/>
      <c r="D324" s="564"/>
      <c r="E324" s="565"/>
      <c r="F324" s="131"/>
      <c r="G324" s="347"/>
      <c r="H324" s="250"/>
      <c r="I324" s="235"/>
      <c r="J324" s="347"/>
      <c r="K324" s="253"/>
      <c r="L324" s="255"/>
      <c r="M324" s="255"/>
      <c r="N324" s="1"/>
      <c r="O324" s="1"/>
      <c r="P324" s="1"/>
      <c r="Q324" s="1"/>
      <c r="R324" s="1"/>
      <c r="S324" s="1"/>
      <c r="T324" s="1"/>
      <c r="U324" s="1"/>
      <c r="V324" s="3"/>
      <c r="W324" s="663">
        <v>42</v>
      </c>
      <c r="X324" s="666">
        <f t="shared" si="130"/>
        <v>0</v>
      </c>
      <c r="Y324" s="879">
        <f>(J320+J321)*(C321-C320)/2</f>
        <v>0</v>
      </c>
      <c r="Z324" s="880"/>
      <c r="AA324" s="3"/>
      <c r="AB324" s="124"/>
    </row>
    <row r="325" spans="1:28" s="445" customFormat="1">
      <c r="A325" s="76"/>
      <c r="B325" s="116"/>
      <c r="C325" s="663"/>
      <c r="D325" s="564"/>
      <c r="E325" s="565"/>
      <c r="F325" s="183"/>
      <c r="G325" s="348"/>
      <c r="H325" s="251"/>
      <c r="I325" s="352"/>
      <c r="J325" s="227"/>
      <c r="K325" s="338"/>
      <c r="L325" s="407"/>
      <c r="M325" s="257"/>
      <c r="N325" s="1"/>
      <c r="O325" s="1"/>
      <c r="P325" s="1"/>
      <c r="Q325" s="1"/>
      <c r="R325" s="1"/>
      <c r="S325" s="1"/>
      <c r="T325" s="1"/>
      <c r="U325" s="1"/>
      <c r="V325" s="2"/>
      <c r="W325" s="666" t="s">
        <v>25</v>
      </c>
      <c r="X325" s="666">
        <f>AVERAGE(X319:X324)</f>
        <v>0</v>
      </c>
      <c r="Y325" s="881">
        <f>SUM(Y320:Z324)/10*(220/100)/40*1000</f>
        <v>0</v>
      </c>
      <c r="Z325" s="882"/>
      <c r="AA325" s="3"/>
      <c r="AB325" s="124"/>
    </row>
    <row r="326" spans="1:28" s="445" customFormat="1">
      <c r="A326" s="140"/>
      <c r="B326" s="8"/>
      <c r="C326" s="66"/>
      <c r="D326" s="66"/>
      <c r="E326" s="135"/>
      <c r="F326" s="88"/>
      <c r="G326" s="16"/>
      <c r="H326" s="66"/>
      <c r="I326" s="66"/>
      <c r="J326" s="66"/>
      <c r="K326" s="66"/>
      <c r="L326" s="83"/>
      <c r="M326" s="664"/>
      <c r="N326" s="8"/>
      <c r="O326" s="8"/>
      <c r="P326" s="8"/>
      <c r="Q326" s="8"/>
      <c r="R326" s="8"/>
      <c r="S326" s="8"/>
      <c r="T326" s="8"/>
      <c r="U326" s="8"/>
      <c r="V326" s="16"/>
      <c r="W326" s="16"/>
      <c r="X326" s="16"/>
      <c r="Y326" s="16"/>
      <c r="Z326" s="16"/>
      <c r="AA326" s="16"/>
      <c r="AB326" s="144"/>
    </row>
    <row r="327" spans="1:28" s="445" customFormat="1">
      <c r="A327" s="465"/>
      <c r="B327" s="493"/>
      <c r="C327" s="465"/>
    </row>
    <row r="328" spans="1:28" s="445" customFormat="1" ht="15">
      <c r="A328" s="791" t="s">
        <v>282</v>
      </c>
      <c r="B328" s="867"/>
      <c r="C328" s="79" t="s">
        <v>22</v>
      </c>
      <c r="D328" s="36" t="s">
        <v>164</v>
      </c>
      <c r="E328" s="791" t="s">
        <v>27</v>
      </c>
      <c r="F328" s="867"/>
      <c r="G328" s="345" t="s">
        <v>227</v>
      </c>
      <c r="H328" s="37" t="s">
        <v>145</v>
      </c>
      <c r="I328" s="37" t="s">
        <v>95</v>
      </c>
      <c r="J328" s="84" t="s">
        <v>146</v>
      </c>
      <c r="K328" s="659" t="s">
        <v>28</v>
      </c>
      <c r="L328" s="36" t="s">
        <v>85</v>
      </c>
      <c r="M328" s="36" t="s">
        <v>134</v>
      </c>
      <c r="N328" s="351"/>
      <c r="O328" s="14" t="s">
        <v>22</v>
      </c>
      <c r="P328" s="36" t="s">
        <v>164</v>
      </c>
      <c r="Q328" s="36" t="s">
        <v>238</v>
      </c>
      <c r="R328" s="36" t="s">
        <v>27</v>
      </c>
      <c r="S328" s="36" t="s">
        <v>29</v>
      </c>
      <c r="T328" s="36" t="s">
        <v>179</v>
      </c>
      <c r="U328" s="36" t="s">
        <v>36</v>
      </c>
      <c r="V328" s="36" t="s">
        <v>38</v>
      </c>
      <c r="W328" s="36" t="s">
        <v>33</v>
      </c>
      <c r="X328" s="36" t="s">
        <v>167</v>
      </c>
      <c r="Y328" s="36" t="s">
        <v>181</v>
      </c>
      <c r="Z328" s="38" t="s">
        <v>46</v>
      </c>
      <c r="AA328" s="136"/>
      <c r="AB328" s="295"/>
    </row>
    <row r="329" spans="1:28" s="445" customFormat="1">
      <c r="A329" s="138"/>
      <c r="B329" s="139"/>
      <c r="C329" s="12" t="s">
        <v>23</v>
      </c>
      <c r="D329" s="13" t="s">
        <v>40</v>
      </c>
      <c r="E329" s="236" t="s">
        <v>108</v>
      </c>
      <c r="F329" s="661" t="s">
        <v>34</v>
      </c>
      <c r="G329" s="346"/>
      <c r="H329" s="73" t="s">
        <v>29</v>
      </c>
      <c r="I329" s="13" t="s">
        <v>29</v>
      </c>
      <c r="J329" s="12" t="s">
        <v>29</v>
      </c>
      <c r="K329" s="660" t="s">
        <v>202</v>
      </c>
      <c r="L329" s="133" t="s">
        <v>84</v>
      </c>
      <c r="M329" s="73" t="s">
        <v>147</v>
      </c>
      <c r="N329" s="3"/>
      <c r="O329" s="660" t="s">
        <v>23</v>
      </c>
      <c r="P329" s="13" t="s">
        <v>40</v>
      </c>
      <c r="Q329" s="13" t="s">
        <v>40</v>
      </c>
      <c r="R329" s="73" t="s">
        <v>34</v>
      </c>
      <c r="S329" s="75"/>
      <c r="T329" s="73" t="s">
        <v>31</v>
      </c>
      <c r="U329" s="73" t="s">
        <v>37</v>
      </c>
      <c r="V329" s="73" t="s">
        <v>39</v>
      </c>
      <c r="W329" s="73" t="s">
        <v>34</v>
      </c>
      <c r="X329" s="73" t="s">
        <v>34</v>
      </c>
      <c r="Y329" s="73" t="s">
        <v>84</v>
      </c>
      <c r="Z329" s="73" t="s">
        <v>41</v>
      </c>
      <c r="AA329" s="73"/>
      <c r="AB329" s="124"/>
    </row>
    <row r="330" spans="1:28" s="445" customFormat="1">
      <c r="A330" s="17"/>
      <c r="B330" s="667"/>
      <c r="C330" s="18">
        <v>-10</v>
      </c>
      <c r="D330" s="74"/>
      <c r="E330" s="145"/>
      <c r="F330" s="130"/>
      <c r="G330" s="153"/>
      <c r="H330" s="248"/>
      <c r="I330" s="248"/>
      <c r="J330" s="252"/>
      <c r="K330" s="238"/>
      <c r="L330" s="248"/>
      <c r="M330" s="248"/>
      <c r="N330" s="3"/>
      <c r="O330" s="175">
        <v>-10</v>
      </c>
      <c r="P330" s="635">
        <f>D330</f>
        <v>0</v>
      </c>
      <c r="Q330" s="494"/>
      <c r="R330" s="130"/>
      <c r="S330" s="130"/>
      <c r="T330" s="688"/>
      <c r="U330" s="677"/>
      <c r="V330" s="126"/>
      <c r="W330" s="688"/>
      <c r="X330" s="688"/>
      <c r="Y330" s="351"/>
      <c r="Z330" s="688"/>
      <c r="AA330" s="182"/>
      <c r="AB330" s="124"/>
    </row>
    <row r="331" spans="1:28" s="445" customFormat="1">
      <c r="A331" s="30" t="s">
        <v>61</v>
      </c>
      <c r="B331" s="72"/>
      <c r="C331" s="19">
        <v>10</v>
      </c>
      <c r="D331" s="74"/>
      <c r="E331" s="145"/>
      <c r="F331" s="131"/>
      <c r="G331" s="343"/>
      <c r="H331" s="249"/>
      <c r="I331" s="253"/>
      <c r="J331" s="254"/>
      <c r="K331" s="253"/>
      <c r="L331" s="327"/>
      <c r="M331" s="327"/>
      <c r="N331" s="3"/>
      <c r="O331" s="64">
        <v>80</v>
      </c>
      <c r="P331" s="64">
        <f t="shared" ref="P331:P336" si="131">D338</f>
        <v>0</v>
      </c>
      <c r="Q331" s="494"/>
      <c r="R331" s="131"/>
      <c r="S331" s="131"/>
      <c r="T331" s="691"/>
      <c r="U331" s="675"/>
      <c r="V331" s="127"/>
      <c r="W331" s="691"/>
      <c r="X331" s="691"/>
      <c r="Y331" s="131"/>
      <c r="Z331" s="691"/>
      <c r="AA331" s="680"/>
      <c r="AB331" s="124"/>
    </row>
    <row r="332" spans="1:28" s="445" customFormat="1">
      <c r="A332" s="6"/>
      <c r="B332" s="7"/>
      <c r="C332" s="19">
        <v>20</v>
      </c>
      <c r="D332" s="74"/>
      <c r="E332" s="145"/>
      <c r="F332" s="131"/>
      <c r="G332" s="343"/>
      <c r="H332" s="249"/>
      <c r="I332" s="253"/>
      <c r="J332" s="254"/>
      <c r="K332" s="234"/>
      <c r="L332" s="254"/>
      <c r="M332" s="254"/>
      <c r="N332" s="3"/>
      <c r="O332" s="662">
        <v>85</v>
      </c>
      <c r="P332" s="64">
        <f t="shared" si="131"/>
        <v>0</v>
      </c>
      <c r="Q332" s="494"/>
      <c r="R332" s="131"/>
      <c r="S332" s="131"/>
      <c r="T332" s="691"/>
      <c r="U332" s="675"/>
      <c r="V332" s="127"/>
      <c r="W332" s="691"/>
      <c r="X332" s="691"/>
      <c r="Y332" s="131"/>
      <c r="Z332" s="691"/>
      <c r="AA332" s="680"/>
      <c r="AB332" s="124"/>
    </row>
    <row r="333" spans="1:28" s="445" customFormat="1">
      <c r="A333" s="30" t="s">
        <v>97</v>
      </c>
      <c r="B333" s="7"/>
      <c r="C333" s="19">
        <v>30</v>
      </c>
      <c r="D333" s="74"/>
      <c r="E333" s="145"/>
      <c r="F333" s="131"/>
      <c r="G333" s="343"/>
      <c r="H333" s="249"/>
      <c r="I333" s="253"/>
      <c r="J333" s="254"/>
      <c r="K333" s="234"/>
      <c r="L333" s="347"/>
      <c r="M333" s="347"/>
      <c r="N333" s="3"/>
      <c r="O333" s="64">
        <v>90</v>
      </c>
      <c r="P333" s="64">
        <f t="shared" si="131"/>
        <v>0</v>
      </c>
      <c r="Q333" s="494"/>
      <c r="R333" s="131"/>
      <c r="S333" s="131"/>
      <c r="T333" s="691"/>
      <c r="U333" s="675"/>
      <c r="V333" s="127"/>
      <c r="W333" s="691"/>
      <c r="X333" s="691"/>
      <c r="Y333" s="131"/>
      <c r="Z333" s="691"/>
      <c r="AA333" s="680"/>
      <c r="AB333" s="124"/>
    </row>
    <row r="334" spans="1:28" s="445" customFormat="1">
      <c r="A334" s="6"/>
      <c r="B334" s="72"/>
      <c r="C334" s="19">
        <v>40</v>
      </c>
      <c r="D334" s="74"/>
      <c r="E334" s="145"/>
      <c r="F334" s="131"/>
      <c r="G334" s="343"/>
      <c r="H334" s="249"/>
      <c r="I334" s="253"/>
      <c r="J334" s="254"/>
      <c r="K334" s="234"/>
      <c r="L334" s="347"/>
      <c r="M334" s="347"/>
      <c r="N334" s="3"/>
      <c r="O334" s="64">
        <v>100</v>
      </c>
      <c r="P334" s="64">
        <f t="shared" si="131"/>
        <v>0</v>
      </c>
      <c r="Q334" s="494"/>
      <c r="R334" s="131"/>
      <c r="S334" s="131"/>
      <c r="T334" s="691"/>
      <c r="U334" s="675"/>
      <c r="V334" s="127"/>
      <c r="W334" s="691"/>
      <c r="X334" s="691"/>
      <c r="Y334" s="131"/>
      <c r="Z334" s="691"/>
      <c r="AA334" s="680"/>
      <c r="AB334" s="124"/>
    </row>
    <row r="335" spans="1:28" s="445" customFormat="1">
      <c r="A335" s="30" t="s">
        <v>96</v>
      </c>
      <c r="B335" s="7"/>
      <c r="C335" s="19">
        <v>50</v>
      </c>
      <c r="D335" s="74"/>
      <c r="E335" s="145"/>
      <c r="F335" s="131"/>
      <c r="G335" s="343"/>
      <c r="H335" s="249"/>
      <c r="I335" s="253"/>
      <c r="J335" s="254"/>
      <c r="K335" s="234"/>
      <c r="L335" s="347"/>
      <c r="M335" s="347"/>
      <c r="N335" s="3"/>
      <c r="O335" s="19">
        <v>110</v>
      </c>
      <c r="P335" s="64">
        <f t="shared" si="131"/>
        <v>0</v>
      </c>
      <c r="Q335" s="494"/>
      <c r="R335" s="131"/>
      <c r="S335" s="131"/>
      <c r="T335" s="691"/>
      <c r="U335" s="2"/>
      <c r="V335" s="127"/>
      <c r="W335" s="691"/>
      <c r="X335" s="691"/>
      <c r="Y335" s="131"/>
      <c r="Z335" s="691"/>
      <c r="AA335" s="124"/>
      <c r="AB335" s="124"/>
    </row>
    <row r="336" spans="1:28" s="445" customFormat="1">
      <c r="A336" s="30"/>
      <c r="B336" s="72"/>
      <c r="C336" s="19">
        <v>60</v>
      </c>
      <c r="D336" s="74"/>
      <c r="E336" s="145"/>
      <c r="F336" s="131"/>
      <c r="G336" s="343"/>
      <c r="H336" s="249"/>
      <c r="I336" s="253"/>
      <c r="J336" s="254"/>
      <c r="K336" s="234"/>
      <c r="L336" s="347"/>
      <c r="M336" s="347"/>
      <c r="N336" s="3"/>
      <c r="O336" s="65">
        <v>120</v>
      </c>
      <c r="P336" s="65">
        <f t="shared" si="131"/>
        <v>0</v>
      </c>
      <c r="Q336" s="494"/>
      <c r="R336" s="183"/>
      <c r="S336" s="183"/>
      <c r="T336" s="185"/>
      <c r="U336" s="678"/>
      <c r="V336" s="362"/>
      <c r="W336" s="185"/>
      <c r="X336" s="691"/>
      <c r="Y336" s="131"/>
      <c r="Z336" s="691"/>
      <c r="AA336" s="144"/>
      <c r="AB336" s="124"/>
    </row>
    <row r="337" spans="1:28" s="445" customFormat="1">
      <c r="A337" s="30"/>
      <c r="B337" s="7"/>
      <c r="C337" s="19">
        <v>70</v>
      </c>
      <c r="D337" s="74"/>
      <c r="E337" s="145"/>
      <c r="F337" s="131"/>
      <c r="G337" s="343"/>
      <c r="H337" s="249"/>
      <c r="I337" s="253"/>
      <c r="J337" s="254"/>
      <c r="K337" s="1"/>
      <c r="L337" s="347"/>
      <c r="M337" s="347"/>
      <c r="N337" s="3"/>
      <c r="O337" s="204" t="s">
        <v>94</v>
      </c>
      <c r="P337" s="689">
        <f t="shared" ref="P337" si="132">AVERAGE(P331:P336)</f>
        <v>0</v>
      </c>
      <c r="Q337" s="689"/>
      <c r="R337" s="185"/>
      <c r="S337" s="185"/>
      <c r="T337" s="185"/>
      <c r="U337" s="678"/>
      <c r="V337" s="362"/>
      <c r="W337" s="185"/>
      <c r="X337" s="132"/>
      <c r="Y337" s="132"/>
      <c r="Z337" s="132"/>
      <c r="AA337" s="683"/>
      <c r="AB337" s="124"/>
    </row>
    <row r="338" spans="1:28" s="445" customFormat="1">
      <c r="A338" s="6"/>
      <c r="B338" s="7"/>
      <c r="C338" s="19">
        <v>80</v>
      </c>
      <c r="D338" s="74"/>
      <c r="E338" s="145"/>
      <c r="F338" s="131"/>
      <c r="G338" s="343"/>
      <c r="H338" s="248"/>
      <c r="I338" s="238"/>
      <c r="J338" s="248"/>
      <c r="K338" s="1"/>
      <c r="L338" s="347"/>
      <c r="M338" s="347"/>
      <c r="N338" s="3"/>
      <c r="O338" s="3"/>
      <c r="P338" s="3"/>
      <c r="Q338" s="3"/>
      <c r="R338" s="3"/>
      <c r="S338" s="3"/>
      <c r="T338" s="3"/>
      <c r="U338" s="3"/>
      <c r="V338" s="3"/>
      <c r="W338" s="3"/>
      <c r="X338" s="3"/>
      <c r="Y338" s="3"/>
      <c r="Z338" s="3"/>
      <c r="AA338" s="3"/>
      <c r="AB338" s="124"/>
    </row>
    <row r="339" spans="1:28" s="445" customFormat="1" ht="15">
      <c r="A339" s="6"/>
      <c r="B339" s="7"/>
      <c r="C339" s="19">
        <v>85</v>
      </c>
      <c r="D339" s="74"/>
      <c r="E339" s="145"/>
      <c r="F339" s="131"/>
      <c r="G339" s="343"/>
      <c r="H339" s="248"/>
      <c r="I339" s="238"/>
      <c r="J339" s="248"/>
      <c r="K339" s="253"/>
      <c r="L339" s="255"/>
      <c r="M339" s="255"/>
      <c r="N339" s="235"/>
      <c r="O339" s="793" t="s">
        <v>63</v>
      </c>
      <c r="P339" s="794"/>
      <c r="Q339" s="795"/>
      <c r="R339" s="3"/>
      <c r="S339" s="883" t="s">
        <v>98</v>
      </c>
      <c r="T339" s="884"/>
      <c r="U339" s="78"/>
      <c r="V339" s="3"/>
      <c r="W339" s="14" t="s">
        <v>22</v>
      </c>
      <c r="X339" s="659" t="s">
        <v>24</v>
      </c>
      <c r="Y339" s="791" t="s">
        <v>81</v>
      </c>
      <c r="Z339" s="867"/>
      <c r="AA339" s="3"/>
      <c r="AB339" s="124"/>
    </row>
    <row r="340" spans="1:28" s="445" customFormat="1">
      <c r="A340" s="30"/>
      <c r="B340" s="7"/>
      <c r="C340" s="19">
        <v>90</v>
      </c>
      <c r="D340" s="74"/>
      <c r="E340" s="145"/>
      <c r="F340" s="131"/>
      <c r="G340" s="343"/>
      <c r="H340" s="248"/>
      <c r="I340" s="238"/>
      <c r="J340" s="248"/>
      <c r="K340" s="253"/>
      <c r="L340" s="257"/>
      <c r="M340" s="257"/>
      <c r="N340" s="235"/>
      <c r="O340" s="49" t="s">
        <v>62</v>
      </c>
      <c r="P340" s="49" t="s">
        <v>58</v>
      </c>
      <c r="Q340" s="50" t="s">
        <v>59</v>
      </c>
      <c r="R340" s="3"/>
      <c r="S340" s="875" t="s">
        <v>99</v>
      </c>
      <c r="T340" s="876"/>
      <c r="U340" s="205"/>
      <c r="V340" s="3"/>
      <c r="W340" s="660" t="s">
        <v>23</v>
      </c>
      <c r="X340" s="660" t="s">
        <v>40</v>
      </c>
      <c r="Y340" s="875" t="s">
        <v>196</v>
      </c>
      <c r="Z340" s="876"/>
      <c r="AA340" s="3"/>
      <c r="AB340" s="124"/>
    </row>
    <row r="341" spans="1:28" s="445" customFormat="1">
      <c r="A341" s="30"/>
      <c r="B341" s="7"/>
      <c r="C341" s="19">
        <v>100</v>
      </c>
      <c r="D341" s="74"/>
      <c r="E341" s="145"/>
      <c r="F341" s="131"/>
      <c r="G341" s="343"/>
      <c r="H341" s="562"/>
      <c r="I341" s="563"/>
      <c r="J341" s="248"/>
      <c r="K341" s="253"/>
      <c r="L341" s="248"/>
      <c r="M341" s="248"/>
      <c r="N341" s="235"/>
      <c r="O341" s="137" t="e">
        <f>P344/Q344</f>
        <v>#DIV/0!</v>
      </c>
      <c r="P341" s="145"/>
      <c r="Q341" s="145"/>
      <c r="R341" s="1"/>
      <c r="S341" s="1"/>
      <c r="T341" s="1"/>
      <c r="U341" s="1"/>
      <c r="V341" s="3"/>
      <c r="W341" s="18">
        <v>2</v>
      </c>
      <c r="X341" s="665">
        <f t="shared" ref="X341:X346" si="133">D338</f>
        <v>0</v>
      </c>
      <c r="Y341" s="567"/>
      <c r="Z341" s="566"/>
      <c r="AA341" s="3"/>
      <c r="AB341" s="124"/>
    </row>
    <row r="342" spans="1:28" s="445" customFormat="1">
      <c r="A342" s="30"/>
      <c r="B342" s="7"/>
      <c r="C342" s="19">
        <v>110</v>
      </c>
      <c r="D342" s="74"/>
      <c r="E342" s="145"/>
      <c r="F342" s="131"/>
      <c r="G342" s="343"/>
      <c r="H342" s="275"/>
      <c r="I342" s="238"/>
      <c r="J342" s="248"/>
      <c r="K342" s="1"/>
      <c r="L342" s="256"/>
      <c r="M342" s="256"/>
      <c r="N342" s="235"/>
      <c r="O342" s="662"/>
      <c r="P342" s="145"/>
      <c r="Q342" s="145"/>
      <c r="R342" s="1"/>
      <c r="S342" s="1"/>
      <c r="T342" s="1"/>
      <c r="U342" s="1"/>
      <c r="V342" s="3"/>
      <c r="W342" s="19">
        <v>7</v>
      </c>
      <c r="X342" s="662">
        <f t="shared" si="133"/>
        <v>0</v>
      </c>
      <c r="Y342" s="877">
        <f>(J338+J339)*(C339-C338)/2</f>
        <v>0</v>
      </c>
      <c r="Z342" s="878"/>
      <c r="AA342" s="3"/>
      <c r="AB342" s="124"/>
    </row>
    <row r="343" spans="1:28" s="445" customFormat="1">
      <c r="A343" s="30"/>
      <c r="B343" s="7"/>
      <c r="C343" s="19">
        <v>120</v>
      </c>
      <c r="D343" s="74"/>
      <c r="E343" s="145"/>
      <c r="F343" s="131"/>
      <c r="G343" s="343"/>
      <c r="H343" s="248"/>
      <c r="I343" s="238"/>
      <c r="J343" s="248"/>
      <c r="K343" s="238"/>
      <c r="L343" s="255"/>
      <c r="M343" s="255"/>
      <c r="N343" s="235"/>
      <c r="O343" s="666"/>
      <c r="P343" s="145"/>
      <c r="Q343" s="145"/>
      <c r="R343" s="1"/>
      <c r="S343" s="1"/>
      <c r="T343" s="1"/>
      <c r="U343" s="1"/>
      <c r="V343" s="3"/>
      <c r="W343" s="19">
        <v>12</v>
      </c>
      <c r="X343" s="662">
        <f t="shared" si="133"/>
        <v>0</v>
      </c>
      <c r="Y343" s="877">
        <f>(J339+J340)*(C340-C339)/2</f>
        <v>0</v>
      </c>
      <c r="Z343" s="878"/>
      <c r="AA343" s="3"/>
      <c r="AB343" s="124"/>
    </row>
    <row r="344" spans="1:28" s="445" customFormat="1">
      <c r="A344" s="30"/>
      <c r="B344" s="7"/>
      <c r="C344" s="19"/>
      <c r="D344" s="564"/>
      <c r="E344" s="565"/>
      <c r="F344" s="131"/>
      <c r="G344" s="349"/>
      <c r="H344" s="249"/>
      <c r="I344" s="235"/>
      <c r="J344" s="347"/>
      <c r="K344" s="253"/>
      <c r="L344" s="255"/>
      <c r="M344" s="255"/>
      <c r="N344" s="235"/>
      <c r="O344" s="42" t="s">
        <v>25</v>
      </c>
      <c r="P344" s="668" t="e">
        <f>AVERAGE(P341:P343)</f>
        <v>#DIV/0!</v>
      </c>
      <c r="Q344" s="173" t="e">
        <f>AVERAGE(Q341:Q343)</f>
        <v>#DIV/0!</v>
      </c>
      <c r="R344" s="1"/>
      <c r="S344" s="1"/>
      <c r="T344" s="1"/>
      <c r="U344" s="1"/>
      <c r="V344" s="3"/>
      <c r="W344" s="19">
        <v>22</v>
      </c>
      <c r="X344" s="662">
        <f t="shared" si="133"/>
        <v>0</v>
      </c>
      <c r="Y344" s="877">
        <f>(J340+J341)*(C341-C340)/2</f>
        <v>0</v>
      </c>
      <c r="Z344" s="878"/>
      <c r="AA344" s="3"/>
      <c r="AB344" s="124"/>
    </row>
    <row r="345" spans="1:28" s="445" customFormat="1">
      <c r="A345" s="30"/>
      <c r="B345" s="7"/>
      <c r="C345" s="19"/>
      <c r="D345" s="564"/>
      <c r="E345" s="565"/>
      <c r="F345" s="131"/>
      <c r="G345" s="344"/>
      <c r="H345" s="250"/>
      <c r="I345" s="235"/>
      <c r="J345" s="347"/>
      <c r="K345" s="253"/>
      <c r="L345" s="255"/>
      <c r="M345" s="255"/>
      <c r="N345" s="235"/>
      <c r="O345" s="1"/>
      <c r="P345" s="1"/>
      <c r="Q345" s="1"/>
      <c r="R345" s="1"/>
      <c r="S345" s="1"/>
      <c r="T345" s="1"/>
      <c r="U345" s="1"/>
      <c r="V345" s="3"/>
      <c r="W345" s="19">
        <v>32</v>
      </c>
      <c r="X345" s="662">
        <f t="shared" si="133"/>
        <v>0</v>
      </c>
      <c r="Y345" s="877">
        <f>(J341+J342)*(C342-C341)/2</f>
        <v>0</v>
      </c>
      <c r="Z345" s="878"/>
      <c r="AA345" s="3"/>
      <c r="AB345" s="124"/>
    </row>
    <row r="346" spans="1:28" s="445" customFormat="1">
      <c r="A346" s="30"/>
      <c r="B346" s="7"/>
      <c r="C346" s="19"/>
      <c r="D346" s="564"/>
      <c r="E346" s="565"/>
      <c r="F346" s="131"/>
      <c r="G346" s="347"/>
      <c r="H346" s="250"/>
      <c r="I346" s="235"/>
      <c r="J346" s="347"/>
      <c r="K346" s="253"/>
      <c r="L346" s="255"/>
      <c r="M346" s="255"/>
      <c r="N346" s="1"/>
      <c r="O346" s="1"/>
      <c r="P346" s="1"/>
      <c r="Q346" s="1"/>
      <c r="R346" s="1"/>
      <c r="S346" s="1"/>
      <c r="T346" s="1"/>
      <c r="U346" s="1"/>
      <c r="V346" s="3"/>
      <c r="W346" s="663">
        <v>42</v>
      </c>
      <c r="X346" s="666">
        <f t="shared" si="133"/>
        <v>0</v>
      </c>
      <c r="Y346" s="879">
        <f>(J342+J343)*(C343-C342)/2</f>
        <v>0</v>
      </c>
      <c r="Z346" s="880"/>
      <c r="AA346" s="3"/>
      <c r="AB346" s="124"/>
    </row>
    <row r="347" spans="1:28" s="445" customFormat="1">
      <c r="A347" s="76"/>
      <c r="B347" s="116"/>
      <c r="C347" s="663"/>
      <c r="D347" s="564"/>
      <c r="E347" s="565"/>
      <c r="F347" s="183"/>
      <c r="G347" s="348"/>
      <c r="H347" s="251"/>
      <c r="I347" s="352"/>
      <c r="J347" s="227"/>
      <c r="K347" s="338"/>
      <c r="L347" s="407"/>
      <c r="M347" s="257"/>
      <c r="N347" s="1"/>
      <c r="O347" s="1"/>
      <c r="P347" s="1"/>
      <c r="Q347" s="1"/>
      <c r="R347" s="1"/>
      <c r="S347" s="1"/>
      <c r="T347" s="1"/>
      <c r="U347" s="1"/>
      <c r="V347" s="2"/>
      <c r="W347" s="666" t="s">
        <v>25</v>
      </c>
      <c r="X347" s="666">
        <f>AVERAGE(X341:X346)</f>
        <v>0</v>
      </c>
      <c r="Y347" s="881">
        <f>SUM(Y342:Z346)/10*(220/100)/40*1000</f>
        <v>0</v>
      </c>
      <c r="Z347" s="882"/>
      <c r="AA347" s="3"/>
      <c r="AB347" s="124"/>
    </row>
    <row r="348" spans="1:28" s="445" customFormat="1">
      <c r="A348" s="140"/>
      <c r="B348" s="8"/>
      <c r="C348" s="66"/>
      <c r="D348" s="66"/>
      <c r="E348" s="135"/>
      <c r="F348" s="88"/>
      <c r="G348" s="16"/>
      <c r="H348" s="66"/>
      <c r="I348" s="66"/>
      <c r="J348" s="66"/>
      <c r="K348" s="66"/>
      <c r="L348" s="83"/>
      <c r="M348" s="664"/>
      <c r="N348" s="8"/>
      <c r="O348" s="8"/>
      <c r="P348" s="8"/>
      <c r="Q348" s="8"/>
      <c r="R348" s="8"/>
      <c r="S348" s="8"/>
      <c r="T348" s="8"/>
      <c r="U348" s="8"/>
      <c r="V348" s="16"/>
      <c r="W348" s="16"/>
      <c r="X348" s="16"/>
      <c r="Y348" s="16"/>
      <c r="Z348" s="16"/>
      <c r="AA348" s="16"/>
      <c r="AB348" s="144"/>
    </row>
    <row r="349" spans="1:28" s="445" customFormat="1">
      <c r="A349" s="465"/>
      <c r="B349" s="493"/>
      <c r="C349" s="465"/>
    </row>
    <row r="350" spans="1:28" s="445" customFormat="1"/>
    <row r="351" spans="1:28" s="445" customFormat="1"/>
    <row r="352" spans="1:28" s="445" customFormat="1"/>
    <row r="353" s="445" customFormat="1"/>
    <row r="354" s="445" customFormat="1"/>
    <row r="355" s="445" customFormat="1"/>
    <row r="356" s="445" customFormat="1"/>
    <row r="357" s="445" customFormat="1"/>
    <row r="358" s="445" customFormat="1"/>
    <row r="359" s="445" customFormat="1"/>
    <row r="360" s="445" customFormat="1"/>
    <row r="361" s="445" customFormat="1"/>
    <row r="362" s="445" customFormat="1"/>
    <row r="363" s="445" customFormat="1"/>
    <row r="364" s="445" customFormat="1"/>
    <row r="365" s="445" customFormat="1"/>
    <row r="366" s="445" customFormat="1"/>
    <row r="367" s="445" customFormat="1"/>
    <row r="368" s="445" customFormat="1"/>
    <row r="369" s="445" customFormat="1"/>
    <row r="370" s="445" customFormat="1"/>
    <row r="371" s="445" customFormat="1"/>
    <row r="372" s="445" customFormat="1"/>
    <row r="373" s="445" customFormat="1"/>
    <row r="374" s="445" customFormat="1"/>
    <row r="375" s="445" customFormat="1"/>
    <row r="376" s="445" customFormat="1"/>
    <row r="377" s="445" customFormat="1"/>
    <row r="378" s="445" customFormat="1"/>
    <row r="379" s="445" customFormat="1"/>
    <row r="380" s="445" customFormat="1"/>
    <row r="381" s="445" customFormat="1"/>
    <row r="382" s="445" customFormat="1"/>
    <row r="383" s="445" customFormat="1"/>
    <row r="384" s="445" customFormat="1"/>
    <row r="385" s="445" customFormat="1"/>
    <row r="386" s="445" customFormat="1"/>
    <row r="387" s="445" customFormat="1"/>
    <row r="388" s="445" customFormat="1"/>
    <row r="389" s="445" customFormat="1"/>
    <row r="390" s="445" customFormat="1"/>
    <row r="391" s="445" customFormat="1"/>
    <row r="392" s="445" customFormat="1"/>
    <row r="393" s="445" customFormat="1"/>
    <row r="394" s="445" customFormat="1"/>
    <row r="395" s="445" customFormat="1"/>
    <row r="396" s="445" customFormat="1"/>
    <row r="397" s="445" customFormat="1"/>
    <row r="398" s="445" customFormat="1"/>
    <row r="399" s="445" customFormat="1"/>
    <row r="400" s="445" customFormat="1"/>
    <row r="401" s="445" customFormat="1"/>
    <row r="402" s="445" customFormat="1"/>
    <row r="403" s="445" customFormat="1"/>
    <row r="404" s="445" customFormat="1"/>
    <row r="405" s="445" customFormat="1"/>
    <row r="406" s="445" customFormat="1"/>
    <row r="407" s="445" customFormat="1"/>
    <row r="408" s="445" customFormat="1"/>
    <row r="409" s="445" customFormat="1"/>
    <row r="410" s="445" customFormat="1"/>
    <row r="411" s="445" customFormat="1"/>
    <row r="412" s="445" customFormat="1"/>
    <row r="413" s="445" customFormat="1"/>
    <row r="414" s="445" customFormat="1"/>
    <row r="415" s="445" customFormat="1"/>
    <row r="416" s="445" customFormat="1"/>
    <row r="417" s="445" customFormat="1"/>
    <row r="418" s="445" customFormat="1"/>
    <row r="419" s="445" customFormat="1"/>
    <row r="420" s="445" customFormat="1"/>
    <row r="421" s="445" customFormat="1"/>
    <row r="422" s="445" customFormat="1"/>
    <row r="423" s="445" customFormat="1"/>
    <row r="424" s="445" customFormat="1"/>
    <row r="425" s="445" customFormat="1"/>
    <row r="426" s="445" customFormat="1"/>
    <row r="427" s="445" customFormat="1"/>
    <row r="428" s="445" customFormat="1"/>
    <row r="429" s="445" customFormat="1"/>
    <row r="430" s="445" customFormat="1"/>
    <row r="431" s="445" customFormat="1"/>
    <row r="432" s="445" customFormat="1"/>
    <row r="433" s="445" customFormat="1"/>
    <row r="434" s="445" customFormat="1"/>
    <row r="435" s="445" customFormat="1"/>
    <row r="436" s="445" customFormat="1"/>
    <row r="437" s="445" customFormat="1"/>
    <row r="438" s="445" customFormat="1"/>
    <row r="439" s="445" customFormat="1"/>
    <row r="440" s="445" customFormat="1"/>
    <row r="441" s="445" customFormat="1"/>
    <row r="442" s="445" customFormat="1"/>
    <row r="443" s="445" customFormat="1"/>
    <row r="444" s="445" customFormat="1"/>
    <row r="445" s="445" customFormat="1"/>
    <row r="446" s="445" customFormat="1"/>
    <row r="447" s="445" customFormat="1"/>
    <row r="448" s="445" customFormat="1"/>
    <row r="449" s="445" customFormat="1"/>
    <row r="450" s="445" customFormat="1"/>
    <row r="451" s="445" customFormat="1"/>
    <row r="452" s="445" customFormat="1"/>
    <row r="453" s="445" customFormat="1"/>
    <row r="454" s="445" customFormat="1"/>
    <row r="455" s="445" customFormat="1"/>
    <row r="456" s="445" customFormat="1"/>
    <row r="457" s="445" customFormat="1"/>
    <row r="458" s="445" customFormat="1"/>
    <row r="459" s="445" customFormat="1"/>
    <row r="460" s="445" customFormat="1"/>
    <row r="461" s="445" customFormat="1"/>
    <row r="462" s="445" customFormat="1"/>
    <row r="463" s="445" customFormat="1"/>
    <row r="464" s="445" customFormat="1"/>
    <row r="465" s="445" customFormat="1"/>
    <row r="466" s="445" customFormat="1"/>
    <row r="467" s="445" customFormat="1"/>
    <row r="468" s="445" customFormat="1"/>
    <row r="469" s="445" customFormat="1"/>
    <row r="470" s="445" customFormat="1"/>
    <row r="471" s="445" customFormat="1"/>
    <row r="472" s="445" customFormat="1"/>
    <row r="473" s="445" customFormat="1"/>
    <row r="474" s="445" customFormat="1"/>
    <row r="475" s="445" customFormat="1"/>
    <row r="476" s="445" customFormat="1"/>
    <row r="477" s="445" customFormat="1"/>
    <row r="478" s="445" customFormat="1"/>
    <row r="479" s="445" customFormat="1"/>
    <row r="480" s="445" customFormat="1"/>
    <row r="481" s="445" customFormat="1"/>
    <row r="482" s="445" customFormat="1"/>
    <row r="483" s="445" customFormat="1"/>
    <row r="484" s="445" customFormat="1"/>
    <row r="485" s="445" customFormat="1"/>
    <row r="486" s="445" customFormat="1"/>
    <row r="487" s="445" customFormat="1"/>
    <row r="488" s="445" customFormat="1"/>
    <row r="489" s="445" customFormat="1"/>
    <row r="490" s="445" customFormat="1"/>
    <row r="491" s="445" customFormat="1"/>
    <row r="492" s="445" customFormat="1"/>
    <row r="493" s="445" customFormat="1"/>
    <row r="494" s="445" customFormat="1"/>
    <row r="495" s="445" customFormat="1"/>
    <row r="496" s="445" customFormat="1"/>
    <row r="497" s="445" customFormat="1"/>
    <row r="498" s="445" customFormat="1"/>
    <row r="499" s="445" customFormat="1"/>
    <row r="500" s="445" customFormat="1"/>
    <row r="501" s="445" customFormat="1"/>
    <row r="502" s="445" customFormat="1"/>
    <row r="503" s="445" customFormat="1"/>
    <row r="504" s="445" customFormat="1"/>
    <row r="505" s="445" customFormat="1"/>
    <row r="506" s="445" customFormat="1"/>
    <row r="507" s="445" customFormat="1"/>
    <row r="508" s="445" customFormat="1"/>
    <row r="509" s="445" customFormat="1"/>
    <row r="510" s="445" customFormat="1"/>
    <row r="511" s="445" customFormat="1"/>
    <row r="512" s="445" customFormat="1"/>
    <row r="513" s="445" customFormat="1"/>
    <row r="514" s="445" customFormat="1"/>
    <row r="515" s="445" customFormat="1"/>
    <row r="516" s="445" customFormat="1"/>
    <row r="517" s="445" customFormat="1"/>
    <row r="518" s="445" customFormat="1"/>
    <row r="519" s="445" customFormat="1"/>
    <row r="520" s="445" customFormat="1"/>
    <row r="521" s="445" customFormat="1"/>
    <row r="522" s="445" customFormat="1"/>
    <row r="523" s="445" customFormat="1"/>
    <row r="524" s="445" customFormat="1"/>
    <row r="525" s="445" customFormat="1"/>
    <row r="526" s="445" customFormat="1"/>
    <row r="527" s="445" customFormat="1"/>
    <row r="528" s="445" customFormat="1"/>
    <row r="529" spans="28:62" s="445" customFormat="1"/>
    <row r="530" spans="28:62" s="445" customFormat="1"/>
    <row r="531" spans="28:62" s="445" customFormat="1"/>
    <row r="532" spans="28:62" s="445" customFormat="1"/>
    <row r="533" spans="28:62" s="445" customFormat="1"/>
    <row r="534" spans="28:62" s="445" customFormat="1"/>
    <row r="535" spans="28:62" s="445" customFormat="1"/>
    <row r="536" spans="28:62" s="3" customFormat="1">
      <c r="AB536" s="92"/>
      <c r="AC536" s="92"/>
      <c r="AD536" s="92"/>
      <c r="AE536" s="445"/>
      <c r="AF536" s="445"/>
      <c r="AG536" s="445"/>
      <c r="AH536" s="445"/>
      <c r="AI536" s="445"/>
      <c r="AJ536" s="445"/>
      <c r="AK536" s="445"/>
      <c r="AL536" s="445"/>
      <c r="AM536" s="445"/>
      <c r="AN536" s="445"/>
      <c r="AO536" s="445"/>
      <c r="AP536" s="445"/>
      <c r="AQ536" s="445"/>
      <c r="AR536" s="445"/>
      <c r="AS536" s="445"/>
      <c r="AT536" s="445"/>
      <c r="AU536" s="445"/>
      <c r="AV536" s="445"/>
      <c r="AW536" s="445"/>
      <c r="AX536" s="445"/>
      <c r="AY536" s="445"/>
      <c r="AZ536" s="445"/>
      <c r="BA536" s="445"/>
      <c r="BB536" s="445"/>
      <c r="BC536" s="445"/>
      <c r="BD536" s="445"/>
      <c r="BE536" s="445"/>
      <c r="BF536" s="445"/>
      <c r="BG536" s="445"/>
      <c r="BH536" s="445"/>
      <c r="BI536" s="445"/>
      <c r="BJ536" s="445"/>
    </row>
    <row r="537" spans="28:62" s="3" customFormat="1">
      <c r="AB537" s="92"/>
      <c r="AC537" s="92"/>
      <c r="AD537" s="92"/>
      <c r="AE537" s="445"/>
      <c r="AF537" s="445"/>
      <c r="AG537" s="445"/>
      <c r="AH537" s="445"/>
      <c r="AI537" s="445"/>
      <c r="AJ537" s="445"/>
      <c r="AK537" s="445"/>
      <c r="AL537" s="445"/>
      <c r="AM537" s="445"/>
      <c r="AN537" s="445"/>
      <c r="AO537" s="445"/>
      <c r="AP537" s="445"/>
      <c r="AQ537" s="445"/>
      <c r="AR537" s="445"/>
      <c r="AS537" s="445"/>
      <c r="AT537" s="445"/>
      <c r="AU537" s="445"/>
      <c r="AV537" s="445"/>
      <c r="AW537" s="445"/>
      <c r="AX537" s="445"/>
      <c r="AY537" s="445"/>
      <c r="AZ537" s="445"/>
      <c r="BA537" s="445"/>
      <c r="BB537" s="445"/>
      <c r="BC537" s="445"/>
      <c r="BD537" s="445"/>
      <c r="BE537" s="445"/>
      <c r="BF537" s="445"/>
      <c r="BG537" s="445"/>
      <c r="BH537" s="445"/>
      <c r="BI537" s="445"/>
      <c r="BJ537" s="445"/>
    </row>
  </sheetData>
  <mergeCells count="199">
    <mergeCell ref="Y255:Z255"/>
    <mergeCell ref="Y256:Z256"/>
    <mergeCell ref="Y215:Z215"/>
    <mergeCell ref="Y190:Z190"/>
    <mergeCell ref="Y210:Z210"/>
    <mergeCell ref="Y211:Z211"/>
    <mergeCell ref="Y212:Z212"/>
    <mergeCell ref="Y232:Z232"/>
    <mergeCell ref="Y233:Z233"/>
    <mergeCell ref="Y236:Z236"/>
    <mergeCell ref="Y237:Z237"/>
    <mergeCell ref="Y254:Z254"/>
    <mergeCell ref="A1:R1"/>
    <mergeCell ref="A2:R2"/>
    <mergeCell ref="A4:R4"/>
    <mergeCell ref="R6:AA6"/>
    <mergeCell ref="A284:B284"/>
    <mergeCell ref="E284:F284"/>
    <mergeCell ref="O295:Q295"/>
    <mergeCell ref="S295:T295"/>
    <mergeCell ref="Y295:Z295"/>
    <mergeCell ref="Y164:Z164"/>
    <mergeCell ref="Y163:Z163"/>
    <mergeCell ref="S163:T163"/>
    <mergeCell ref="O207:Q207"/>
    <mergeCell ref="Y208:Z208"/>
    <mergeCell ref="Y207:Z207"/>
    <mergeCell ref="S208:T208"/>
    <mergeCell ref="S119:T119"/>
    <mergeCell ref="S186:T186"/>
    <mergeCell ref="Y186:Z186"/>
    <mergeCell ref="Y185:Z185"/>
    <mergeCell ref="S185:T185"/>
    <mergeCell ref="O185:Q185"/>
    <mergeCell ref="S164:T164"/>
    <mergeCell ref="S98:T98"/>
    <mergeCell ref="S296:T296"/>
    <mergeCell ref="Y296:Z296"/>
    <mergeCell ref="A262:B262"/>
    <mergeCell ref="E262:F262"/>
    <mergeCell ref="O273:Q273"/>
    <mergeCell ref="S273:T273"/>
    <mergeCell ref="Y273:Z273"/>
    <mergeCell ref="S274:T274"/>
    <mergeCell ref="Y274:Z274"/>
    <mergeCell ref="Y279:Z279"/>
    <mergeCell ref="A6:F6"/>
    <mergeCell ref="G6:Q6"/>
    <mergeCell ref="A20:B20"/>
    <mergeCell ref="Y56:Z56"/>
    <mergeCell ref="Y57:Z57"/>
    <mergeCell ref="Y59:Z59"/>
    <mergeCell ref="Y78:Z78"/>
    <mergeCell ref="Y79:Z79"/>
    <mergeCell ref="Y80:Z80"/>
    <mergeCell ref="Y58:Z58"/>
    <mergeCell ref="Y60:Z60"/>
    <mergeCell ref="Y61:Z61"/>
    <mergeCell ref="M19:N19"/>
    <mergeCell ref="R30:V30"/>
    <mergeCell ref="Y54:Z54"/>
    <mergeCell ref="Y53:Z53"/>
    <mergeCell ref="A19:B19"/>
    <mergeCell ref="D19:E19"/>
    <mergeCell ref="F19:H19"/>
    <mergeCell ref="K19:L19"/>
    <mergeCell ref="A174:B174"/>
    <mergeCell ref="E174:F174"/>
    <mergeCell ref="A196:B196"/>
    <mergeCell ref="E196:F196"/>
    <mergeCell ref="O30:P30"/>
    <mergeCell ref="M30:N30"/>
    <mergeCell ref="K30:L30"/>
    <mergeCell ref="A130:B130"/>
    <mergeCell ref="A152:B152"/>
    <mergeCell ref="A108:B108"/>
    <mergeCell ref="O75:Q75"/>
    <mergeCell ref="O119:Q119"/>
    <mergeCell ref="O141:Q141"/>
    <mergeCell ref="O163:Q163"/>
    <mergeCell ref="O53:Q53"/>
    <mergeCell ref="O97:Q97"/>
    <mergeCell ref="E130:F130"/>
    <mergeCell ref="A86:B86"/>
    <mergeCell ref="A64:B64"/>
    <mergeCell ref="A42:B42"/>
    <mergeCell ref="E42:F42"/>
    <mergeCell ref="E64:F64"/>
    <mergeCell ref="E86:F86"/>
    <mergeCell ref="Y98:Z98"/>
    <mergeCell ref="Y97:Z97"/>
    <mergeCell ref="S97:T97"/>
    <mergeCell ref="Y76:Z76"/>
    <mergeCell ref="S53:T53"/>
    <mergeCell ref="S54:T54"/>
    <mergeCell ref="Y75:Z75"/>
    <mergeCell ref="S75:T75"/>
    <mergeCell ref="S76:T76"/>
    <mergeCell ref="Y81:Z81"/>
    <mergeCell ref="Y82:Z82"/>
    <mergeCell ref="Y83:Z83"/>
    <mergeCell ref="S142:T142"/>
    <mergeCell ref="Y142:Z142"/>
    <mergeCell ref="Y141:Z141"/>
    <mergeCell ref="S141:T141"/>
    <mergeCell ref="Y120:Z120"/>
    <mergeCell ref="S207:T207"/>
    <mergeCell ref="Y119:Z119"/>
    <mergeCell ref="S120:T120"/>
    <mergeCell ref="AA19:AB19"/>
    <mergeCell ref="Y100:Z100"/>
    <mergeCell ref="Y101:Z101"/>
    <mergeCell ref="Y102:Z102"/>
    <mergeCell ref="Y122:Z122"/>
    <mergeCell ref="Y123:Z123"/>
    <mergeCell ref="Y124:Z124"/>
    <mergeCell ref="Y144:Z144"/>
    <mergeCell ref="Y145:Z145"/>
    <mergeCell ref="Y146:Z146"/>
    <mergeCell ref="Y166:Z166"/>
    <mergeCell ref="Y167:Z167"/>
    <mergeCell ref="Y103:Z103"/>
    <mergeCell ref="Y104:Z104"/>
    <mergeCell ref="Y105:Z105"/>
    <mergeCell ref="Y125:Z125"/>
    <mergeCell ref="A218:B218"/>
    <mergeCell ref="E218:F218"/>
    <mergeCell ref="O229:Q229"/>
    <mergeCell ref="S229:T229"/>
    <mergeCell ref="Y229:Z229"/>
    <mergeCell ref="E108:F108"/>
    <mergeCell ref="E152:F152"/>
    <mergeCell ref="S252:T252"/>
    <mergeCell ref="Y252:Z252"/>
    <mergeCell ref="S230:T230"/>
    <mergeCell ref="Y230:Z230"/>
    <mergeCell ref="A240:B240"/>
    <mergeCell ref="E240:F240"/>
    <mergeCell ref="O251:Q251"/>
    <mergeCell ref="S251:T251"/>
    <mergeCell ref="Y251:Z251"/>
    <mergeCell ref="Y169:Z169"/>
    <mergeCell ref="Y170:Z170"/>
    <mergeCell ref="Y171:Z171"/>
    <mergeCell ref="Y191:Z191"/>
    <mergeCell ref="Y192:Z192"/>
    <mergeCell ref="Y193:Z193"/>
    <mergeCell ref="Y213:Z213"/>
    <mergeCell ref="Y214:Z214"/>
    <mergeCell ref="Y126:Z126"/>
    <mergeCell ref="Y127:Z127"/>
    <mergeCell ref="Y147:Z147"/>
    <mergeCell ref="Y148:Z148"/>
    <mergeCell ref="Y149:Z149"/>
    <mergeCell ref="Y303:Z303"/>
    <mergeCell ref="Y257:Z257"/>
    <mergeCell ref="Y258:Z258"/>
    <mergeCell ref="Y259:Z259"/>
    <mergeCell ref="Y276:Z276"/>
    <mergeCell ref="Y277:Z277"/>
    <mergeCell ref="Y278:Z278"/>
    <mergeCell ref="Y280:Z280"/>
    <mergeCell ref="Y281:Z281"/>
    <mergeCell ref="Y302:Z302"/>
    <mergeCell ref="Y301:Z301"/>
    <mergeCell ref="Y234:Z234"/>
    <mergeCell ref="Y235:Z235"/>
    <mergeCell ref="Y298:Z298"/>
    <mergeCell ref="Y299:Z299"/>
    <mergeCell ref="Y300:Z300"/>
    <mergeCell ref="Y168:Z168"/>
    <mergeCell ref="Y188:Z188"/>
    <mergeCell ref="Y189:Z189"/>
    <mergeCell ref="A328:B328"/>
    <mergeCell ref="E328:F328"/>
    <mergeCell ref="O339:Q339"/>
    <mergeCell ref="S339:T339"/>
    <mergeCell ref="Y339:Z339"/>
    <mergeCell ref="A306:B306"/>
    <mergeCell ref="E306:F306"/>
    <mergeCell ref="O317:Q317"/>
    <mergeCell ref="S317:T317"/>
    <mergeCell ref="Y317:Z317"/>
    <mergeCell ref="S318:T318"/>
    <mergeCell ref="Y318:Z318"/>
    <mergeCell ref="Y320:Z320"/>
    <mergeCell ref="Y321:Z321"/>
    <mergeCell ref="S340:T340"/>
    <mergeCell ref="Y340:Z340"/>
    <mergeCell ref="Y342:Z342"/>
    <mergeCell ref="Y343:Z343"/>
    <mergeCell ref="Y344:Z344"/>
    <mergeCell ref="Y345:Z345"/>
    <mergeCell ref="Y346:Z346"/>
    <mergeCell ref="Y347:Z347"/>
    <mergeCell ref="Y322:Z322"/>
    <mergeCell ref="Y323:Z323"/>
    <mergeCell ref="Y324:Z324"/>
    <mergeCell ref="Y325:Z325"/>
  </mergeCells>
  <phoneticPr fontId="3" type="noConversion"/>
  <pageMargins left="0.75" right="0.75" top="1" bottom="1" header="0.5" footer="0.5"/>
  <pageSetup orientation="portrait" r:id="rId1"/>
  <headerFooter alignWithMargins="0"/>
  <drawing r:id="rId2"/>
</worksheet>
</file>

<file path=xl/worksheets/sheet4.xml><?xml version="1.0" encoding="utf-8"?>
<worksheet xmlns="http://schemas.openxmlformats.org/spreadsheetml/2006/main" xmlns:r="http://schemas.openxmlformats.org/officeDocument/2006/relationships">
  <dimension ref="A1:AW1600"/>
  <sheetViews>
    <sheetView topLeftCell="A88" workbookViewId="0">
      <selection activeCell="K39" sqref="K39"/>
    </sheetView>
  </sheetViews>
  <sheetFormatPr defaultRowHeight="12.75"/>
  <cols>
    <col min="22" max="30" width="9.140625" style="89"/>
    <col min="31" max="49" width="9.140625" style="446"/>
  </cols>
  <sheetData>
    <row r="1" spans="1:27" ht="20.25" customHeight="1">
      <c r="A1" s="798" t="s">
        <v>129</v>
      </c>
      <c r="B1" s="799"/>
      <c r="C1" s="799"/>
      <c r="D1" s="799"/>
      <c r="E1" s="799"/>
      <c r="F1" s="799"/>
      <c r="G1" s="799"/>
      <c r="H1" s="799"/>
      <c r="I1" s="799"/>
      <c r="J1" s="799"/>
      <c r="K1" s="799"/>
      <c r="L1" s="799"/>
      <c r="M1" s="799"/>
      <c r="N1" s="799"/>
      <c r="O1" s="799"/>
      <c r="P1" s="799"/>
      <c r="Q1" s="799"/>
      <c r="R1" s="799"/>
      <c r="S1" s="218"/>
      <c r="T1" s="218"/>
      <c r="U1" s="218"/>
      <c r="V1" s="218"/>
      <c r="W1" s="218"/>
      <c r="X1" s="218"/>
      <c r="Y1" s="297"/>
      <c r="Z1" s="297"/>
      <c r="AA1" s="220"/>
    </row>
    <row r="2" spans="1:27" ht="20.25" customHeight="1">
      <c r="A2" s="800" t="s">
        <v>149</v>
      </c>
      <c r="B2" s="801"/>
      <c r="C2" s="801"/>
      <c r="D2" s="801"/>
      <c r="E2" s="801"/>
      <c r="F2" s="801"/>
      <c r="G2" s="801"/>
      <c r="H2" s="801"/>
      <c r="I2" s="801"/>
      <c r="J2" s="801"/>
      <c r="K2" s="801"/>
      <c r="L2" s="801"/>
      <c r="M2" s="801"/>
      <c r="N2" s="801"/>
      <c r="O2" s="801"/>
      <c r="P2" s="801"/>
      <c r="Q2" s="801"/>
      <c r="R2" s="801"/>
      <c r="S2" s="219"/>
      <c r="T2" s="219"/>
      <c r="U2" s="219"/>
      <c r="V2" s="219"/>
      <c r="W2" s="219"/>
      <c r="X2" s="219"/>
      <c r="Y2" s="296"/>
      <c r="Z2" s="296"/>
      <c r="AA2" s="221"/>
    </row>
    <row r="3" spans="1:27" ht="9" customHeight="1">
      <c r="A3" s="268"/>
      <c r="B3" s="269"/>
      <c r="C3" s="269"/>
      <c r="D3" s="269"/>
      <c r="E3" s="269"/>
      <c r="F3" s="269"/>
      <c r="G3" s="269"/>
      <c r="H3" s="269"/>
      <c r="I3" s="269"/>
      <c r="J3" s="269"/>
      <c r="K3" s="269"/>
      <c r="L3" s="269"/>
      <c r="M3" s="269"/>
      <c r="N3" s="269"/>
      <c r="O3" s="269"/>
      <c r="P3" s="269"/>
      <c r="Q3" s="269"/>
      <c r="R3" s="269"/>
      <c r="S3" s="219"/>
      <c r="T3" s="219"/>
      <c r="U3" s="219"/>
      <c r="V3" s="219"/>
      <c r="W3" s="219"/>
      <c r="X3" s="219"/>
      <c r="Y3" s="296"/>
      <c r="Z3" s="296"/>
      <c r="AA3" s="221"/>
    </row>
    <row r="4" spans="1:27" ht="26.25" customHeight="1">
      <c r="A4" s="804" t="s">
        <v>245</v>
      </c>
      <c r="B4" s="805"/>
      <c r="C4" s="805"/>
      <c r="D4" s="805"/>
      <c r="E4" s="805"/>
      <c r="F4" s="805"/>
      <c r="G4" s="805"/>
      <c r="H4" s="805"/>
      <c r="I4" s="805"/>
      <c r="J4" s="805"/>
      <c r="K4" s="805"/>
      <c r="L4" s="805"/>
      <c r="M4" s="805"/>
      <c r="N4" s="805"/>
      <c r="O4" s="805"/>
      <c r="P4" s="805"/>
      <c r="Q4" s="805"/>
      <c r="R4" s="805"/>
      <c r="S4" s="219"/>
      <c r="T4" s="219"/>
      <c r="U4" s="219"/>
      <c r="V4" s="219"/>
      <c r="W4" s="219"/>
      <c r="X4" s="219"/>
      <c r="Y4" s="296"/>
      <c r="Z4" s="296"/>
      <c r="AA4" s="221"/>
    </row>
    <row r="5" spans="1:27" ht="12.75" customHeight="1">
      <c r="A5" s="217"/>
      <c r="B5" s="186"/>
      <c r="C5" s="117"/>
      <c r="D5" s="117"/>
      <c r="E5" s="117"/>
      <c r="F5" s="117"/>
      <c r="G5" s="117"/>
      <c r="H5" s="186"/>
      <c r="I5" s="186"/>
      <c r="J5" s="119"/>
      <c r="K5" s="119"/>
      <c r="L5" s="119"/>
      <c r="M5" s="186"/>
      <c r="N5" s="271"/>
      <c r="O5" s="186"/>
      <c r="P5" s="118" t="s">
        <v>130</v>
      </c>
      <c r="Q5" s="118"/>
      <c r="R5" s="120"/>
      <c r="S5" s="120"/>
      <c r="T5" s="117"/>
      <c r="U5" s="117"/>
      <c r="V5" s="117"/>
      <c r="W5" s="117"/>
      <c r="X5" s="117"/>
      <c r="Y5" s="186"/>
      <c r="Z5" s="186"/>
      <c r="AA5" s="222"/>
    </row>
    <row r="6" spans="1:27" ht="12.75" customHeight="1">
      <c r="A6" s="802" t="s">
        <v>21</v>
      </c>
      <c r="B6" s="803"/>
      <c r="C6" s="803"/>
      <c r="D6" s="803"/>
      <c r="E6" s="803"/>
      <c r="F6" s="803"/>
      <c r="G6" s="796" t="s">
        <v>51</v>
      </c>
      <c r="H6" s="797"/>
      <c r="I6" s="797"/>
      <c r="J6" s="797"/>
      <c r="K6" s="797"/>
      <c r="L6" s="797"/>
      <c r="M6" s="797"/>
      <c r="N6" s="797"/>
      <c r="O6" s="797"/>
      <c r="P6" s="797"/>
      <c r="Q6" s="797"/>
      <c r="R6" s="806" t="s">
        <v>88</v>
      </c>
      <c r="S6" s="807"/>
      <c r="T6" s="807"/>
      <c r="U6" s="807"/>
      <c r="V6" s="807"/>
      <c r="W6" s="807"/>
      <c r="X6" s="807"/>
      <c r="Y6" s="807"/>
      <c r="Z6" s="807"/>
      <c r="AA6" s="808"/>
    </row>
    <row r="7" spans="1:27" ht="12.75" customHeight="1">
      <c r="A7" s="56" t="s">
        <v>119</v>
      </c>
      <c r="B7" s="57"/>
      <c r="C7" s="57"/>
      <c r="D7" s="212" t="s">
        <v>271</v>
      </c>
      <c r="E7" s="106"/>
      <c r="F7" s="32"/>
      <c r="G7" s="260" t="s">
        <v>121</v>
      </c>
      <c r="H7" s="258"/>
      <c r="I7" s="261" t="s">
        <v>152</v>
      </c>
      <c r="J7" s="262"/>
      <c r="K7" s="447"/>
      <c r="L7" s="258"/>
      <c r="M7" s="261" t="s">
        <v>187</v>
      </c>
      <c r="N7" s="258"/>
      <c r="O7" s="261" t="s">
        <v>30</v>
      </c>
      <c r="P7" s="262"/>
      <c r="Q7" s="447"/>
      <c r="R7" s="260" t="s">
        <v>92</v>
      </c>
      <c r="S7" s="261"/>
      <c r="T7" s="261"/>
      <c r="U7" s="261"/>
      <c r="V7" s="261"/>
      <c r="W7" s="258"/>
      <c r="X7" s="258"/>
      <c r="Y7" s="258"/>
      <c r="Z7" s="258"/>
      <c r="AA7" s="259"/>
    </row>
    <row r="8" spans="1:27" ht="12.75" customHeight="1">
      <c r="A8" s="56" t="s">
        <v>206</v>
      </c>
      <c r="B8" s="57"/>
      <c r="C8" s="57"/>
      <c r="D8" s="109" t="s">
        <v>105</v>
      </c>
      <c r="E8" s="106"/>
      <c r="F8" s="32"/>
      <c r="G8" s="56" t="s">
        <v>120</v>
      </c>
      <c r="H8" s="32"/>
      <c r="I8" s="106" t="s">
        <v>153</v>
      </c>
      <c r="J8" s="108"/>
      <c r="K8" s="504"/>
      <c r="L8" s="32"/>
      <c r="M8" s="106" t="s">
        <v>188</v>
      </c>
      <c r="N8" s="32"/>
      <c r="O8" s="106" t="s">
        <v>32</v>
      </c>
      <c r="P8" s="106"/>
      <c r="Q8" s="32"/>
      <c r="R8" s="56" t="s">
        <v>93</v>
      </c>
      <c r="S8" s="106"/>
      <c r="T8" s="106"/>
      <c r="U8" s="106"/>
      <c r="V8" s="106"/>
      <c r="W8" s="32"/>
      <c r="X8" s="32"/>
      <c r="Y8" s="32"/>
      <c r="Z8" s="32"/>
      <c r="AA8" s="107"/>
    </row>
    <row r="9" spans="1:27">
      <c r="A9" s="56" t="s">
        <v>122</v>
      </c>
      <c r="B9" s="57"/>
      <c r="C9" s="57"/>
      <c r="D9" s="213" t="s">
        <v>104</v>
      </c>
      <c r="E9" s="106"/>
      <c r="F9" s="32"/>
      <c r="G9" s="56" t="s">
        <v>127</v>
      </c>
      <c r="H9" s="32"/>
      <c r="I9" s="106" t="s">
        <v>159</v>
      </c>
      <c r="J9" s="108"/>
      <c r="K9" s="504"/>
      <c r="L9" s="32"/>
      <c r="M9" s="106" t="s">
        <v>189</v>
      </c>
      <c r="N9" s="32"/>
      <c r="O9" s="106" t="s">
        <v>114</v>
      </c>
      <c r="P9" s="106"/>
      <c r="Q9" s="32"/>
      <c r="R9" s="56" t="s">
        <v>269</v>
      </c>
      <c r="S9" s="106"/>
      <c r="T9" s="106"/>
      <c r="U9" s="106"/>
      <c r="V9" s="106"/>
      <c r="W9" s="32"/>
      <c r="X9" s="32"/>
      <c r="Y9" s="32"/>
      <c r="Z9" s="32"/>
      <c r="AA9" s="107"/>
    </row>
    <row r="10" spans="1:27">
      <c r="A10" s="56" t="s">
        <v>123</v>
      </c>
      <c r="B10" s="57"/>
      <c r="C10" s="57"/>
      <c r="D10" s="490" t="s">
        <v>300</v>
      </c>
      <c r="E10" s="106"/>
      <c r="F10" s="32"/>
      <c r="G10" s="264"/>
      <c r="H10" s="32"/>
      <c r="I10" s="106" t="s">
        <v>160</v>
      </c>
      <c r="J10" s="32"/>
      <c r="K10" s="32"/>
      <c r="L10" s="32"/>
      <c r="M10" s="106" t="s">
        <v>190</v>
      </c>
      <c r="N10" s="32"/>
      <c r="O10" s="216" t="s">
        <v>113</v>
      </c>
      <c r="P10" s="106"/>
      <c r="Q10" s="32"/>
      <c r="R10" s="298" t="s">
        <v>89</v>
      </c>
      <c r="S10" s="106"/>
      <c r="T10" s="108"/>
      <c r="U10" s="106"/>
      <c r="V10" s="106"/>
      <c r="W10" s="32"/>
      <c r="X10" s="32"/>
      <c r="Y10" s="32"/>
      <c r="Z10" s="32"/>
      <c r="AA10" s="107"/>
    </row>
    <row r="11" spans="1:27">
      <c r="A11" s="56" t="s">
        <v>124</v>
      </c>
      <c r="B11" s="57"/>
      <c r="C11" s="57"/>
      <c r="D11" s="109" t="s">
        <v>117</v>
      </c>
      <c r="E11" s="106"/>
      <c r="F11" s="32"/>
      <c r="G11" s="56" t="s">
        <v>128</v>
      </c>
      <c r="H11" s="32"/>
      <c r="I11" s="106" t="s">
        <v>35</v>
      </c>
      <c r="J11" s="108"/>
      <c r="K11" s="504"/>
      <c r="L11" s="32"/>
      <c r="M11" s="106" t="s">
        <v>191</v>
      </c>
      <c r="N11" s="32"/>
      <c r="O11" s="106" t="s">
        <v>111</v>
      </c>
      <c r="P11" s="106"/>
      <c r="Q11" s="32"/>
      <c r="R11" s="56" t="s">
        <v>107</v>
      </c>
      <c r="S11" s="106"/>
      <c r="T11" s="106"/>
      <c r="U11" s="106"/>
      <c r="V11" s="106"/>
      <c r="W11" s="32"/>
      <c r="X11" s="32"/>
      <c r="Y11" s="32"/>
      <c r="Z11" s="32"/>
      <c r="AA11" s="107"/>
    </row>
    <row r="12" spans="1:27">
      <c r="B12" s="57"/>
      <c r="C12" s="57"/>
      <c r="D12" s="109" t="s">
        <v>118</v>
      </c>
      <c r="E12" s="106"/>
      <c r="F12" s="32"/>
      <c r="G12" s="56" t="s">
        <v>176</v>
      </c>
      <c r="H12" s="32"/>
      <c r="I12" s="106" t="s">
        <v>177</v>
      </c>
      <c r="J12" s="108"/>
      <c r="K12" s="504"/>
      <c r="L12" s="32"/>
      <c r="M12" s="106" t="s">
        <v>217</v>
      </c>
      <c r="N12" s="32"/>
      <c r="O12" s="106" t="s">
        <v>218</v>
      </c>
      <c r="P12" s="106"/>
      <c r="Q12" s="32"/>
      <c r="R12" s="56" t="s">
        <v>148</v>
      </c>
      <c r="S12" s="106"/>
      <c r="T12" s="106"/>
      <c r="U12" s="106"/>
      <c r="V12" s="106"/>
      <c r="W12" s="32"/>
      <c r="X12" s="32"/>
      <c r="Y12" s="32"/>
      <c r="Z12" s="32"/>
      <c r="AA12" s="107"/>
    </row>
    <row r="13" spans="1:27">
      <c r="A13" s="56" t="s">
        <v>125</v>
      </c>
      <c r="B13" s="57"/>
      <c r="C13" s="57"/>
      <c r="D13" s="265" t="s">
        <v>174</v>
      </c>
      <c r="E13" s="106"/>
      <c r="F13" s="32"/>
      <c r="G13" s="264"/>
      <c r="H13" s="32"/>
      <c r="I13" s="106" t="s">
        <v>178</v>
      </c>
      <c r="J13" s="32"/>
      <c r="K13" s="504"/>
      <c r="L13" s="32"/>
      <c r="M13" s="106" t="s">
        <v>192</v>
      </c>
      <c r="N13" s="32"/>
      <c r="O13" s="106" t="s">
        <v>115</v>
      </c>
      <c r="P13" s="106"/>
      <c r="Q13" s="32"/>
      <c r="R13" s="56" t="s">
        <v>91</v>
      </c>
      <c r="S13" s="106"/>
      <c r="T13" s="106"/>
      <c r="U13" s="106"/>
      <c r="V13" s="106"/>
      <c r="W13" s="32"/>
      <c r="X13" s="32"/>
      <c r="Y13" s="32"/>
      <c r="Z13" s="32"/>
      <c r="AA13" s="107"/>
    </row>
    <row r="14" spans="1:27">
      <c r="A14" s="56" t="s">
        <v>126</v>
      </c>
      <c r="B14" s="57"/>
      <c r="C14" s="57"/>
      <c r="D14" s="214" t="s">
        <v>175</v>
      </c>
      <c r="E14" s="106"/>
      <c r="F14" s="32"/>
      <c r="G14" s="56" t="s">
        <v>183</v>
      </c>
      <c r="H14" s="1"/>
      <c r="I14" s="106" t="s">
        <v>182</v>
      </c>
      <c r="J14" s="1"/>
      <c r="K14" s="504"/>
      <c r="L14" s="32"/>
      <c r="M14" s="106" t="s">
        <v>193</v>
      </c>
      <c r="N14" s="32"/>
      <c r="O14" s="106" t="s">
        <v>116</v>
      </c>
      <c r="P14" s="106"/>
      <c r="Q14" s="32"/>
      <c r="R14" s="298" t="s">
        <v>161</v>
      </c>
      <c r="S14" s="109"/>
      <c r="T14" s="110"/>
      <c r="U14" s="110"/>
      <c r="V14" s="110"/>
      <c r="W14" s="32"/>
      <c r="X14" s="32"/>
      <c r="Y14" s="32"/>
      <c r="Z14" s="32"/>
      <c r="AA14" s="107"/>
    </row>
    <row r="15" spans="1:27">
      <c r="A15" s="106" t="s">
        <v>203</v>
      </c>
      <c r="B15" s="57"/>
      <c r="C15" s="57"/>
      <c r="D15" s="109" t="s">
        <v>205</v>
      </c>
      <c r="E15" s="106"/>
      <c r="F15" s="32"/>
      <c r="G15" s="56" t="s">
        <v>184</v>
      </c>
      <c r="H15" s="32"/>
      <c r="I15" s="106" t="s">
        <v>52</v>
      </c>
      <c r="J15" s="108"/>
      <c r="K15" s="504"/>
      <c r="L15" s="32"/>
      <c r="M15" s="106" t="s">
        <v>194</v>
      </c>
      <c r="N15" s="32"/>
      <c r="O15" s="106" t="s">
        <v>110</v>
      </c>
      <c r="P15" s="32"/>
      <c r="Q15" s="32"/>
      <c r="R15" s="298" t="s">
        <v>90</v>
      </c>
      <c r="S15" s="109"/>
      <c r="T15" s="110"/>
      <c r="U15" s="110"/>
      <c r="V15" s="110"/>
      <c r="W15" s="32"/>
      <c r="X15" s="32"/>
      <c r="Y15" s="32"/>
      <c r="Z15" s="32"/>
      <c r="AA15" s="107"/>
    </row>
    <row r="16" spans="1:27">
      <c r="A16" s="56" t="s">
        <v>204</v>
      </c>
      <c r="B16" s="57"/>
      <c r="C16" s="57"/>
      <c r="D16" s="109"/>
      <c r="E16" s="106"/>
      <c r="F16" s="32"/>
      <c r="G16" s="56" t="s">
        <v>185</v>
      </c>
      <c r="H16" s="32"/>
      <c r="I16" s="106" t="s">
        <v>53</v>
      </c>
      <c r="J16" s="108"/>
      <c r="K16" s="504"/>
      <c r="L16" s="32"/>
      <c r="M16" s="106" t="s">
        <v>195</v>
      </c>
      <c r="N16" s="106"/>
      <c r="O16" s="106" t="s">
        <v>158</v>
      </c>
      <c r="P16" s="106"/>
      <c r="Q16" s="32"/>
      <c r="R16" s="298"/>
      <c r="S16" s="109"/>
      <c r="T16" s="110"/>
      <c r="U16" s="110"/>
      <c r="V16" s="110"/>
      <c r="W16" s="32"/>
      <c r="X16" s="32"/>
      <c r="Y16" s="32"/>
      <c r="Z16" s="32"/>
      <c r="AA16" s="107"/>
    </row>
    <row r="17" spans="1:28">
      <c r="A17" s="60"/>
      <c r="B17" s="59"/>
      <c r="C17" s="59"/>
      <c r="D17" s="111"/>
      <c r="E17" s="211"/>
      <c r="F17" s="33"/>
      <c r="G17" s="58" t="s">
        <v>186</v>
      </c>
      <c r="H17" s="33"/>
      <c r="I17" s="211" t="s">
        <v>54</v>
      </c>
      <c r="J17" s="215"/>
      <c r="K17" s="505"/>
      <c r="L17" s="33"/>
      <c r="M17" s="211" t="s">
        <v>277</v>
      </c>
      <c r="N17" s="33"/>
      <c r="O17" s="211" t="s">
        <v>278</v>
      </c>
      <c r="P17" s="211"/>
      <c r="Q17" s="33"/>
      <c r="R17" s="227"/>
      <c r="S17" s="111"/>
      <c r="T17" s="112"/>
      <c r="U17" s="112"/>
      <c r="V17" s="112"/>
      <c r="W17" s="33"/>
      <c r="X17" s="33"/>
      <c r="Y17" s="33"/>
      <c r="Z17" s="33"/>
      <c r="AA17" s="113"/>
    </row>
    <row r="18" spans="1:28">
      <c r="A18" s="94"/>
      <c r="B18" s="92"/>
      <c r="C18" s="92"/>
      <c r="D18" s="92"/>
      <c r="E18" s="92"/>
      <c r="F18" s="92"/>
      <c r="G18" s="92"/>
      <c r="H18" s="92"/>
      <c r="I18" s="92"/>
      <c r="J18" s="92"/>
      <c r="K18" s="92"/>
      <c r="L18" s="92"/>
      <c r="M18" s="92"/>
      <c r="N18" s="92"/>
      <c r="O18" s="92"/>
      <c r="P18" s="92"/>
      <c r="Q18" s="92"/>
      <c r="R18" s="92"/>
      <c r="S18" s="92"/>
      <c r="T18" s="92"/>
      <c r="U18" s="92"/>
      <c r="V18" s="92"/>
    </row>
    <row r="19" spans="1:28" ht="14.25">
      <c r="A19" s="817" t="s">
        <v>56</v>
      </c>
      <c r="B19" s="818"/>
      <c r="C19" s="525" t="s">
        <v>22</v>
      </c>
      <c r="D19" s="812" t="s">
        <v>154</v>
      </c>
      <c r="E19" s="814"/>
      <c r="F19" s="812" t="s">
        <v>27</v>
      </c>
      <c r="G19" s="813"/>
      <c r="H19" s="814"/>
      <c r="I19" s="523"/>
      <c r="J19" s="650" t="s">
        <v>22</v>
      </c>
      <c r="K19" s="893" t="s">
        <v>154</v>
      </c>
      <c r="L19" s="894"/>
      <c r="M19" s="893" t="s">
        <v>247</v>
      </c>
      <c r="N19" s="894"/>
      <c r="O19" s="651" t="s">
        <v>27</v>
      </c>
      <c r="P19" s="652"/>
      <c r="Q19" s="651" t="s">
        <v>155</v>
      </c>
      <c r="R19" s="652"/>
      <c r="S19" s="651" t="s">
        <v>33</v>
      </c>
      <c r="T19" s="652"/>
      <c r="U19" s="651" t="s">
        <v>167</v>
      </c>
      <c r="V19" s="652"/>
      <c r="W19" s="651" t="s">
        <v>181</v>
      </c>
      <c r="X19" s="652"/>
      <c r="Y19" s="651" t="s">
        <v>46</v>
      </c>
      <c r="Z19" s="652"/>
      <c r="AA19" s="893"/>
      <c r="AB19" s="894"/>
    </row>
    <row r="20" spans="1:28">
      <c r="A20" s="819" t="s">
        <v>57</v>
      </c>
      <c r="B20" s="820"/>
      <c r="C20" s="24" t="s">
        <v>23</v>
      </c>
      <c r="D20" s="511" t="s">
        <v>40</v>
      </c>
      <c r="E20" s="97" t="s">
        <v>26</v>
      </c>
      <c r="F20" s="512" t="s">
        <v>34</v>
      </c>
      <c r="G20" s="82" t="s">
        <v>26</v>
      </c>
      <c r="H20" s="26" t="s">
        <v>226</v>
      </c>
      <c r="I20" s="1"/>
      <c r="J20" s="653" t="s">
        <v>23</v>
      </c>
      <c r="K20" s="653" t="s">
        <v>40</v>
      </c>
      <c r="L20" s="654" t="s">
        <v>26</v>
      </c>
      <c r="M20" s="653" t="s">
        <v>40</v>
      </c>
      <c r="N20" s="654" t="s">
        <v>26</v>
      </c>
      <c r="O20" s="653" t="s">
        <v>34</v>
      </c>
      <c r="P20" s="654" t="s">
        <v>26</v>
      </c>
      <c r="Q20" s="653" t="s">
        <v>31</v>
      </c>
      <c r="R20" s="654" t="s">
        <v>26</v>
      </c>
      <c r="S20" s="653" t="s">
        <v>34</v>
      </c>
      <c r="T20" s="654" t="s">
        <v>26</v>
      </c>
      <c r="U20" s="653" t="s">
        <v>34</v>
      </c>
      <c r="V20" s="654" t="s">
        <v>26</v>
      </c>
      <c r="W20" s="653" t="s">
        <v>84</v>
      </c>
      <c r="X20" s="654" t="s">
        <v>26</v>
      </c>
      <c r="Y20" s="653" t="s">
        <v>41</v>
      </c>
      <c r="Z20" s="655" t="s">
        <v>26</v>
      </c>
      <c r="AA20" s="653"/>
      <c r="AB20" s="654"/>
    </row>
    <row r="21" spans="1:28">
      <c r="A21" s="17"/>
      <c r="B21" s="123"/>
      <c r="C21" s="18">
        <v>-10</v>
      </c>
      <c r="D21" s="179">
        <f t="shared" ref="D21:D34" si="0">AVERAGE(D44,D66,D88,D110,D132,D154,D176,D198,D220,D242,D264,D286)</f>
        <v>114.14285714285714</v>
      </c>
      <c r="E21" s="130">
        <f t="shared" ref="E21:E34" si="1">STDEV(D44,D66,D88,D110,D132,D154,D176,D198,D220,D242,D264,D286)/SQRT(COUNT(D44,D66,D88,D110,D132,D154,D176,D198,D220,D242,D264,D286)-1)</f>
        <v>7.8259843946964143</v>
      </c>
      <c r="F21" s="555">
        <f t="shared" ref="F21:F34" si="2">AVERAGE(F44,F66,F88,F110,F132,F154,F176,F198,F220,F242,F264,F286)</f>
        <v>0</v>
      </c>
      <c r="G21" s="556">
        <f t="shared" ref="G21:G34" si="3">STDEV(F44,F66,F88,F110,F132,F154,F176,F198,F220,F242,F264,F286)/SQRT(COUNT(F44,F66,F88,F110,F132,F154,F176,F198,F220,F242,F264,F286)-1)</f>
        <v>0</v>
      </c>
      <c r="H21" s="556"/>
      <c r="I21" s="1"/>
      <c r="J21" s="18" t="s">
        <v>280</v>
      </c>
      <c r="K21" s="603">
        <f>AVERAGE(P44,P66,P88,P110,P132,P154,P176,P198,P220,P242,P264,P286)</f>
        <v>99.875</v>
      </c>
      <c r="L21" s="604">
        <f>STDEV(P44,P66,P88,P110,P132,P154,P176,P198,P220,P242,P264,P286)/SQRT(COUNT(P44,P66,P88,P110,P132,P154,P176,P198,P220,P242,P264,P286)-1)</f>
        <v>16.662848202035615</v>
      </c>
      <c r="M21" s="130">
        <f>AVERAGE(Q44,Q66,Q88,Q110,Q132,Q154,Q176,Q198,Q220,Q242,Q264,Q286)</f>
        <v>173.51646000000002</v>
      </c>
      <c r="N21" s="130">
        <f>STDEV(Q44,Q66,Q88,Q110,Q132,Q154,Q176,Q198,Q220,Q242,Q264,Q286)/SQRT(COUNT(Q44,Q66,Q88,Q110,Q132,Q154,Q176,Q198,Q220,Q242,Q264,Q286)-1)</f>
        <v>19.238381936568825</v>
      </c>
      <c r="O21" s="603">
        <v>0</v>
      </c>
      <c r="P21" s="604">
        <v>0</v>
      </c>
      <c r="Q21" s="605">
        <f>AVERAGE(T44,T66,T88,T110,T132,T154,T176,T198,T220,T242,T264,T286)</f>
        <v>196427.24880859093</v>
      </c>
      <c r="R21" s="604">
        <f>STDEV(T44,T66,T88,T110,T132,T154,T176,T198,T220,T242,T264,T286)/SQRT(COUNT(T44,T66,T88,T110,T132,T154,T176,T198,T220,T242,T264,T286)-1)</f>
        <v>37359.089894280463</v>
      </c>
      <c r="S21" s="603">
        <f>AVERAGE(W44,W66,W88,W110,W132,W154,W176,W198,W220,W242,W264,W286)</f>
        <v>29.253301455899557</v>
      </c>
      <c r="T21" s="604">
        <f>STDEV(W44,W66,W88,W110,W132,W154,W176,W198,W220,W242,W264,W286)/SQRT(COUNT(W44,W66,W88,W110,W132,W154,W176,W198,W220,W242,W264,W286)-1)</f>
        <v>4.9711538333882146</v>
      </c>
      <c r="U21" s="603">
        <f>AVERAGE(X44,X66,X88,X110,X132,X154,X176,X198,X220,X242,X264,X286)</f>
        <v>29.253301455899557</v>
      </c>
      <c r="V21" s="604">
        <f>STDEV(X44,X66,X88,X110,X132,X154,X176,X198,X220,X242,X264,X286)/SQRT(COUNT(X44,X66,X88,X110,X132,X154,X176,X198,X220,X242,X264,X286)-1)</f>
        <v>4.9711538333882146</v>
      </c>
      <c r="W21" s="17"/>
      <c r="X21" s="607"/>
      <c r="Y21" s="603">
        <f>AVERAGE(Z44,Z66,Z88,Z110,Z132,Z154,Z176,Z198,Z220,Z242,Z264,Z286)</f>
        <v>16.962445392293738</v>
      </c>
      <c r="Z21" s="605">
        <f>STDEV(Z44,Z66,Z88,Z110,Z132,Z154,Z176,Z198,Z220,Z242,Z264,Z286)/SQRT(COUNT(Z44,Z66,Z88,Z110,Z132,Z154,Z176,Z198,Z220,Z242,Z264,Z286)-1)</f>
        <v>2.0824508556594599</v>
      </c>
      <c r="AA21" s="603"/>
      <c r="AB21" s="604"/>
    </row>
    <row r="22" spans="1:28">
      <c r="A22" s="29"/>
      <c r="B22" s="10"/>
      <c r="C22" s="19">
        <v>10</v>
      </c>
      <c r="D22" s="180">
        <f t="shared" si="0"/>
        <v>120.57142857142857</v>
      </c>
      <c r="E22" s="131">
        <f t="shared" si="1"/>
        <v>10.032882445176476</v>
      </c>
      <c r="F22" s="547">
        <f t="shared" si="2"/>
        <v>17.615040961588385</v>
      </c>
      <c r="G22" s="548">
        <f t="shared" si="3"/>
        <v>1.2234603482810931</v>
      </c>
      <c r="H22" s="548">
        <f t="shared" ref="H22:H33" si="4">AVERAGE(G45,G67,G89,G111,G133,G155,G177,G199,G221,G243,G265,G287)</f>
        <v>88.075204807941915</v>
      </c>
      <c r="I22" s="1"/>
      <c r="J22" s="18">
        <v>80</v>
      </c>
      <c r="K22" s="179">
        <f t="shared" ref="K22:K28" si="5">AVERAGE(P45,P67,P89,P111,P133,P155,P177,P199,P221,P243,P265,P287)</f>
        <v>103</v>
      </c>
      <c r="L22" s="130">
        <f t="shared" ref="L22:L28" si="6">STDEV(P45,P67,P89,P111,P133,P155,P177,P199,P221,P243,P265,P287)/SQRT(COUNT(P45,P67,P89,P111,P133,P155,P177,P199,P221,P243,P265,P287)-1)</f>
        <v>16.400597301218475</v>
      </c>
      <c r="M22" s="179">
        <f t="shared" ref="M22:M28" si="7">AVERAGE(Q45,Q67,Q89,Q111,Q133,Q155,Q177,Q199,Q221,Q243,Q265,Q287)</f>
        <v>161.97358499999999</v>
      </c>
      <c r="N22" s="182">
        <f t="shared" ref="N22:N28" si="8">STDEV(Q45,Q67,Q89,Q111,Q133,Q155,Q177,Q199,Q221,Q243,Q265,Q287)/SQRT(COUNT(Q45,Q67,Q89,Q111,Q133,Q155,Q177,Q199,Q221,Q243,Q265,Q287)-1)</f>
        <v>21.307531594026184</v>
      </c>
      <c r="O22" s="179">
        <f t="shared" ref="O22:O28" si="9">AVERAGE(R45,R67,R89,R111,R133,R155,R177,R199,R221,R243,R265,R287)</f>
        <v>25.441606412293048</v>
      </c>
      <c r="P22" s="182">
        <f t="shared" ref="P22:P28" si="10">STDEV(R45,R67,R89,R111,R133,R155,R177,R199,R221,R243,R265,R287)/SQRT(COUNT(R45,R67,R89,R111,R133,R155,R177,R199,R221,R243,R265,R287)-1)</f>
        <v>3.5226608396334855</v>
      </c>
      <c r="Q22" s="605">
        <f t="shared" ref="Q22:Q28" si="11">AVERAGE(T45,T67,T89,T111,T133,T155,T177,T199,T221,T243,T265,T287)</f>
        <v>216232.71055636401</v>
      </c>
      <c r="R22" s="605">
        <f t="shared" ref="R22:R28" si="12">STDEV(T45,T67,T89,T111,T133,T155,T177,T199,T221,T243,T265,T287)/SQRT(COUNT(T45,T67,T89,T111,T133,T155,T177,T199,T221,T243,T265,T287)-1)</f>
        <v>29393.613888194246</v>
      </c>
      <c r="S22" s="179">
        <f t="shared" ref="S22:S28" si="13">AVERAGE(W45,W67,W89,W111,W133,W155,W177,W199,W221,W243,W265,W287)</f>
        <v>48.699439062905391</v>
      </c>
      <c r="T22" s="182">
        <f t="shared" ref="T22:T28" si="14">STDEV(W45,W67,W89,W111,W133,W155,W177,W199,W221,W243,W265,W287)/SQRT(COUNT(W45,W67,W89,W111,W133,W155,W177,W199,W221,W243,W265,W287)-1)</f>
        <v>5.4002952120680785</v>
      </c>
      <c r="U22" s="605">
        <f t="shared" ref="U22:U28" si="15">AVERAGE(X45,X67,X89,X111,X133,X155,X177,X199,X221,X243,X265,X287)</f>
        <v>23.257832650612336</v>
      </c>
      <c r="V22" s="605">
        <f t="shared" ref="V22:V28" si="16">STDEV(X45,X67,X89,X111,X133,X155,X177,X199,X221,X243,X265,X287)/SQRT(COUNT(X45,X67,X89,X111,X133,X155,X177,X199,X221,X243,X265,X287)-1)</f>
        <v>6.2258708152957789</v>
      </c>
      <c r="W22" s="179">
        <f t="shared" ref="W22:W28" si="17">AVERAGE(Y45,Y67,Y89,Y111,Y133,Y155,Y177,Y199,Y221,Y243,Y265,Y287)</f>
        <v>26.491793618392069</v>
      </c>
      <c r="X22" s="182">
        <f t="shared" ref="X22:X28" si="18">STDEV(Y45,Y67,Y89,Y111,Y133,Y155,Y177,Y199,Y221,Y243,Y265,Y287)/SQRT(COUNT(Y45,Y67,Y89,Y111,Y133,Y155,Y177,Y199,Y221,Y243,Y265,Y287)-1)</f>
        <v>18.805062659936645</v>
      </c>
      <c r="Y22" s="179">
        <f t="shared" ref="Y22:Y28" si="19">AVERAGE(Z45,Z67,Z89,Z111,Z133,Z155,Z177,Z199,Z221,Z243,Z265,Z287)</f>
        <v>31.699944354282117</v>
      </c>
      <c r="Z22" s="182">
        <f t="shared" ref="Z22:Z28" si="20">STDEV(Z45,Z67,Z89,Z111,Z133,Z155,Z177,Z199,Z221,Z243,Z265,Z287)/SQRT(COUNT(Z45,Z67,Z89,Z111,Z133,Z155,Z177,Z199,Z221,Z243,Z265,Z287)-1)</f>
        <v>4.6665277165426238</v>
      </c>
      <c r="AA22" s="637"/>
      <c r="AB22" s="566"/>
    </row>
    <row r="23" spans="1:28">
      <c r="A23" s="63" t="s">
        <v>42</v>
      </c>
      <c r="B23" s="72" t="s">
        <v>285</v>
      </c>
      <c r="C23" s="19">
        <v>20</v>
      </c>
      <c r="D23" s="180">
        <f t="shared" si="0"/>
        <v>128.28571428571428</v>
      </c>
      <c r="E23" s="131">
        <f t="shared" si="1"/>
        <v>9.3414080716937207</v>
      </c>
      <c r="F23" s="547">
        <f t="shared" si="2"/>
        <v>18.617713022506628</v>
      </c>
      <c r="G23" s="548">
        <f t="shared" si="3"/>
        <v>1.6774820145766798</v>
      </c>
      <c r="H23" s="548">
        <f t="shared" si="4"/>
        <v>181.16376992047503</v>
      </c>
      <c r="I23" s="1"/>
      <c r="J23" s="19">
        <v>85</v>
      </c>
      <c r="K23" s="593">
        <f t="shared" si="5"/>
        <v>107.125</v>
      </c>
      <c r="L23" s="131">
        <f t="shared" si="6"/>
        <v>16.772715331508987</v>
      </c>
      <c r="M23" s="593">
        <f t="shared" si="7"/>
        <v>170.44710000000001</v>
      </c>
      <c r="N23" s="594">
        <f t="shared" si="8"/>
        <v>16.47927159556744</v>
      </c>
      <c r="O23" s="593">
        <f t="shared" si="9"/>
        <v>26.20324536188917</v>
      </c>
      <c r="P23" s="594">
        <f t="shared" si="10"/>
        <v>3.7889764730053628</v>
      </c>
      <c r="Q23" s="606">
        <f t="shared" si="11"/>
        <v>184449.33756522345</v>
      </c>
      <c r="R23" s="606">
        <f t="shared" si="12"/>
        <v>18028.64586127692</v>
      </c>
      <c r="S23" s="593">
        <f t="shared" si="13"/>
        <v>55.63957323418726</v>
      </c>
      <c r="T23" s="594">
        <f t="shared" si="14"/>
        <v>5.5844257808188242</v>
      </c>
      <c r="U23" s="606">
        <f t="shared" si="15"/>
        <v>29.436327872298087</v>
      </c>
      <c r="V23" s="606">
        <f t="shared" si="16"/>
        <v>6.5150193708767317</v>
      </c>
      <c r="W23" s="593">
        <f t="shared" si="17"/>
        <v>-1.7143411877564891</v>
      </c>
      <c r="X23" s="594">
        <f t="shared" si="18"/>
        <v>10.557469136999854</v>
      </c>
      <c r="Y23" s="593">
        <f t="shared" si="19"/>
        <v>34.615571168747671</v>
      </c>
      <c r="Z23" s="594">
        <f t="shared" si="20"/>
        <v>6.2069994228839525</v>
      </c>
      <c r="AA23" s="131"/>
      <c r="AB23" s="594"/>
    </row>
    <row r="24" spans="1:28">
      <c r="A24" s="62"/>
      <c r="B24" s="10"/>
      <c r="C24" s="19">
        <v>30</v>
      </c>
      <c r="D24" s="180">
        <f t="shared" si="0"/>
        <v>124.14285714285714</v>
      </c>
      <c r="E24" s="131">
        <f t="shared" si="1"/>
        <v>5.9973539138735203</v>
      </c>
      <c r="F24" s="547">
        <f t="shared" si="2"/>
        <v>19.267831101909604</v>
      </c>
      <c r="G24" s="548">
        <f t="shared" si="3"/>
        <v>2.1076271276151517</v>
      </c>
      <c r="H24" s="548">
        <f t="shared" si="4"/>
        <v>189.42772062208113</v>
      </c>
      <c r="I24" s="1"/>
      <c r="J24" s="19">
        <v>90</v>
      </c>
      <c r="K24" s="593">
        <f t="shared" si="5"/>
        <v>102.5</v>
      </c>
      <c r="L24" s="131">
        <f t="shared" si="6"/>
        <v>15.96041020392493</v>
      </c>
      <c r="M24" s="593">
        <f t="shared" si="7"/>
        <v>172.06388999999999</v>
      </c>
      <c r="N24" s="594">
        <f t="shared" si="8"/>
        <v>15.614811094649843</v>
      </c>
      <c r="O24" s="593">
        <f t="shared" si="9"/>
        <v>26.517372135032339</v>
      </c>
      <c r="P24" s="594">
        <f t="shared" si="10"/>
        <v>3.7966899516470449</v>
      </c>
      <c r="Q24" s="606">
        <f t="shared" si="11"/>
        <v>181547.96169618494</v>
      </c>
      <c r="R24" s="606">
        <f t="shared" si="12"/>
        <v>20355.254901321008</v>
      </c>
      <c r="S24" s="593">
        <f t="shared" si="13"/>
        <v>57.685599137136968</v>
      </c>
      <c r="T24" s="594">
        <f t="shared" si="14"/>
        <v>7.0665322241801327</v>
      </c>
      <c r="U24" s="606">
        <f t="shared" si="15"/>
        <v>31.168227002104633</v>
      </c>
      <c r="V24" s="606">
        <f t="shared" si="16"/>
        <v>8.1322519731348386</v>
      </c>
      <c r="W24" s="593">
        <f t="shared" si="17"/>
        <v>-12.584507122404341</v>
      </c>
      <c r="X24" s="594">
        <f t="shared" si="18"/>
        <v>22.382102988502776</v>
      </c>
      <c r="Y24" s="593">
        <f t="shared" si="19"/>
        <v>35.058370439734219</v>
      </c>
      <c r="Z24" s="594">
        <f t="shared" si="20"/>
        <v>6.4023629510753333</v>
      </c>
      <c r="AA24" s="131"/>
      <c r="AB24" s="594"/>
    </row>
    <row r="25" spans="1:28">
      <c r="A25" s="63" t="s">
        <v>43</v>
      </c>
      <c r="B25" s="72" t="s">
        <v>221</v>
      </c>
      <c r="C25" s="19">
        <v>40</v>
      </c>
      <c r="D25" s="180">
        <f t="shared" si="0"/>
        <v>112.28571428571429</v>
      </c>
      <c r="E25" s="131">
        <f t="shared" si="1"/>
        <v>3.54114141763392</v>
      </c>
      <c r="F25" s="547">
        <f t="shared" si="2"/>
        <v>19.629341650585928</v>
      </c>
      <c r="G25" s="548">
        <f t="shared" si="3"/>
        <v>2.2674132475342526</v>
      </c>
      <c r="H25" s="548">
        <f t="shared" si="4"/>
        <v>194.48586376247769</v>
      </c>
      <c r="I25" s="1"/>
      <c r="J25" s="19">
        <v>100</v>
      </c>
      <c r="K25" s="593">
        <f t="shared" si="5"/>
        <v>105.875</v>
      </c>
      <c r="L25" s="131">
        <f t="shared" si="6"/>
        <v>16.627291924263968</v>
      </c>
      <c r="M25" s="593">
        <f t="shared" si="7"/>
        <v>162.57745500000001</v>
      </c>
      <c r="N25" s="594">
        <f t="shared" si="8"/>
        <v>15.68578367129056</v>
      </c>
      <c r="O25" s="593">
        <f t="shared" si="9"/>
        <v>26.905583406826281</v>
      </c>
      <c r="P25" s="594">
        <f t="shared" si="10"/>
        <v>3.7479769703349737</v>
      </c>
      <c r="Q25" s="606">
        <f t="shared" si="11"/>
        <v>195642.31327598632</v>
      </c>
      <c r="R25" s="606">
        <f t="shared" si="12"/>
        <v>28409.211518735359</v>
      </c>
      <c r="S25" s="593">
        <f t="shared" si="13"/>
        <v>55.653503687412709</v>
      </c>
      <c r="T25" s="594">
        <f t="shared" si="14"/>
        <v>8.2714985783186421</v>
      </c>
      <c r="U25" s="606">
        <f t="shared" si="15"/>
        <v>28.747920280586438</v>
      </c>
      <c r="V25" s="606">
        <f t="shared" si="16"/>
        <v>9.5065373329067153</v>
      </c>
      <c r="W25" s="593">
        <f t="shared" si="17"/>
        <v>11.624241167485604</v>
      </c>
      <c r="X25" s="594">
        <f t="shared" si="18"/>
        <v>18.582767490821112</v>
      </c>
      <c r="Y25" s="593">
        <f t="shared" si="19"/>
        <v>35.21635798001202</v>
      </c>
      <c r="Z25" s="594">
        <f t="shared" si="20"/>
        <v>6.4739274908572106</v>
      </c>
      <c r="AA25" s="131"/>
      <c r="AB25" s="594"/>
    </row>
    <row r="26" spans="1:28">
      <c r="A26" s="62"/>
      <c r="B26" s="10"/>
      <c r="C26" s="19">
        <v>50</v>
      </c>
      <c r="D26" s="180">
        <f t="shared" si="0"/>
        <v>114.28571428571429</v>
      </c>
      <c r="E26" s="131">
        <f t="shared" si="1"/>
        <v>5.9615167985741992</v>
      </c>
      <c r="F26" s="547">
        <f t="shared" si="2"/>
        <v>21.119267754136963</v>
      </c>
      <c r="G26" s="548">
        <f t="shared" si="3"/>
        <v>2.6465113054200424</v>
      </c>
      <c r="H26" s="548">
        <f t="shared" si="4"/>
        <v>203.74304702361445</v>
      </c>
      <c r="I26" s="1"/>
      <c r="J26" s="19">
        <v>110</v>
      </c>
      <c r="K26" s="593">
        <f t="shared" si="5"/>
        <v>108.125</v>
      </c>
      <c r="L26" s="131">
        <f t="shared" si="6"/>
        <v>17.598048941022189</v>
      </c>
      <c r="M26" s="593">
        <f t="shared" si="7"/>
        <v>155.35034999999999</v>
      </c>
      <c r="N26" s="594">
        <f t="shared" si="8"/>
        <v>13.138107155918636</v>
      </c>
      <c r="O26" s="593">
        <f t="shared" si="9"/>
        <v>27.150785965461676</v>
      </c>
      <c r="P26" s="594">
        <f t="shared" si="10"/>
        <v>3.796854929194112</v>
      </c>
      <c r="Q26" s="606">
        <f t="shared" si="11"/>
        <v>206731.86215003117</v>
      </c>
      <c r="R26" s="606">
        <f t="shared" si="12"/>
        <v>30486.19359383476</v>
      </c>
      <c r="S26" s="593">
        <f t="shared" si="13"/>
        <v>53.232297958513008</v>
      </c>
      <c r="T26" s="594">
        <f t="shared" si="14"/>
        <v>8.7772542312158404</v>
      </c>
      <c r="U26" s="606">
        <f t="shared" si="15"/>
        <v>26.08151199305134</v>
      </c>
      <c r="V26" s="606">
        <f t="shared" si="16"/>
        <v>10.601603239894866</v>
      </c>
      <c r="W26" s="593">
        <f t="shared" si="17"/>
        <v>21.856081936035661</v>
      </c>
      <c r="X26" s="594">
        <f t="shared" si="18"/>
        <v>22.831932307844991</v>
      </c>
      <c r="Y26" s="593">
        <f t="shared" si="19"/>
        <v>34.612346973930542</v>
      </c>
      <c r="Z26" s="594">
        <f t="shared" si="20"/>
        <v>6.0077248311676676</v>
      </c>
      <c r="AA26" s="131"/>
      <c r="AB26" s="594"/>
    </row>
    <row r="27" spans="1:28">
      <c r="A27" s="62" t="s">
        <v>45</v>
      </c>
      <c r="B27" s="72" t="s">
        <v>301</v>
      </c>
      <c r="C27" s="19">
        <v>60</v>
      </c>
      <c r="D27" s="180">
        <f t="shared" si="0"/>
        <v>108.28571428571429</v>
      </c>
      <c r="E27" s="131">
        <f t="shared" si="1"/>
        <v>5.5010821446243279</v>
      </c>
      <c r="F27" s="547">
        <f t="shared" si="2"/>
        <v>22.357440853293895</v>
      </c>
      <c r="G27" s="548">
        <f t="shared" si="3"/>
        <v>2.7529593834785366</v>
      </c>
      <c r="H27" s="548">
        <f t="shared" si="4"/>
        <v>217.38354303715431</v>
      </c>
      <c r="I27" s="1"/>
      <c r="J27" s="590">
        <v>120</v>
      </c>
      <c r="K27" s="595">
        <f t="shared" si="5"/>
        <v>105.5</v>
      </c>
      <c r="L27" s="183">
        <f t="shared" si="6"/>
        <v>17.1142618649965</v>
      </c>
      <c r="M27" s="595">
        <f t="shared" si="7"/>
        <v>150.217455</v>
      </c>
      <c r="N27" s="596">
        <f t="shared" si="8"/>
        <v>15.728307982866005</v>
      </c>
      <c r="O27" s="595">
        <f t="shared" si="9"/>
        <v>27.640369535151326</v>
      </c>
      <c r="P27" s="596">
        <f t="shared" si="10"/>
        <v>3.7888371766121387</v>
      </c>
      <c r="Q27" s="185">
        <f t="shared" si="11"/>
        <v>213387.85798619813</v>
      </c>
      <c r="R27" s="185">
        <f t="shared" si="12"/>
        <v>31496.579341973782</v>
      </c>
      <c r="S27" s="595">
        <f t="shared" si="13"/>
        <v>51.3462973146179</v>
      </c>
      <c r="T27" s="596">
        <f t="shared" si="14"/>
        <v>7.8859734471262053</v>
      </c>
      <c r="U27" s="185">
        <f t="shared" si="15"/>
        <v>23.705927779466577</v>
      </c>
      <c r="V27" s="185">
        <f t="shared" si="16"/>
        <v>9.4006338666802449</v>
      </c>
      <c r="W27" s="595">
        <f t="shared" si="17"/>
        <v>29.473009015817535</v>
      </c>
      <c r="X27" s="596">
        <f t="shared" si="18"/>
        <v>19.47605760510163</v>
      </c>
      <c r="Y27" s="595">
        <f t="shared" si="19"/>
        <v>35.024129485669981</v>
      </c>
      <c r="Z27" s="596">
        <f t="shared" si="20"/>
        <v>6.1615828871220657</v>
      </c>
      <c r="AA27" s="16"/>
      <c r="AB27" s="144"/>
    </row>
    <row r="28" spans="1:28">
      <c r="A28" s="62"/>
      <c r="B28" s="7"/>
      <c r="C28" s="19">
        <v>70</v>
      </c>
      <c r="D28" s="180">
        <f t="shared" si="0"/>
        <v>114.28571428571429</v>
      </c>
      <c r="E28" s="131">
        <f t="shared" si="1"/>
        <v>3.1244047052045913</v>
      </c>
      <c r="F28" s="547">
        <f t="shared" si="2"/>
        <v>24.137682427866519</v>
      </c>
      <c r="G28" s="548">
        <f t="shared" si="3"/>
        <v>3.1067801985304762</v>
      </c>
      <c r="H28" s="548">
        <f t="shared" si="4"/>
        <v>232.4756164058021</v>
      </c>
      <c r="I28" s="1"/>
      <c r="J28" s="636" t="s">
        <v>94</v>
      </c>
      <c r="K28" s="595">
        <f t="shared" si="5"/>
        <v>105.35416666666667</v>
      </c>
      <c r="L28" s="183">
        <f t="shared" si="6"/>
        <v>16.428759056899562</v>
      </c>
      <c r="M28" s="595">
        <f t="shared" si="7"/>
        <v>162.1049725</v>
      </c>
      <c r="N28" s="596">
        <f t="shared" si="8"/>
        <v>14.325756154548721</v>
      </c>
      <c r="O28" s="595">
        <f t="shared" si="9"/>
        <v>26.643160469442311</v>
      </c>
      <c r="P28" s="596">
        <f t="shared" si="10"/>
        <v>3.7263552295198181</v>
      </c>
      <c r="Q28" s="185">
        <f t="shared" si="11"/>
        <v>199665.34053833134</v>
      </c>
      <c r="R28" s="185">
        <f t="shared" si="12"/>
        <v>24244.188879017358</v>
      </c>
      <c r="S28" s="595">
        <f t="shared" si="13"/>
        <v>53.70945173246222</v>
      </c>
      <c r="T28" s="596">
        <f t="shared" si="14"/>
        <v>6.7816353014336936</v>
      </c>
      <c r="U28" s="185">
        <f t="shared" si="15"/>
        <v>27.066291263019902</v>
      </c>
      <c r="V28" s="185">
        <f t="shared" si="16"/>
        <v>8.1220922012414487</v>
      </c>
      <c r="W28" s="595">
        <f t="shared" si="17"/>
        <v>12.524379571261674</v>
      </c>
      <c r="X28" s="596">
        <f t="shared" si="18"/>
        <v>13.899648578224598</v>
      </c>
      <c r="Y28" s="595">
        <f t="shared" si="19"/>
        <v>34.371120067062762</v>
      </c>
      <c r="Z28" s="596">
        <f t="shared" si="20"/>
        <v>5.9324212683107529</v>
      </c>
      <c r="AA28" s="185"/>
      <c r="AB28" s="600"/>
    </row>
    <row r="29" spans="1:28">
      <c r="A29" s="63" t="s">
        <v>44</v>
      </c>
      <c r="B29" s="72">
        <v>7</v>
      </c>
      <c r="C29" s="19">
        <v>80</v>
      </c>
      <c r="D29" s="180">
        <f t="shared" si="0"/>
        <v>117.71428571428571</v>
      </c>
      <c r="E29" s="131">
        <f t="shared" si="1"/>
        <v>5.4145600299064141</v>
      </c>
      <c r="F29" s="547">
        <f t="shared" si="2"/>
        <v>25.441606412293048</v>
      </c>
      <c r="G29" s="548">
        <f t="shared" si="3"/>
        <v>3.5226608396334855</v>
      </c>
      <c r="H29" s="548">
        <f t="shared" si="4"/>
        <v>247.89644420079782</v>
      </c>
      <c r="I29" s="1"/>
      <c r="V29" s="95"/>
      <c r="W29" s="3"/>
      <c r="X29" s="3"/>
      <c r="Y29" s="3"/>
      <c r="Z29" s="3"/>
      <c r="AA29" s="3"/>
      <c r="AB29" s="124"/>
    </row>
    <row r="30" spans="1:28" ht="14.25">
      <c r="A30" s="62"/>
      <c r="B30" s="10"/>
      <c r="C30" s="19">
        <v>85</v>
      </c>
      <c r="D30" s="180">
        <f t="shared" si="0"/>
        <v>122.42857142857143</v>
      </c>
      <c r="E30" s="131">
        <f t="shared" si="1"/>
        <v>4.3131397616092526</v>
      </c>
      <c r="F30" s="547">
        <f t="shared" si="2"/>
        <v>26.20324536188917</v>
      </c>
      <c r="G30" s="548">
        <f t="shared" si="3"/>
        <v>3.7889764730053628</v>
      </c>
      <c r="H30" s="548">
        <f t="shared" si="4"/>
        <v>258.22425887091111</v>
      </c>
      <c r="I30" s="1"/>
      <c r="J30" s="525" t="s">
        <v>22</v>
      </c>
      <c r="K30" s="812" t="s">
        <v>165</v>
      </c>
      <c r="L30" s="814"/>
      <c r="M30" s="812" t="s">
        <v>85</v>
      </c>
      <c r="N30" s="814"/>
      <c r="O30" s="812" t="s">
        <v>166</v>
      </c>
      <c r="P30" s="814"/>
      <c r="Q30" s="1"/>
      <c r="R30" s="812" t="s">
        <v>82</v>
      </c>
      <c r="S30" s="813"/>
      <c r="T30" s="813"/>
      <c r="U30" s="813"/>
      <c r="V30" s="814"/>
      <c r="W30" s="3"/>
      <c r="X30" s="3"/>
      <c r="Y30" s="3"/>
      <c r="Z30" s="3"/>
      <c r="AA30" s="3"/>
      <c r="AB30" s="124"/>
    </row>
    <row r="31" spans="1:28">
      <c r="A31" s="63" t="s">
        <v>234</v>
      </c>
      <c r="B31" s="44"/>
      <c r="C31" s="19">
        <v>90</v>
      </c>
      <c r="D31" s="180">
        <f t="shared" si="0"/>
        <v>117.14285714285714</v>
      </c>
      <c r="E31" s="131">
        <f t="shared" si="1"/>
        <v>3.6318695172701689</v>
      </c>
      <c r="F31" s="547">
        <f t="shared" si="2"/>
        <v>26.517372135032339</v>
      </c>
      <c r="G31" s="548">
        <f t="shared" si="3"/>
        <v>3.7966899516470449</v>
      </c>
      <c r="H31" s="548">
        <f t="shared" si="4"/>
        <v>263.60308748460756</v>
      </c>
      <c r="I31" s="1"/>
      <c r="J31" s="515" t="s">
        <v>23</v>
      </c>
      <c r="K31" s="515" t="s">
        <v>259</v>
      </c>
      <c r="L31" s="96" t="s">
        <v>26</v>
      </c>
      <c r="M31" s="97" t="s">
        <v>84</v>
      </c>
      <c r="N31" s="97" t="s">
        <v>26</v>
      </c>
      <c r="O31" s="97" t="s">
        <v>147</v>
      </c>
      <c r="P31" s="97" t="s">
        <v>26</v>
      </c>
      <c r="Q31" s="1"/>
      <c r="R31" s="96" t="s">
        <v>83</v>
      </c>
      <c r="S31" s="98" t="s">
        <v>266</v>
      </c>
      <c r="T31" s="97" t="s">
        <v>26</v>
      </c>
      <c r="U31" s="101" t="s">
        <v>100</v>
      </c>
      <c r="V31" s="101" t="s">
        <v>26</v>
      </c>
      <c r="W31" s="3"/>
      <c r="X31" s="3"/>
      <c r="Y31" s="3"/>
      <c r="Z31" s="3"/>
      <c r="AA31" s="3"/>
      <c r="AB31" s="124"/>
    </row>
    <row r="32" spans="1:28">
      <c r="A32" s="526" t="s">
        <v>236</v>
      </c>
      <c r="B32" s="527" t="s">
        <v>235</v>
      </c>
      <c r="C32" s="19">
        <v>100</v>
      </c>
      <c r="D32" s="180">
        <f t="shared" si="0"/>
        <v>121</v>
      </c>
      <c r="E32" s="131">
        <f t="shared" si="1"/>
        <v>4.5215533220835127</v>
      </c>
      <c r="F32" s="547">
        <f t="shared" si="2"/>
        <v>26.905583406826281</v>
      </c>
      <c r="G32" s="548">
        <f t="shared" si="3"/>
        <v>3.7479769703349737</v>
      </c>
      <c r="H32" s="548">
        <f t="shared" si="4"/>
        <v>267.11477770929315</v>
      </c>
      <c r="I32" s="1"/>
      <c r="J32" s="175">
        <v>-10</v>
      </c>
      <c r="K32" s="557">
        <f>AVERAGE(K44,K66,K88,K110,K132,K154,K176,K198,K220,K242,K264,K286)</f>
        <v>4.2805035499999997</v>
      </c>
      <c r="L32" s="557">
        <f>STDEV(K44,K66,K88,K110,K132,K154,K176,K198,K220,K242,K264,K286)/SQRT(COUNT(K44,K66,K88,K110,K132,K154,K176,K198,K220,K242,K264,K286)-1)</f>
        <v>0.46782557104260264</v>
      </c>
      <c r="M32" s="518">
        <f>AVERAGE(L44,L66,L88,L110,L132,L154,L176,L198,L220,L242,L264)</f>
        <v>47.354285714285716</v>
      </c>
      <c r="N32" s="519">
        <f>STDEV(L44,L66,L88,L110,L132,L154,L176,L198,L220,L242,L264)/SQRT(COUNT(L44,L66,L88,L110,L132,L154,L176,L198,L220,L242,L264)-1)</f>
        <v>1.1944637503053916</v>
      </c>
      <c r="O32" s="518" t="e">
        <f>AVERAGE(M44,M66,M88,M110,M132,M154)</f>
        <v>#DIV/0!</v>
      </c>
      <c r="P32" s="519" t="e">
        <f>STDEV(M44,M66,M88,M110,M132,M154)/SQRT(COUNT(M44,M66,M88,M110,M132,M154)-1)</f>
        <v>#DIV/0!</v>
      </c>
      <c r="Q32" s="1"/>
      <c r="R32" s="52" t="s">
        <v>112</v>
      </c>
      <c r="S32" s="293" t="e">
        <f>'Mch-Tsc ko, tissue'!D21</f>
        <v>#DIV/0!</v>
      </c>
      <c r="T32" s="294" t="e">
        <f>'Mch-Tsc ko, tissue'!E21</f>
        <v>#DIV/0!</v>
      </c>
      <c r="U32" s="293" t="e">
        <f>'Mch-Tsc ko, tissue'!F21</f>
        <v>#DIV/0!</v>
      </c>
      <c r="V32" s="294" t="e">
        <f>'Mch-Tsc ko, tissue'!G21</f>
        <v>#DIV/0!</v>
      </c>
      <c r="W32" s="3"/>
      <c r="X32" s="3"/>
      <c r="Y32" s="3"/>
      <c r="Z32" s="3"/>
      <c r="AA32" s="3"/>
      <c r="AB32" s="124"/>
    </row>
    <row r="33" spans="1:49">
      <c r="A33" s="520">
        <f>AVERAGE(B48,B70,B92,B114,B136,B158,B180,B202,B224,B246)</f>
        <v>30.8</v>
      </c>
      <c r="B33" s="521">
        <f>STDEV(B48,B70,B92,B114,B136,B158,B180,B202,B224,B246)/SQRT(COUNT(B48,B70,B92,B114,B136,B158,B180,B202,B224,B246)-1)</f>
        <v>1.3529802495068139</v>
      </c>
      <c r="C33" s="19">
        <v>110</v>
      </c>
      <c r="D33" s="180">
        <f t="shared" si="0"/>
        <v>123.57142857142857</v>
      </c>
      <c r="E33" s="131">
        <f t="shared" si="1"/>
        <v>7.0979540982562366</v>
      </c>
      <c r="F33" s="547">
        <f t="shared" si="2"/>
        <v>27.150785965461676</v>
      </c>
      <c r="G33" s="548">
        <f t="shared" si="3"/>
        <v>3.796854929194112</v>
      </c>
      <c r="H33" s="548">
        <f t="shared" si="4"/>
        <v>270.28184686143982</v>
      </c>
      <c r="I33" s="1"/>
      <c r="J33" s="64">
        <v>110</v>
      </c>
      <c r="K33" s="234"/>
      <c r="L33" s="234"/>
      <c r="M33" s="516">
        <f>AVERAGE(L55,L77,L99,L121,L143,L165,L187,L209,L231,L253,L275)</f>
        <v>44.43</v>
      </c>
      <c r="N33" s="517">
        <f>STDEV(L55,L77,L99,L121,L143,L165,L187,L209,L231,L253,L275)/SQRT(COUNT(L55,L77,L99,L121,L143,L165,L187,L209,L231,L253,L275)-1)</f>
        <v>0.90630813989751757</v>
      </c>
      <c r="O33" s="516" t="e">
        <f>AVERAGE(M55,M77,M99,M121,M143,M165)</f>
        <v>#DIV/0!</v>
      </c>
      <c r="P33" s="517" t="e">
        <f>STDEV(M55,M77,M99,M121,M143,M165)/SQRT(COUNT(M55,M77,M99,M121,M143,M165)-1)</f>
        <v>#DIV/0!</v>
      </c>
      <c r="Q33" s="1"/>
      <c r="R33" s="52" t="s">
        <v>47</v>
      </c>
      <c r="S33" s="282" t="e">
        <f>'Mch-Tsc ko, tissue'!D22</f>
        <v>#DIV/0!</v>
      </c>
      <c r="T33" s="291" t="e">
        <f>'Mch-Tsc ko, tissue'!E22</f>
        <v>#DIV/0!</v>
      </c>
      <c r="U33" s="282" t="e">
        <f>'Mch-Tsc ko, tissue'!F22</f>
        <v>#DIV/0!</v>
      </c>
      <c r="V33" s="291" t="e">
        <f>'Mch-Tsc ko, tissue'!G22</f>
        <v>#DIV/0!</v>
      </c>
      <c r="W33" s="3"/>
      <c r="X33" s="3"/>
      <c r="Y33" s="3"/>
      <c r="Z33" s="3"/>
      <c r="AA33" s="3"/>
      <c r="AB33" s="124"/>
    </row>
    <row r="34" spans="1:49">
      <c r="A34" s="526" t="s">
        <v>237</v>
      </c>
      <c r="B34" s="527" t="s">
        <v>235</v>
      </c>
      <c r="C34" s="19">
        <v>120</v>
      </c>
      <c r="D34" s="180">
        <f t="shared" si="0"/>
        <v>120.57142857142857</v>
      </c>
      <c r="E34" s="131">
        <f t="shared" si="1"/>
        <v>6.7324138929062398</v>
      </c>
      <c r="F34" s="547">
        <f t="shared" si="2"/>
        <v>27.640369535151326</v>
      </c>
      <c r="G34" s="548">
        <f t="shared" si="3"/>
        <v>3.7888371766121387</v>
      </c>
      <c r="H34" s="424" t="s">
        <v>229</v>
      </c>
      <c r="I34" s="1"/>
      <c r="J34" s="176">
        <v>120</v>
      </c>
      <c r="K34" s="558">
        <f>AVERAGE(K57,K79,K101,K123,K145,K167,K189,K211,K233,K255,K277,K299)</f>
        <v>19.424776600000001</v>
      </c>
      <c r="L34" s="558">
        <f>STDEV(K57,K79,K101,K123,K145,K167,K189,K211,K233,K255,K277,K299)/SQRT(COUNT(K57,K79,K101,K123,K145,K167,K189,K211,K233,K255,K277,K299)-1)</f>
        <v>1.9354916453023494</v>
      </c>
      <c r="M34" s="516"/>
      <c r="N34" s="517"/>
      <c r="O34" s="516"/>
      <c r="P34" s="517"/>
      <c r="Q34" s="1"/>
      <c r="R34" s="52" t="s">
        <v>48</v>
      </c>
      <c r="S34" s="282">
        <f>'Mch-Tsc ko, tissue'!D23</f>
        <v>13.758944172147826</v>
      </c>
      <c r="T34" s="291">
        <f>'Mch-Tsc ko, tissue'!E23</f>
        <v>2.408606206004678</v>
      </c>
      <c r="U34" s="282" t="e">
        <f>'Mch-Tsc ko, tissue'!F23</f>
        <v>#VALUE!</v>
      </c>
      <c r="V34" s="291" t="e">
        <f>'Mch-Tsc ko, tissue'!G23</f>
        <v>#VALUE!</v>
      </c>
      <c r="W34" s="3"/>
      <c r="X34" s="3"/>
      <c r="Y34" s="3"/>
      <c r="Z34" s="3"/>
      <c r="AA34" s="3"/>
      <c r="AB34" s="124"/>
    </row>
    <row r="35" spans="1:49">
      <c r="A35" s="159">
        <f>AVERAGE(B50,B72,B94,B116,B138,B160,B182,B204,B226,B248)</f>
        <v>29.214285714285715</v>
      </c>
      <c r="B35" s="521">
        <f>STDEV(B50,B72,B94,B116,B138,B160,B182,B204,B226,B248)/SQRT(COUNT(B50,B72,B94,B116,B138,B160,B182,B204,B226,B248)-1)</f>
        <v>1.4074067112223398</v>
      </c>
      <c r="C35" s="19"/>
      <c r="D35" s="180"/>
      <c r="E35" s="131"/>
      <c r="F35" s="547"/>
      <c r="G35" s="548"/>
      <c r="H35" s="548">
        <f>AVERAGE(G81,G103,G125,G147,G169,G191,G213,G235,G257,G279,G301)</f>
        <v>2668.2063658451548</v>
      </c>
      <c r="I35" s="1"/>
      <c r="J35" s="233">
        <v>25</v>
      </c>
      <c r="K35" s="185"/>
      <c r="L35" s="185"/>
      <c r="M35" s="76"/>
      <c r="N35" s="80"/>
      <c r="O35" s="76"/>
      <c r="P35" s="80"/>
      <c r="Q35" s="1"/>
      <c r="R35" s="52" t="s">
        <v>49</v>
      </c>
      <c r="S35" s="282">
        <f>'Mch-Tsc ko, tissue'!D24</f>
        <v>338.10226133409162</v>
      </c>
      <c r="T35" s="291">
        <f>'Mch-Tsc ko, tissue'!E24</f>
        <v>34.426091631110836</v>
      </c>
      <c r="U35" s="282" t="e">
        <f>'Mch-Tsc ko, tissue'!F24</f>
        <v>#VALUE!</v>
      </c>
      <c r="V35" s="291" t="e">
        <f>'Mch-Tsc ko, tissue'!G24</f>
        <v>#VALUE!</v>
      </c>
      <c r="W35" s="3"/>
      <c r="X35" s="3"/>
      <c r="Y35" s="3"/>
      <c r="Z35" s="3"/>
      <c r="AA35" s="3"/>
      <c r="AB35" s="124"/>
    </row>
    <row r="36" spans="1:49">
      <c r="A36" s="9"/>
      <c r="B36" s="10"/>
      <c r="C36" s="19"/>
      <c r="D36" s="180"/>
      <c r="E36" s="131"/>
      <c r="F36" s="547"/>
      <c r="G36" s="548"/>
      <c r="H36" s="550">
        <f>STDEV(G59,G81,G103,G125,G147,G169,G191,G213,G235,G257,G279,G301)/SQRT(COUNT(G59,G81,G103,G125,G147,G169,G191,G213,G235,G257,G279,G301)-1)</f>
        <v>354.30445502107568</v>
      </c>
      <c r="I36" s="1"/>
      <c r="J36" s="510"/>
      <c r="K36" s="522"/>
      <c r="L36" s="510"/>
      <c r="M36" s="81"/>
      <c r="N36" s="81"/>
      <c r="O36" s="81"/>
      <c r="P36" s="81"/>
      <c r="Q36" s="1"/>
      <c r="R36" s="52" t="s">
        <v>216</v>
      </c>
      <c r="S36" s="282">
        <f>'Mch-Tsc ko, tissue'!D25</f>
        <v>6.8431014539538113</v>
      </c>
      <c r="T36" s="291">
        <f>'Mch-Tsc ko, tissue'!E25</f>
        <v>1.719485276168822</v>
      </c>
      <c r="U36" s="282" t="e">
        <f>'Mch-Tsc ko, tissue'!F25</f>
        <v>#VALUE!</v>
      </c>
      <c r="V36" s="291" t="e">
        <f>'Mch-Tsc ko, tissue'!G25</f>
        <v>#VALUE!</v>
      </c>
      <c r="W36" s="3"/>
      <c r="X36" s="3"/>
      <c r="Y36" s="3"/>
      <c r="Z36" s="3"/>
      <c r="AA36" s="3"/>
      <c r="AB36" s="124"/>
    </row>
    <row r="37" spans="1:49">
      <c r="A37" s="9"/>
      <c r="B37" s="10"/>
      <c r="C37" s="19"/>
      <c r="D37" s="180"/>
      <c r="E37" s="131"/>
      <c r="F37" s="547"/>
      <c r="G37" s="548"/>
      <c r="H37" s="548"/>
      <c r="I37" s="1"/>
      <c r="J37" s="1"/>
      <c r="K37" s="1"/>
      <c r="L37" s="1"/>
      <c r="M37" s="1"/>
      <c r="N37" s="1"/>
      <c r="O37" s="1"/>
      <c r="P37" s="1"/>
      <c r="Q37" s="1"/>
      <c r="R37" s="208" t="s">
        <v>109</v>
      </c>
      <c r="S37" s="282">
        <f>'Mch-Tsc ko, tissue'!D26</f>
        <v>22.137800531904901</v>
      </c>
      <c r="T37" s="291">
        <f>'Mch-Tsc ko, tissue'!E26</f>
        <v>4.9133802431206854</v>
      </c>
      <c r="U37" s="282" t="e">
        <f>'Mch-Tsc ko, tissue'!F26</f>
        <v>#VALUE!</v>
      </c>
      <c r="V37" s="291" t="e">
        <f>'Mch-Tsc ko, tissue'!G26</f>
        <v>#VALUE!</v>
      </c>
      <c r="W37" s="3"/>
      <c r="X37" s="3"/>
      <c r="Y37" s="3"/>
      <c r="Z37" s="3"/>
      <c r="AA37" s="3"/>
      <c r="AB37" s="124"/>
    </row>
    <row r="38" spans="1:49">
      <c r="A38" s="11"/>
      <c r="B38" s="61"/>
      <c r="C38" s="534"/>
      <c r="D38" s="159"/>
      <c r="E38" s="183"/>
      <c r="F38" s="549"/>
      <c r="G38" s="550"/>
      <c r="H38" s="550"/>
      <c r="I38" s="1"/>
      <c r="J38" s="1"/>
      <c r="K38" s="1"/>
      <c r="L38" s="1"/>
      <c r="M38" s="1"/>
      <c r="N38" s="1"/>
      <c r="O38" s="1"/>
      <c r="P38" s="1"/>
      <c r="Q38" s="1"/>
      <c r="R38" s="52" t="s">
        <v>215</v>
      </c>
      <c r="S38" s="282"/>
      <c r="T38" s="291"/>
      <c r="U38" s="282"/>
      <c r="V38" s="291"/>
      <c r="W38" s="3"/>
      <c r="X38" s="3"/>
      <c r="Y38" s="3"/>
      <c r="Z38" s="3"/>
      <c r="AA38" s="3"/>
      <c r="AB38" s="124"/>
    </row>
    <row r="39" spans="1:49">
      <c r="A39" s="9"/>
      <c r="B39" s="2"/>
      <c r="C39" s="2"/>
      <c r="D39" s="2"/>
      <c r="E39" s="2"/>
      <c r="F39" s="81"/>
      <c r="G39" s="81"/>
      <c r="H39" s="1"/>
      <c r="I39" s="1"/>
      <c r="J39" s="1"/>
      <c r="K39" s="1"/>
      <c r="L39" s="1"/>
      <c r="M39" s="1"/>
      <c r="N39" s="1"/>
      <c r="O39" s="1"/>
      <c r="P39" s="1"/>
      <c r="Q39" s="1"/>
      <c r="R39" s="301" t="s">
        <v>101</v>
      </c>
      <c r="S39" s="284">
        <f>'Mch-Tsc ko, tissue'!D28</f>
        <v>165.05836315592313</v>
      </c>
      <c r="T39" s="292">
        <f>'Mch-Tsc ko, tissue'!E28</f>
        <v>42.749702163644628</v>
      </c>
      <c r="U39" s="284" t="e">
        <f>'Mch-Tsc ko, tissue'!F28</f>
        <v>#VALUE!</v>
      </c>
      <c r="V39" s="292" t="e">
        <f>'Mch-Tsc ko, tissue'!G28</f>
        <v>#VALUE!</v>
      </c>
      <c r="W39" s="3"/>
      <c r="X39" s="3"/>
      <c r="Y39" s="3"/>
      <c r="Z39" s="3"/>
      <c r="AA39" s="3"/>
      <c r="AB39" s="124"/>
    </row>
    <row r="40" spans="1:49">
      <c r="A40" s="11"/>
      <c r="B40" s="16"/>
      <c r="C40" s="85"/>
      <c r="D40" s="514"/>
      <c r="E40" s="514"/>
      <c r="F40" s="88"/>
      <c r="G40" s="88"/>
      <c r="H40" s="8"/>
      <c r="I40" s="8"/>
      <c r="J40" s="8"/>
      <c r="K40" s="8"/>
      <c r="L40" s="8"/>
      <c r="M40" s="8"/>
      <c r="N40" s="8"/>
      <c r="O40" s="8"/>
      <c r="P40" s="8"/>
      <c r="Q40" s="8"/>
      <c r="R40" s="8"/>
      <c r="S40" s="8"/>
      <c r="T40" s="8"/>
      <c r="U40" s="8"/>
      <c r="V40" s="16"/>
      <c r="W40" s="16"/>
      <c r="X40" s="16"/>
      <c r="Y40" s="16"/>
      <c r="Z40" s="16"/>
      <c r="AA40" s="16"/>
      <c r="AB40" s="144"/>
    </row>
    <row r="41" spans="1:49" s="95" customFormat="1">
      <c r="A41" s="94"/>
      <c r="B41" s="92"/>
      <c r="C41" s="92"/>
      <c r="D41" s="92"/>
      <c r="E41" s="92"/>
      <c r="F41" s="92"/>
      <c r="G41" s="92"/>
      <c r="H41" s="92"/>
      <c r="I41" s="92"/>
      <c r="J41" s="92"/>
      <c r="K41" s="92"/>
      <c r="L41" s="92"/>
      <c r="M41" s="92"/>
      <c r="N41" s="92"/>
      <c r="O41" s="92"/>
      <c r="P41" s="92"/>
      <c r="Q41" s="92"/>
      <c r="R41" s="92"/>
      <c r="S41" s="92"/>
      <c r="T41" s="92"/>
      <c r="U41" s="92"/>
      <c r="V41" s="92"/>
      <c r="W41" s="89"/>
      <c r="X41" s="89"/>
      <c r="Y41" s="89"/>
      <c r="Z41" s="89"/>
      <c r="AA41" s="89"/>
      <c r="AB41" s="89"/>
      <c r="AC41" s="89"/>
      <c r="AD41" s="89"/>
      <c r="AE41" s="446"/>
      <c r="AF41" s="446"/>
      <c r="AG41" s="446"/>
      <c r="AH41" s="446"/>
      <c r="AI41" s="446"/>
      <c r="AJ41" s="446"/>
      <c r="AK41" s="446"/>
      <c r="AL41" s="446"/>
      <c r="AM41" s="446"/>
      <c r="AN41" s="446"/>
      <c r="AO41" s="446"/>
      <c r="AP41" s="446"/>
      <c r="AQ41" s="446"/>
      <c r="AR41" s="446"/>
      <c r="AS41" s="446"/>
      <c r="AT41" s="446"/>
      <c r="AU41" s="446"/>
      <c r="AV41" s="446"/>
      <c r="AW41" s="446"/>
    </row>
    <row r="42" spans="1:49" ht="15">
      <c r="A42" s="817" t="s">
        <v>60</v>
      </c>
      <c r="B42" s="859"/>
      <c r="C42" s="528" t="s">
        <v>22</v>
      </c>
      <c r="D42" s="45" t="s">
        <v>164</v>
      </c>
      <c r="E42" s="817" t="s">
        <v>27</v>
      </c>
      <c r="F42" s="859"/>
      <c r="G42" s="357" t="s">
        <v>227</v>
      </c>
      <c r="H42" s="46" t="s">
        <v>145</v>
      </c>
      <c r="I42" s="46" t="s">
        <v>95</v>
      </c>
      <c r="J42" s="150" t="s">
        <v>146</v>
      </c>
      <c r="K42" s="509" t="s">
        <v>28</v>
      </c>
      <c r="L42" s="45" t="s">
        <v>85</v>
      </c>
      <c r="M42" s="45" t="s">
        <v>134</v>
      </c>
      <c r="N42" s="523"/>
      <c r="O42" s="525" t="s">
        <v>22</v>
      </c>
      <c r="P42" s="644" t="s">
        <v>164</v>
      </c>
      <c r="Q42" s="644" t="s">
        <v>238</v>
      </c>
      <c r="R42" s="644" t="s">
        <v>27</v>
      </c>
      <c r="S42" s="644" t="s">
        <v>29</v>
      </c>
      <c r="T42" s="644" t="s">
        <v>179</v>
      </c>
      <c r="U42" s="644" t="s">
        <v>36</v>
      </c>
      <c r="V42" s="644" t="s">
        <v>38</v>
      </c>
      <c r="W42" s="644" t="s">
        <v>33</v>
      </c>
      <c r="X42" s="644" t="s">
        <v>167</v>
      </c>
      <c r="Y42" s="644" t="s">
        <v>181</v>
      </c>
      <c r="Z42" s="645" t="s">
        <v>46</v>
      </c>
      <c r="AA42" s="646"/>
      <c r="AB42" s="295"/>
    </row>
    <row r="43" spans="1:49">
      <c r="A43" s="151"/>
      <c r="B43" s="152"/>
      <c r="C43" s="25" t="s">
        <v>23</v>
      </c>
      <c r="D43" s="24" t="s">
        <v>40</v>
      </c>
      <c r="E43" s="206" t="s">
        <v>108</v>
      </c>
      <c r="F43" s="513" t="s">
        <v>34</v>
      </c>
      <c r="G43" s="358"/>
      <c r="H43" s="82" t="s">
        <v>29</v>
      </c>
      <c r="I43" s="24" t="s">
        <v>29</v>
      </c>
      <c r="J43" s="25" t="s">
        <v>29</v>
      </c>
      <c r="K43" s="512" t="s">
        <v>202</v>
      </c>
      <c r="L43" s="134" t="s">
        <v>84</v>
      </c>
      <c r="M43" s="82" t="s">
        <v>147</v>
      </c>
      <c r="N43" s="1"/>
      <c r="O43" s="512" t="s">
        <v>23</v>
      </c>
      <c r="P43" s="647" t="s">
        <v>40</v>
      </c>
      <c r="Q43" s="647" t="s">
        <v>40</v>
      </c>
      <c r="R43" s="648" t="s">
        <v>34</v>
      </c>
      <c r="S43" s="649"/>
      <c r="T43" s="648" t="s">
        <v>31</v>
      </c>
      <c r="U43" s="648" t="s">
        <v>37</v>
      </c>
      <c r="V43" s="648" t="s">
        <v>39</v>
      </c>
      <c r="W43" s="648" t="s">
        <v>34</v>
      </c>
      <c r="X43" s="648" t="s">
        <v>34</v>
      </c>
      <c r="Y43" s="648" t="s">
        <v>84</v>
      </c>
      <c r="Z43" s="648" t="s">
        <v>41</v>
      </c>
      <c r="AA43" s="648"/>
      <c r="AB43" s="124"/>
    </row>
    <row r="44" spans="1:49">
      <c r="A44" s="17"/>
      <c r="B44" s="524"/>
      <c r="C44" s="18">
        <v>-10</v>
      </c>
      <c r="D44" s="74">
        <v>107</v>
      </c>
      <c r="E44" s="145">
        <v>0</v>
      </c>
      <c r="F44" s="130">
        <f>E44*460/B50</f>
        <v>0</v>
      </c>
      <c r="G44" s="153"/>
      <c r="H44" s="248">
        <v>1267.98</v>
      </c>
      <c r="I44" s="248"/>
      <c r="J44" s="252"/>
      <c r="K44" s="238">
        <v>3.9702397999999999</v>
      </c>
      <c r="L44" s="248">
        <v>50</v>
      </c>
      <c r="M44" s="248"/>
      <c r="N44" s="773"/>
      <c r="O44" s="175">
        <v>-10</v>
      </c>
      <c r="P44" s="635">
        <f>D44</f>
        <v>107</v>
      </c>
      <c r="Q44" s="433">
        <v>200.31931499999999</v>
      </c>
      <c r="R44" s="130">
        <f>F44</f>
        <v>0</v>
      </c>
      <c r="S44" s="130">
        <f>H44</f>
        <v>1267.98</v>
      </c>
      <c r="T44" s="557">
        <f>(S44/10)*1000*O55/(Q44/100)</f>
        <v>144050.26892252514</v>
      </c>
      <c r="U44" s="544">
        <v>1</v>
      </c>
      <c r="V44" s="126">
        <f t="shared" ref="V44:V50" si="21">(U44*$P$58*200/10)/($B$50/1000)</f>
        <v>4867878.7878787881</v>
      </c>
      <c r="W44" s="557">
        <f t="shared" ref="W44:W50" si="22">V44/T44</f>
        <v>33.792917044097223</v>
      </c>
      <c r="X44" s="557">
        <f t="shared" ref="X44:X50" si="23">W44-R44</f>
        <v>33.792917044097223</v>
      </c>
      <c r="Y44" s="351"/>
      <c r="Z44" s="557">
        <f t="shared" ref="Z44:Z50" si="24">(W44/Q44)*100</f>
        <v>16.869525060075823</v>
      </c>
      <c r="AA44" s="182"/>
      <c r="AB44" s="124"/>
    </row>
    <row r="45" spans="1:49">
      <c r="A45" s="30" t="s">
        <v>61</v>
      </c>
      <c r="B45" s="72">
        <v>266</v>
      </c>
      <c r="C45" s="19">
        <v>10</v>
      </c>
      <c r="D45" s="74">
        <v>88</v>
      </c>
      <c r="E45" s="145">
        <v>1.1000000000000001</v>
      </c>
      <c r="F45" s="131">
        <f>E45*460/B50</f>
        <v>20.909090909090914</v>
      </c>
      <c r="G45" s="343">
        <f>(F45+F44)*5</f>
        <v>104.54545454545456</v>
      </c>
      <c r="H45" s="249"/>
      <c r="I45" s="253"/>
      <c r="J45" s="254"/>
      <c r="K45" s="253"/>
      <c r="L45" s="327"/>
      <c r="M45" s="327"/>
      <c r="N45" s="773"/>
      <c r="O45" s="64">
        <v>80</v>
      </c>
      <c r="P45" s="64">
        <f t="shared" ref="P45:P50" si="25">D52</f>
        <v>122</v>
      </c>
      <c r="Q45" s="433">
        <v>215.11412999999999</v>
      </c>
      <c r="R45" s="131">
        <f t="shared" ref="R45:R50" si="26">F52</f>
        <v>38.016528925619838</v>
      </c>
      <c r="S45" s="131">
        <f t="shared" ref="S45:S50" si="27">H52</f>
        <v>1495.9</v>
      </c>
      <c r="T45" s="558">
        <f>(S45/10)*1000*O55/(Q45/100)</f>
        <v>158255.24775773895</v>
      </c>
      <c r="U45" s="533">
        <v>2</v>
      </c>
      <c r="V45" s="127">
        <f t="shared" si="21"/>
        <v>9735757.5757575762</v>
      </c>
      <c r="W45" s="558">
        <f t="shared" si="22"/>
        <v>61.519334832177663</v>
      </c>
      <c r="X45" s="558">
        <f t="shared" si="23"/>
        <v>23.502805906557825</v>
      </c>
      <c r="Y45" s="131">
        <f t="shared" ref="Y45:Y50" si="28">($X$44-X45)/$X$44*100</f>
        <v>30.450496842612239</v>
      </c>
      <c r="Z45" s="558">
        <f t="shared" si="24"/>
        <v>28.598462979711126</v>
      </c>
      <c r="AA45" s="181"/>
      <c r="AB45" s="124"/>
    </row>
    <row r="46" spans="1:49">
      <c r="A46" s="6"/>
      <c r="B46" s="7"/>
      <c r="C46" s="19">
        <v>20</v>
      </c>
      <c r="D46" s="74">
        <v>96</v>
      </c>
      <c r="E46" s="145">
        <v>1.25</v>
      </c>
      <c r="F46" s="131">
        <f>E46*460/B50</f>
        <v>23.760330578512399</v>
      </c>
      <c r="G46" s="343">
        <f t="shared" ref="G46:G57" si="29">(F46+F45)*5</f>
        <v>223.34710743801656</v>
      </c>
      <c r="H46" s="249"/>
      <c r="I46" s="253"/>
      <c r="J46" s="254"/>
      <c r="K46" s="234"/>
      <c r="L46" s="254"/>
      <c r="M46" s="254"/>
      <c r="N46" s="773"/>
      <c r="O46" s="532">
        <v>85</v>
      </c>
      <c r="P46" s="64">
        <f t="shared" si="25"/>
        <v>126</v>
      </c>
      <c r="Q46" s="433">
        <v>219.34121999999999</v>
      </c>
      <c r="R46" s="131">
        <f t="shared" si="26"/>
        <v>40.867768595041326</v>
      </c>
      <c r="S46" s="131">
        <f t="shared" si="27"/>
        <v>1422.29</v>
      </c>
      <c r="T46" s="558">
        <f>(S46/10)*1000*O55/(Q46/100)</f>
        <v>147568.07031737434</v>
      </c>
      <c r="U46" s="533">
        <v>2</v>
      </c>
      <c r="V46" s="127">
        <f t="shared" si="21"/>
        <v>9735757.5757575762</v>
      </c>
      <c r="W46" s="558">
        <f t="shared" si="22"/>
        <v>65.974689204913389</v>
      </c>
      <c r="X46" s="558">
        <f t="shared" si="23"/>
        <v>25.106920609872063</v>
      </c>
      <c r="Y46" s="131">
        <f t="shared" si="28"/>
        <v>25.703600618113516</v>
      </c>
      <c r="Z46" s="558">
        <f t="shared" si="24"/>
        <v>30.078563985790446</v>
      </c>
      <c r="AA46" s="124"/>
      <c r="AB46" s="124"/>
    </row>
    <row r="47" spans="1:49">
      <c r="A47" s="30" t="s">
        <v>97</v>
      </c>
      <c r="B47" s="7"/>
      <c r="C47" s="19">
        <v>30</v>
      </c>
      <c r="D47" s="74">
        <v>100</v>
      </c>
      <c r="E47" s="145">
        <v>1.4</v>
      </c>
      <c r="F47" s="131">
        <f>E47*460/B50</f>
        <v>26.611570247933884</v>
      </c>
      <c r="G47" s="343">
        <f t="shared" si="29"/>
        <v>251.85950413223139</v>
      </c>
      <c r="H47" s="249"/>
      <c r="I47" s="253"/>
      <c r="J47" s="254"/>
      <c r="K47" s="234"/>
      <c r="L47" s="347"/>
      <c r="M47" s="347"/>
      <c r="N47" s="773"/>
      <c r="O47" s="64">
        <v>90</v>
      </c>
      <c r="P47" s="64">
        <f t="shared" si="25"/>
        <v>129</v>
      </c>
      <c r="Q47" s="433">
        <v>210.88703999999998</v>
      </c>
      <c r="R47" s="131">
        <f t="shared" si="26"/>
        <v>40.867768595041326</v>
      </c>
      <c r="S47" s="131">
        <f t="shared" si="27"/>
        <v>1351.28</v>
      </c>
      <c r="T47" s="558">
        <f>(S47/10)*1000*O55/(Q47/100)</f>
        <v>145820.96038753554</v>
      </c>
      <c r="U47" s="533">
        <v>2</v>
      </c>
      <c r="V47" s="127">
        <f t="shared" si="21"/>
        <v>9735757.5757575762</v>
      </c>
      <c r="W47" s="558">
        <f t="shared" si="22"/>
        <v>66.7651450784833</v>
      </c>
      <c r="X47" s="558">
        <f t="shared" si="23"/>
        <v>25.897376483441974</v>
      </c>
      <c r="Y47" s="131">
        <f t="shared" si="28"/>
        <v>23.364483599779685</v>
      </c>
      <c r="Z47" s="558">
        <f t="shared" si="24"/>
        <v>31.659197776441506</v>
      </c>
      <c r="AA47" s="181"/>
      <c r="AB47" s="124"/>
    </row>
    <row r="48" spans="1:49">
      <c r="A48" s="6"/>
      <c r="B48" s="332">
        <v>25.2</v>
      </c>
      <c r="C48" s="19">
        <v>40</v>
      </c>
      <c r="D48" s="74">
        <v>103</v>
      </c>
      <c r="E48" s="145">
        <v>1.5</v>
      </c>
      <c r="F48" s="131">
        <f>E48*460/B50</f>
        <v>28.512396694214878</v>
      </c>
      <c r="G48" s="343">
        <f t="shared" si="29"/>
        <v>275.61983471074382</v>
      </c>
      <c r="H48" s="249"/>
      <c r="I48" s="253"/>
      <c r="J48" s="254"/>
      <c r="K48" s="234"/>
      <c r="L48" s="347"/>
      <c r="M48" s="347"/>
      <c r="N48" s="773"/>
      <c r="O48" s="64">
        <v>100</v>
      </c>
      <c r="P48" s="64">
        <f t="shared" si="25"/>
        <v>116</v>
      </c>
      <c r="Q48" s="433">
        <v>213.00068999999999</v>
      </c>
      <c r="R48" s="131">
        <f t="shared" si="26"/>
        <v>40.867768595041326</v>
      </c>
      <c r="S48" s="131">
        <f t="shared" si="27"/>
        <v>1356.96</v>
      </c>
      <c r="T48" s="558">
        <f>(S48/10)*1000*O55/(Q48/100)</f>
        <v>144980.8133941578</v>
      </c>
      <c r="U48" s="533">
        <v>2</v>
      </c>
      <c r="V48" s="127">
        <f t="shared" si="21"/>
        <v>9735757.5757575762</v>
      </c>
      <c r="W48" s="558">
        <f t="shared" si="22"/>
        <v>67.152041348320182</v>
      </c>
      <c r="X48" s="558">
        <f t="shared" si="23"/>
        <v>26.284272753278856</v>
      </c>
      <c r="Y48" s="131">
        <f t="shared" si="28"/>
        <v>22.219580159416687</v>
      </c>
      <c r="Z48" s="558">
        <f t="shared" si="24"/>
        <v>31.526677847062462</v>
      </c>
      <c r="AA48" s="181"/>
      <c r="AB48" s="124"/>
    </row>
    <row r="49" spans="1:49">
      <c r="A49" s="30" t="s">
        <v>96</v>
      </c>
      <c r="B49" s="7"/>
      <c r="C49" s="19">
        <v>50</v>
      </c>
      <c r="D49" s="74">
        <v>119</v>
      </c>
      <c r="E49" s="145">
        <v>1.65</v>
      </c>
      <c r="F49" s="131">
        <f>E49*460/B50</f>
        <v>31.363636363636363</v>
      </c>
      <c r="G49" s="343">
        <f t="shared" si="29"/>
        <v>299.38016528925624</v>
      </c>
      <c r="H49" s="249"/>
      <c r="I49" s="253"/>
      <c r="J49" s="254"/>
      <c r="K49" s="234"/>
      <c r="L49" s="347"/>
      <c r="M49" s="347"/>
      <c r="N49" s="773"/>
      <c r="O49" s="19">
        <v>110</v>
      </c>
      <c r="P49" s="64">
        <f t="shared" si="25"/>
        <v>136</v>
      </c>
      <c r="Q49" s="433">
        <v>168.61614</v>
      </c>
      <c r="R49" s="131">
        <f t="shared" si="26"/>
        <v>40.867768595041326</v>
      </c>
      <c r="S49" s="131">
        <f t="shared" si="27"/>
        <v>1302.45</v>
      </c>
      <c r="T49" s="558">
        <f>(S49/10)*1000*O55/(Q49/100)</f>
        <v>175786.86193264517</v>
      </c>
      <c r="U49" s="2">
        <v>2</v>
      </c>
      <c r="V49" s="127">
        <f t="shared" si="21"/>
        <v>9735757.5757575762</v>
      </c>
      <c r="W49" s="558">
        <f t="shared" si="22"/>
        <v>55.383874930812219</v>
      </c>
      <c r="X49" s="558">
        <f t="shared" si="23"/>
        <v>14.516106335770893</v>
      </c>
      <c r="Y49" s="131">
        <f t="shared" si="28"/>
        <v>57.043938181399191</v>
      </c>
      <c r="Z49" s="558">
        <f t="shared" si="24"/>
        <v>32.846129042458344</v>
      </c>
      <c r="AA49" s="124"/>
      <c r="AB49" s="124"/>
    </row>
    <row r="50" spans="1:49">
      <c r="A50" s="30"/>
      <c r="B50" s="332">
        <v>24.2</v>
      </c>
      <c r="C50" s="19">
        <v>60</v>
      </c>
      <c r="D50" s="74">
        <v>103</v>
      </c>
      <c r="E50" s="145">
        <v>1.7</v>
      </c>
      <c r="F50" s="131">
        <f>E50*460/B50</f>
        <v>32.314049586776861</v>
      </c>
      <c r="G50" s="343">
        <f t="shared" si="29"/>
        <v>318.38842975206609</v>
      </c>
      <c r="H50" s="249"/>
      <c r="I50" s="253"/>
      <c r="J50" s="254"/>
      <c r="K50" s="234"/>
      <c r="L50" s="347"/>
      <c r="M50" s="347"/>
      <c r="N50" s="773"/>
      <c r="O50" s="65">
        <v>120</v>
      </c>
      <c r="P50" s="65">
        <f t="shared" si="25"/>
        <v>121</v>
      </c>
      <c r="Q50" s="433">
        <v>174.95677499999999</v>
      </c>
      <c r="R50" s="183">
        <f t="shared" si="26"/>
        <v>40.867768595041326</v>
      </c>
      <c r="S50" s="183">
        <f t="shared" si="27"/>
        <v>1327.74</v>
      </c>
      <c r="T50" s="185">
        <f>(S50/10)*1000*O55/(Q50/100)</f>
        <v>172705.73959721567</v>
      </c>
      <c r="U50" s="546">
        <v>2</v>
      </c>
      <c r="V50" s="362">
        <f t="shared" si="21"/>
        <v>9735757.5757575762</v>
      </c>
      <c r="W50" s="185">
        <f t="shared" si="22"/>
        <v>56.371939916202614</v>
      </c>
      <c r="X50" s="558">
        <f t="shared" si="23"/>
        <v>15.504171321161287</v>
      </c>
      <c r="Y50" s="131">
        <f t="shared" si="28"/>
        <v>54.120056280049731</v>
      </c>
      <c r="Z50" s="558">
        <f t="shared" si="24"/>
        <v>32.220495557375592</v>
      </c>
      <c r="AA50" s="161"/>
      <c r="AB50" s="124"/>
    </row>
    <row r="51" spans="1:49">
      <c r="A51" s="30"/>
      <c r="B51" s="7"/>
      <c r="C51" s="19">
        <v>70</v>
      </c>
      <c r="D51" s="74">
        <v>106</v>
      </c>
      <c r="E51" s="145">
        <v>1.85</v>
      </c>
      <c r="F51" s="131">
        <f>E51*460/B50</f>
        <v>35.165289256198349</v>
      </c>
      <c r="G51" s="343">
        <f t="shared" si="29"/>
        <v>337.39669421487605</v>
      </c>
      <c r="H51" s="249"/>
      <c r="I51" s="253"/>
      <c r="J51" s="254"/>
      <c r="K51" s="1"/>
      <c r="L51" s="347"/>
      <c r="M51" s="347"/>
      <c r="N51" s="1"/>
      <c r="O51" s="204" t="s">
        <v>94</v>
      </c>
      <c r="P51" s="599">
        <f>AVERAGE(P45:P50)</f>
        <v>125</v>
      </c>
      <c r="Q51" s="549">
        <f t="shared" ref="Q51:Z51" si="30">AVERAGE(Q45:Q50)</f>
        <v>200.31933249999997</v>
      </c>
      <c r="R51" s="185">
        <f t="shared" si="30"/>
        <v>40.392561983471076</v>
      </c>
      <c r="S51" s="185">
        <f t="shared" si="30"/>
        <v>1376.1033333333335</v>
      </c>
      <c r="T51" s="185">
        <f t="shared" si="30"/>
        <v>157519.6155644446</v>
      </c>
      <c r="U51" s="546">
        <f t="shared" si="30"/>
        <v>2</v>
      </c>
      <c r="V51" s="362">
        <f t="shared" si="30"/>
        <v>9735757.5757575762</v>
      </c>
      <c r="W51" s="185">
        <f t="shared" si="30"/>
        <v>62.194504218484902</v>
      </c>
      <c r="X51" s="132">
        <f t="shared" si="30"/>
        <v>21.801942235013815</v>
      </c>
      <c r="Y51" s="132">
        <f t="shared" si="30"/>
        <v>35.483692613561843</v>
      </c>
      <c r="Z51" s="132">
        <f t="shared" si="30"/>
        <v>31.154921198139906</v>
      </c>
      <c r="AA51" s="550"/>
      <c r="AB51" s="124"/>
    </row>
    <row r="52" spans="1:49">
      <c r="A52" s="6"/>
      <c r="B52" s="7"/>
      <c r="C52" s="19">
        <v>80</v>
      </c>
      <c r="D52" s="74">
        <v>122</v>
      </c>
      <c r="E52" s="145">
        <v>2</v>
      </c>
      <c r="F52" s="131">
        <f>E52*460/B50</f>
        <v>38.016528925619838</v>
      </c>
      <c r="G52" s="343">
        <f t="shared" si="29"/>
        <v>365.90909090909093</v>
      </c>
      <c r="H52" s="248">
        <v>1495.9</v>
      </c>
      <c r="I52" s="238"/>
      <c r="J52" s="248">
        <v>7436.63</v>
      </c>
      <c r="K52" s="1"/>
      <c r="L52" s="347"/>
      <c r="M52" s="347"/>
      <c r="N52" s="1"/>
      <c r="V52" s="95"/>
      <c r="W52" s="95"/>
      <c r="X52" s="95"/>
      <c r="Y52" s="95"/>
      <c r="Z52" s="95"/>
      <c r="AA52" s="3"/>
      <c r="AB52" s="124"/>
    </row>
    <row r="53" spans="1:49" ht="15">
      <c r="A53" s="6"/>
      <c r="B53" s="7"/>
      <c r="C53" s="19">
        <v>85</v>
      </c>
      <c r="D53" s="74">
        <v>126</v>
      </c>
      <c r="E53" s="145">
        <v>2.15</v>
      </c>
      <c r="F53" s="131">
        <f>E53*460/B50</f>
        <v>40.867768595041326</v>
      </c>
      <c r="G53" s="343">
        <f t="shared" si="29"/>
        <v>394.42148760330582</v>
      </c>
      <c r="H53" s="248">
        <v>1422.29</v>
      </c>
      <c r="I53" s="238"/>
      <c r="J53" s="248">
        <v>2627.63</v>
      </c>
      <c r="K53" s="253"/>
      <c r="L53" s="255"/>
      <c r="M53" s="255"/>
      <c r="N53" s="1"/>
      <c r="O53" s="812" t="s">
        <v>63</v>
      </c>
      <c r="P53" s="813"/>
      <c r="Q53" s="814"/>
      <c r="R53" s="1"/>
      <c r="S53" s="891" t="s">
        <v>98</v>
      </c>
      <c r="T53" s="892"/>
      <c r="U53" s="78"/>
      <c r="V53" s="1"/>
      <c r="W53" s="525" t="s">
        <v>22</v>
      </c>
      <c r="X53" s="509" t="s">
        <v>24</v>
      </c>
      <c r="Y53" s="817" t="s">
        <v>81</v>
      </c>
      <c r="Z53" s="859"/>
      <c r="AA53" s="3"/>
      <c r="AB53" s="124"/>
    </row>
    <row r="54" spans="1:49">
      <c r="A54" s="30"/>
      <c r="B54" s="7"/>
      <c r="C54" s="19">
        <v>90</v>
      </c>
      <c r="D54" s="74">
        <v>129</v>
      </c>
      <c r="E54" s="145">
        <v>2.15</v>
      </c>
      <c r="F54" s="131">
        <f>E54*460/B50</f>
        <v>40.867768595041326</v>
      </c>
      <c r="G54" s="343">
        <f t="shared" si="29"/>
        <v>408.67768595041326</v>
      </c>
      <c r="H54" s="248">
        <v>1351.28</v>
      </c>
      <c r="I54" s="238"/>
      <c r="J54" s="248">
        <v>1800.47</v>
      </c>
      <c r="K54" s="253"/>
      <c r="L54" s="257"/>
      <c r="M54" s="257"/>
      <c r="N54" s="1"/>
      <c r="O54" s="96" t="s">
        <v>62</v>
      </c>
      <c r="P54" s="96" t="s">
        <v>58</v>
      </c>
      <c r="Q54" s="26" t="s">
        <v>59</v>
      </c>
      <c r="R54" s="1"/>
      <c r="S54" s="889" t="s">
        <v>99</v>
      </c>
      <c r="T54" s="890"/>
      <c r="U54" s="205"/>
      <c r="V54" s="1"/>
      <c r="W54" s="512" t="s">
        <v>23</v>
      </c>
      <c r="X54" s="512" t="s">
        <v>40</v>
      </c>
      <c r="Y54" s="889" t="s">
        <v>196</v>
      </c>
      <c r="Z54" s="890"/>
      <c r="AA54" s="3"/>
      <c r="AB54" s="124"/>
    </row>
    <row r="55" spans="1:49">
      <c r="A55" s="30"/>
      <c r="B55" s="7"/>
      <c r="C55" s="19">
        <v>100</v>
      </c>
      <c r="D55" s="74">
        <v>116</v>
      </c>
      <c r="E55" s="145">
        <v>2.15</v>
      </c>
      <c r="F55" s="131">
        <f>E55*460/B50</f>
        <v>40.867768595041326</v>
      </c>
      <c r="G55" s="343">
        <f t="shared" si="29"/>
        <v>408.67768595041326</v>
      </c>
      <c r="H55" s="562">
        <v>1356.96</v>
      </c>
      <c r="I55" s="563"/>
      <c r="J55" s="248">
        <v>846.23</v>
      </c>
      <c r="K55" s="253"/>
      <c r="L55" s="248">
        <v>43.55</v>
      </c>
      <c r="M55" s="248"/>
      <c r="N55" s="1"/>
      <c r="O55" s="137">
        <f>P58/Q58</f>
        <v>2.2757497118350467</v>
      </c>
      <c r="P55" s="145">
        <v>5806.08</v>
      </c>
      <c r="Q55" s="145">
        <v>2625.77</v>
      </c>
      <c r="R55" s="1"/>
      <c r="S55" s="1"/>
      <c r="T55" s="1"/>
      <c r="U55" s="1"/>
      <c r="V55" s="1"/>
      <c r="W55" s="18">
        <v>2</v>
      </c>
      <c r="X55" s="543">
        <f t="shared" ref="X55:X60" si="31">D52</f>
        <v>122</v>
      </c>
      <c r="Y55" s="567"/>
      <c r="Z55" s="566"/>
      <c r="AA55" s="3"/>
      <c r="AB55" s="124"/>
    </row>
    <row r="56" spans="1:49">
      <c r="A56" s="30"/>
      <c r="B56" s="7"/>
      <c r="C56" s="19">
        <v>110</v>
      </c>
      <c r="D56" s="74">
        <v>136</v>
      </c>
      <c r="E56" s="145">
        <v>2.15</v>
      </c>
      <c r="F56" s="131">
        <f>E56*460/B50</f>
        <v>40.867768595041326</v>
      </c>
      <c r="G56" s="343">
        <f t="shared" si="29"/>
        <v>408.67768595041326</v>
      </c>
      <c r="H56" s="275">
        <v>1302.45</v>
      </c>
      <c r="I56" s="238"/>
      <c r="J56" s="248">
        <v>647</v>
      </c>
      <c r="K56" s="1"/>
      <c r="L56" s="256"/>
      <c r="M56" s="256"/>
      <c r="N56" s="1"/>
      <c r="O56" s="532"/>
      <c r="P56" s="145">
        <v>5974.13</v>
      </c>
      <c r="Q56" s="145">
        <v>2653.77</v>
      </c>
      <c r="R56" s="1"/>
      <c r="S56" s="1"/>
      <c r="T56" s="1"/>
      <c r="U56" s="1"/>
      <c r="V56" s="1"/>
      <c r="W56" s="19">
        <v>7</v>
      </c>
      <c r="X56" s="532">
        <f t="shared" si="31"/>
        <v>126</v>
      </c>
      <c r="Y56" s="877">
        <f>(J52+J53)*(C53-C52)/2</f>
        <v>25160.65</v>
      </c>
      <c r="Z56" s="878"/>
      <c r="AA56" s="3"/>
      <c r="AB56" s="124"/>
    </row>
    <row r="57" spans="1:49">
      <c r="A57" s="30"/>
      <c r="B57" s="7"/>
      <c r="C57" s="19">
        <v>120</v>
      </c>
      <c r="D57" s="74">
        <v>121</v>
      </c>
      <c r="E57" s="145">
        <v>2.15</v>
      </c>
      <c r="F57" s="131">
        <f>E57*460/B50</f>
        <v>40.867768595041326</v>
      </c>
      <c r="G57" s="343">
        <f t="shared" si="29"/>
        <v>408.67768595041326</v>
      </c>
      <c r="H57" s="248">
        <v>1327.74</v>
      </c>
      <c r="I57" s="238"/>
      <c r="J57" s="248">
        <v>533.44000000000005</v>
      </c>
      <c r="K57" s="238">
        <v>25.448585000000001</v>
      </c>
      <c r="L57" s="255"/>
      <c r="M57" s="255"/>
      <c r="N57" s="1"/>
      <c r="O57" s="545"/>
      <c r="P57" s="145">
        <v>5890.19</v>
      </c>
      <c r="Q57" s="145">
        <v>2485.11</v>
      </c>
      <c r="R57" s="1"/>
      <c r="S57" s="1"/>
      <c r="T57" s="1"/>
      <c r="U57" s="1"/>
      <c r="V57" s="1"/>
      <c r="W57" s="19">
        <v>12</v>
      </c>
      <c r="X57" s="532">
        <f t="shared" si="31"/>
        <v>129</v>
      </c>
      <c r="Y57" s="877">
        <f>(J53+J54)*(C54-C53)/2</f>
        <v>11070.25</v>
      </c>
      <c r="Z57" s="878"/>
      <c r="AA57" s="3"/>
      <c r="AB57" s="124"/>
    </row>
    <row r="58" spans="1:49">
      <c r="A58" s="30"/>
      <c r="B58" s="7"/>
      <c r="C58" s="19"/>
      <c r="D58" s="564"/>
      <c r="E58" s="565"/>
      <c r="F58" s="131"/>
      <c r="G58" s="349" t="s">
        <v>228</v>
      </c>
      <c r="H58" s="249"/>
      <c r="I58" s="235"/>
      <c r="J58" s="347"/>
      <c r="K58" s="253"/>
      <c r="L58" s="255"/>
      <c r="M58" s="255"/>
      <c r="N58" s="1"/>
      <c r="O58" s="42" t="s">
        <v>25</v>
      </c>
      <c r="P58" s="551">
        <f>AVERAGE(P55:P57)</f>
        <v>5890.1333333333323</v>
      </c>
      <c r="Q58" s="173">
        <f>AVERAGE(Q55:Q57)</f>
        <v>2588.2166666666667</v>
      </c>
      <c r="R58" s="1"/>
      <c r="S58" s="1"/>
      <c r="T58" s="1"/>
      <c r="U58" s="1"/>
      <c r="V58" s="1"/>
      <c r="W58" s="19">
        <v>22</v>
      </c>
      <c r="X58" s="532">
        <f t="shared" si="31"/>
        <v>116</v>
      </c>
      <c r="Y58" s="877">
        <f>(J54+J55)*(C55-C54)/2</f>
        <v>13233.5</v>
      </c>
      <c r="Z58" s="878"/>
      <c r="AA58" s="3"/>
      <c r="AB58" s="124"/>
    </row>
    <row r="59" spans="1:49">
      <c r="A59" s="30"/>
      <c r="B59" s="7"/>
      <c r="C59" s="19"/>
      <c r="D59" s="564"/>
      <c r="E59" s="565"/>
      <c r="F59" s="131"/>
      <c r="G59" s="344">
        <f>SUM(G45:G57)</f>
        <v>4205.5785123966944</v>
      </c>
      <c r="H59" s="250"/>
      <c r="I59" s="235"/>
      <c r="J59" s="347"/>
      <c r="K59" s="253"/>
      <c r="L59" s="255"/>
      <c r="M59" s="255"/>
      <c r="N59" s="1"/>
      <c r="O59" s="1"/>
      <c r="P59" s="1"/>
      <c r="Q59" s="1"/>
      <c r="R59" s="1"/>
      <c r="S59" s="1"/>
      <c r="T59" s="1"/>
      <c r="U59" s="1"/>
      <c r="V59" s="1"/>
      <c r="W59" s="19">
        <v>32</v>
      </c>
      <c r="X59" s="532">
        <f t="shared" si="31"/>
        <v>136</v>
      </c>
      <c r="Y59" s="877">
        <f>(J55+J56)*(C56-C55)/2</f>
        <v>7466.15</v>
      </c>
      <c r="Z59" s="878"/>
      <c r="AA59" s="3"/>
      <c r="AB59" s="124"/>
    </row>
    <row r="60" spans="1:49">
      <c r="A60" s="30"/>
      <c r="B60" s="7"/>
      <c r="C60" s="19"/>
      <c r="D60" s="564"/>
      <c r="E60" s="565"/>
      <c r="F60" s="131"/>
      <c r="G60" s="347"/>
      <c r="H60" s="250"/>
      <c r="I60" s="235"/>
      <c r="J60" s="347"/>
      <c r="K60" s="253"/>
      <c r="L60" s="255"/>
      <c r="M60" s="255"/>
      <c r="N60" s="1"/>
      <c r="O60" s="1"/>
      <c r="P60" s="1"/>
      <c r="Q60" s="1"/>
      <c r="R60" s="1"/>
      <c r="S60" s="1"/>
      <c r="T60" s="1"/>
      <c r="U60" s="1"/>
      <c r="V60" s="1"/>
      <c r="W60" s="534">
        <v>42</v>
      </c>
      <c r="X60" s="545">
        <f t="shared" si="31"/>
        <v>121</v>
      </c>
      <c r="Y60" s="879">
        <f>(J56+J57)*(C57-C56)/2</f>
        <v>5902.2000000000007</v>
      </c>
      <c r="Z60" s="880"/>
      <c r="AA60" s="3"/>
      <c r="AB60" s="124"/>
    </row>
    <row r="61" spans="1:49">
      <c r="A61" s="76"/>
      <c r="B61" s="116"/>
      <c r="C61" s="534"/>
      <c r="D61" s="564"/>
      <c r="E61" s="565"/>
      <c r="F61" s="183"/>
      <c r="G61" s="348"/>
      <c r="H61" s="251"/>
      <c r="I61" s="352"/>
      <c r="J61" s="227"/>
      <c r="K61" s="338"/>
      <c r="L61" s="407"/>
      <c r="M61" s="257"/>
      <c r="N61" s="1"/>
      <c r="O61" s="1"/>
      <c r="P61" s="1"/>
      <c r="Q61" s="1"/>
      <c r="R61" s="1"/>
      <c r="S61" s="1"/>
      <c r="T61" s="1"/>
      <c r="U61" s="1"/>
      <c r="V61" s="1"/>
      <c r="W61" s="545" t="s">
        <v>25</v>
      </c>
      <c r="X61" s="549">
        <f>AVERAGE(X55:X60)</f>
        <v>125</v>
      </c>
      <c r="Y61" s="881">
        <f>SUM(Y56:Z60)/10*(220/100)/40*1000</f>
        <v>345580.125</v>
      </c>
      <c r="Z61" s="882"/>
      <c r="AA61" s="3"/>
      <c r="AB61" s="124"/>
    </row>
    <row r="62" spans="1:49">
      <c r="A62" s="140"/>
      <c r="B62" s="8"/>
      <c r="C62" s="66"/>
      <c r="D62" s="66"/>
      <c r="E62" s="529"/>
      <c r="F62" s="88"/>
      <c r="G62" s="66"/>
      <c r="H62" s="66"/>
      <c r="I62" s="66"/>
      <c r="J62" s="66"/>
      <c r="K62" s="83"/>
      <c r="L62" s="514"/>
      <c r="M62" s="8"/>
      <c r="N62" s="8"/>
      <c r="O62" s="8"/>
      <c r="P62" s="8"/>
      <c r="Q62" s="8"/>
      <c r="R62" s="8"/>
      <c r="S62" s="8"/>
      <c r="T62" s="8"/>
      <c r="U62" s="8"/>
      <c r="V62" s="8"/>
      <c r="W62" s="16"/>
      <c r="X62" s="16"/>
      <c r="Y62" s="16"/>
      <c r="Z62" s="16"/>
      <c r="AA62" s="16"/>
      <c r="AB62" s="144"/>
    </row>
    <row r="63" spans="1:49" s="1" customFormat="1">
      <c r="A63" s="359"/>
      <c r="B63" s="360"/>
      <c r="C63" s="361"/>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2"/>
      <c r="AD63" s="92"/>
      <c r="AE63" s="445"/>
      <c r="AF63" s="445"/>
      <c r="AG63" s="445"/>
      <c r="AH63" s="445"/>
      <c r="AI63" s="445"/>
      <c r="AJ63" s="445"/>
      <c r="AK63" s="445"/>
      <c r="AL63" s="445"/>
      <c r="AM63" s="445"/>
      <c r="AN63" s="445"/>
      <c r="AO63" s="445"/>
      <c r="AP63" s="445"/>
      <c r="AQ63" s="445"/>
      <c r="AR63" s="445"/>
      <c r="AS63" s="445"/>
      <c r="AT63" s="445"/>
      <c r="AU63" s="445"/>
      <c r="AV63" s="445"/>
      <c r="AW63" s="445"/>
    </row>
    <row r="64" spans="1:49" ht="15">
      <c r="A64" s="817" t="s">
        <v>64</v>
      </c>
      <c r="B64" s="859"/>
      <c r="C64" s="528" t="s">
        <v>22</v>
      </c>
      <c r="D64" s="45" t="s">
        <v>164</v>
      </c>
      <c r="E64" s="817" t="s">
        <v>27</v>
      </c>
      <c r="F64" s="859"/>
      <c r="G64" s="357" t="s">
        <v>227</v>
      </c>
      <c r="H64" s="46" t="s">
        <v>145</v>
      </c>
      <c r="I64" s="46" t="s">
        <v>95</v>
      </c>
      <c r="J64" s="150" t="s">
        <v>146</v>
      </c>
      <c r="K64" s="509" t="s">
        <v>28</v>
      </c>
      <c r="L64" s="45" t="s">
        <v>85</v>
      </c>
      <c r="M64" s="45" t="s">
        <v>134</v>
      </c>
      <c r="N64" s="523"/>
      <c r="O64" s="525" t="s">
        <v>22</v>
      </c>
      <c r="P64" s="644" t="s">
        <v>164</v>
      </c>
      <c r="Q64" s="644" t="s">
        <v>238</v>
      </c>
      <c r="R64" s="644" t="s">
        <v>27</v>
      </c>
      <c r="S64" s="644" t="s">
        <v>29</v>
      </c>
      <c r="T64" s="644" t="s">
        <v>179</v>
      </c>
      <c r="U64" s="644" t="s">
        <v>36</v>
      </c>
      <c r="V64" s="644" t="s">
        <v>38</v>
      </c>
      <c r="W64" s="644" t="s">
        <v>33</v>
      </c>
      <c r="X64" s="644" t="s">
        <v>167</v>
      </c>
      <c r="Y64" s="644" t="s">
        <v>181</v>
      </c>
      <c r="Z64" s="645" t="s">
        <v>46</v>
      </c>
      <c r="AA64" s="646"/>
      <c r="AB64" s="295"/>
    </row>
    <row r="65" spans="1:28">
      <c r="A65" s="151"/>
      <c r="B65" s="152"/>
      <c r="C65" s="25" t="s">
        <v>23</v>
      </c>
      <c r="D65" s="24" t="s">
        <v>40</v>
      </c>
      <c r="E65" s="206" t="s">
        <v>108</v>
      </c>
      <c r="F65" s="513" t="s">
        <v>34</v>
      </c>
      <c r="G65" s="358"/>
      <c r="H65" s="82" t="s">
        <v>29</v>
      </c>
      <c r="I65" s="24" t="s">
        <v>29</v>
      </c>
      <c r="J65" s="25" t="s">
        <v>29</v>
      </c>
      <c r="K65" s="512" t="s">
        <v>202</v>
      </c>
      <c r="L65" s="134" t="s">
        <v>84</v>
      </c>
      <c r="M65" s="82" t="s">
        <v>147</v>
      </c>
      <c r="N65" s="1"/>
      <c r="O65" s="512" t="s">
        <v>23</v>
      </c>
      <c r="P65" s="647" t="s">
        <v>40</v>
      </c>
      <c r="Q65" s="647" t="s">
        <v>40</v>
      </c>
      <c r="R65" s="648" t="s">
        <v>34</v>
      </c>
      <c r="S65" s="649"/>
      <c r="T65" s="648" t="s">
        <v>31</v>
      </c>
      <c r="U65" s="648" t="s">
        <v>37</v>
      </c>
      <c r="V65" s="648" t="s">
        <v>39</v>
      </c>
      <c r="W65" s="648" t="s">
        <v>34</v>
      </c>
      <c r="X65" s="648" t="s">
        <v>34</v>
      </c>
      <c r="Y65" s="648" t="s">
        <v>84</v>
      </c>
      <c r="Z65" s="648" t="s">
        <v>41</v>
      </c>
      <c r="AA65" s="648"/>
      <c r="AB65" s="124"/>
    </row>
    <row r="66" spans="1:28">
      <c r="A66" s="17"/>
      <c r="B66" s="524"/>
      <c r="C66" s="18">
        <v>-10</v>
      </c>
      <c r="D66" s="74">
        <v>139</v>
      </c>
      <c r="E66" s="145">
        <v>0</v>
      </c>
      <c r="F66" s="130">
        <f>E66*460/B72</f>
        <v>0</v>
      </c>
      <c r="G66" s="153"/>
      <c r="H66" s="248">
        <v>834.45</v>
      </c>
      <c r="I66" s="248"/>
      <c r="J66" s="252"/>
      <c r="K66" s="238">
        <v>5.4717026000000004</v>
      </c>
      <c r="L66" s="248">
        <v>45.25</v>
      </c>
      <c r="M66" s="248"/>
      <c r="N66" s="1"/>
      <c r="O66" s="175">
        <v>-10</v>
      </c>
      <c r="P66" s="635">
        <f>D66</f>
        <v>139</v>
      </c>
      <c r="Q66" s="494">
        <v>198.20577000000003</v>
      </c>
      <c r="R66" s="130">
        <f>F66</f>
        <v>0</v>
      </c>
      <c r="S66" s="130">
        <f>H66</f>
        <v>834.45</v>
      </c>
      <c r="T66" s="748">
        <f>(S66/10)*1000*O77/(Q66/100)</f>
        <v>95929.649019675169</v>
      </c>
      <c r="U66" s="744">
        <v>1</v>
      </c>
      <c r="V66" s="126">
        <f t="shared" ref="V66:V72" si="32">(U66*$P$58*200/10)/($B$50/1000)</f>
        <v>4867878.7878787881</v>
      </c>
      <c r="W66" s="748">
        <f t="shared" ref="W66:W72" si="33">V66/T66</f>
        <v>50.744257251273652</v>
      </c>
      <c r="X66" s="748">
        <f t="shared" ref="X66:X72" si="34">W66-R66</f>
        <v>50.744257251273652</v>
      </c>
      <c r="Y66" s="351"/>
      <c r="Z66" s="748">
        <f t="shared" ref="Z66:Z72" si="35">(W66/Q66)*100</f>
        <v>25.601806269955535</v>
      </c>
      <c r="AA66" s="182"/>
      <c r="AB66" s="124"/>
    </row>
    <row r="67" spans="1:28">
      <c r="A67" s="30" t="s">
        <v>61</v>
      </c>
      <c r="B67" s="72">
        <v>267</v>
      </c>
      <c r="C67" s="19">
        <v>10</v>
      </c>
      <c r="D67" s="74">
        <v>150</v>
      </c>
      <c r="E67" s="145">
        <v>1</v>
      </c>
      <c r="F67" s="131">
        <f>E67*460/B72</f>
        <v>14.067278287461772</v>
      </c>
      <c r="G67" s="343">
        <f>(F67+F66)*5</f>
        <v>70.336391437308862</v>
      </c>
      <c r="H67" s="249"/>
      <c r="I67" s="253"/>
      <c r="J67" s="254"/>
      <c r="K67" s="253"/>
      <c r="L67" s="327"/>
      <c r="M67" s="327"/>
      <c r="N67" s="1"/>
      <c r="O67" s="64">
        <v>80</v>
      </c>
      <c r="P67" s="64">
        <f t="shared" ref="P67:P72" si="36">D74</f>
        <v>103</v>
      </c>
      <c r="Q67" s="494">
        <v>107.323335</v>
      </c>
      <c r="R67" s="131">
        <f t="shared" ref="R67:R72" si="37">F74</f>
        <v>14.067278287461772</v>
      </c>
      <c r="S67" s="131">
        <f t="shared" ref="S67:S72" si="38">H74</f>
        <v>749.47</v>
      </c>
      <c r="T67" s="750">
        <f>(S67/10)*1000*O77/(Q67/100)</f>
        <v>159121.52175920017</v>
      </c>
      <c r="U67" s="743">
        <v>2</v>
      </c>
      <c r="V67" s="127">
        <f t="shared" si="32"/>
        <v>9735757.5757575762</v>
      </c>
      <c r="W67" s="750">
        <f t="shared" si="33"/>
        <v>61.184417218500293</v>
      </c>
      <c r="X67" s="750">
        <f t="shared" si="34"/>
        <v>47.117138931038525</v>
      </c>
      <c r="Y67" s="131">
        <f>($X$66-X67)/$X$66*100</f>
        <v>7.1478400053714228</v>
      </c>
      <c r="Z67" s="750">
        <f t="shared" si="35"/>
        <v>57.009425972925918</v>
      </c>
      <c r="AA67" s="746"/>
      <c r="AB67" s="124"/>
    </row>
    <row r="68" spans="1:28">
      <c r="A68" s="6"/>
      <c r="B68" s="7"/>
      <c r="C68" s="19">
        <v>20</v>
      </c>
      <c r="D68" s="74">
        <v>156</v>
      </c>
      <c r="E68" s="145">
        <v>1</v>
      </c>
      <c r="F68" s="131">
        <f>E68*460/B72</f>
        <v>14.067278287461772</v>
      </c>
      <c r="G68" s="343">
        <f t="shared" ref="G68:G79" si="39">(F68+F67)*5</f>
        <v>140.67278287461772</v>
      </c>
      <c r="H68" s="249"/>
      <c r="I68" s="253"/>
      <c r="J68" s="254"/>
      <c r="K68" s="234"/>
      <c r="L68" s="254"/>
      <c r="M68" s="254"/>
      <c r="N68" s="1"/>
      <c r="O68" s="532">
        <v>85</v>
      </c>
      <c r="P68" s="64">
        <f t="shared" si="36"/>
        <v>116</v>
      </c>
      <c r="Q68" s="494">
        <v>111.55042499999999</v>
      </c>
      <c r="R68" s="131">
        <f t="shared" si="37"/>
        <v>14.348623853211008</v>
      </c>
      <c r="S68" s="131">
        <f t="shared" si="38"/>
        <v>622.29</v>
      </c>
      <c r="T68" s="750">
        <f>(S68/10)*1000*O77/(Q68/100)</f>
        <v>127113.13282963537</v>
      </c>
      <c r="U68" s="743">
        <v>2</v>
      </c>
      <c r="V68" s="127">
        <f t="shared" si="32"/>
        <v>9735757.5757575762</v>
      </c>
      <c r="W68" s="750">
        <f t="shared" si="33"/>
        <v>76.591280216545528</v>
      </c>
      <c r="X68" s="750">
        <f t="shared" si="34"/>
        <v>62.242656363334518</v>
      </c>
      <c r="Y68" s="131">
        <f t="shared" ref="Y68:Y72" si="40">($X$66-X68)/$X$66*100</f>
        <v>-22.659508158969583</v>
      </c>
      <c r="Z68" s="750">
        <f t="shared" si="35"/>
        <v>68.660679882255522</v>
      </c>
      <c r="AA68" s="124"/>
      <c r="AB68" s="124"/>
    </row>
    <row r="69" spans="1:28">
      <c r="A69" s="30" t="s">
        <v>97</v>
      </c>
      <c r="B69" s="7"/>
      <c r="C69" s="19">
        <v>30</v>
      </c>
      <c r="D69" s="74">
        <v>130</v>
      </c>
      <c r="E69" s="145">
        <v>0.95</v>
      </c>
      <c r="F69" s="131">
        <f>E69*460/B72</f>
        <v>13.363914373088685</v>
      </c>
      <c r="G69" s="343">
        <f t="shared" si="39"/>
        <v>137.1559633027523</v>
      </c>
      <c r="H69" s="249"/>
      <c r="I69" s="253"/>
      <c r="J69" s="254"/>
      <c r="K69" s="234"/>
      <c r="L69" s="347"/>
      <c r="M69" s="347"/>
      <c r="N69" s="3"/>
      <c r="O69" s="64">
        <v>90</v>
      </c>
      <c r="P69" s="64">
        <f t="shared" si="36"/>
        <v>115</v>
      </c>
      <c r="Q69" s="494">
        <v>125.11695</v>
      </c>
      <c r="R69" s="131">
        <f t="shared" si="37"/>
        <v>14.348623853211008</v>
      </c>
      <c r="S69" s="131">
        <f t="shared" si="38"/>
        <v>608.65</v>
      </c>
      <c r="T69" s="750">
        <f>(S69/10)*1000*O77/(Q69/100)</f>
        <v>110846.07179977898</v>
      </c>
      <c r="U69" s="743">
        <v>2</v>
      </c>
      <c r="V69" s="127">
        <f t="shared" si="32"/>
        <v>9735757.5757575762</v>
      </c>
      <c r="W69" s="750">
        <f t="shared" si="33"/>
        <v>87.831326971543518</v>
      </c>
      <c r="X69" s="750">
        <f t="shared" si="34"/>
        <v>73.482703118332509</v>
      </c>
      <c r="Y69" s="131">
        <f t="shared" si="40"/>
        <v>-44.809890022556466</v>
      </c>
      <c r="Z69" s="750">
        <f t="shared" si="35"/>
        <v>70.199383034467772</v>
      </c>
      <c r="AA69" s="746"/>
      <c r="AB69" s="124"/>
    </row>
    <row r="70" spans="1:28">
      <c r="A70" s="6"/>
      <c r="B70" s="332">
        <v>33.6</v>
      </c>
      <c r="C70" s="19">
        <v>40</v>
      </c>
      <c r="D70" s="74">
        <v>122</v>
      </c>
      <c r="E70" s="145">
        <v>0.95</v>
      </c>
      <c r="F70" s="131">
        <f>E70*460/B72</f>
        <v>13.363914373088685</v>
      </c>
      <c r="G70" s="343">
        <f t="shared" si="39"/>
        <v>133.63914373088684</v>
      </c>
      <c r="H70" s="249"/>
      <c r="I70" s="253"/>
      <c r="J70" s="254"/>
      <c r="K70" s="234"/>
      <c r="L70" s="347"/>
      <c r="M70" s="347"/>
      <c r="N70" s="3"/>
      <c r="O70" s="64">
        <v>100</v>
      </c>
      <c r="P70" s="64">
        <f t="shared" si="36"/>
        <v>121</v>
      </c>
      <c r="Q70" s="494">
        <v>128.45878500000001</v>
      </c>
      <c r="R70" s="131">
        <f t="shared" si="37"/>
        <v>14.629969418960245</v>
      </c>
      <c r="S70" s="131">
        <f t="shared" si="38"/>
        <v>603.14</v>
      </c>
      <c r="T70" s="750">
        <f>(S70/10)*1000*O77/(Q70/100)</f>
        <v>106985.0641209101</v>
      </c>
      <c r="U70" s="743">
        <v>2</v>
      </c>
      <c r="V70" s="127">
        <f t="shared" si="32"/>
        <v>9735757.5757575762</v>
      </c>
      <c r="W70" s="750">
        <f t="shared" si="33"/>
        <v>91.001091187407482</v>
      </c>
      <c r="X70" s="750">
        <f t="shared" si="34"/>
        <v>76.371121768447239</v>
      </c>
      <c r="Y70" s="131">
        <f t="shared" si="40"/>
        <v>-50.501999448480184</v>
      </c>
      <c r="Z70" s="750">
        <f t="shared" si="35"/>
        <v>70.840691189323863</v>
      </c>
      <c r="AA70" s="746"/>
      <c r="AB70" s="124"/>
    </row>
    <row r="71" spans="1:28">
      <c r="A71" s="30" t="s">
        <v>96</v>
      </c>
      <c r="B71" s="7"/>
      <c r="C71" s="19">
        <v>50</v>
      </c>
      <c r="D71" s="74">
        <v>128</v>
      </c>
      <c r="E71" s="145">
        <v>0.98</v>
      </c>
      <c r="F71" s="131">
        <f>E71*460/B72</f>
        <v>13.785932721712538</v>
      </c>
      <c r="G71" s="343">
        <f t="shared" si="39"/>
        <v>135.74923547400613</v>
      </c>
      <c r="H71" s="249"/>
      <c r="I71" s="253"/>
      <c r="J71" s="254"/>
      <c r="K71" s="234"/>
      <c r="L71" s="347"/>
      <c r="M71" s="347"/>
      <c r="N71" s="3"/>
      <c r="O71" s="19">
        <v>110</v>
      </c>
      <c r="P71" s="64">
        <f t="shared" si="36"/>
        <v>123</v>
      </c>
      <c r="Q71" s="494">
        <v>141.14005499999999</v>
      </c>
      <c r="R71" s="131">
        <f t="shared" si="37"/>
        <v>14.629969418960245</v>
      </c>
      <c r="S71" s="131">
        <f t="shared" si="38"/>
        <v>633.77</v>
      </c>
      <c r="T71" s="750">
        <f>(S71/10)*1000*O77/(Q71/100)</f>
        <v>102317.57181833065</v>
      </c>
      <c r="U71" s="2">
        <v>2</v>
      </c>
      <c r="V71" s="127">
        <f t="shared" si="32"/>
        <v>9735757.5757575762</v>
      </c>
      <c r="W71" s="750">
        <f t="shared" si="33"/>
        <v>95.152351670775005</v>
      </c>
      <c r="X71" s="750">
        <f t="shared" si="34"/>
        <v>80.522382251814761</v>
      </c>
      <c r="Y71" s="131">
        <f t="shared" si="40"/>
        <v>-58.682748775071872</v>
      </c>
      <c r="Z71" s="750">
        <f t="shared" si="35"/>
        <v>67.416972220093726</v>
      </c>
      <c r="AA71" s="124"/>
      <c r="AB71" s="124"/>
    </row>
    <row r="72" spans="1:28">
      <c r="A72" s="30"/>
      <c r="B72" s="332">
        <v>32.700000000000003</v>
      </c>
      <c r="C72" s="19">
        <v>60</v>
      </c>
      <c r="D72" s="74">
        <v>108</v>
      </c>
      <c r="E72" s="145">
        <v>0.98</v>
      </c>
      <c r="F72" s="131">
        <f>E72*460/B72</f>
        <v>13.785932721712538</v>
      </c>
      <c r="G72" s="343">
        <f t="shared" si="39"/>
        <v>137.85932721712538</v>
      </c>
      <c r="H72" s="249"/>
      <c r="I72" s="253"/>
      <c r="J72" s="254"/>
      <c r="K72" s="234"/>
      <c r="L72" s="347"/>
      <c r="M72" s="347"/>
      <c r="N72" s="3"/>
      <c r="O72" s="65">
        <v>120</v>
      </c>
      <c r="P72" s="65">
        <f t="shared" si="36"/>
        <v>108</v>
      </c>
      <c r="Q72" s="494">
        <v>124.231695</v>
      </c>
      <c r="R72" s="183">
        <f t="shared" si="37"/>
        <v>14.911314984709479</v>
      </c>
      <c r="S72" s="183">
        <f t="shared" si="38"/>
        <v>623.54999999999995</v>
      </c>
      <c r="T72" s="185">
        <f>(S72/10)*1000*O77/(Q72/100)</f>
        <v>114368.83638208173</v>
      </c>
      <c r="U72" s="745">
        <v>2</v>
      </c>
      <c r="V72" s="362">
        <f t="shared" si="32"/>
        <v>9735757.5757575762</v>
      </c>
      <c r="W72" s="185">
        <f t="shared" si="33"/>
        <v>85.125965111968966</v>
      </c>
      <c r="X72" s="750">
        <f t="shared" si="34"/>
        <v>70.214650127259489</v>
      </c>
      <c r="Y72" s="131">
        <f t="shared" si="40"/>
        <v>-38.369647977253898</v>
      </c>
      <c r="Z72" s="750">
        <f t="shared" si="35"/>
        <v>68.521938070609892</v>
      </c>
      <c r="AA72" s="747"/>
      <c r="AB72" s="124"/>
    </row>
    <row r="73" spans="1:28">
      <c r="A73" s="30"/>
      <c r="B73" s="7"/>
      <c r="C73" s="19">
        <v>70</v>
      </c>
      <c r="D73" s="74">
        <v>121</v>
      </c>
      <c r="E73" s="145">
        <v>1</v>
      </c>
      <c r="F73" s="131">
        <f>E73*460/B72</f>
        <v>14.067278287461772</v>
      </c>
      <c r="G73" s="343">
        <f t="shared" si="39"/>
        <v>139.26605504587155</v>
      </c>
      <c r="H73" s="249"/>
      <c r="I73" s="253"/>
      <c r="J73" s="254"/>
      <c r="K73" s="1"/>
      <c r="L73" s="347"/>
      <c r="M73" s="347"/>
      <c r="N73" s="1"/>
      <c r="O73" s="204" t="s">
        <v>94</v>
      </c>
      <c r="P73" s="599">
        <f>AVERAGE(P67:P72)</f>
        <v>114.33333333333333</v>
      </c>
      <c r="Q73" s="549">
        <f t="shared" ref="Q73:Z73" si="41">AVERAGE(Q67:Q72)</f>
        <v>122.97020750000001</v>
      </c>
      <c r="R73" s="185">
        <f t="shared" si="41"/>
        <v>14.489296636085626</v>
      </c>
      <c r="S73" s="185">
        <f t="shared" si="41"/>
        <v>640.14499999999998</v>
      </c>
      <c r="T73" s="185">
        <f t="shared" si="41"/>
        <v>120125.36645165617</v>
      </c>
      <c r="U73" s="745">
        <f t="shared" si="41"/>
        <v>2</v>
      </c>
      <c r="V73" s="362">
        <f t="shared" si="41"/>
        <v>9735757.5757575762</v>
      </c>
      <c r="W73" s="185">
        <f t="shared" si="41"/>
        <v>82.814405396123462</v>
      </c>
      <c r="X73" s="132">
        <f t="shared" si="41"/>
        <v>68.325108760037836</v>
      </c>
      <c r="Y73" s="132">
        <f t="shared" si="41"/>
        <v>-34.645992396160096</v>
      </c>
      <c r="Z73" s="132">
        <f t="shared" si="41"/>
        <v>67.108181728279462</v>
      </c>
      <c r="AA73" s="749"/>
      <c r="AB73" s="124"/>
    </row>
    <row r="74" spans="1:28">
      <c r="A74" s="6"/>
      <c r="B74" s="7"/>
      <c r="C74" s="19">
        <v>80</v>
      </c>
      <c r="D74" s="74">
        <v>103</v>
      </c>
      <c r="E74" s="145">
        <v>1</v>
      </c>
      <c r="F74" s="131">
        <f>E74*460/B72</f>
        <v>14.067278287461772</v>
      </c>
      <c r="G74" s="343">
        <f t="shared" si="39"/>
        <v>140.67278287461772</v>
      </c>
      <c r="H74" s="248">
        <v>749.47</v>
      </c>
      <c r="I74" s="238"/>
      <c r="J74" s="248">
        <v>6339.47</v>
      </c>
      <c r="K74" s="1"/>
      <c r="L74" s="347"/>
      <c r="M74" s="347"/>
      <c r="N74" s="1"/>
      <c r="V74" s="95"/>
      <c r="W74" s="95"/>
      <c r="X74" s="95"/>
      <c r="Y74" s="95"/>
      <c r="Z74" s="95"/>
      <c r="AA74" s="3"/>
      <c r="AB74" s="124"/>
    </row>
    <row r="75" spans="1:28" ht="15">
      <c r="A75" s="6"/>
      <c r="B75" s="7"/>
      <c r="C75" s="19">
        <v>85</v>
      </c>
      <c r="D75" s="74">
        <v>116</v>
      </c>
      <c r="E75" s="145">
        <v>1.02</v>
      </c>
      <c r="F75" s="131">
        <f>E75*460/B72</f>
        <v>14.348623853211008</v>
      </c>
      <c r="G75" s="343">
        <f t="shared" si="39"/>
        <v>142.07951070336389</v>
      </c>
      <c r="H75" s="248">
        <v>622.29</v>
      </c>
      <c r="I75" s="238"/>
      <c r="J75" s="248">
        <v>2792.89</v>
      </c>
      <c r="K75" s="253"/>
      <c r="L75" s="255"/>
      <c r="M75" s="255"/>
      <c r="N75" s="1"/>
      <c r="O75" s="812" t="s">
        <v>63</v>
      </c>
      <c r="P75" s="813"/>
      <c r="Q75" s="814"/>
      <c r="R75" s="1"/>
      <c r="S75" s="891" t="s">
        <v>98</v>
      </c>
      <c r="T75" s="892"/>
      <c r="U75" s="78"/>
      <c r="V75" s="1"/>
      <c r="W75" s="525" t="s">
        <v>22</v>
      </c>
      <c r="X75" s="509" t="s">
        <v>24</v>
      </c>
      <c r="Y75" s="817" t="s">
        <v>81</v>
      </c>
      <c r="Z75" s="859"/>
      <c r="AA75" s="3"/>
      <c r="AB75" s="124"/>
    </row>
    <row r="76" spans="1:28">
      <c r="A76" s="30"/>
      <c r="B76" s="7"/>
      <c r="C76" s="19">
        <v>90</v>
      </c>
      <c r="D76" s="74">
        <v>115</v>
      </c>
      <c r="E76" s="145">
        <v>1.02</v>
      </c>
      <c r="F76" s="131">
        <f>E76*460/B72</f>
        <v>14.348623853211008</v>
      </c>
      <c r="G76" s="343">
        <f t="shared" si="39"/>
        <v>143.48623853211006</v>
      </c>
      <c r="H76" s="248">
        <v>608.65</v>
      </c>
      <c r="I76" s="238"/>
      <c r="J76" s="248">
        <v>1580.28</v>
      </c>
      <c r="K76" s="253"/>
      <c r="L76" s="257"/>
      <c r="M76" s="257"/>
      <c r="N76" s="1"/>
      <c r="O76" s="96" t="s">
        <v>62</v>
      </c>
      <c r="P76" s="96" t="s">
        <v>58</v>
      </c>
      <c r="Q76" s="26" t="s">
        <v>59</v>
      </c>
      <c r="R76" s="1"/>
      <c r="S76" s="889" t="s">
        <v>99</v>
      </c>
      <c r="T76" s="890"/>
      <c r="U76" s="205"/>
      <c r="V76" s="1"/>
      <c r="W76" s="512" t="s">
        <v>23</v>
      </c>
      <c r="X76" s="512" t="s">
        <v>40</v>
      </c>
      <c r="Y76" s="889" t="s">
        <v>196</v>
      </c>
      <c r="Z76" s="890"/>
      <c r="AA76" s="3"/>
      <c r="AB76" s="124"/>
    </row>
    <row r="77" spans="1:28">
      <c r="A77" s="30"/>
      <c r="B77" s="7"/>
      <c r="C77" s="19">
        <v>100</v>
      </c>
      <c r="D77" s="74">
        <v>121</v>
      </c>
      <c r="E77" s="145">
        <v>1.04</v>
      </c>
      <c r="F77" s="131">
        <f>E77*460/B72</f>
        <v>14.629969418960245</v>
      </c>
      <c r="G77" s="343">
        <f t="shared" si="39"/>
        <v>144.89296636085626</v>
      </c>
      <c r="H77" s="562">
        <v>603.14</v>
      </c>
      <c r="I77" s="563"/>
      <c r="J77" s="248">
        <v>783.63</v>
      </c>
      <c r="K77" s="253"/>
      <c r="L77" s="248">
        <v>46.57</v>
      </c>
      <c r="M77" s="248"/>
      <c r="N77" s="1"/>
      <c r="O77" s="137">
        <f>P80/Q80</f>
        <v>2.2786038647941114</v>
      </c>
      <c r="P77" s="145">
        <v>5419.06</v>
      </c>
      <c r="Q77" s="145">
        <v>2404.2199999999998</v>
      </c>
      <c r="R77" s="1"/>
      <c r="S77" s="1"/>
      <c r="T77" s="1"/>
      <c r="U77" s="1"/>
      <c r="V77" s="1"/>
      <c r="W77" s="18">
        <v>2</v>
      </c>
      <c r="X77" s="543">
        <f t="shared" ref="X77:X82" si="42">D74</f>
        <v>103</v>
      </c>
      <c r="Y77" s="567"/>
      <c r="Z77" s="566"/>
      <c r="AA77" s="3"/>
      <c r="AB77" s="124"/>
    </row>
    <row r="78" spans="1:28">
      <c r="A78" s="30"/>
      <c r="B78" s="7"/>
      <c r="C78" s="19">
        <v>110</v>
      </c>
      <c r="D78" s="74">
        <v>123</v>
      </c>
      <c r="E78" s="145">
        <v>1.04</v>
      </c>
      <c r="F78" s="131">
        <f>E78*460/B72</f>
        <v>14.629969418960245</v>
      </c>
      <c r="G78" s="343">
        <f t="shared" si="39"/>
        <v>146.29969418960246</v>
      </c>
      <c r="H78" s="275">
        <v>633.77</v>
      </c>
      <c r="I78" s="238"/>
      <c r="J78" s="248">
        <v>482.51</v>
      </c>
      <c r="K78" s="1"/>
      <c r="L78" s="256"/>
      <c r="M78" s="256"/>
      <c r="N78" s="1"/>
      <c r="O78" s="532"/>
      <c r="P78" s="145">
        <v>5517.32</v>
      </c>
      <c r="Q78" s="145">
        <v>2449.25</v>
      </c>
      <c r="R78" s="1"/>
      <c r="S78" s="1"/>
      <c r="T78" s="1"/>
      <c r="U78" s="1"/>
      <c r="V78" s="1"/>
      <c r="W78" s="19">
        <v>7</v>
      </c>
      <c r="X78" s="532">
        <f t="shared" si="42"/>
        <v>116</v>
      </c>
      <c r="Y78" s="877">
        <f>(J74+J75)*(C75-C74)/2</f>
        <v>22830.9</v>
      </c>
      <c r="Z78" s="878"/>
      <c r="AA78" s="3"/>
      <c r="AB78" s="124"/>
    </row>
    <row r="79" spans="1:28">
      <c r="A79" s="30"/>
      <c r="B79" s="7"/>
      <c r="C79" s="19">
        <v>120</v>
      </c>
      <c r="D79" s="74">
        <v>108</v>
      </c>
      <c r="E79" s="145">
        <v>1.06</v>
      </c>
      <c r="F79" s="131">
        <f>E79*460/B72</f>
        <v>14.911314984709479</v>
      </c>
      <c r="G79" s="343">
        <f t="shared" si="39"/>
        <v>147.70642201834863</v>
      </c>
      <c r="H79" s="248">
        <v>623.54999999999995</v>
      </c>
      <c r="I79" s="238"/>
      <c r="J79" s="248">
        <v>374.86</v>
      </c>
      <c r="K79" s="238">
        <v>15.079736</v>
      </c>
      <c r="L79" s="255"/>
      <c r="M79" s="255"/>
      <c r="N79" s="1"/>
      <c r="O79" s="545"/>
      <c r="P79" s="145">
        <v>5627.27</v>
      </c>
      <c r="Q79" s="145">
        <v>2415.7399999999998</v>
      </c>
      <c r="R79" s="1"/>
      <c r="S79" s="1"/>
      <c r="T79" s="1"/>
      <c r="U79" s="1"/>
      <c r="V79" s="1"/>
      <c r="W79" s="19">
        <v>12</v>
      </c>
      <c r="X79" s="532">
        <f t="shared" si="42"/>
        <v>115</v>
      </c>
      <c r="Y79" s="877">
        <f>(J75+J76)*(C76-C75)/2</f>
        <v>10932.924999999999</v>
      </c>
      <c r="Z79" s="878"/>
      <c r="AA79" s="3"/>
      <c r="AB79" s="124"/>
    </row>
    <row r="80" spans="1:28">
      <c r="A80" s="30"/>
      <c r="B80" s="7"/>
      <c r="C80" s="19"/>
      <c r="D80" s="564"/>
      <c r="E80" s="565"/>
      <c r="F80" s="131"/>
      <c r="G80" s="349" t="s">
        <v>228</v>
      </c>
      <c r="H80" s="249"/>
      <c r="I80" s="235"/>
      <c r="J80" s="347"/>
      <c r="K80" s="253"/>
      <c r="L80" s="255"/>
      <c r="M80" s="255"/>
      <c r="N80" s="1"/>
      <c r="O80" s="42" t="s">
        <v>25</v>
      </c>
      <c r="P80" s="551">
        <f>AVERAGE(P77:P79)</f>
        <v>5521.2166666666672</v>
      </c>
      <c r="Q80" s="173">
        <f>AVERAGE(Q77:Q79)</f>
        <v>2423.0699999999997</v>
      </c>
      <c r="R80" s="1"/>
      <c r="S80" s="1"/>
      <c r="T80" s="1"/>
      <c r="U80" s="1"/>
      <c r="V80" s="1"/>
      <c r="W80" s="19">
        <v>22</v>
      </c>
      <c r="X80" s="532">
        <f t="shared" si="42"/>
        <v>121</v>
      </c>
      <c r="Y80" s="877">
        <f>(J76+J77)*(C77-C76)/2</f>
        <v>11819.55</v>
      </c>
      <c r="Z80" s="878"/>
      <c r="AA80" s="3"/>
      <c r="AB80" s="124"/>
    </row>
    <row r="81" spans="1:28">
      <c r="A81" s="30"/>
      <c r="B81" s="7"/>
      <c r="C81" s="19"/>
      <c r="D81" s="564"/>
      <c r="E81" s="565"/>
      <c r="F81" s="131"/>
      <c r="G81" s="344">
        <f>SUM(G67:G79)</f>
        <v>1759.8165137614676</v>
      </c>
      <c r="H81" s="250"/>
      <c r="I81" s="235"/>
      <c r="J81" s="347"/>
      <c r="K81" s="253"/>
      <c r="L81" s="255"/>
      <c r="M81" s="255"/>
      <c r="N81" s="1"/>
      <c r="O81" s="1"/>
      <c r="P81" s="1"/>
      <c r="Q81" s="1"/>
      <c r="R81" s="1"/>
      <c r="S81" s="1"/>
      <c r="T81" s="1"/>
      <c r="U81" s="1"/>
      <c r="V81" s="1"/>
      <c r="W81" s="19">
        <v>32</v>
      </c>
      <c r="X81" s="532">
        <f t="shared" si="42"/>
        <v>123</v>
      </c>
      <c r="Y81" s="877">
        <f>(J77+J78)*(C78-C77)/2</f>
        <v>6330.6999999999989</v>
      </c>
      <c r="Z81" s="878"/>
      <c r="AA81" s="3"/>
      <c r="AB81" s="124"/>
    </row>
    <row r="82" spans="1:28">
      <c r="A82" s="30"/>
      <c r="B82" s="7"/>
      <c r="C82" s="19"/>
      <c r="D82" s="564"/>
      <c r="E82" s="565"/>
      <c r="F82" s="131"/>
      <c r="G82" s="347"/>
      <c r="H82" s="250"/>
      <c r="I82" s="235"/>
      <c r="J82" s="347"/>
      <c r="K82" s="253"/>
      <c r="L82" s="255"/>
      <c r="M82" s="255"/>
      <c r="N82" s="1"/>
      <c r="O82" s="1"/>
      <c r="P82" s="1"/>
      <c r="Q82" s="1"/>
      <c r="R82" s="1"/>
      <c r="S82" s="1"/>
      <c r="T82" s="1"/>
      <c r="U82" s="1"/>
      <c r="V82" s="1"/>
      <c r="W82" s="534">
        <v>42</v>
      </c>
      <c r="X82" s="545">
        <f t="shared" si="42"/>
        <v>108</v>
      </c>
      <c r="Y82" s="879">
        <f>(J78+J79)*(C79-C78)/2</f>
        <v>4286.8500000000004</v>
      </c>
      <c r="Z82" s="880"/>
      <c r="AA82" s="3"/>
      <c r="AB82" s="124"/>
    </row>
    <row r="83" spans="1:28">
      <c r="A83" s="76"/>
      <c r="B83" s="116"/>
      <c r="C83" s="534"/>
      <c r="D83" s="564"/>
      <c r="E83" s="565"/>
      <c r="F83" s="183"/>
      <c r="G83" s="348"/>
      <c r="H83" s="251"/>
      <c r="I83" s="352"/>
      <c r="J83" s="227"/>
      <c r="K83" s="338"/>
      <c r="L83" s="407"/>
      <c r="M83" s="257"/>
      <c r="N83" s="1"/>
      <c r="O83" s="1"/>
      <c r="P83" s="1"/>
      <c r="Q83" s="1"/>
      <c r="R83" s="1"/>
      <c r="S83" s="1"/>
      <c r="T83" s="1"/>
      <c r="U83" s="1"/>
      <c r="V83" s="1"/>
      <c r="W83" s="545" t="s">
        <v>25</v>
      </c>
      <c r="X83" s="549">
        <f>AVERAGE(X77:X82)</f>
        <v>114.33333333333333</v>
      </c>
      <c r="Y83" s="881">
        <f>SUM(Y78:Z82)/10*(220/100)/40*1000</f>
        <v>309105.08749999997</v>
      </c>
      <c r="Z83" s="882"/>
      <c r="AA83" s="3"/>
      <c r="AB83" s="124"/>
    </row>
    <row r="84" spans="1:28">
      <c r="A84" s="140"/>
      <c r="B84" s="8"/>
      <c r="C84" s="66"/>
      <c r="D84" s="66"/>
      <c r="E84" s="529"/>
      <c r="F84" s="88"/>
      <c r="G84" s="66"/>
      <c r="H84" s="66"/>
      <c r="I84" s="66"/>
      <c r="J84" s="66"/>
      <c r="K84" s="83"/>
      <c r="L84" s="514"/>
      <c r="M84" s="8"/>
      <c r="N84" s="8"/>
      <c r="O84" s="8"/>
      <c r="P84" s="8"/>
      <c r="Q84" s="8"/>
      <c r="R84" s="8"/>
      <c r="S84" s="8"/>
      <c r="T84" s="8"/>
      <c r="U84" s="8"/>
      <c r="V84" s="8"/>
      <c r="W84" s="16"/>
      <c r="X84" s="16"/>
      <c r="Y84" s="16"/>
      <c r="Z84" s="16"/>
      <c r="AA84" s="16"/>
      <c r="AB84" s="144"/>
    </row>
    <row r="85" spans="1:28">
      <c r="A85" s="141"/>
      <c r="B85" s="142"/>
      <c r="C85" s="141"/>
      <c r="D85" s="92"/>
      <c r="E85" s="92"/>
      <c r="F85" s="92"/>
      <c r="G85" s="92"/>
      <c r="H85" s="92"/>
      <c r="I85" s="92"/>
      <c r="J85" s="92"/>
      <c r="K85" s="92"/>
      <c r="L85" s="92"/>
      <c r="M85" s="92"/>
      <c r="N85" s="92"/>
      <c r="O85" s="92"/>
      <c r="P85" s="92"/>
      <c r="Q85" s="92"/>
      <c r="R85" s="92"/>
      <c r="S85" s="92"/>
      <c r="T85" s="92"/>
      <c r="U85" s="92"/>
      <c r="V85" s="92"/>
      <c r="W85" s="92"/>
      <c r="X85" s="92"/>
      <c r="Y85" s="92"/>
    </row>
    <row r="86" spans="1:28" ht="15">
      <c r="A86" s="817" t="s">
        <v>65</v>
      </c>
      <c r="B86" s="859"/>
      <c r="C86" s="528" t="s">
        <v>22</v>
      </c>
      <c r="D86" s="45" t="s">
        <v>164</v>
      </c>
      <c r="E86" s="817" t="s">
        <v>27</v>
      </c>
      <c r="F86" s="859"/>
      <c r="G86" s="357" t="s">
        <v>227</v>
      </c>
      <c r="H86" s="46" t="s">
        <v>145</v>
      </c>
      <c r="I86" s="46" t="s">
        <v>95</v>
      </c>
      <c r="J86" s="150" t="s">
        <v>146</v>
      </c>
      <c r="K86" s="509" t="s">
        <v>28</v>
      </c>
      <c r="L86" s="45" t="s">
        <v>85</v>
      </c>
      <c r="M86" s="45" t="s">
        <v>134</v>
      </c>
      <c r="N86" s="523"/>
      <c r="O86" s="525" t="s">
        <v>22</v>
      </c>
      <c r="P86" s="644" t="s">
        <v>164</v>
      </c>
      <c r="Q86" s="644" t="s">
        <v>238</v>
      </c>
      <c r="R86" s="644" t="s">
        <v>27</v>
      </c>
      <c r="S86" s="644" t="s">
        <v>29</v>
      </c>
      <c r="T86" s="644" t="s">
        <v>179</v>
      </c>
      <c r="U86" s="644" t="s">
        <v>36</v>
      </c>
      <c r="V86" s="644" t="s">
        <v>38</v>
      </c>
      <c r="W86" s="644" t="s">
        <v>33</v>
      </c>
      <c r="X86" s="644" t="s">
        <v>167</v>
      </c>
      <c r="Y86" s="644" t="s">
        <v>181</v>
      </c>
      <c r="Z86" s="645" t="s">
        <v>46</v>
      </c>
      <c r="AA86" s="646"/>
      <c r="AB86" s="295"/>
    </row>
    <row r="87" spans="1:28">
      <c r="A87" s="151"/>
      <c r="B87" s="152"/>
      <c r="C87" s="25" t="s">
        <v>23</v>
      </c>
      <c r="D87" s="24" t="s">
        <v>40</v>
      </c>
      <c r="E87" s="206" t="s">
        <v>108</v>
      </c>
      <c r="F87" s="513" t="s">
        <v>34</v>
      </c>
      <c r="G87" s="358"/>
      <c r="H87" s="82" t="s">
        <v>29</v>
      </c>
      <c r="I87" s="24" t="s">
        <v>29</v>
      </c>
      <c r="J87" s="25" t="s">
        <v>29</v>
      </c>
      <c r="K87" s="512" t="s">
        <v>202</v>
      </c>
      <c r="L87" s="134" t="s">
        <v>84</v>
      </c>
      <c r="M87" s="82" t="s">
        <v>147</v>
      </c>
      <c r="N87" s="1"/>
      <c r="O87" s="512" t="s">
        <v>23</v>
      </c>
      <c r="P87" s="647" t="s">
        <v>40</v>
      </c>
      <c r="Q87" s="647" t="s">
        <v>40</v>
      </c>
      <c r="R87" s="648" t="s">
        <v>34</v>
      </c>
      <c r="S87" s="649"/>
      <c r="T87" s="648" t="s">
        <v>31</v>
      </c>
      <c r="U87" s="648" t="s">
        <v>37</v>
      </c>
      <c r="V87" s="648" t="s">
        <v>39</v>
      </c>
      <c r="W87" s="648" t="s">
        <v>34</v>
      </c>
      <c r="X87" s="648" t="s">
        <v>34</v>
      </c>
      <c r="Y87" s="648" t="s">
        <v>84</v>
      </c>
      <c r="Z87" s="648" t="s">
        <v>41</v>
      </c>
      <c r="AA87" s="648"/>
      <c r="AB87" s="124"/>
    </row>
    <row r="88" spans="1:28">
      <c r="A88" s="17"/>
      <c r="B88" s="524"/>
      <c r="C88" s="18">
        <v>-10</v>
      </c>
      <c r="D88" s="74">
        <v>139</v>
      </c>
      <c r="E88" s="145">
        <v>0</v>
      </c>
      <c r="F88" s="130">
        <f>E88*460/B94</f>
        <v>0</v>
      </c>
      <c r="G88" s="153"/>
      <c r="H88" s="248">
        <v>2086.4499999999998</v>
      </c>
      <c r="I88" s="248"/>
      <c r="J88" s="252"/>
      <c r="K88" s="238">
        <v>2.9314148000000002</v>
      </c>
      <c r="L88" s="248">
        <v>44.44</v>
      </c>
      <c r="M88" s="248"/>
      <c r="N88" s="1"/>
      <c r="O88" s="175">
        <v>-10</v>
      </c>
      <c r="P88" s="635">
        <f>D88</f>
        <v>139</v>
      </c>
      <c r="Q88" s="494">
        <v>170.72968499999999</v>
      </c>
      <c r="R88" s="130">
        <f>F88</f>
        <v>0</v>
      </c>
      <c r="S88" s="130">
        <f>H88</f>
        <v>2086.4499999999998</v>
      </c>
      <c r="T88" s="699">
        <f>(S88/10)*1000*O99/(Q88/100)</f>
        <v>282601.87859155535</v>
      </c>
      <c r="U88" s="693">
        <v>1</v>
      </c>
      <c r="V88" s="126">
        <f>(U88*P102*200/10)/($B$50/1000)</f>
        <v>4508055.0964187337</v>
      </c>
      <c r="W88" s="699">
        <f t="shared" ref="W88:W94" si="43">V88/T88</f>
        <v>15.951964363740936</v>
      </c>
      <c r="X88" s="699">
        <f t="shared" ref="X88:X94" si="44">W88-R88</f>
        <v>15.951964363740936</v>
      </c>
      <c r="Y88" s="351"/>
      <c r="Z88" s="699">
        <f t="shared" ref="Z88:Z94" si="45">(W88/Q88)*100</f>
        <v>9.3434040856696576</v>
      </c>
      <c r="AA88" s="182"/>
      <c r="AB88" s="124"/>
    </row>
    <row r="89" spans="1:28">
      <c r="A89" s="30" t="s">
        <v>61</v>
      </c>
      <c r="B89" s="72">
        <v>323</v>
      </c>
      <c r="C89" s="19">
        <v>10</v>
      </c>
      <c r="D89" s="74">
        <v>152</v>
      </c>
      <c r="E89" s="145">
        <v>1.1000000000000001</v>
      </c>
      <c r="F89" s="131">
        <f>E89*460/B94</f>
        <v>16.535947712418302</v>
      </c>
      <c r="G89" s="343">
        <f>(F89+F88)*5</f>
        <v>82.679738562091515</v>
      </c>
      <c r="H89" s="249"/>
      <c r="I89" s="253"/>
      <c r="J89" s="254"/>
      <c r="K89" s="253"/>
      <c r="L89" s="327"/>
      <c r="M89" s="327"/>
      <c r="N89" s="1"/>
      <c r="O89" s="64">
        <v>80</v>
      </c>
      <c r="P89" s="64">
        <f t="shared" ref="P89:P94" si="46">D96</f>
        <v>112</v>
      </c>
      <c r="Q89" s="494">
        <v>120.004605</v>
      </c>
      <c r="R89" s="131">
        <f t="shared" ref="R89:R94" si="47">F96</f>
        <v>15.483660130718954</v>
      </c>
      <c r="S89" s="131">
        <f t="shared" ref="S89:S94" si="48">H96</f>
        <v>1359.82</v>
      </c>
      <c r="T89" s="701">
        <f>(S89/10)*1000*O99/(Q89/100)</f>
        <v>262035.18740990094</v>
      </c>
      <c r="U89" s="694">
        <v>2</v>
      </c>
      <c r="V89" s="127">
        <f>(U89*P102*200/10)/($B$50/1000)</f>
        <v>9016110.1928374674</v>
      </c>
      <c r="W89" s="701">
        <f t="shared" si="43"/>
        <v>34.408013221268604</v>
      </c>
      <c r="X89" s="701">
        <f t="shared" si="44"/>
        <v>18.924353090549651</v>
      </c>
      <c r="Y89" s="131">
        <f>($X$88-X89)/$X$88*100</f>
        <v>-18.633371157504595</v>
      </c>
      <c r="Z89" s="701">
        <f t="shared" si="45"/>
        <v>28.67224405369161</v>
      </c>
      <c r="AA89" s="697"/>
      <c r="AB89" s="124"/>
    </row>
    <row r="90" spans="1:28">
      <c r="A90" s="6"/>
      <c r="B90" s="7"/>
      <c r="C90" s="19">
        <v>20</v>
      </c>
      <c r="D90" s="74">
        <v>129</v>
      </c>
      <c r="E90" s="145">
        <v>1</v>
      </c>
      <c r="F90" s="131">
        <f>E90*460/B94</f>
        <v>15.032679738562091</v>
      </c>
      <c r="G90" s="343">
        <f t="shared" ref="G90:G101" si="49">(F90+F89)*5</f>
        <v>157.84313725490196</v>
      </c>
      <c r="H90" s="249"/>
      <c r="I90" s="253"/>
      <c r="J90" s="254"/>
      <c r="K90" s="234"/>
      <c r="L90" s="254"/>
      <c r="M90" s="254"/>
      <c r="N90" s="1"/>
      <c r="O90" s="532">
        <v>85</v>
      </c>
      <c r="P90" s="64">
        <f t="shared" si="46"/>
        <v>124</v>
      </c>
      <c r="Q90" s="494">
        <v>120.004605</v>
      </c>
      <c r="R90" s="131">
        <f t="shared" si="47"/>
        <v>15.483660130718954</v>
      </c>
      <c r="S90" s="131">
        <f t="shared" si="48"/>
        <v>1325.25</v>
      </c>
      <c r="T90" s="701">
        <f>(S90/10)*1000*O99/(Q90/100)</f>
        <v>255373.60247310027</v>
      </c>
      <c r="U90" s="694">
        <v>2</v>
      </c>
      <c r="V90" s="127">
        <f>(U90*P102*200/10)/($B$50/1000)</f>
        <v>9016110.1928374674</v>
      </c>
      <c r="W90" s="701">
        <f t="shared" si="43"/>
        <v>35.305568412409336</v>
      </c>
      <c r="X90" s="701">
        <f t="shared" si="44"/>
        <v>19.821908281690384</v>
      </c>
      <c r="Y90" s="131">
        <f t="shared" ref="Y90:Y94" si="50">($X$88-X90)/$X$88*100</f>
        <v>-24.259983471038151</v>
      </c>
      <c r="Z90" s="701">
        <f t="shared" si="45"/>
        <v>29.420178011009941</v>
      </c>
      <c r="AA90" s="697"/>
      <c r="AB90" s="124"/>
    </row>
    <row r="91" spans="1:28">
      <c r="A91" s="30" t="s">
        <v>97</v>
      </c>
      <c r="B91" s="7"/>
      <c r="C91" s="19">
        <v>30</v>
      </c>
      <c r="D91" s="74">
        <v>147</v>
      </c>
      <c r="E91" s="145">
        <v>1.05</v>
      </c>
      <c r="F91" s="131">
        <f>E91*460/B94</f>
        <v>15.784313725490195</v>
      </c>
      <c r="G91" s="343">
        <f t="shared" si="49"/>
        <v>154.08496732026146</v>
      </c>
      <c r="H91" s="249"/>
      <c r="I91" s="253"/>
      <c r="J91" s="254"/>
      <c r="K91" s="234"/>
      <c r="L91" s="347"/>
      <c r="M91" s="347"/>
      <c r="N91" s="3"/>
      <c r="O91" s="64">
        <v>90</v>
      </c>
      <c r="P91" s="64">
        <f t="shared" si="46"/>
        <v>116</v>
      </c>
      <c r="Q91" s="494">
        <v>124.231695</v>
      </c>
      <c r="R91" s="131">
        <f t="shared" si="47"/>
        <v>15.483660130718954</v>
      </c>
      <c r="S91" s="131">
        <f t="shared" si="48"/>
        <v>1317.25</v>
      </c>
      <c r="T91" s="701">
        <f>(S91/10)*1000*O99/(Q91/100)</f>
        <v>245195.16291331424</v>
      </c>
      <c r="U91" s="694">
        <v>2</v>
      </c>
      <c r="V91" s="127">
        <f>(U91*P102*200/10)/($B$50/1000)</f>
        <v>9016110.1928374674</v>
      </c>
      <c r="W91" s="701">
        <f t="shared" si="43"/>
        <v>36.771158475197993</v>
      </c>
      <c r="X91" s="701">
        <f t="shared" si="44"/>
        <v>21.28749834447904</v>
      </c>
      <c r="Y91" s="131">
        <f t="shared" si="50"/>
        <v>-33.447504389276695</v>
      </c>
      <c r="Z91" s="701">
        <f t="shared" si="45"/>
        <v>29.598854362566644</v>
      </c>
      <c r="AA91" s="697"/>
      <c r="AB91" s="124"/>
    </row>
    <row r="92" spans="1:28">
      <c r="A92" s="6"/>
      <c r="B92" s="72">
        <v>32.9</v>
      </c>
      <c r="C92" s="19">
        <v>40</v>
      </c>
      <c r="D92" s="74">
        <v>124</v>
      </c>
      <c r="E92" s="145">
        <v>1</v>
      </c>
      <c r="F92" s="131">
        <f>E92*460/B94</f>
        <v>15.032679738562091</v>
      </c>
      <c r="G92" s="343">
        <f t="shared" si="49"/>
        <v>154.08496732026146</v>
      </c>
      <c r="H92" s="249"/>
      <c r="I92" s="253"/>
      <c r="J92" s="254"/>
      <c r="K92" s="234"/>
      <c r="L92" s="347"/>
      <c r="M92" s="347"/>
      <c r="N92" s="3"/>
      <c r="O92" s="64">
        <v>100</v>
      </c>
      <c r="P92" s="64">
        <f t="shared" si="46"/>
        <v>114</v>
      </c>
      <c r="Q92" s="494">
        <v>120.004605</v>
      </c>
      <c r="R92" s="131">
        <f t="shared" si="47"/>
        <v>15.784313725490195</v>
      </c>
      <c r="S92" s="131">
        <f t="shared" si="48"/>
        <v>1336.17</v>
      </c>
      <c r="T92" s="701">
        <f>(S92/10)*1000*O99/(Q92/100)</f>
        <v>257477.86939557252</v>
      </c>
      <c r="U92" s="694">
        <v>2</v>
      </c>
      <c r="V92" s="127">
        <f>(U92*P102*200/10)/($B$50/1000)</f>
        <v>9016110.1928374674</v>
      </c>
      <c r="W92" s="701">
        <f t="shared" si="43"/>
        <v>35.01702967327919</v>
      </c>
      <c r="X92" s="701">
        <f t="shared" si="44"/>
        <v>19.232715947788996</v>
      </c>
      <c r="Y92" s="131">
        <f t="shared" si="50"/>
        <v>-20.566442534847056</v>
      </c>
      <c r="Z92" s="701">
        <f t="shared" si="45"/>
        <v>29.179738288609165</v>
      </c>
      <c r="AA92" s="697"/>
      <c r="AB92" s="124"/>
    </row>
    <row r="93" spans="1:28">
      <c r="A93" s="30" t="s">
        <v>96</v>
      </c>
      <c r="B93" s="7"/>
      <c r="C93" s="19">
        <v>50</v>
      </c>
      <c r="D93" s="74">
        <v>128</v>
      </c>
      <c r="E93" s="145">
        <v>1</v>
      </c>
      <c r="F93" s="131">
        <f>E93*460/B94</f>
        <v>15.032679738562091</v>
      </c>
      <c r="G93" s="343">
        <f t="shared" si="49"/>
        <v>150.32679738562092</v>
      </c>
      <c r="H93" s="249"/>
      <c r="I93" s="253"/>
      <c r="J93" s="254"/>
      <c r="K93" s="234"/>
      <c r="L93" s="347"/>
      <c r="M93" s="347"/>
      <c r="N93" s="3"/>
      <c r="O93" s="19">
        <v>110</v>
      </c>
      <c r="P93" s="64">
        <f t="shared" si="46"/>
        <v>106</v>
      </c>
      <c r="Q93" s="494">
        <v>120.004605</v>
      </c>
      <c r="R93" s="131">
        <f t="shared" si="47"/>
        <v>15.784313725490195</v>
      </c>
      <c r="S93" s="131">
        <f t="shared" si="48"/>
        <v>1314.35</v>
      </c>
      <c r="T93" s="701">
        <f>(S93/10)*1000*O99/(Q93/100)</f>
        <v>253273.18951935059</v>
      </c>
      <c r="U93" s="2">
        <v>2</v>
      </c>
      <c r="V93" s="127">
        <f>(U93*P102*200/10)/($B$50/1000)</f>
        <v>9016110.1928374674</v>
      </c>
      <c r="W93" s="701">
        <f t="shared" si="43"/>
        <v>35.598360055194938</v>
      </c>
      <c r="X93" s="701">
        <f t="shared" si="44"/>
        <v>19.814046329704745</v>
      </c>
      <c r="Y93" s="131">
        <f t="shared" si="50"/>
        <v>-24.210698305861193</v>
      </c>
      <c r="Z93" s="701">
        <f t="shared" si="45"/>
        <v>29.664161683791168</v>
      </c>
      <c r="AA93" s="124"/>
      <c r="AB93" s="124"/>
    </row>
    <row r="94" spans="1:28">
      <c r="A94" s="30"/>
      <c r="B94" s="72">
        <v>30.6</v>
      </c>
      <c r="C94" s="19">
        <v>60</v>
      </c>
      <c r="D94" s="74">
        <v>132</v>
      </c>
      <c r="E94" s="145">
        <v>1</v>
      </c>
      <c r="F94" s="131">
        <f>E94*460/B94</f>
        <v>15.032679738562091</v>
      </c>
      <c r="G94" s="343">
        <f t="shared" si="49"/>
        <v>150.32679738562092</v>
      </c>
      <c r="H94" s="249"/>
      <c r="I94" s="253"/>
      <c r="J94" s="254"/>
      <c r="K94" s="234"/>
      <c r="L94" s="347"/>
      <c r="M94" s="347"/>
      <c r="N94" s="3"/>
      <c r="O94" s="65">
        <v>120</v>
      </c>
      <c r="P94" s="65">
        <f t="shared" si="46"/>
        <v>100</v>
      </c>
      <c r="Q94" s="494">
        <v>107.323335</v>
      </c>
      <c r="R94" s="183">
        <f t="shared" si="47"/>
        <v>16.535947712418302</v>
      </c>
      <c r="S94" s="183">
        <f t="shared" si="48"/>
        <v>1363.28</v>
      </c>
      <c r="T94" s="185">
        <f>(S94/10)*1000*O99/(Q94/100)</f>
        <v>293742.64806648751</v>
      </c>
      <c r="U94" s="695">
        <v>2</v>
      </c>
      <c r="V94" s="362">
        <f>(U94*P102*200/10)/($B$50/1000)</f>
        <v>9016110.1928374674</v>
      </c>
      <c r="W94" s="185">
        <f t="shared" si="43"/>
        <v>30.693909284826443</v>
      </c>
      <c r="X94" s="701">
        <f t="shared" si="44"/>
        <v>14.157961572408141</v>
      </c>
      <c r="Y94" s="131">
        <f t="shared" si="50"/>
        <v>11.246281338307099</v>
      </c>
      <c r="Z94" s="701">
        <f t="shared" si="45"/>
        <v>28.599473995870927</v>
      </c>
      <c r="AA94" s="144"/>
      <c r="AB94" s="124"/>
    </row>
    <row r="95" spans="1:28">
      <c r="A95" s="30"/>
      <c r="B95" s="7"/>
      <c r="C95" s="19">
        <v>70</v>
      </c>
      <c r="D95" s="74">
        <v>121</v>
      </c>
      <c r="E95" s="145">
        <v>1</v>
      </c>
      <c r="F95" s="131">
        <f>E95*460/B94</f>
        <v>15.032679738562091</v>
      </c>
      <c r="G95" s="343">
        <f t="shared" si="49"/>
        <v>150.32679738562092</v>
      </c>
      <c r="H95" s="249"/>
      <c r="I95" s="253"/>
      <c r="J95" s="254"/>
      <c r="K95" s="1"/>
      <c r="L95" s="347"/>
      <c r="M95" s="347"/>
      <c r="N95" s="1"/>
      <c r="O95" s="204" t="s">
        <v>94</v>
      </c>
      <c r="P95" s="599">
        <f>AVERAGE(P89:P94)</f>
        <v>112</v>
      </c>
      <c r="Q95" s="549">
        <f t="shared" ref="Q95:Z95" si="51">AVERAGE(Q89:Q94)</f>
        <v>118.595575</v>
      </c>
      <c r="R95" s="185">
        <f t="shared" si="51"/>
        <v>15.75925925925926</v>
      </c>
      <c r="S95" s="185">
        <f t="shared" si="51"/>
        <v>1336.02</v>
      </c>
      <c r="T95" s="185">
        <f t="shared" si="51"/>
        <v>261182.94329628767</v>
      </c>
      <c r="U95" s="695">
        <f t="shared" si="51"/>
        <v>2</v>
      </c>
      <c r="V95" s="362">
        <f t="shared" si="51"/>
        <v>9016110.1928374674</v>
      </c>
      <c r="W95" s="185">
        <f t="shared" si="51"/>
        <v>34.632339853696088</v>
      </c>
      <c r="X95" s="132">
        <f t="shared" si="51"/>
        <v>18.873080594436829</v>
      </c>
      <c r="Y95" s="132">
        <f t="shared" si="51"/>
        <v>-18.311953086703433</v>
      </c>
      <c r="Z95" s="132">
        <f t="shared" si="51"/>
        <v>29.189108399256579</v>
      </c>
      <c r="AA95" s="700"/>
      <c r="AB95" s="124"/>
    </row>
    <row r="96" spans="1:28">
      <c r="A96" s="6"/>
      <c r="B96" s="7"/>
      <c r="C96" s="19">
        <v>80</v>
      </c>
      <c r="D96" s="74">
        <v>112</v>
      </c>
      <c r="E96" s="145">
        <v>1.03</v>
      </c>
      <c r="F96" s="131">
        <f>E96*460/B94</f>
        <v>15.483660130718954</v>
      </c>
      <c r="G96" s="343">
        <f t="shared" si="49"/>
        <v>152.58169934640523</v>
      </c>
      <c r="H96" s="248">
        <v>1359.82</v>
      </c>
      <c r="I96" s="238"/>
      <c r="J96" s="248">
        <v>7330.8</v>
      </c>
      <c r="K96" s="1"/>
      <c r="L96" s="347"/>
      <c r="M96" s="347"/>
      <c r="N96" s="1"/>
      <c r="V96" s="95"/>
      <c r="W96" s="95"/>
      <c r="X96" s="95"/>
      <c r="Y96" s="95"/>
      <c r="Z96" s="95"/>
      <c r="AA96" s="3"/>
      <c r="AB96" s="124"/>
    </row>
    <row r="97" spans="1:28" ht="15">
      <c r="A97" s="6"/>
      <c r="B97" s="7"/>
      <c r="C97" s="19">
        <v>85</v>
      </c>
      <c r="D97" s="74">
        <v>124</v>
      </c>
      <c r="E97" s="145">
        <v>1.03</v>
      </c>
      <c r="F97" s="131">
        <f>E97*460/B94</f>
        <v>15.483660130718954</v>
      </c>
      <c r="G97" s="343">
        <f t="shared" si="49"/>
        <v>154.83660130718954</v>
      </c>
      <c r="H97" s="248">
        <v>1325.25</v>
      </c>
      <c r="I97" s="238"/>
      <c r="J97" s="248">
        <v>2960.08</v>
      </c>
      <c r="K97" s="253"/>
      <c r="L97" s="255"/>
      <c r="M97" s="255"/>
      <c r="N97" s="1"/>
      <c r="O97" s="812" t="s">
        <v>63</v>
      </c>
      <c r="P97" s="813"/>
      <c r="Q97" s="814"/>
      <c r="R97" s="1"/>
      <c r="S97" s="891" t="s">
        <v>98</v>
      </c>
      <c r="T97" s="892"/>
      <c r="U97" s="78"/>
      <c r="V97" s="1"/>
      <c r="W97" s="525" t="s">
        <v>22</v>
      </c>
      <c r="X97" s="509" t="s">
        <v>24</v>
      </c>
      <c r="Y97" s="817" t="s">
        <v>81</v>
      </c>
      <c r="Z97" s="859"/>
      <c r="AA97" s="3"/>
      <c r="AB97" s="124"/>
    </row>
    <row r="98" spans="1:28">
      <c r="A98" s="30"/>
      <c r="B98" s="7"/>
      <c r="C98" s="19">
        <v>90</v>
      </c>
      <c r="D98" s="74">
        <v>116</v>
      </c>
      <c r="E98" s="145">
        <v>1.03</v>
      </c>
      <c r="F98" s="131">
        <f>E98*460/B94</f>
        <v>15.483660130718954</v>
      </c>
      <c r="G98" s="343">
        <f t="shared" si="49"/>
        <v>154.83660130718954</v>
      </c>
      <c r="H98" s="248">
        <v>1317.25</v>
      </c>
      <c r="I98" s="238"/>
      <c r="J98" s="248">
        <v>1778.36</v>
      </c>
      <c r="K98" s="253"/>
      <c r="L98" s="257"/>
      <c r="M98" s="257"/>
      <c r="N98" s="1"/>
      <c r="O98" s="96" t="s">
        <v>62</v>
      </c>
      <c r="P98" s="96" t="s">
        <v>58</v>
      </c>
      <c r="Q98" s="26" t="s">
        <v>59</v>
      </c>
      <c r="R98" s="1"/>
      <c r="S98" s="889" t="s">
        <v>99</v>
      </c>
      <c r="T98" s="890"/>
      <c r="U98" s="205"/>
      <c r="V98" s="1"/>
      <c r="W98" s="512" t="s">
        <v>23</v>
      </c>
      <c r="X98" s="512" t="s">
        <v>40</v>
      </c>
      <c r="Y98" s="889" t="s">
        <v>196</v>
      </c>
      <c r="Z98" s="890"/>
      <c r="AA98" s="3"/>
      <c r="AB98" s="124"/>
    </row>
    <row r="99" spans="1:28">
      <c r="A99" s="30"/>
      <c r="B99" s="7"/>
      <c r="C99" s="19">
        <v>100</v>
      </c>
      <c r="D99" s="74">
        <v>114</v>
      </c>
      <c r="E99" s="145">
        <v>1.05</v>
      </c>
      <c r="F99" s="131">
        <f>E99*460/B94</f>
        <v>15.784313725490195</v>
      </c>
      <c r="G99" s="343">
        <f t="shared" si="49"/>
        <v>156.33986928104574</v>
      </c>
      <c r="H99" s="562">
        <v>1336.17</v>
      </c>
      <c r="I99" s="563"/>
      <c r="J99" s="248">
        <v>858.99</v>
      </c>
      <c r="K99" s="253"/>
      <c r="L99" s="248">
        <v>41.05</v>
      </c>
      <c r="M99" s="248"/>
      <c r="N99" s="1"/>
      <c r="O99" s="137">
        <f>P102/Q102</f>
        <v>2.3124699711157461</v>
      </c>
      <c r="P99" s="145">
        <v>5374.93</v>
      </c>
      <c r="Q99" s="145">
        <v>2370.19</v>
      </c>
      <c r="R99" s="1"/>
      <c r="S99" s="1"/>
      <c r="T99" s="1"/>
      <c r="U99" s="1"/>
      <c r="V99" s="1"/>
      <c r="W99" s="18">
        <v>2</v>
      </c>
      <c r="X99" s="543">
        <f t="shared" ref="X99:X104" si="52">D96</f>
        <v>112</v>
      </c>
      <c r="Y99" s="567"/>
      <c r="Z99" s="566"/>
      <c r="AA99" s="3"/>
      <c r="AB99" s="124"/>
    </row>
    <row r="100" spans="1:28">
      <c r="A100" s="30"/>
      <c r="B100" s="7"/>
      <c r="C100" s="19">
        <v>110</v>
      </c>
      <c r="D100" s="74">
        <v>106</v>
      </c>
      <c r="E100" s="145">
        <v>1.05</v>
      </c>
      <c r="F100" s="131">
        <f>E100*460/B94</f>
        <v>15.784313725490195</v>
      </c>
      <c r="G100" s="343">
        <f t="shared" si="49"/>
        <v>157.84313725490196</v>
      </c>
      <c r="H100" s="275">
        <v>1314.35</v>
      </c>
      <c r="I100" s="238"/>
      <c r="J100" s="248">
        <v>515.39</v>
      </c>
      <c r="K100" s="1"/>
      <c r="L100" s="256"/>
      <c r="M100" s="256"/>
      <c r="N100" s="1"/>
      <c r="O100" s="532"/>
      <c r="P100" s="145">
        <v>5459.52</v>
      </c>
      <c r="Q100" s="145">
        <v>2334.44</v>
      </c>
      <c r="R100" s="1"/>
      <c r="S100" s="1"/>
      <c r="T100" s="1"/>
      <c r="U100" s="1"/>
      <c r="V100" s="1"/>
      <c r="W100" s="19">
        <v>7</v>
      </c>
      <c r="X100" s="532">
        <f t="shared" si="52"/>
        <v>124</v>
      </c>
      <c r="Y100" s="877">
        <f>(J96+J97)*(C97-C96)/2</f>
        <v>25727.200000000004</v>
      </c>
      <c r="Z100" s="878"/>
      <c r="AA100" s="3"/>
      <c r="AB100" s="124"/>
    </row>
    <row r="101" spans="1:28">
      <c r="A101" s="30"/>
      <c r="B101" s="7"/>
      <c r="C101" s="19">
        <v>120</v>
      </c>
      <c r="D101" s="74">
        <v>100</v>
      </c>
      <c r="E101" s="145">
        <v>1.1000000000000001</v>
      </c>
      <c r="F101" s="131">
        <f>E101*460/B94</f>
        <v>16.535947712418302</v>
      </c>
      <c r="G101" s="343">
        <f t="shared" si="49"/>
        <v>161.6013071895425</v>
      </c>
      <c r="H101" s="248">
        <v>1363.28</v>
      </c>
      <c r="I101" s="238"/>
      <c r="J101" s="248">
        <v>366.27</v>
      </c>
      <c r="K101" s="238">
        <v>17.301629999999999</v>
      </c>
      <c r="L101" s="255"/>
      <c r="M101" s="255"/>
      <c r="N101" s="1"/>
      <c r="O101" s="545"/>
      <c r="P101" s="145">
        <v>5529.79</v>
      </c>
      <c r="Q101" s="145">
        <v>2371.89</v>
      </c>
      <c r="R101" s="1"/>
      <c r="S101" s="1"/>
      <c r="T101" s="1"/>
      <c r="U101" s="1"/>
      <c r="V101" s="1"/>
      <c r="W101" s="19">
        <v>12</v>
      </c>
      <c r="X101" s="532">
        <f t="shared" si="52"/>
        <v>116</v>
      </c>
      <c r="Y101" s="877">
        <f>(J97+J98)*(C98-C97)/2</f>
        <v>11846.099999999999</v>
      </c>
      <c r="Z101" s="878"/>
      <c r="AA101" s="3"/>
      <c r="AB101" s="124"/>
    </row>
    <row r="102" spans="1:28">
      <c r="A102" s="30"/>
      <c r="B102" s="7"/>
      <c r="C102" s="19"/>
      <c r="D102" s="564"/>
      <c r="E102" s="565"/>
      <c r="F102" s="131"/>
      <c r="G102" s="349" t="s">
        <v>228</v>
      </c>
      <c r="H102" s="249"/>
      <c r="I102" s="235"/>
      <c r="J102" s="347"/>
      <c r="K102" s="253"/>
      <c r="L102" s="255"/>
      <c r="M102" s="255"/>
      <c r="N102" s="1"/>
      <c r="O102" s="42" t="s">
        <v>25</v>
      </c>
      <c r="P102" s="551">
        <f>AVERAGE(P99:P101)</f>
        <v>5454.7466666666669</v>
      </c>
      <c r="Q102" s="173">
        <f>AVERAGE(Q99:Q101)</f>
        <v>2358.84</v>
      </c>
      <c r="R102" s="1"/>
      <c r="S102" s="1"/>
      <c r="T102" s="1"/>
      <c r="U102" s="1"/>
      <c r="V102" s="1"/>
      <c r="W102" s="19">
        <v>22</v>
      </c>
      <c r="X102" s="532">
        <f t="shared" si="52"/>
        <v>114</v>
      </c>
      <c r="Y102" s="877">
        <f>(J98+J99)*(C99-C98)/2</f>
        <v>13186.75</v>
      </c>
      <c r="Z102" s="878"/>
      <c r="AA102" s="3"/>
      <c r="AB102" s="124"/>
    </row>
    <row r="103" spans="1:28">
      <c r="A103" s="30"/>
      <c r="B103" s="7"/>
      <c r="C103" s="19"/>
      <c r="D103" s="564"/>
      <c r="E103" s="565"/>
      <c r="F103" s="131"/>
      <c r="G103" s="344">
        <f>SUM(G89:G101)</f>
        <v>1937.7124183006536</v>
      </c>
      <c r="H103" s="250"/>
      <c r="I103" s="235"/>
      <c r="J103" s="347"/>
      <c r="K103" s="253"/>
      <c r="L103" s="255"/>
      <c r="M103" s="255"/>
      <c r="N103" s="1"/>
      <c r="O103" s="1"/>
      <c r="P103" s="1"/>
      <c r="Q103" s="1"/>
      <c r="R103" s="1"/>
      <c r="S103" s="1"/>
      <c r="T103" s="1"/>
      <c r="U103" s="1"/>
      <c r="V103" s="1"/>
      <c r="W103" s="19">
        <v>32</v>
      </c>
      <c r="X103" s="532">
        <f t="shared" si="52"/>
        <v>106</v>
      </c>
      <c r="Y103" s="877">
        <f>(J99+J100)*(C100-C99)/2</f>
        <v>6871.9000000000005</v>
      </c>
      <c r="Z103" s="878"/>
      <c r="AA103" s="3"/>
      <c r="AB103" s="124"/>
    </row>
    <row r="104" spans="1:28">
      <c r="A104" s="30"/>
      <c r="B104" s="7"/>
      <c r="C104" s="19"/>
      <c r="D104" s="564"/>
      <c r="E104" s="565"/>
      <c r="F104" s="131"/>
      <c r="G104" s="347"/>
      <c r="H104" s="250"/>
      <c r="I104" s="235"/>
      <c r="J104" s="347"/>
      <c r="K104" s="253"/>
      <c r="L104" s="255"/>
      <c r="M104" s="255"/>
      <c r="N104" s="1"/>
      <c r="O104" s="1"/>
      <c r="P104" s="1"/>
      <c r="Q104" s="1"/>
      <c r="R104" s="1"/>
      <c r="S104" s="1"/>
      <c r="T104" s="1"/>
      <c r="U104" s="1"/>
      <c r="V104" s="1"/>
      <c r="W104" s="534">
        <v>42</v>
      </c>
      <c r="X104" s="545">
        <f t="shared" si="52"/>
        <v>100</v>
      </c>
      <c r="Y104" s="879">
        <f>(J100+J101)*(C101-C100)/2</f>
        <v>4408.3</v>
      </c>
      <c r="Z104" s="880"/>
      <c r="AA104" s="3"/>
      <c r="AB104" s="124"/>
    </row>
    <row r="105" spans="1:28">
      <c r="A105" s="76"/>
      <c r="B105" s="116"/>
      <c r="C105" s="534"/>
      <c r="D105" s="564"/>
      <c r="E105" s="565"/>
      <c r="F105" s="183"/>
      <c r="G105" s="348"/>
      <c r="H105" s="251"/>
      <c r="I105" s="352"/>
      <c r="J105" s="227"/>
      <c r="K105" s="338"/>
      <c r="L105" s="407"/>
      <c r="M105" s="257"/>
      <c r="N105" s="1"/>
      <c r="O105" s="1"/>
      <c r="P105" s="1"/>
      <c r="Q105" s="1"/>
      <c r="R105" s="1"/>
      <c r="S105" s="1"/>
      <c r="T105" s="1"/>
      <c r="U105" s="1"/>
      <c r="V105" s="1"/>
      <c r="W105" s="545" t="s">
        <v>25</v>
      </c>
      <c r="X105" s="549">
        <f>AVERAGE(X99:X104)</f>
        <v>112</v>
      </c>
      <c r="Y105" s="881">
        <f>SUM(Y100:Z104)/10*(220/100)/40*1000</f>
        <v>341221.37500000006</v>
      </c>
      <c r="Z105" s="882"/>
      <c r="AA105" s="3"/>
      <c r="AB105" s="124"/>
    </row>
    <row r="106" spans="1:28">
      <c r="A106" s="140"/>
      <c r="B106" s="8"/>
      <c r="C106" s="66"/>
      <c r="D106" s="66"/>
      <c r="E106" s="529"/>
      <c r="F106" s="88"/>
      <c r="G106" s="66"/>
      <c r="H106" s="66"/>
      <c r="I106" s="66"/>
      <c r="J106" s="66"/>
      <c r="K106" s="83"/>
      <c r="L106" s="514"/>
      <c r="M106" s="8"/>
      <c r="N106" s="8"/>
      <c r="O106" s="8"/>
      <c r="P106" s="8"/>
      <c r="Q106" s="8"/>
      <c r="R106" s="8"/>
      <c r="S106" s="8"/>
      <c r="T106" s="8"/>
      <c r="U106" s="8"/>
      <c r="V106" s="8"/>
      <c r="W106" s="16"/>
      <c r="X106" s="16"/>
      <c r="Y106" s="16"/>
      <c r="Z106" s="16"/>
      <c r="AA106" s="16"/>
      <c r="AB106" s="144"/>
    </row>
    <row r="107" spans="1:28">
      <c r="A107" s="141"/>
      <c r="B107" s="142"/>
      <c r="C107" s="141"/>
      <c r="D107" s="92"/>
      <c r="E107" s="92"/>
      <c r="F107" s="92"/>
      <c r="G107" s="92"/>
      <c r="H107" s="92"/>
      <c r="I107" s="92"/>
      <c r="J107" s="92"/>
      <c r="K107" s="92"/>
      <c r="L107" s="92"/>
      <c r="M107" s="92"/>
      <c r="N107" s="92"/>
      <c r="O107" s="92"/>
      <c r="P107" s="92"/>
      <c r="Q107" s="92"/>
      <c r="R107" s="92"/>
      <c r="S107" s="92"/>
      <c r="T107" s="92"/>
      <c r="U107" s="92"/>
      <c r="V107" s="92"/>
      <c r="W107" s="92"/>
      <c r="X107" s="92"/>
      <c r="Y107" s="92"/>
    </row>
    <row r="108" spans="1:28" ht="15">
      <c r="A108" s="817" t="s">
        <v>77</v>
      </c>
      <c r="B108" s="859"/>
      <c r="C108" s="528" t="s">
        <v>22</v>
      </c>
      <c r="D108" s="45" t="s">
        <v>164</v>
      </c>
      <c r="E108" s="817" t="s">
        <v>27</v>
      </c>
      <c r="F108" s="859"/>
      <c r="G108" s="357" t="s">
        <v>227</v>
      </c>
      <c r="H108" s="46" t="s">
        <v>145</v>
      </c>
      <c r="I108" s="46" t="s">
        <v>95</v>
      </c>
      <c r="J108" s="150" t="s">
        <v>146</v>
      </c>
      <c r="K108" s="509" t="s">
        <v>28</v>
      </c>
      <c r="L108" s="45" t="s">
        <v>85</v>
      </c>
      <c r="M108" s="45" t="s">
        <v>134</v>
      </c>
      <c r="N108" s="523"/>
      <c r="O108" s="525" t="s">
        <v>22</v>
      </c>
      <c r="P108" s="644" t="s">
        <v>164</v>
      </c>
      <c r="Q108" s="644" t="s">
        <v>238</v>
      </c>
      <c r="R108" s="644" t="s">
        <v>27</v>
      </c>
      <c r="S108" s="644" t="s">
        <v>29</v>
      </c>
      <c r="T108" s="644" t="s">
        <v>179</v>
      </c>
      <c r="U108" s="644" t="s">
        <v>36</v>
      </c>
      <c r="V108" s="644" t="s">
        <v>38</v>
      </c>
      <c r="W108" s="644" t="s">
        <v>33</v>
      </c>
      <c r="X108" s="644" t="s">
        <v>167</v>
      </c>
      <c r="Y108" s="644" t="s">
        <v>181</v>
      </c>
      <c r="Z108" s="645" t="s">
        <v>46</v>
      </c>
      <c r="AA108" s="646"/>
      <c r="AB108" s="295"/>
    </row>
    <row r="109" spans="1:28">
      <c r="A109" s="151"/>
      <c r="B109" s="152"/>
      <c r="C109" s="25" t="s">
        <v>23</v>
      </c>
      <c r="D109" s="24" t="s">
        <v>40</v>
      </c>
      <c r="E109" s="206" t="s">
        <v>108</v>
      </c>
      <c r="F109" s="513" t="s">
        <v>34</v>
      </c>
      <c r="G109" s="358"/>
      <c r="H109" s="82" t="s">
        <v>29</v>
      </c>
      <c r="I109" s="24" t="s">
        <v>29</v>
      </c>
      <c r="J109" s="25" t="s">
        <v>29</v>
      </c>
      <c r="K109" s="512" t="s">
        <v>202</v>
      </c>
      <c r="L109" s="134" t="s">
        <v>84</v>
      </c>
      <c r="M109" s="82" t="s">
        <v>147</v>
      </c>
      <c r="N109" s="1"/>
      <c r="O109" s="512" t="s">
        <v>23</v>
      </c>
      <c r="P109" s="647" t="s">
        <v>40</v>
      </c>
      <c r="Q109" s="647" t="s">
        <v>40</v>
      </c>
      <c r="R109" s="648" t="s">
        <v>34</v>
      </c>
      <c r="S109" s="649"/>
      <c r="T109" s="648" t="s">
        <v>31</v>
      </c>
      <c r="U109" s="648" t="s">
        <v>37</v>
      </c>
      <c r="V109" s="648" t="s">
        <v>39</v>
      </c>
      <c r="W109" s="648" t="s">
        <v>34</v>
      </c>
      <c r="X109" s="648" t="s">
        <v>34</v>
      </c>
      <c r="Y109" s="648" t="s">
        <v>84</v>
      </c>
      <c r="Z109" s="648" t="s">
        <v>41</v>
      </c>
      <c r="AA109" s="648"/>
      <c r="AB109" s="124"/>
    </row>
    <row r="110" spans="1:28">
      <c r="A110" s="17"/>
      <c r="B110" s="524"/>
      <c r="C110" s="18">
        <v>-10</v>
      </c>
      <c r="D110" s="74">
        <v>117</v>
      </c>
      <c r="E110" s="145">
        <v>0</v>
      </c>
      <c r="F110" s="130">
        <f>E110*460/B116</f>
        <v>0</v>
      </c>
      <c r="G110" s="153"/>
      <c r="H110" s="248">
        <v>1237.46</v>
      </c>
      <c r="I110" s="248"/>
      <c r="J110" s="252"/>
      <c r="K110" s="238"/>
      <c r="L110" s="248">
        <v>46.24</v>
      </c>
      <c r="M110" s="248"/>
      <c r="N110" s="1"/>
      <c r="O110" s="175">
        <v>-10</v>
      </c>
      <c r="P110" s="635">
        <f>D110</f>
        <v>117</v>
      </c>
      <c r="Q110" s="494">
        <v>77.733705</v>
      </c>
      <c r="R110" s="130">
        <f>F110</f>
        <v>0</v>
      </c>
      <c r="S110" s="130">
        <f>H110</f>
        <v>1237.46</v>
      </c>
      <c r="T110" s="557">
        <f>(S110/10)*1000*O121/(Q110/100)</f>
        <v>360232.87827768613</v>
      </c>
      <c r="U110" s="544">
        <v>1</v>
      </c>
      <c r="V110" s="126">
        <f>(U110*P124*200/10)/($B$50/1000)</f>
        <v>5096641.873278236</v>
      </c>
      <c r="W110" s="557">
        <f t="shared" ref="W110:W116" si="53">V110/T110</f>
        <v>14.148186300056379</v>
      </c>
      <c r="X110" s="557">
        <f t="shared" ref="X110:X116" si="54">W110-R110</f>
        <v>14.148186300056379</v>
      </c>
      <c r="Y110" s="351"/>
      <c r="Z110" s="557">
        <f t="shared" ref="Z110:Z116" si="55">(W110/Q110)*100</f>
        <v>18.200838748206301</v>
      </c>
      <c r="AA110" s="182"/>
      <c r="AB110" s="124"/>
    </row>
    <row r="111" spans="1:28">
      <c r="A111" s="30" t="s">
        <v>61</v>
      </c>
      <c r="B111" s="72">
        <v>371</v>
      </c>
      <c r="C111" s="19">
        <v>10</v>
      </c>
      <c r="D111" s="74">
        <v>114</v>
      </c>
      <c r="E111" s="145">
        <v>1.1499999999999999</v>
      </c>
      <c r="F111" s="131">
        <f>E111*460/B116</f>
        <v>20.037878787878789</v>
      </c>
      <c r="G111" s="343">
        <f>(F111+F110)*5</f>
        <v>100.18939393939394</v>
      </c>
      <c r="H111" s="249"/>
      <c r="I111" s="253"/>
      <c r="J111" s="254"/>
      <c r="K111" s="253"/>
      <c r="L111" s="327"/>
      <c r="M111" s="327"/>
      <c r="N111" s="1"/>
      <c r="O111" s="64">
        <v>80</v>
      </c>
      <c r="P111" s="64">
        <f t="shared" ref="P111:P116" si="56">D118</f>
        <v>137</v>
      </c>
      <c r="Q111" s="494">
        <v>105.20979</v>
      </c>
      <c r="R111" s="131">
        <f t="shared" ref="R111:R116" si="57">F118</f>
        <v>31.363636363636367</v>
      </c>
      <c r="S111" s="131">
        <f t="shared" ref="S111:S116" si="58">H118</f>
        <v>1657.31</v>
      </c>
      <c r="T111" s="558">
        <f>(S111/10)*1000*O121/(Q111/100)</f>
        <v>356458.63812711532</v>
      </c>
      <c r="U111" s="533">
        <v>2</v>
      </c>
      <c r="V111" s="127">
        <f>(U111*P124*200/10)/($B$50/1000)</f>
        <v>10193283.746556472</v>
      </c>
      <c r="W111" s="558">
        <f t="shared" si="53"/>
        <v>28.595979045741306</v>
      </c>
      <c r="X111" s="558">
        <f t="shared" si="54"/>
        <v>-2.7676573178950612</v>
      </c>
      <c r="Y111" s="131">
        <f t="shared" ref="Y111:Y116" si="59">($X$110-X111)/$X$110*100</f>
        <v>119.56192305641346</v>
      </c>
      <c r="Z111" s="558">
        <f t="shared" si="55"/>
        <v>27.179960197374509</v>
      </c>
      <c r="AA111" s="181"/>
      <c r="AB111" s="124"/>
    </row>
    <row r="112" spans="1:28">
      <c r="A112" s="6"/>
      <c r="B112" s="7"/>
      <c r="C112" s="19">
        <v>20</v>
      </c>
      <c r="D112" s="74">
        <v>110</v>
      </c>
      <c r="E112" s="145">
        <v>1.3</v>
      </c>
      <c r="F112" s="131">
        <f>E112*460/B116</f>
        <v>22.651515151515152</v>
      </c>
      <c r="G112" s="343">
        <f t="shared" ref="G112:G123" si="60">(F112+F111)*5</f>
        <v>213.44696969696969</v>
      </c>
      <c r="H112" s="249"/>
      <c r="I112" s="253"/>
      <c r="J112" s="254"/>
      <c r="K112" s="234"/>
      <c r="L112" s="254"/>
      <c r="M112" s="254"/>
      <c r="N112" s="1"/>
      <c r="O112" s="532">
        <v>85</v>
      </c>
      <c r="P112" s="64">
        <f t="shared" si="56"/>
        <v>137</v>
      </c>
      <c r="Q112" s="494">
        <v>174.95677499999999</v>
      </c>
      <c r="R112" s="131">
        <f t="shared" si="57"/>
        <v>31.363636363636367</v>
      </c>
      <c r="S112" s="131">
        <f t="shared" si="58"/>
        <v>1650.47</v>
      </c>
      <c r="T112" s="558">
        <f>(S112/10)*1000*O121/(Q112/100)</f>
        <v>213470.7699148079</v>
      </c>
      <c r="U112" s="533">
        <v>2</v>
      </c>
      <c r="V112" s="127">
        <f>(U112*P124*200/10)/($B$50/1000)</f>
        <v>10193283.746556472</v>
      </c>
      <c r="W112" s="558">
        <f t="shared" si="53"/>
        <v>47.75025522522084</v>
      </c>
      <c r="X112" s="558">
        <f t="shared" si="54"/>
        <v>16.386618861584473</v>
      </c>
      <c r="Y112" s="131">
        <f t="shared" si="59"/>
        <v>-15.821339315550112</v>
      </c>
      <c r="Z112" s="558">
        <f t="shared" si="55"/>
        <v>27.292601401243733</v>
      </c>
      <c r="AA112" s="181"/>
      <c r="AB112" s="124"/>
    </row>
    <row r="113" spans="1:28">
      <c r="A113" s="30" t="s">
        <v>97</v>
      </c>
      <c r="B113" s="7"/>
      <c r="C113" s="19">
        <v>30</v>
      </c>
      <c r="D113" s="74">
        <v>125</v>
      </c>
      <c r="E113" s="145">
        <v>1.45</v>
      </c>
      <c r="F113" s="131">
        <f>E113*460/B116</f>
        <v>25.265151515151516</v>
      </c>
      <c r="G113" s="343">
        <f t="shared" si="60"/>
        <v>239.58333333333337</v>
      </c>
      <c r="H113" s="249"/>
      <c r="I113" s="253"/>
      <c r="J113" s="254"/>
      <c r="K113" s="234"/>
      <c r="L113" s="347"/>
      <c r="M113" s="347"/>
      <c r="N113" s="3"/>
      <c r="O113" s="64">
        <v>90</v>
      </c>
      <c r="P113" s="64">
        <f t="shared" si="56"/>
        <v>126</v>
      </c>
      <c r="Q113" s="494">
        <v>215.11412999999999</v>
      </c>
      <c r="R113" s="131">
        <f t="shared" si="57"/>
        <v>31.363636363636367</v>
      </c>
      <c r="S113" s="131">
        <f t="shared" si="58"/>
        <v>1606.51</v>
      </c>
      <c r="T113" s="558">
        <f>(S113/10)*1000*O121/(Q113/100)</f>
        <v>168995.85053658771</v>
      </c>
      <c r="U113" s="533">
        <v>2</v>
      </c>
      <c r="V113" s="127">
        <f>(U113*P124*200/10)/($B$50/1000)</f>
        <v>10193283.746556472</v>
      </c>
      <c r="W113" s="558">
        <f t="shared" si="53"/>
        <v>60.316769401090234</v>
      </c>
      <c r="X113" s="558">
        <f t="shared" si="54"/>
        <v>28.953133037453867</v>
      </c>
      <c r="Y113" s="131">
        <f t="shared" si="59"/>
        <v>-104.64201151591064</v>
      </c>
      <c r="Z113" s="558">
        <f t="shared" si="55"/>
        <v>28.039426978176763</v>
      </c>
      <c r="AA113" s="181"/>
      <c r="AB113" s="124"/>
    </row>
    <row r="114" spans="1:28">
      <c r="A114" s="6"/>
      <c r="B114" s="72">
        <v>28.6</v>
      </c>
      <c r="C114" s="19">
        <v>40</v>
      </c>
      <c r="D114" s="74">
        <v>115</v>
      </c>
      <c r="E114" s="145">
        <v>1.45</v>
      </c>
      <c r="F114" s="131">
        <f>E114*460/B116</f>
        <v>25.265151515151516</v>
      </c>
      <c r="G114" s="343">
        <f t="shared" si="60"/>
        <v>252.65151515151516</v>
      </c>
      <c r="H114" s="249"/>
      <c r="I114" s="253"/>
      <c r="J114" s="254"/>
      <c r="K114" s="234"/>
      <c r="L114" s="347"/>
      <c r="M114" s="347"/>
      <c r="N114" s="3"/>
      <c r="O114" s="64">
        <v>100</v>
      </c>
      <c r="P114" s="64">
        <f t="shared" si="56"/>
        <v>138</v>
      </c>
      <c r="Q114" s="494">
        <v>132.68587499999998</v>
      </c>
      <c r="R114" s="131">
        <f t="shared" si="57"/>
        <v>31.363636363636367</v>
      </c>
      <c r="S114" s="131">
        <f t="shared" si="58"/>
        <v>1818.82</v>
      </c>
      <c r="T114" s="558">
        <f>(S114/10)*1000*O121/(Q114/100)</f>
        <v>310189.1300594018</v>
      </c>
      <c r="U114" s="533">
        <v>2</v>
      </c>
      <c r="V114" s="127">
        <f>(U114*P124*200/10)/($B$50/1000)</f>
        <v>10193283.746556472</v>
      </c>
      <c r="W114" s="558">
        <f t="shared" si="53"/>
        <v>32.861511764143508</v>
      </c>
      <c r="X114" s="558">
        <f t="shared" si="54"/>
        <v>1.4978754005071409</v>
      </c>
      <c r="Y114" s="131">
        <f t="shared" si="59"/>
        <v>89.412951110905496</v>
      </c>
      <c r="Z114" s="558">
        <f t="shared" si="55"/>
        <v>24.766397903426807</v>
      </c>
      <c r="AA114" s="181"/>
      <c r="AB114" s="124"/>
    </row>
    <row r="115" spans="1:28">
      <c r="A115" s="30" t="s">
        <v>96</v>
      </c>
      <c r="B115" s="7"/>
      <c r="C115" s="19">
        <v>50</v>
      </c>
      <c r="D115" s="74">
        <v>127</v>
      </c>
      <c r="E115" s="145">
        <v>1.6</v>
      </c>
      <c r="F115" s="131">
        <f>E115*460/B116</f>
        <v>27.878787878787879</v>
      </c>
      <c r="G115" s="343">
        <f t="shared" si="60"/>
        <v>265.71969696969694</v>
      </c>
      <c r="H115" s="249"/>
      <c r="I115" s="253"/>
      <c r="J115" s="254"/>
      <c r="K115" s="234"/>
      <c r="L115" s="347"/>
      <c r="M115" s="347"/>
      <c r="N115" s="3"/>
      <c r="O115" s="19">
        <v>110</v>
      </c>
      <c r="P115" s="64">
        <f t="shared" si="56"/>
        <v>144</v>
      </c>
      <c r="Q115" s="494">
        <v>124.231695</v>
      </c>
      <c r="R115" s="131">
        <f t="shared" si="57"/>
        <v>31.363636363636367</v>
      </c>
      <c r="S115" s="131">
        <f t="shared" si="58"/>
        <v>1848.55</v>
      </c>
      <c r="T115" s="558">
        <f>(S115/10)*1000*O121/(Q115/100)</f>
        <v>336713.35158146842</v>
      </c>
      <c r="U115" s="2">
        <v>2</v>
      </c>
      <c r="V115" s="127">
        <f>(U115*P124*200/10)/($B$50/1000)</f>
        <v>10193283.746556472</v>
      </c>
      <c r="W115" s="558">
        <f t="shared" si="53"/>
        <v>30.272882553307923</v>
      </c>
      <c r="X115" s="558">
        <f t="shared" si="54"/>
        <v>-1.0907538103284438</v>
      </c>
      <c r="Y115" s="131">
        <f t="shared" si="59"/>
        <v>107.70949567100412</v>
      </c>
      <c r="Z115" s="558">
        <f t="shared" si="55"/>
        <v>24.368083002737684</v>
      </c>
      <c r="AA115" s="124"/>
      <c r="AB115" s="124"/>
    </row>
    <row r="116" spans="1:28">
      <c r="A116" s="30"/>
      <c r="B116" s="72">
        <v>26.4</v>
      </c>
      <c r="C116" s="19">
        <v>60</v>
      </c>
      <c r="D116" s="74">
        <v>120</v>
      </c>
      <c r="E116" s="145">
        <v>1.65</v>
      </c>
      <c r="F116" s="131">
        <f>E116*460/B116</f>
        <v>28.75</v>
      </c>
      <c r="G116" s="343">
        <f t="shared" si="60"/>
        <v>283.14393939393938</v>
      </c>
      <c r="H116" s="249"/>
      <c r="I116" s="253"/>
      <c r="J116" s="254"/>
      <c r="K116" s="234"/>
      <c r="L116" s="347"/>
      <c r="M116" s="347"/>
      <c r="N116" s="3"/>
      <c r="O116" s="65">
        <v>120</v>
      </c>
      <c r="P116" s="65">
        <f t="shared" si="56"/>
        <v>147</v>
      </c>
      <c r="Q116" s="494">
        <v>128.45878500000001</v>
      </c>
      <c r="R116" s="183">
        <f t="shared" si="57"/>
        <v>30.492424242424246</v>
      </c>
      <c r="S116" s="183">
        <f t="shared" si="58"/>
        <v>1887.8</v>
      </c>
      <c r="T116" s="185">
        <f>(S116/10)*1000*O121/(Q116/100)</f>
        <v>332547.52364251966</v>
      </c>
      <c r="U116" s="546">
        <v>2</v>
      </c>
      <c r="V116" s="362">
        <f>(U116*P124*200/10)/($B$50/1000)</f>
        <v>10193283.746556472</v>
      </c>
      <c r="W116" s="185">
        <f t="shared" si="53"/>
        <v>30.652111418258521</v>
      </c>
      <c r="X116" s="558">
        <f t="shared" si="54"/>
        <v>0.15968717583427505</v>
      </c>
      <c r="Y116" s="131">
        <f t="shared" si="59"/>
        <v>98.871324052089719</v>
      </c>
      <c r="Z116" s="558">
        <f t="shared" si="55"/>
        <v>23.861436505302862</v>
      </c>
      <c r="AA116" s="144"/>
      <c r="AB116" s="124"/>
    </row>
    <row r="117" spans="1:28">
      <c r="A117" s="30"/>
      <c r="B117" s="7"/>
      <c r="C117" s="19">
        <v>70</v>
      </c>
      <c r="D117" s="74">
        <v>115</v>
      </c>
      <c r="E117" s="145">
        <v>1.7</v>
      </c>
      <c r="F117" s="131">
        <f>E117*460/B116</f>
        <v>29.621212121212121</v>
      </c>
      <c r="G117" s="343">
        <f t="shared" si="60"/>
        <v>291.85606060606062</v>
      </c>
      <c r="H117" s="249"/>
      <c r="I117" s="253"/>
      <c r="J117" s="254"/>
      <c r="K117" s="1"/>
      <c r="L117" s="347"/>
      <c r="M117" s="347"/>
      <c r="N117" s="1"/>
      <c r="O117" s="204" t="s">
        <v>94</v>
      </c>
      <c r="P117" s="599">
        <f>AVERAGE(P111:P116)</f>
        <v>138.16666666666666</v>
      </c>
      <c r="Q117" s="549">
        <f t="shared" ref="Q117:Z117" si="61">AVERAGE(Q111:Q116)</f>
        <v>146.77617499999999</v>
      </c>
      <c r="R117" s="185">
        <f t="shared" si="61"/>
        <v>31.21843434343435</v>
      </c>
      <c r="S117" s="185">
        <f t="shared" si="61"/>
        <v>1744.9099999999999</v>
      </c>
      <c r="T117" s="185">
        <f t="shared" si="61"/>
        <v>286395.87731031684</v>
      </c>
      <c r="U117" s="546">
        <f t="shared" si="61"/>
        <v>2</v>
      </c>
      <c r="V117" s="362">
        <f t="shared" si="61"/>
        <v>10193283.746556474</v>
      </c>
      <c r="W117" s="185">
        <f t="shared" si="61"/>
        <v>38.408251567960384</v>
      </c>
      <c r="X117" s="132">
        <f t="shared" si="61"/>
        <v>7.189817224526041</v>
      </c>
      <c r="Y117" s="132">
        <f t="shared" si="61"/>
        <v>49.182057176492009</v>
      </c>
      <c r="Z117" s="132">
        <f t="shared" si="61"/>
        <v>25.91798433137706</v>
      </c>
      <c r="AA117" s="550"/>
      <c r="AB117" s="124"/>
    </row>
    <row r="118" spans="1:28">
      <c r="A118" s="6"/>
      <c r="B118" s="7"/>
      <c r="C118" s="19">
        <v>80</v>
      </c>
      <c r="D118" s="74">
        <v>137</v>
      </c>
      <c r="E118" s="145">
        <v>1.8</v>
      </c>
      <c r="F118" s="131">
        <f>E118*460/B116</f>
        <v>31.363636363636367</v>
      </c>
      <c r="G118" s="343">
        <f t="shared" si="60"/>
        <v>304.92424242424244</v>
      </c>
      <c r="H118" s="248">
        <v>1657.31</v>
      </c>
      <c r="I118" s="238"/>
      <c r="J118" s="248">
        <v>6547.69</v>
      </c>
      <c r="K118" s="1"/>
      <c r="L118" s="347"/>
      <c r="M118" s="347"/>
      <c r="N118" s="1"/>
      <c r="V118" s="95"/>
      <c r="W118" s="95"/>
      <c r="X118" s="95"/>
      <c r="Y118" s="95"/>
      <c r="Z118" s="95"/>
      <c r="AA118" s="3"/>
      <c r="AB118" s="124"/>
    </row>
    <row r="119" spans="1:28" ht="15">
      <c r="A119" s="6"/>
      <c r="B119" s="7"/>
      <c r="C119" s="19">
        <v>85</v>
      </c>
      <c r="D119" s="74">
        <v>137</v>
      </c>
      <c r="E119" s="145">
        <v>1.8</v>
      </c>
      <c r="F119" s="131">
        <f>E119*460/B116</f>
        <v>31.363636363636367</v>
      </c>
      <c r="G119" s="343">
        <f t="shared" si="60"/>
        <v>313.63636363636368</v>
      </c>
      <c r="H119" s="248">
        <v>1650.47</v>
      </c>
      <c r="I119" s="238"/>
      <c r="J119" s="248">
        <v>2804.06</v>
      </c>
      <c r="K119" s="253"/>
      <c r="L119" s="255"/>
      <c r="M119" s="255"/>
      <c r="N119" s="1"/>
      <c r="O119" s="812" t="s">
        <v>63</v>
      </c>
      <c r="P119" s="813"/>
      <c r="Q119" s="814"/>
      <c r="R119" s="1"/>
      <c r="S119" s="891" t="s">
        <v>98</v>
      </c>
      <c r="T119" s="892"/>
      <c r="U119" s="78"/>
      <c r="V119" s="1"/>
      <c r="W119" s="525" t="s">
        <v>22</v>
      </c>
      <c r="X119" s="509" t="s">
        <v>24</v>
      </c>
      <c r="Y119" s="817" t="s">
        <v>81</v>
      </c>
      <c r="Z119" s="859"/>
      <c r="AA119" s="3"/>
      <c r="AB119" s="124"/>
    </row>
    <row r="120" spans="1:28">
      <c r="A120" s="30"/>
      <c r="B120" s="7"/>
      <c r="C120" s="19">
        <v>90</v>
      </c>
      <c r="D120" s="74">
        <v>126</v>
      </c>
      <c r="E120" s="145">
        <v>1.8</v>
      </c>
      <c r="F120" s="131">
        <f>E120*460/B116</f>
        <v>31.363636363636367</v>
      </c>
      <c r="G120" s="343">
        <f t="shared" si="60"/>
        <v>313.63636363636368</v>
      </c>
      <c r="H120" s="248">
        <v>1606.51</v>
      </c>
      <c r="I120" s="238"/>
      <c r="J120" s="248">
        <v>1749.47</v>
      </c>
      <c r="K120" s="253"/>
      <c r="L120" s="257"/>
      <c r="M120" s="257"/>
      <c r="N120" s="1"/>
      <c r="O120" s="96" t="s">
        <v>62</v>
      </c>
      <c r="P120" s="96" t="s">
        <v>58</v>
      </c>
      <c r="Q120" s="26" t="s">
        <v>59</v>
      </c>
      <c r="R120" s="1"/>
      <c r="S120" s="889" t="s">
        <v>99</v>
      </c>
      <c r="T120" s="890"/>
      <c r="U120" s="205"/>
      <c r="V120" s="1"/>
      <c r="W120" s="512" t="s">
        <v>23</v>
      </c>
      <c r="X120" s="512" t="s">
        <v>40</v>
      </c>
      <c r="Y120" s="889" t="s">
        <v>196</v>
      </c>
      <c r="Z120" s="890"/>
      <c r="AA120" s="3"/>
      <c r="AB120" s="124"/>
    </row>
    <row r="121" spans="1:28">
      <c r="A121" s="30"/>
      <c r="B121" s="7"/>
      <c r="C121" s="19">
        <v>100</v>
      </c>
      <c r="D121" s="74">
        <v>138</v>
      </c>
      <c r="E121" s="145">
        <v>1.8</v>
      </c>
      <c r="F121" s="131">
        <f>E121*460/B116</f>
        <v>31.363636363636367</v>
      </c>
      <c r="G121" s="343">
        <f t="shared" si="60"/>
        <v>313.63636363636368</v>
      </c>
      <c r="H121" s="562">
        <v>1818.82</v>
      </c>
      <c r="I121" s="563"/>
      <c r="J121" s="248">
        <v>965.18</v>
      </c>
      <c r="K121" s="253"/>
      <c r="L121" s="248">
        <v>45.95</v>
      </c>
      <c r="M121" s="248"/>
      <c r="N121" s="1"/>
      <c r="O121" s="137">
        <f>P124/Q124</f>
        <v>2.2628801166371888</v>
      </c>
      <c r="P121" s="145">
        <v>6104.82</v>
      </c>
      <c r="Q121" s="145">
        <v>2695.44</v>
      </c>
      <c r="R121" s="1"/>
      <c r="S121" s="1"/>
      <c r="T121" s="1"/>
      <c r="U121" s="1"/>
      <c r="V121" s="1"/>
      <c r="W121" s="18">
        <v>2</v>
      </c>
      <c r="X121" s="543">
        <f t="shared" ref="X121:X126" si="62">D118</f>
        <v>137</v>
      </c>
      <c r="Y121" s="567"/>
      <c r="Z121" s="566"/>
      <c r="AA121" s="3"/>
      <c r="AB121" s="124"/>
    </row>
    <row r="122" spans="1:28">
      <c r="A122" s="30"/>
      <c r="B122" s="7"/>
      <c r="C122" s="19">
        <v>110</v>
      </c>
      <c r="D122" s="74">
        <v>144</v>
      </c>
      <c r="E122" s="145">
        <v>1.8</v>
      </c>
      <c r="F122" s="131">
        <f>E122*460/B116</f>
        <v>31.363636363636367</v>
      </c>
      <c r="G122" s="343">
        <f t="shared" si="60"/>
        <v>313.63636363636368</v>
      </c>
      <c r="H122" s="275">
        <v>1848.55</v>
      </c>
      <c r="I122" s="238"/>
      <c r="J122" s="248">
        <v>627.6</v>
      </c>
      <c r="K122" s="1"/>
      <c r="L122" s="256"/>
      <c r="M122" s="256"/>
      <c r="N122" s="1"/>
      <c r="O122" s="532"/>
      <c r="P122" s="145">
        <v>6259.59</v>
      </c>
      <c r="Q122" s="145">
        <v>2689.28</v>
      </c>
      <c r="R122" s="1"/>
      <c r="S122" s="1"/>
      <c r="T122" s="1"/>
      <c r="U122" s="1"/>
      <c r="V122" s="1"/>
      <c r="W122" s="19">
        <v>7</v>
      </c>
      <c r="X122" s="532">
        <f t="shared" si="62"/>
        <v>137</v>
      </c>
      <c r="Y122" s="877">
        <f>(J118+J119)*(C119-C118)/2</f>
        <v>23379.375</v>
      </c>
      <c r="Z122" s="878"/>
      <c r="AA122" s="3"/>
      <c r="AB122" s="124"/>
    </row>
    <row r="123" spans="1:28">
      <c r="A123" s="30"/>
      <c r="B123" s="7"/>
      <c r="C123" s="19">
        <v>120</v>
      </c>
      <c r="D123" s="74">
        <v>147</v>
      </c>
      <c r="E123" s="145">
        <v>1.75</v>
      </c>
      <c r="F123" s="131">
        <f>E123*460/B116</f>
        <v>30.492424242424246</v>
      </c>
      <c r="G123" s="343">
        <f t="shared" si="60"/>
        <v>309.28030303030306</v>
      </c>
      <c r="H123" s="248">
        <v>1887.8</v>
      </c>
      <c r="I123" s="238"/>
      <c r="J123" s="248">
        <v>470.56</v>
      </c>
      <c r="K123" s="238"/>
      <c r="L123" s="255"/>
      <c r="M123" s="255"/>
      <c r="N123" s="1"/>
      <c r="O123" s="545"/>
      <c r="P123" s="145">
        <v>6136.4</v>
      </c>
      <c r="Q123" s="145">
        <v>2791.06</v>
      </c>
      <c r="R123" s="1"/>
      <c r="S123" s="1"/>
      <c r="T123" s="1"/>
      <c r="U123" s="1"/>
      <c r="V123" s="1"/>
      <c r="W123" s="19">
        <v>12</v>
      </c>
      <c r="X123" s="532">
        <f t="shared" si="62"/>
        <v>126</v>
      </c>
      <c r="Y123" s="877">
        <f>(J119+J120)*(C120-C119)/2</f>
        <v>11383.824999999999</v>
      </c>
      <c r="Z123" s="878"/>
      <c r="AA123" s="3"/>
      <c r="AB123" s="124"/>
    </row>
    <row r="124" spans="1:28">
      <c r="A124" s="30"/>
      <c r="B124" s="7"/>
      <c r="C124" s="19"/>
      <c r="D124" s="564"/>
      <c r="E124" s="565"/>
      <c r="F124" s="131"/>
      <c r="G124" s="349" t="s">
        <v>228</v>
      </c>
      <c r="H124" s="249"/>
      <c r="I124" s="235"/>
      <c r="J124" s="347"/>
      <c r="K124" s="253"/>
      <c r="L124" s="255"/>
      <c r="M124" s="255"/>
      <c r="N124" s="1"/>
      <c r="O124" s="42" t="s">
        <v>25</v>
      </c>
      <c r="P124" s="551">
        <f>AVERAGE(P121:P123)</f>
        <v>6166.9366666666656</v>
      </c>
      <c r="Q124" s="173">
        <f>AVERAGE(Q121:Q123)</f>
        <v>2725.26</v>
      </c>
      <c r="R124" s="1"/>
      <c r="S124" s="1"/>
      <c r="T124" s="1"/>
      <c r="U124" s="1"/>
      <c r="V124" s="1"/>
      <c r="W124" s="19">
        <v>22</v>
      </c>
      <c r="X124" s="532">
        <f t="shared" si="62"/>
        <v>138</v>
      </c>
      <c r="Y124" s="877">
        <f>(J120+J121)*(C121-C120)/2</f>
        <v>13573.25</v>
      </c>
      <c r="Z124" s="878"/>
      <c r="AA124" s="3"/>
      <c r="AB124" s="124"/>
    </row>
    <row r="125" spans="1:28">
      <c r="A125" s="30"/>
      <c r="B125" s="7"/>
      <c r="C125" s="19"/>
      <c r="D125" s="564"/>
      <c r="E125" s="565"/>
      <c r="F125" s="131"/>
      <c r="G125" s="344">
        <f>SUM(G111:G123)</f>
        <v>3515.3409090909086</v>
      </c>
      <c r="H125" s="250"/>
      <c r="I125" s="235"/>
      <c r="J125" s="347"/>
      <c r="K125" s="253"/>
      <c r="L125" s="255"/>
      <c r="M125" s="255"/>
      <c r="N125" s="1"/>
      <c r="O125" s="1"/>
      <c r="P125" s="1"/>
      <c r="Q125" s="1"/>
      <c r="R125" s="1"/>
      <c r="S125" s="1"/>
      <c r="T125" s="1"/>
      <c r="U125" s="1"/>
      <c r="V125" s="1"/>
      <c r="W125" s="19">
        <v>32</v>
      </c>
      <c r="X125" s="532">
        <f t="shared" si="62"/>
        <v>144</v>
      </c>
      <c r="Y125" s="877">
        <f>(J121+J122)*(C122-C121)/2</f>
        <v>7963.9</v>
      </c>
      <c r="Z125" s="878"/>
      <c r="AA125" s="3"/>
      <c r="AB125" s="124"/>
    </row>
    <row r="126" spans="1:28">
      <c r="A126" s="30"/>
      <c r="B126" s="7"/>
      <c r="C126" s="19"/>
      <c r="D126" s="564"/>
      <c r="E126" s="565"/>
      <c r="F126" s="131"/>
      <c r="G126" s="347"/>
      <c r="H126" s="250"/>
      <c r="I126" s="235"/>
      <c r="J126" s="347"/>
      <c r="K126" s="253"/>
      <c r="L126" s="255"/>
      <c r="M126" s="255"/>
      <c r="N126" s="1"/>
      <c r="O126" s="1"/>
      <c r="P126" s="1"/>
      <c r="Q126" s="1"/>
      <c r="R126" s="1"/>
      <c r="S126" s="1"/>
      <c r="T126" s="1"/>
      <c r="U126" s="1"/>
      <c r="V126" s="1"/>
      <c r="W126" s="534">
        <v>42</v>
      </c>
      <c r="X126" s="545">
        <f t="shared" si="62"/>
        <v>147</v>
      </c>
      <c r="Y126" s="879">
        <f>(J122+J123)*(C123-C122)/2</f>
        <v>5490.8</v>
      </c>
      <c r="Z126" s="880"/>
      <c r="AA126" s="3"/>
      <c r="AB126" s="124"/>
    </row>
    <row r="127" spans="1:28">
      <c r="A127" s="76"/>
      <c r="B127" s="116"/>
      <c r="C127" s="534"/>
      <c r="D127" s="564"/>
      <c r="E127" s="565"/>
      <c r="F127" s="183"/>
      <c r="G127" s="348"/>
      <c r="H127" s="251"/>
      <c r="I127" s="352"/>
      <c r="J127" s="227"/>
      <c r="K127" s="338"/>
      <c r="L127" s="407"/>
      <c r="M127" s="257"/>
      <c r="N127" s="1"/>
      <c r="O127" s="1"/>
      <c r="P127" s="1"/>
      <c r="Q127" s="1"/>
      <c r="R127" s="1"/>
      <c r="S127" s="1"/>
      <c r="T127" s="1"/>
      <c r="U127" s="1"/>
      <c r="V127" s="1"/>
      <c r="W127" s="545" t="s">
        <v>25</v>
      </c>
      <c r="X127" s="549">
        <f>AVERAGE(X121:X126)</f>
        <v>138.16666666666666</v>
      </c>
      <c r="Y127" s="881">
        <f>SUM(Y122:Z126)/10*(220/100)/40*1000</f>
        <v>339851.32499999995</v>
      </c>
      <c r="Z127" s="882"/>
      <c r="AA127" s="3"/>
      <c r="AB127" s="124"/>
    </row>
    <row r="128" spans="1:28">
      <c r="A128" s="140"/>
      <c r="B128" s="8"/>
      <c r="C128" s="66"/>
      <c r="D128" s="66"/>
      <c r="E128" s="529"/>
      <c r="F128" s="88"/>
      <c r="G128" s="66"/>
      <c r="H128" s="66"/>
      <c r="I128" s="66"/>
      <c r="J128" s="66"/>
      <c r="K128" s="83"/>
      <c r="L128" s="514"/>
      <c r="M128" s="8"/>
      <c r="N128" s="8"/>
      <c r="O128" s="8"/>
      <c r="P128" s="8"/>
      <c r="Q128" s="8"/>
      <c r="R128" s="8"/>
      <c r="S128" s="8"/>
      <c r="T128" s="8"/>
      <c r="U128" s="8"/>
      <c r="V128" s="8"/>
      <c r="W128" s="16"/>
      <c r="X128" s="16"/>
      <c r="Y128" s="16"/>
      <c r="Z128" s="16"/>
      <c r="AA128" s="16"/>
      <c r="AB128" s="144"/>
    </row>
    <row r="129" spans="1:28">
      <c r="A129" s="141"/>
      <c r="B129" s="142"/>
      <c r="C129" s="141"/>
      <c r="D129" s="92"/>
      <c r="E129" s="92"/>
      <c r="F129" s="92"/>
      <c r="G129" s="92"/>
      <c r="H129" s="92"/>
      <c r="I129" s="92"/>
      <c r="J129" s="92"/>
      <c r="K129" s="92"/>
      <c r="L129" s="92"/>
      <c r="M129" s="92"/>
      <c r="N129" s="92"/>
      <c r="O129" s="92"/>
      <c r="P129" s="92"/>
      <c r="Q129" s="92"/>
      <c r="R129" s="92"/>
      <c r="S129" s="92"/>
      <c r="T129" s="92"/>
      <c r="U129" s="92"/>
      <c r="V129" s="92"/>
      <c r="W129" s="92"/>
      <c r="X129" s="92"/>
      <c r="Y129" s="92"/>
    </row>
    <row r="130" spans="1:28" ht="15">
      <c r="A130" s="817" t="s">
        <v>78</v>
      </c>
      <c r="B130" s="859"/>
      <c r="C130" s="528" t="s">
        <v>22</v>
      </c>
      <c r="D130" s="45" t="s">
        <v>164</v>
      </c>
      <c r="E130" s="817" t="s">
        <v>27</v>
      </c>
      <c r="F130" s="859"/>
      <c r="G130" s="357" t="s">
        <v>227</v>
      </c>
      <c r="H130" s="46" t="s">
        <v>145</v>
      </c>
      <c r="I130" s="46" t="s">
        <v>95</v>
      </c>
      <c r="J130" s="150" t="s">
        <v>146</v>
      </c>
      <c r="K130" s="509" t="s">
        <v>28</v>
      </c>
      <c r="L130" s="45" t="s">
        <v>85</v>
      </c>
      <c r="M130" s="45" t="s">
        <v>134</v>
      </c>
      <c r="N130" s="523"/>
      <c r="O130" s="525" t="s">
        <v>22</v>
      </c>
      <c r="P130" s="644" t="s">
        <v>164</v>
      </c>
      <c r="Q130" s="644" t="s">
        <v>238</v>
      </c>
      <c r="R130" s="644" t="s">
        <v>27</v>
      </c>
      <c r="S130" s="644" t="s">
        <v>29</v>
      </c>
      <c r="T130" s="644" t="s">
        <v>179</v>
      </c>
      <c r="U130" s="644" t="s">
        <v>36</v>
      </c>
      <c r="V130" s="644" t="s">
        <v>38</v>
      </c>
      <c r="W130" s="644" t="s">
        <v>33</v>
      </c>
      <c r="X130" s="644" t="s">
        <v>167</v>
      </c>
      <c r="Y130" s="644" t="s">
        <v>181</v>
      </c>
      <c r="Z130" s="645" t="s">
        <v>46</v>
      </c>
      <c r="AA130" s="646"/>
      <c r="AB130" s="295"/>
    </row>
    <row r="131" spans="1:28">
      <c r="A131" s="151"/>
      <c r="B131" s="152"/>
      <c r="C131" s="25" t="s">
        <v>23</v>
      </c>
      <c r="D131" s="24" t="s">
        <v>40</v>
      </c>
      <c r="E131" s="206" t="s">
        <v>108</v>
      </c>
      <c r="F131" s="513" t="s">
        <v>34</v>
      </c>
      <c r="G131" s="358"/>
      <c r="H131" s="82" t="s">
        <v>29</v>
      </c>
      <c r="I131" s="24" t="s">
        <v>29</v>
      </c>
      <c r="J131" s="25" t="s">
        <v>29</v>
      </c>
      <c r="K131" s="512" t="s">
        <v>202</v>
      </c>
      <c r="L131" s="134" t="s">
        <v>84</v>
      </c>
      <c r="M131" s="82" t="s">
        <v>147</v>
      </c>
      <c r="N131" s="1"/>
      <c r="O131" s="512" t="s">
        <v>23</v>
      </c>
      <c r="P131" s="647" t="s">
        <v>40</v>
      </c>
      <c r="Q131" s="647" t="s">
        <v>40</v>
      </c>
      <c r="R131" s="648" t="s">
        <v>34</v>
      </c>
      <c r="S131" s="649"/>
      <c r="T131" s="648" t="s">
        <v>31</v>
      </c>
      <c r="U131" s="648" t="s">
        <v>37</v>
      </c>
      <c r="V131" s="648" t="s">
        <v>39</v>
      </c>
      <c r="W131" s="648" t="s">
        <v>34</v>
      </c>
      <c r="X131" s="648" t="s">
        <v>34</v>
      </c>
      <c r="Y131" s="648" t="s">
        <v>84</v>
      </c>
      <c r="Z131" s="648" t="s">
        <v>41</v>
      </c>
      <c r="AA131" s="648"/>
      <c r="AB131" s="124"/>
    </row>
    <row r="132" spans="1:28">
      <c r="A132" s="17"/>
      <c r="B132" s="524"/>
      <c r="C132" s="18">
        <v>-10</v>
      </c>
      <c r="D132" s="74">
        <v>89</v>
      </c>
      <c r="E132" s="145">
        <v>0</v>
      </c>
      <c r="F132" s="130">
        <f>E132*460/B138</f>
        <v>0</v>
      </c>
      <c r="G132" s="153"/>
      <c r="H132" s="248">
        <v>1105.6199999999999</v>
      </c>
      <c r="I132" s="248"/>
      <c r="J132" s="252"/>
      <c r="K132" s="238">
        <v>4.7108632999999998</v>
      </c>
      <c r="L132" s="248">
        <v>46</v>
      </c>
      <c r="M132" s="248"/>
      <c r="O132" s="175">
        <v>-10</v>
      </c>
      <c r="P132" s="635">
        <f>D132</f>
        <v>89</v>
      </c>
      <c r="Q132" s="494">
        <v>152.19329999999999</v>
      </c>
      <c r="R132" s="130">
        <f>F132</f>
        <v>0</v>
      </c>
      <c r="S132" s="130">
        <f>H132</f>
        <v>1105.6199999999999</v>
      </c>
      <c r="T132" s="699">
        <f>(S132/10)*1000*O143/(Q132/100)</f>
        <v>163434.40705827656</v>
      </c>
      <c r="U132" s="693">
        <v>1</v>
      </c>
      <c r="V132" s="126">
        <f>(U132*P146*200/10)/($B$50/1000)</f>
        <v>4954581.2672176305</v>
      </c>
      <c r="W132" s="699">
        <f t="shared" ref="W132:W138" si="63">V132/T132</f>
        <v>30.315411279651492</v>
      </c>
      <c r="X132" s="699">
        <f t="shared" ref="X132:X138" si="64">W132-R132</f>
        <v>30.315411279651492</v>
      </c>
      <c r="Y132" s="351"/>
      <c r="Z132" s="699">
        <f t="shared" ref="Z132:Z138" si="65">(W132/Q132)*100</f>
        <v>19.919018300839454</v>
      </c>
      <c r="AA132" s="182"/>
      <c r="AB132" s="124"/>
    </row>
    <row r="133" spans="1:28">
      <c r="A133" s="30" t="s">
        <v>61</v>
      </c>
      <c r="B133" s="72">
        <v>197</v>
      </c>
      <c r="C133" s="19">
        <v>10</v>
      </c>
      <c r="D133" s="74">
        <v>121</v>
      </c>
      <c r="E133" s="145">
        <v>1.2</v>
      </c>
      <c r="F133" s="131">
        <f>E133*460/B138</f>
        <v>20.597014925373134</v>
      </c>
      <c r="G133" s="343">
        <f>(F133+F132)*5</f>
        <v>102.98507462686567</v>
      </c>
      <c r="H133" s="249"/>
      <c r="I133" s="253"/>
      <c r="J133" s="254"/>
      <c r="K133" s="253"/>
      <c r="L133" s="327"/>
      <c r="M133" s="327"/>
      <c r="N133" s="1"/>
      <c r="O133" s="64">
        <v>80</v>
      </c>
      <c r="P133" s="64">
        <f t="shared" ref="P133:P138" si="66">D140</f>
        <v>133</v>
      </c>
      <c r="Q133" s="494">
        <v>221.45487</v>
      </c>
      <c r="R133" s="131">
        <f t="shared" ref="R133:R138" si="67">F140</f>
        <v>30.03731343283582</v>
      </c>
      <c r="S133" s="131">
        <f t="shared" ref="S133:S138" si="68">H140</f>
        <v>1986.42</v>
      </c>
      <c r="T133" s="701">
        <f>(S133/10)*1000*O143/(Q133/100)</f>
        <v>201798.98772771517</v>
      </c>
      <c r="U133" s="694">
        <v>2</v>
      </c>
      <c r="V133" s="127">
        <f>(U133*P146*200/10)/($B$50/1000)</f>
        <v>9909162.534435261</v>
      </c>
      <c r="W133" s="701">
        <f t="shared" si="63"/>
        <v>49.104124089093894</v>
      </c>
      <c r="X133" s="701">
        <f t="shared" si="64"/>
        <v>19.066810656258074</v>
      </c>
      <c r="Y133" s="131">
        <f>($X$132-X133)/$X$132*100</f>
        <v>37.105221894000088</v>
      </c>
      <c r="Z133" s="701">
        <f t="shared" si="65"/>
        <v>22.173422552908363</v>
      </c>
      <c r="AA133" s="697"/>
      <c r="AB133" s="124"/>
    </row>
    <row r="134" spans="1:28">
      <c r="A134" s="6"/>
      <c r="B134" s="7"/>
      <c r="C134" s="19">
        <v>20</v>
      </c>
      <c r="D134" s="74">
        <v>158</v>
      </c>
      <c r="E134" s="145">
        <v>1.25</v>
      </c>
      <c r="F134" s="131">
        <f>E134*460/B138</f>
        <v>21.455223880597014</v>
      </c>
      <c r="G134" s="343">
        <f t="shared" ref="G134:G145" si="69">(F134+F133)*5</f>
        <v>210.26119402985074</v>
      </c>
      <c r="H134" s="249"/>
      <c r="I134" s="253"/>
      <c r="J134" s="254"/>
      <c r="K134" s="234"/>
      <c r="L134" s="254"/>
      <c r="M134" s="254"/>
      <c r="N134" s="1"/>
      <c r="O134" s="532">
        <v>85</v>
      </c>
      <c r="P134" s="64">
        <f t="shared" si="66"/>
        <v>133</v>
      </c>
      <c r="Q134" s="494">
        <v>193.97868000000003</v>
      </c>
      <c r="R134" s="131">
        <f t="shared" si="67"/>
        <v>30.03731343283582</v>
      </c>
      <c r="S134" s="131">
        <f t="shared" si="68"/>
        <v>1801.25</v>
      </c>
      <c r="T134" s="701">
        <f>(S134/10)*1000*O143/(Q134/100)</f>
        <v>208907.06788849711</v>
      </c>
      <c r="U134" s="694">
        <v>2</v>
      </c>
      <c r="V134" s="127">
        <f>(U134*P146*200/10)/($B$50/1000)</f>
        <v>9909162.534435261</v>
      </c>
      <c r="W134" s="701">
        <f t="shared" si="63"/>
        <v>47.433352229730289</v>
      </c>
      <c r="X134" s="701">
        <f t="shared" si="64"/>
        <v>17.396038796894469</v>
      </c>
      <c r="Y134" s="131">
        <f t="shared" ref="Y134:Y138" si="70">($X$132-X134)/$X$132*100</f>
        <v>42.616517267667248</v>
      </c>
      <c r="Z134" s="701">
        <f t="shared" si="65"/>
        <v>24.452868856376529</v>
      </c>
      <c r="AA134" s="697"/>
      <c r="AB134" s="124"/>
    </row>
    <row r="135" spans="1:28">
      <c r="A135" s="30" t="s">
        <v>97</v>
      </c>
      <c r="B135" s="7"/>
      <c r="C135" s="19">
        <v>30</v>
      </c>
      <c r="D135" s="74">
        <v>131</v>
      </c>
      <c r="E135" s="145">
        <v>1.1499999999999999</v>
      </c>
      <c r="F135" s="131">
        <f>E135*460/B138</f>
        <v>19.738805970149254</v>
      </c>
      <c r="G135" s="343">
        <f t="shared" si="69"/>
        <v>205.97014925373134</v>
      </c>
      <c r="H135" s="249"/>
      <c r="I135" s="253"/>
      <c r="J135" s="254"/>
      <c r="K135" s="234"/>
      <c r="L135" s="347"/>
      <c r="M135" s="347"/>
      <c r="N135" s="1"/>
      <c r="O135" s="64">
        <v>90</v>
      </c>
      <c r="P135" s="64">
        <f t="shared" si="66"/>
        <v>119</v>
      </c>
      <c r="Q135" s="494">
        <v>166.50259500000001</v>
      </c>
      <c r="R135" s="131">
        <f t="shared" si="67"/>
        <v>30.03731343283582</v>
      </c>
      <c r="S135" s="131">
        <f t="shared" si="68"/>
        <v>1802.23</v>
      </c>
      <c r="T135" s="701">
        <f>(S135/10)*1000*O143/(Q135/100)</f>
        <v>243513.11019969315</v>
      </c>
      <c r="U135" s="694">
        <v>2</v>
      </c>
      <c r="V135" s="127">
        <f>(U135*P146*200/10)/($B$50/1000)</f>
        <v>9909162.534435261</v>
      </c>
      <c r="W135" s="701">
        <f t="shared" si="63"/>
        <v>40.692521755026839</v>
      </c>
      <c r="X135" s="701">
        <f t="shared" si="64"/>
        <v>10.655208322191019</v>
      </c>
      <c r="Y135" s="131">
        <f t="shared" si="70"/>
        <v>64.85217296278914</v>
      </c>
      <c r="Z135" s="701">
        <f t="shared" si="65"/>
        <v>24.439572100979468</v>
      </c>
      <c r="AA135" s="697"/>
      <c r="AB135" s="124"/>
    </row>
    <row r="136" spans="1:28">
      <c r="A136" s="6"/>
      <c r="B136" s="72">
        <v>29.6</v>
      </c>
      <c r="C136" s="19">
        <v>40</v>
      </c>
      <c r="D136" s="74">
        <v>103</v>
      </c>
      <c r="E136" s="145">
        <v>1.1499999999999999</v>
      </c>
      <c r="F136" s="131">
        <f>E136*460/B138</f>
        <v>19.738805970149254</v>
      </c>
      <c r="G136" s="343">
        <f t="shared" si="69"/>
        <v>197.38805970149255</v>
      </c>
      <c r="H136" s="249"/>
      <c r="I136" s="253"/>
      <c r="J136" s="254"/>
      <c r="K136" s="234"/>
      <c r="L136" s="347"/>
      <c r="M136" s="347"/>
      <c r="N136" s="3"/>
      <c r="O136" s="64">
        <v>100</v>
      </c>
      <c r="P136" s="64">
        <f t="shared" si="66"/>
        <v>106</v>
      </c>
      <c r="Q136" s="494">
        <v>160.16195999999999</v>
      </c>
      <c r="R136" s="131">
        <f t="shared" si="67"/>
        <v>30.03731343283582</v>
      </c>
      <c r="S136" s="131">
        <f t="shared" si="68"/>
        <v>1438.63</v>
      </c>
      <c r="T136" s="701">
        <f>(S136/10)*1000*O143/(Q136/100)</f>
        <v>202079.78773472161</v>
      </c>
      <c r="U136" s="694">
        <v>2</v>
      </c>
      <c r="V136" s="127">
        <f>(U136*P146*200/10)/($B$50/1000)</f>
        <v>9909162.534435261</v>
      </c>
      <c r="W136" s="701">
        <f t="shared" si="63"/>
        <v>49.035891444241933</v>
      </c>
      <c r="X136" s="701">
        <f t="shared" si="64"/>
        <v>18.998578011406114</v>
      </c>
      <c r="Y136" s="131">
        <f t="shared" si="70"/>
        <v>37.330297662303323</v>
      </c>
      <c r="Z136" s="701">
        <f t="shared" si="65"/>
        <v>30.616440660592524</v>
      </c>
      <c r="AA136" s="697"/>
      <c r="AB136" s="124"/>
    </row>
    <row r="137" spans="1:28">
      <c r="A137" s="30" t="s">
        <v>96</v>
      </c>
      <c r="B137" s="7"/>
      <c r="C137" s="19">
        <v>50</v>
      </c>
      <c r="D137" s="74">
        <v>97</v>
      </c>
      <c r="E137" s="145">
        <v>1.25</v>
      </c>
      <c r="F137" s="131">
        <f>E137*460/B138</f>
        <v>21.455223880597014</v>
      </c>
      <c r="G137" s="343">
        <f t="shared" si="69"/>
        <v>205.97014925373134</v>
      </c>
      <c r="H137" s="249"/>
      <c r="I137" s="253"/>
      <c r="J137" s="254"/>
      <c r="K137" s="234"/>
      <c r="L137" s="347"/>
      <c r="M137" s="347"/>
      <c r="N137" s="3"/>
      <c r="O137" s="19">
        <v>110</v>
      </c>
      <c r="P137" s="64">
        <f t="shared" si="66"/>
        <v>100</v>
      </c>
      <c r="Q137" s="494">
        <v>160.16195999999999</v>
      </c>
      <c r="R137" s="131">
        <f t="shared" si="67"/>
        <v>31.753731343283579</v>
      </c>
      <c r="S137" s="131">
        <f t="shared" si="68"/>
        <v>1402.92</v>
      </c>
      <c r="T137" s="701">
        <f>(S137/10)*1000*O143/(Q137/100)</f>
        <v>197063.71743172017</v>
      </c>
      <c r="U137" s="2">
        <v>2</v>
      </c>
      <c r="V137" s="127">
        <f>(U137*P146*200/10)/($B$50/1000)</f>
        <v>9909162.534435261</v>
      </c>
      <c r="W137" s="701">
        <f t="shared" si="63"/>
        <v>50.284053622750967</v>
      </c>
      <c r="X137" s="701">
        <f t="shared" si="64"/>
        <v>18.530322279467388</v>
      </c>
      <c r="Y137" s="131">
        <f t="shared" si="70"/>
        <v>38.874910491795198</v>
      </c>
      <c r="Z137" s="701">
        <f t="shared" si="65"/>
        <v>31.395753163080027</v>
      </c>
      <c r="AA137" s="124"/>
      <c r="AB137" s="124"/>
    </row>
    <row r="138" spans="1:28">
      <c r="A138" s="30"/>
      <c r="B138" s="72">
        <v>26.8</v>
      </c>
      <c r="C138" s="19">
        <v>60</v>
      </c>
      <c r="D138" s="74">
        <v>100</v>
      </c>
      <c r="E138" s="145">
        <v>1.4</v>
      </c>
      <c r="F138" s="131">
        <f>E138*460/B138</f>
        <v>24.029850746268657</v>
      </c>
      <c r="G138" s="343">
        <f t="shared" si="69"/>
        <v>227.42537313432834</v>
      </c>
      <c r="H138" s="249"/>
      <c r="I138" s="253"/>
      <c r="J138" s="254"/>
      <c r="K138" s="234"/>
      <c r="L138" s="347"/>
      <c r="M138" s="347"/>
      <c r="N138" s="3"/>
      <c r="O138" s="65">
        <v>120</v>
      </c>
      <c r="P138" s="65">
        <f t="shared" si="66"/>
        <v>110</v>
      </c>
      <c r="Q138" s="494">
        <v>132.68587499999998</v>
      </c>
      <c r="R138" s="183">
        <f t="shared" si="67"/>
        <v>34.328358208955223</v>
      </c>
      <c r="S138" s="183">
        <f t="shared" si="68"/>
        <v>1308.1600000000001</v>
      </c>
      <c r="T138" s="185">
        <f>(S138/10)*1000*O143/(Q138/100)</f>
        <v>221803.96844586954</v>
      </c>
      <c r="U138" s="695">
        <v>2</v>
      </c>
      <c r="V138" s="362">
        <f>(U138*P146*200/10)/($B$50/1000)</f>
        <v>9909162.534435261</v>
      </c>
      <c r="W138" s="185">
        <f t="shared" si="63"/>
        <v>44.675316694586357</v>
      </c>
      <c r="X138" s="701">
        <f t="shared" si="64"/>
        <v>10.346958485631134</v>
      </c>
      <c r="Y138" s="131">
        <f t="shared" si="70"/>
        <v>65.868981983509201</v>
      </c>
      <c r="Z138" s="701">
        <f t="shared" si="65"/>
        <v>33.669986872820004</v>
      </c>
      <c r="AA138" s="144"/>
      <c r="AB138" s="124"/>
    </row>
    <row r="139" spans="1:28">
      <c r="A139" s="30"/>
      <c r="B139" s="7"/>
      <c r="C139" s="19">
        <v>70</v>
      </c>
      <c r="D139" s="74">
        <v>112</v>
      </c>
      <c r="E139" s="145">
        <v>1.6</v>
      </c>
      <c r="F139" s="131">
        <f>E139*460/B138</f>
        <v>27.462686567164177</v>
      </c>
      <c r="G139" s="343">
        <f t="shared" si="69"/>
        <v>257.46268656716416</v>
      </c>
      <c r="H139" s="249"/>
      <c r="I139" s="253"/>
      <c r="J139" s="254"/>
      <c r="K139" s="1"/>
      <c r="L139" s="347"/>
      <c r="M139" s="347"/>
      <c r="N139" s="1"/>
      <c r="O139" s="204" t="s">
        <v>94</v>
      </c>
      <c r="P139" s="599">
        <f>AVERAGE(P133:P138)</f>
        <v>116.83333333333333</v>
      </c>
      <c r="Q139" s="549">
        <f t="shared" ref="Q139:Z139" si="71">AVERAGE(Q133:Q138)</f>
        <v>172.49099000000001</v>
      </c>
      <c r="R139" s="185">
        <f t="shared" si="71"/>
        <v>31.038557213930346</v>
      </c>
      <c r="S139" s="185">
        <f t="shared" si="71"/>
        <v>1623.2683333333334</v>
      </c>
      <c r="T139" s="185">
        <f t="shared" si="71"/>
        <v>212527.77323803611</v>
      </c>
      <c r="U139" s="695">
        <f t="shared" si="71"/>
        <v>2</v>
      </c>
      <c r="V139" s="362">
        <f t="shared" si="71"/>
        <v>9909162.5344352592</v>
      </c>
      <c r="W139" s="185">
        <f t="shared" si="71"/>
        <v>46.870876639238382</v>
      </c>
      <c r="X139" s="132">
        <f t="shared" si="71"/>
        <v>15.832319425308031</v>
      </c>
      <c r="Y139" s="132">
        <f t="shared" si="71"/>
        <v>47.774683710344028</v>
      </c>
      <c r="Z139" s="132">
        <f t="shared" si="71"/>
        <v>27.791340701126156</v>
      </c>
      <c r="AA139" s="700"/>
      <c r="AB139" s="124"/>
    </row>
    <row r="140" spans="1:28">
      <c r="A140" s="6"/>
      <c r="B140" s="7"/>
      <c r="C140" s="19">
        <v>80</v>
      </c>
      <c r="D140" s="74">
        <v>133</v>
      </c>
      <c r="E140" s="145">
        <v>1.75</v>
      </c>
      <c r="F140" s="131">
        <f>E140*460/B138</f>
        <v>30.03731343283582</v>
      </c>
      <c r="G140" s="343">
        <f t="shared" si="69"/>
        <v>287.5</v>
      </c>
      <c r="H140" s="248">
        <v>1986.42</v>
      </c>
      <c r="I140" s="238"/>
      <c r="J140" s="248">
        <v>7089.44</v>
      </c>
      <c r="K140" s="1"/>
      <c r="L140" s="347"/>
      <c r="M140" s="347"/>
      <c r="N140" s="1"/>
      <c r="V140" s="95"/>
      <c r="W140" s="95"/>
      <c r="X140" s="95"/>
      <c r="Y140" s="95"/>
      <c r="Z140" s="95"/>
      <c r="AA140" s="3"/>
      <c r="AB140" s="124"/>
    </row>
    <row r="141" spans="1:28" ht="15">
      <c r="A141" s="6"/>
      <c r="B141" s="7"/>
      <c r="C141" s="19">
        <v>85</v>
      </c>
      <c r="D141" s="74">
        <v>133</v>
      </c>
      <c r="E141" s="145">
        <v>1.75</v>
      </c>
      <c r="F141" s="131">
        <f>E141*460/B138</f>
        <v>30.03731343283582</v>
      </c>
      <c r="G141" s="343">
        <f t="shared" si="69"/>
        <v>300.37313432835822</v>
      </c>
      <c r="H141" s="248">
        <v>1801.25</v>
      </c>
      <c r="I141" s="238"/>
      <c r="J141" s="248">
        <v>3879.46</v>
      </c>
      <c r="K141" s="253"/>
      <c r="L141" s="255"/>
      <c r="M141" s="255"/>
      <c r="N141" s="1"/>
      <c r="O141" s="812" t="s">
        <v>63</v>
      </c>
      <c r="P141" s="813"/>
      <c r="Q141" s="814"/>
      <c r="R141" s="1"/>
      <c r="S141" s="891" t="s">
        <v>98</v>
      </c>
      <c r="T141" s="892"/>
      <c r="U141" s="78"/>
      <c r="V141" s="1"/>
      <c r="W141" s="525" t="s">
        <v>22</v>
      </c>
      <c r="X141" s="509" t="s">
        <v>24</v>
      </c>
      <c r="Y141" s="817" t="s">
        <v>81</v>
      </c>
      <c r="Z141" s="859"/>
      <c r="AA141" s="3"/>
      <c r="AB141" s="124"/>
    </row>
    <row r="142" spans="1:28">
      <c r="A142" s="30"/>
      <c r="B142" s="7"/>
      <c r="C142" s="19">
        <v>90</v>
      </c>
      <c r="D142" s="74">
        <v>119</v>
      </c>
      <c r="E142" s="145">
        <v>1.75</v>
      </c>
      <c r="F142" s="131">
        <f>E142*460/B138</f>
        <v>30.03731343283582</v>
      </c>
      <c r="G142" s="343">
        <f t="shared" si="69"/>
        <v>300.37313432835822</v>
      </c>
      <c r="H142" s="248">
        <v>1802.23</v>
      </c>
      <c r="I142" s="238"/>
      <c r="J142" s="248">
        <v>2265.5500000000002</v>
      </c>
      <c r="K142" s="253"/>
      <c r="L142" s="257"/>
      <c r="M142" s="257"/>
      <c r="N142" s="1"/>
      <c r="O142" s="96" t="s">
        <v>62</v>
      </c>
      <c r="P142" s="96" t="s">
        <v>58</v>
      </c>
      <c r="Q142" s="26" t="s">
        <v>59</v>
      </c>
      <c r="R142" s="1"/>
      <c r="S142" s="889" t="s">
        <v>99</v>
      </c>
      <c r="T142" s="890"/>
      <c r="U142" s="205"/>
      <c r="V142" s="1"/>
      <c r="W142" s="512" t="s">
        <v>23</v>
      </c>
      <c r="X142" s="512" t="s">
        <v>40</v>
      </c>
      <c r="Y142" s="889" t="s">
        <v>196</v>
      </c>
      <c r="Z142" s="890"/>
      <c r="AA142" s="3"/>
      <c r="AB142" s="124"/>
    </row>
    <row r="143" spans="1:28">
      <c r="A143" s="30"/>
      <c r="B143" s="7"/>
      <c r="C143" s="19">
        <v>100</v>
      </c>
      <c r="D143" s="74">
        <v>106</v>
      </c>
      <c r="E143" s="145">
        <v>1.75</v>
      </c>
      <c r="F143" s="131">
        <f>E143*460/B138</f>
        <v>30.03731343283582</v>
      </c>
      <c r="G143" s="343">
        <f t="shared" si="69"/>
        <v>300.37313432835822</v>
      </c>
      <c r="H143" s="562">
        <v>1438.63</v>
      </c>
      <c r="I143" s="563"/>
      <c r="J143" s="248">
        <v>1017.71</v>
      </c>
      <c r="K143" s="253"/>
      <c r="L143" s="248">
        <v>42.7</v>
      </c>
      <c r="M143" s="248"/>
      <c r="N143" s="1"/>
      <c r="O143" s="137">
        <f>P146/Q146</f>
        <v>2.2497441927373245</v>
      </c>
      <c r="P143" s="145">
        <v>5909.63</v>
      </c>
      <c r="Q143" s="145">
        <v>2712.93</v>
      </c>
      <c r="R143" s="1"/>
      <c r="S143" s="1"/>
      <c r="T143" s="1"/>
      <c r="U143" s="1"/>
      <c r="V143" s="1"/>
      <c r="W143" s="18">
        <v>2</v>
      </c>
      <c r="X143" s="543">
        <f t="shared" ref="X143:X148" si="72">D140</f>
        <v>133</v>
      </c>
      <c r="Y143" s="567"/>
      <c r="Z143" s="566"/>
      <c r="AA143" s="3"/>
      <c r="AB143" s="124"/>
    </row>
    <row r="144" spans="1:28">
      <c r="A144" s="30"/>
      <c r="B144" s="7"/>
      <c r="C144" s="19">
        <v>110</v>
      </c>
      <c r="D144" s="74">
        <v>100</v>
      </c>
      <c r="E144" s="145">
        <v>1.85</v>
      </c>
      <c r="F144" s="131">
        <f>E144*460/B138</f>
        <v>31.753731343283579</v>
      </c>
      <c r="G144" s="343">
        <f t="shared" si="69"/>
        <v>308.95522388059698</v>
      </c>
      <c r="H144" s="275">
        <v>1402.92</v>
      </c>
      <c r="I144" s="238"/>
      <c r="J144" s="248">
        <v>518.54</v>
      </c>
      <c r="K144" s="1"/>
      <c r="L144" s="256"/>
      <c r="M144" s="256"/>
      <c r="N144" s="1"/>
      <c r="O144" s="532"/>
      <c r="P144" s="145">
        <v>5978.92</v>
      </c>
      <c r="Q144" s="145">
        <v>2756.75</v>
      </c>
      <c r="R144" s="1"/>
      <c r="S144" s="1"/>
      <c r="T144" s="1"/>
      <c r="U144" s="1"/>
      <c r="V144" s="1"/>
      <c r="W144" s="19">
        <v>7</v>
      </c>
      <c r="X144" s="532">
        <f t="shared" si="72"/>
        <v>133</v>
      </c>
      <c r="Y144" s="877">
        <f>(J140+J141)*(C141-C140)/2</f>
        <v>27422.25</v>
      </c>
      <c r="Z144" s="878"/>
      <c r="AA144" s="3"/>
      <c r="AB144" s="124"/>
    </row>
    <row r="145" spans="1:28">
      <c r="A145" s="30"/>
      <c r="B145" s="7"/>
      <c r="C145" s="19">
        <v>120</v>
      </c>
      <c r="D145" s="74">
        <v>110</v>
      </c>
      <c r="E145" s="145">
        <v>2</v>
      </c>
      <c r="F145" s="131">
        <f>E145*460/B138</f>
        <v>34.328358208955223</v>
      </c>
      <c r="G145" s="343">
        <f t="shared" si="69"/>
        <v>330.41044776119401</v>
      </c>
      <c r="H145" s="248">
        <v>1308.1600000000001</v>
      </c>
      <c r="I145" s="238"/>
      <c r="J145" s="248">
        <v>458.98</v>
      </c>
      <c r="K145" s="238">
        <v>19.934988000000001</v>
      </c>
      <c r="L145" s="255"/>
      <c r="M145" s="255"/>
      <c r="N145" s="1"/>
      <c r="O145" s="545"/>
      <c r="P145" s="145">
        <v>6096.58</v>
      </c>
      <c r="Q145" s="145">
        <v>2524.62</v>
      </c>
      <c r="R145" s="1"/>
      <c r="S145" s="1"/>
      <c r="T145" s="1"/>
      <c r="U145" s="1"/>
      <c r="V145" s="1"/>
      <c r="W145" s="19">
        <v>12</v>
      </c>
      <c r="X145" s="532">
        <f t="shared" si="72"/>
        <v>119</v>
      </c>
      <c r="Y145" s="877">
        <f>(J141+J142)*(C142-C141)/2</f>
        <v>15362.525000000001</v>
      </c>
      <c r="Z145" s="878"/>
      <c r="AA145" s="3"/>
      <c r="AB145" s="124"/>
    </row>
    <row r="146" spans="1:28">
      <c r="A146" s="30"/>
      <c r="B146" s="7"/>
      <c r="C146" s="19"/>
      <c r="D146" s="564"/>
      <c r="E146" s="565"/>
      <c r="F146" s="131"/>
      <c r="G146" s="349" t="s">
        <v>228</v>
      </c>
      <c r="H146" s="249"/>
      <c r="I146" s="235"/>
      <c r="J146" s="347"/>
      <c r="K146" s="253"/>
      <c r="L146" s="255"/>
      <c r="M146" s="255"/>
      <c r="N146" s="1"/>
      <c r="O146" s="42" t="s">
        <v>25</v>
      </c>
      <c r="P146" s="551">
        <f>AVERAGE(P143:P145)</f>
        <v>5995.0433333333322</v>
      </c>
      <c r="Q146" s="173">
        <f>AVERAGE(Q143:Q145)</f>
        <v>2664.7666666666669</v>
      </c>
      <c r="R146" s="1"/>
      <c r="S146" s="1"/>
      <c r="T146" s="1"/>
      <c r="U146" s="1"/>
      <c r="V146" s="1"/>
      <c r="W146" s="19">
        <v>22</v>
      </c>
      <c r="X146" s="532">
        <f t="shared" si="72"/>
        <v>106</v>
      </c>
      <c r="Y146" s="877">
        <f>(J142+J143)*(C143-C142)/2</f>
        <v>16416.300000000003</v>
      </c>
      <c r="Z146" s="878"/>
      <c r="AA146" s="3"/>
      <c r="AB146" s="124"/>
    </row>
    <row r="147" spans="1:28">
      <c r="A147" s="30"/>
      <c r="B147" s="7"/>
      <c r="C147" s="19"/>
      <c r="D147" s="564"/>
      <c r="E147" s="565"/>
      <c r="F147" s="131"/>
      <c r="G147" s="344">
        <f>SUM(G133:G145)</f>
        <v>3235.4477611940292</v>
      </c>
      <c r="H147" s="250"/>
      <c r="I147" s="235"/>
      <c r="J147" s="347"/>
      <c r="K147" s="253"/>
      <c r="L147" s="255"/>
      <c r="M147" s="255"/>
      <c r="N147" s="1"/>
      <c r="O147" s="1"/>
      <c r="P147" s="1"/>
      <c r="Q147" s="1"/>
      <c r="R147" s="1"/>
      <c r="S147" s="1"/>
      <c r="T147" s="1"/>
      <c r="U147" s="1"/>
      <c r="V147" s="1"/>
      <c r="W147" s="19">
        <v>32</v>
      </c>
      <c r="X147" s="532">
        <f t="shared" si="72"/>
        <v>100</v>
      </c>
      <c r="Y147" s="877">
        <f>(J143+J144)*(C144-C143)/2</f>
        <v>7681.25</v>
      </c>
      <c r="Z147" s="878"/>
      <c r="AA147" s="3"/>
      <c r="AB147" s="124"/>
    </row>
    <row r="148" spans="1:28">
      <c r="A148" s="30"/>
      <c r="B148" s="7"/>
      <c r="C148" s="19"/>
      <c r="D148" s="564"/>
      <c r="E148" s="565"/>
      <c r="F148" s="131"/>
      <c r="G148" s="347"/>
      <c r="H148" s="250"/>
      <c r="I148" s="235"/>
      <c r="J148" s="347"/>
      <c r="K148" s="253"/>
      <c r="L148" s="255"/>
      <c r="M148" s="255"/>
      <c r="N148" s="1"/>
      <c r="O148" s="1"/>
      <c r="P148" s="1"/>
      <c r="Q148" s="1"/>
      <c r="R148" s="1"/>
      <c r="S148" s="1"/>
      <c r="T148" s="1"/>
      <c r="U148" s="1"/>
      <c r="V148" s="1"/>
      <c r="W148" s="534">
        <v>42</v>
      </c>
      <c r="X148" s="545">
        <f t="shared" si="72"/>
        <v>110</v>
      </c>
      <c r="Y148" s="879"/>
      <c r="Z148" s="880"/>
      <c r="AA148" s="3"/>
      <c r="AB148" s="124"/>
    </row>
    <row r="149" spans="1:28">
      <c r="A149" s="76"/>
      <c r="B149" s="116"/>
      <c r="C149" s="534"/>
      <c r="D149" s="564"/>
      <c r="E149" s="565"/>
      <c r="F149" s="183"/>
      <c r="G149" s="348"/>
      <c r="H149" s="251"/>
      <c r="I149" s="352"/>
      <c r="J149" s="227"/>
      <c r="K149" s="338"/>
      <c r="L149" s="407"/>
      <c r="M149" s="257"/>
      <c r="N149" s="1"/>
      <c r="O149" s="1"/>
      <c r="P149" s="1"/>
      <c r="Q149" s="1"/>
      <c r="R149" s="1"/>
      <c r="S149" s="1"/>
      <c r="T149" s="1"/>
      <c r="U149" s="1"/>
      <c r="V149" s="1"/>
      <c r="W149" s="545" t="s">
        <v>25</v>
      </c>
      <c r="X149" s="549">
        <f>AVERAGE(X143:X148)</f>
        <v>116.83333333333333</v>
      </c>
      <c r="Y149" s="881">
        <f>SUM(Y144:Z148)/10*(220/100)/40*1000</f>
        <v>367852.78750000009</v>
      </c>
      <c r="Z149" s="882"/>
      <c r="AA149" s="3"/>
      <c r="AB149" s="124"/>
    </row>
    <row r="150" spans="1:28">
      <c r="A150" s="140"/>
      <c r="B150" s="8"/>
      <c r="C150" s="66"/>
      <c r="D150" s="66"/>
      <c r="E150" s="529"/>
      <c r="F150" s="88"/>
      <c r="G150" s="66"/>
      <c r="H150" s="66"/>
      <c r="I150" s="66"/>
      <c r="J150" s="66"/>
      <c r="K150" s="83"/>
      <c r="L150" s="514"/>
      <c r="M150" s="8"/>
      <c r="N150" s="8"/>
      <c r="O150" s="8"/>
      <c r="P150" s="8"/>
      <c r="Q150" s="8"/>
      <c r="R150" s="8"/>
      <c r="S150" s="8"/>
      <c r="T150" s="8"/>
      <c r="U150" s="8"/>
      <c r="V150" s="8"/>
      <c r="W150" s="16"/>
      <c r="X150" s="16"/>
      <c r="Y150" s="16"/>
      <c r="Z150" s="16"/>
      <c r="AA150" s="16"/>
      <c r="AB150" s="144"/>
    </row>
    <row r="151" spans="1:28">
      <c r="A151" s="141"/>
      <c r="B151" s="142"/>
      <c r="C151" s="141"/>
      <c r="D151" s="92"/>
      <c r="E151" s="92"/>
      <c r="F151" s="92"/>
      <c r="G151" s="92"/>
      <c r="H151" s="92"/>
      <c r="I151" s="92"/>
      <c r="J151" s="92"/>
      <c r="K151" s="92"/>
      <c r="L151" s="92"/>
      <c r="M151" s="92"/>
      <c r="N151" s="92"/>
      <c r="O151" s="92"/>
      <c r="P151" s="92"/>
      <c r="Q151" s="92"/>
      <c r="R151" s="92"/>
      <c r="S151" s="92"/>
      <c r="T151" s="92"/>
      <c r="U151" s="92"/>
      <c r="V151" s="92"/>
      <c r="W151" s="92"/>
      <c r="X151" s="92"/>
      <c r="Y151" s="92"/>
    </row>
    <row r="152" spans="1:28" ht="15">
      <c r="A152" s="817" t="s">
        <v>79</v>
      </c>
      <c r="B152" s="859"/>
      <c r="C152" s="528" t="s">
        <v>22</v>
      </c>
      <c r="D152" s="45" t="s">
        <v>164</v>
      </c>
      <c r="E152" s="817" t="s">
        <v>27</v>
      </c>
      <c r="F152" s="859"/>
      <c r="G152" s="357" t="s">
        <v>227</v>
      </c>
      <c r="H152" s="46" t="s">
        <v>145</v>
      </c>
      <c r="I152" s="46" t="s">
        <v>95</v>
      </c>
      <c r="J152" s="150" t="s">
        <v>146</v>
      </c>
      <c r="K152" s="509" t="s">
        <v>28</v>
      </c>
      <c r="L152" s="45" t="s">
        <v>85</v>
      </c>
      <c r="M152" s="45" t="s">
        <v>134</v>
      </c>
      <c r="N152" s="523"/>
      <c r="O152" s="525" t="s">
        <v>22</v>
      </c>
      <c r="P152" s="644" t="s">
        <v>164</v>
      </c>
      <c r="Q152" s="644" t="s">
        <v>238</v>
      </c>
      <c r="R152" s="644" t="s">
        <v>27</v>
      </c>
      <c r="S152" s="644" t="s">
        <v>29</v>
      </c>
      <c r="T152" s="644" t="s">
        <v>179</v>
      </c>
      <c r="U152" s="644" t="s">
        <v>36</v>
      </c>
      <c r="V152" s="644" t="s">
        <v>38</v>
      </c>
      <c r="W152" s="644" t="s">
        <v>33</v>
      </c>
      <c r="X152" s="644" t="s">
        <v>167</v>
      </c>
      <c r="Y152" s="644" t="s">
        <v>181</v>
      </c>
      <c r="Z152" s="645" t="s">
        <v>46</v>
      </c>
      <c r="AA152" s="646"/>
      <c r="AB152" s="295"/>
    </row>
    <row r="153" spans="1:28">
      <c r="A153" s="151"/>
      <c r="B153" s="152"/>
      <c r="C153" s="25" t="s">
        <v>23</v>
      </c>
      <c r="D153" s="24" t="s">
        <v>40</v>
      </c>
      <c r="E153" s="206" t="s">
        <v>108</v>
      </c>
      <c r="F153" s="513" t="s">
        <v>34</v>
      </c>
      <c r="G153" s="358"/>
      <c r="H153" s="82" t="s">
        <v>29</v>
      </c>
      <c r="I153" s="24" t="s">
        <v>29</v>
      </c>
      <c r="J153" s="25" t="s">
        <v>29</v>
      </c>
      <c r="K153" s="512" t="s">
        <v>202</v>
      </c>
      <c r="L153" s="134" t="s">
        <v>84</v>
      </c>
      <c r="M153" s="82" t="s">
        <v>147</v>
      </c>
      <c r="N153" s="1"/>
      <c r="O153" s="512" t="s">
        <v>23</v>
      </c>
      <c r="P153" s="647" t="s">
        <v>40</v>
      </c>
      <c r="Q153" s="647" t="s">
        <v>40</v>
      </c>
      <c r="R153" s="648" t="s">
        <v>34</v>
      </c>
      <c r="S153" s="649"/>
      <c r="T153" s="648" t="s">
        <v>31</v>
      </c>
      <c r="U153" s="648" t="s">
        <v>37</v>
      </c>
      <c r="V153" s="648" t="s">
        <v>39</v>
      </c>
      <c r="W153" s="648" t="s">
        <v>34</v>
      </c>
      <c r="X153" s="648" t="s">
        <v>34</v>
      </c>
      <c r="Y153" s="648" t="s">
        <v>84</v>
      </c>
      <c r="Z153" s="648" t="s">
        <v>41</v>
      </c>
      <c r="AA153" s="648"/>
      <c r="AB153" s="124"/>
    </row>
    <row r="154" spans="1:28">
      <c r="A154" s="17"/>
      <c r="B154" s="560"/>
      <c r="C154" s="18">
        <v>-10</v>
      </c>
      <c r="D154" s="74">
        <v>110</v>
      </c>
      <c r="E154" s="145">
        <v>0</v>
      </c>
      <c r="F154" s="130">
        <f>E154*460/B160</f>
        <v>0</v>
      </c>
      <c r="G154" s="153"/>
      <c r="H154" s="248">
        <v>1505.46</v>
      </c>
      <c r="I154" s="248"/>
      <c r="J154" s="252"/>
      <c r="K154" s="238">
        <v>3.3118943999999999</v>
      </c>
      <c r="L154" s="248">
        <v>52.66</v>
      </c>
      <c r="M154" s="248"/>
      <c r="N154" s="1"/>
      <c r="O154" s="175">
        <v>-10</v>
      </c>
      <c r="P154" s="635">
        <f>D154</f>
        <v>110</v>
      </c>
      <c r="Q154" s="494">
        <v>204.54640499999999</v>
      </c>
      <c r="R154" s="130">
        <f>F154</f>
        <v>0</v>
      </c>
      <c r="S154" s="130">
        <f>H154</f>
        <v>1505.46</v>
      </c>
      <c r="T154" s="699">
        <f>(S154/10)*1000*O165/(Q154/100)</f>
        <v>164238.02352520078</v>
      </c>
      <c r="U154" s="693">
        <v>1</v>
      </c>
      <c r="V154" s="126">
        <f>(U154*P168*200/10)/($B$50/1000)</f>
        <v>4876614.3250688715</v>
      </c>
      <c r="W154" s="699">
        <f t="shared" ref="W154:W160" si="73">V154/T154</f>
        <v>29.692358811908136</v>
      </c>
      <c r="X154" s="699">
        <f t="shared" ref="X154:X160" si="74">W154-R154</f>
        <v>29.692358811908136</v>
      </c>
      <c r="Y154" s="351"/>
      <c r="Z154" s="699">
        <f t="shared" ref="Z154:Z160" si="75">(W154/Q154)*100</f>
        <v>14.51619685611592</v>
      </c>
      <c r="AA154" s="182"/>
      <c r="AB154" s="124"/>
    </row>
    <row r="155" spans="1:28">
      <c r="A155" s="30" t="s">
        <v>61</v>
      </c>
      <c r="B155" s="72">
        <v>184</v>
      </c>
      <c r="C155" s="19">
        <v>10</v>
      </c>
      <c r="D155" s="74">
        <v>124</v>
      </c>
      <c r="E155" s="145">
        <v>1</v>
      </c>
      <c r="F155" s="131">
        <f>E155*460/B160</f>
        <v>13.813813813813814</v>
      </c>
      <c r="G155" s="343">
        <f>(F155+F154)*5</f>
        <v>69.069069069069073</v>
      </c>
      <c r="H155" s="249"/>
      <c r="I155" s="253"/>
      <c r="J155" s="254"/>
      <c r="K155" s="253"/>
      <c r="L155" s="327"/>
      <c r="M155" s="327"/>
      <c r="N155" s="1"/>
      <c r="O155" s="64">
        <v>80</v>
      </c>
      <c r="P155" s="64">
        <f t="shared" ref="P155:P160" si="76">D162</f>
        <v>106</v>
      </c>
      <c r="Q155" s="494">
        <v>158.04841500000001</v>
      </c>
      <c r="R155" s="131">
        <f t="shared" ref="R155:R160" si="77">F162</f>
        <v>23.483483483483486</v>
      </c>
      <c r="S155" s="131">
        <f t="shared" ref="S155:S160" si="78">H162</f>
        <v>1482.83</v>
      </c>
      <c r="T155" s="701">
        <f>(S155/10)*1000*O165/(Q155/100)</f>
        <v>209361.85577755596</v>
      </c>
      <c r="U155" s="694">
        <v>2</v>
      </c>
      <c r="V155" s="127">
        <f>(U155*P168*200/10)/($B$50/1000)</f>
        <v>9753228.650137743</v>
      </c>
      <c r="W155" s="701">
        <f t="shared" si="73"/>
        <v>46.585509160276132</v>
      </c>
      <c r="X155" s="701">
        <f t="shared" si="74"/>
        <v>23.102025676792646</v>
      </c>
      <c r="Y155" s="131">
        <f>($X$154-X155)/$X$154*100</f>
        <v>22.19538426321466</v>
      </c>
      <c r="Z155" s="701">
        <f t="shared" si="75"/>
        <v>29.475467476390783</v>
      </c>
      <c r="AA155" s="697"/>
      <c r="AB155" s="124"/>
    </row>
    <row r="156" spans="1:28">
      <c r="A156" s="6"/>
      <c r="B156" s="7"/>
      <c r="C156" s="19">
        <v>20</v>
      </c>
      <c r="D156" s="74">
        <v>131</v>
      </c>
      <c r="E156" s="145">
        <v>1.05</v>
      </c>
      <c r="F156" s="131">
        <f>E156*460/B160</f>
        <v>14.504504504504506</v>
      </c>
      <c r="G156" s="343">
        <f t="shared" ref="G156:G167" si="79">(F156+F155)*5</f>
        <v>141.59159159159159</v>
      </c>
      <c r="H156" s="249"/>
      <c r="I156" s="253"/>
      <c r="J156" s="254"/>
      <c r="K156" s="234"/>
      <c r="L156" s="254"/>
      <c r="M156" s="254"/>
      <c r="N156" s="1"/>
      <c r="O156" s="532">
        <v>85</v>
      </c>
      <c r="P156" s="64">
        <f t="shared" si="76"/>
        <v>109</v>
      </c>
      <c r="Q156" s="494">
        <v>174.95677499999999</v>
      </c>
      <c r="R156" s="131">
        <f t="shared" si="77"/>
        <v>24.174174174174176</v>
      </c>
      <c r="S156" s="131">
        <f t="shared" si="78"/>
        <v>1390.34</v>
      </c>
      <c r="T156" s="701">
        <f>(S156/10)*1000*O165/(Q156/100)</f>
        <v>177331.78801301948</v>
      </c>
      <c r="U156" s="694">
        <v>2</v>
      </c>
      <c r="V156" s="127">
        <f>(U156*P168*200/10)/($B$50/1000)</f>
        <v>9753228.650137743</v>
      </c>
      <c r="W156" s="701">
        <f t="shared" si="73"/>
        <v>54.999888961936556</v>
      </c>
      <c r="X156" s="701">
        <f t="shared" si="74"/>
        <v>30.825714787762379</v>
      </c>
      <c r="Y156" s="131">
        <f t="shared" ref="Y156:Y160" si="80">($X$154-X156)/$X$154*100</f>
        <v>-3.8169954197094991</v>
      </c>
      <c r="Z156" s="701">
        <f t="shared" si="75"/>
        <v>31.436272737615649</v>
      </c>
      <c r="AA156" s="697"/>
      <c r="AB156" s="124"/>
    </row>
    <row r="157" spans="1:28">
      <c r="A157" s="30" t="s">
        <v>97</v>
      </c>
      <c r="B157" s="7"/>
      <c r="C157" s="19">
        <v>30</v>
      </c>
      <c r="D157" s="74">
        <v>114</v>
      </c>
      <c r="E157" s="145">
        <v>1.05</v>
      </c>
      <c r="F157" s="131">
        <f>E157*460/B160</f>
        <v>14.504504504504506</v>
      </c>
      <c r="G157" s="343">
        <f t="shared" si="79"/>
        <v>145.04504504504507</v>
      </c>
      <c r="H157" s="249"/>
      <c r="I157" s="253"/>
      <c r="J157" s="254"/>
      <c r="K157" s="234"/>
      <c r="L157" s="347"/>
      <c r="M157" s="347"/>
      <c r="N157" s="3"/>
      <c r="O157" s="64">
        <v>90</v>
      </c>
      <c r="P157" s="64">
        <f t="shared" si="76"/>
        <v>102</v>
      </c>
      <c r="Q157" s="494">
        <v>162.27550500000001</v>
      </c>
      <c r="R157" s="131">
        <f t="shared" si="77"/>
        <v>24.864864864864867</v>
      </c>
      <c r="S157" s="131">
        <f t="shared" si="78"/>
        <v>1418.96</v>
      </c>
      <c r="T157" s="701">
        <f>(S157/10)*1000*O165/(Q157/100)</f>
        <v>195125.27306836919</v>
      </c>
      <c r="U157" s="694">
        <v>2</v>
      </c>
      <c r="V157" s="127">
        <f>(U157*P168*200/10)/($B$50/1000)</f>
        <v>9753228.650137743</v>
      </c>
      <c r="W157" s="701">
        <f t="shared" si="73"/>
        <v>49.98444587298718</v>
      </c>
      <c r="X157" s="701">
        <f t="shared" si="74"/>
        <v>25.119581008122314</v>
      </c>
      <c r="Y157" s="131">
        <f t="shared" si="80"/>
        <v>15.400520493346278</v>
      </c>
      <c r="Z157" s="701">
        <f t="shared" si="75"/>
        <v>30.802212492259489</v>
      </c>
      <c r="AA157" s="697"/>
      <c r="AB157" s="124"/>
    </row>
    <row r="158" spans="1:28">
      <c r="A158" s="6"/>
      <c r="B158" s="72">
        <v>34.799999999999997</v>
      </c>
      <c r="C158" s="19">
        <v>40</v>
      </c>
      <c r="D158" s="74">
        <v>106</v>
      </c>
      <c r="E158" s="145">
        <v>1.1499999999999999</v>
      </c>
      <c r="F158" s="131">
        <f>E158*460/B160</f>
        <v>15.885885885885887</v>
      </c>
      <c r="G158" s="343">
        <f t="shared" si="79"/>
        <v>151.95195195195197</v>
      </c>
      <c r="H158" s="249"/>
      <c r="I158" s="253"/>
      <c r="J158" s="254"/>
      <c r="K158" s="234"/>
      <c r="L158" s="347"/>
      <c r="M158" s="347"/>
      <c r="N158" s="3"/>
      <c r="O158" s="64">
        <v>100</v>
      </c>
      <c r="P158" s="64">
        <f t="shared" si="76"/>
        <v>119</v>
      </c>
      <c r="Q158" s="494">
        <v>172.84323000000001</v>
      </c>
      <c r="R158" s="131">
        <f t="shared" si="77"/>
        <v>26.246246246246248</v>
      </c>
      <c r="S158" s="131">
        <f t="shared" si="78"/>
        <v>1491.4</v>
      </c>
      <c r="T158" s="701">
        <f>(S158/10)*1000*O165/(Q158/100)</f>
        <v>192547.59804281377</v>
      </c>
      <c r="U158" s="694">
        <v>2</v>
      </c>
      <c r="V158" s="127">
        <f>(U158*P168*200/10)/($B$50/1000)</f>
        <v>9753228.650137743</v>
      </c>
      <c r="W158" s="701">
        <f t="shared" si="73"/>
        <v>50.653598119510541</v>
      </c>
      <c r="X158" s="701">
        <f t="shared" si="74"/>
        <v>24.407351873264293</v>
      </c>
      <c r="Y158" s="131">
        <f t="shared" si="80"/>
        <v>17.799215522494251</v>
      </c>
      <c r="Z158" s="701">
        <f t="shared" si="75"/>
        <v>29.306093226509677</v>
      </c>
      <c r="AA158" s="697"/>
      <c r="AB158" s="124"/>
    </row>
    <row r="159" spans="1:28">
      <c r="A159" s="30" t="s">
        <v>96</v>
      </c>
      <c r="B159" s="7"/>
      <c r="C159" s="19">
        <v>50</v>
      </c>
      <c r="D159" s="74">
        <v>105</v>
      </c>
      <c r="E159" s="145">
        <v>1.3</v>
      </c>
      <c r="F159" s="131">
        <f>E159*460/B160</f>
        <v>17.957957957957959</v>
      </c>
      <c r="G159" s="343">
        <f t="shared" si="79"/>
        <v>169.21921921921921</v>
      </c>
      <c r="H159" s="249"/>
      <c r="I159" s="253"/>
      <c r="J159" s="254"/>
      <c r="K159" s="234"/>
      <c r="L159" s="347"/>
      <c r="M159" s="347"/>
      <c r="N159" s="3"/>
      <c r="O159" s="19">
        <v>110</v>
      </c>
      <c r="P159" s="64">
        <f t="shared" si="76"/>
        <v>115</v>
      </c>
      <c r="Q159" s="494">
        <v>158.04841500000001</v>
      </c>
      <c r="R159" s="131">
        <f t="shared" si="77"/>
        <v>26.246246246246248</v>
      </c>
      <c r="S159" s="131">
        <f t="shared" si="78"/>
        <v>1573.71</v>
      </c>
      <c r="T159" s="701">
        <f>(S159/10)*1000*O165/(Q159/100)</f>
        <v>222193.26966388433</v>
      </c>
      <c r="U159" s="2">
        <v>2</v>
      </c>
      <c r="V159" s="127">
        <f>(U159*P168*200/10)/($B$50/1000)</f>
        <v>9753228.650137743</v>
      </c>
      <c r="W159" s="701">
        <f t="shared" si="73"/>
        <v>43.895247884382925</v>
      </c>
      <c r="X159" s="701">
        <f t="shared" si="74"/>
        <v>17.649001638136678</v>
      </c>
      <c r="Y159" s="131">
        <f t="shared" si="80"/>
        <v>40.560459511022287</v>
      </c>
      <c r="Z159" s="701">
        <f t="shared" si="75"/>
        <v>27.773292053819667</v>
      </c>
      <c r="AA159" s="124"/>
      <c r="AB159" s="124"/>
    </row>
    <row r="160" spans="1:28">
      <c r="A160" s="30"/>
      <c r="B160" s="72">
        <v>33.299999999999997</v>
      </c>
      <c r="C160" s="19">
        <v>60</v>
      </c>
      <c r="D160" s="74">
        <v>92</v>
      </c>
      <c r="E160" s="145">
        <v>1.5</v>
      </c>
      <c r="F160" s="131">
        <f>E160*460/B160</f>
        <v>20.720720720720724</v>
      </c>
      <c r="G160" s="343">
        <f t="shared" si="79"/>
        <v>193.39339339339341</v>
      </c>
      <c r="H160" s="249"/>
      <c r="I160" s="253"/>
      <c r="J160" s="254"/>
      <c r="K160" s="234"/>
      <c r="L160" s="347"/>
      <c r="M160" s="347"/>
      <c r="N160" s="3"/>
      <c r="O160" s="65">
        <v>120</v>
      </c>
      <c r="P160" s="65">
        <f t="shared" si="76"/>
        <v>122</v>
      </c>
      <c r="Q160" s="494">
        <v>164.38905</v>
      </c>
      <c r="R160" s="183">
        <f t="shared" si="77"/>
        <v>26.936936936936938</v>
      </c>
      <c r="S160" s="183">
        <f t="shared" si="78"/>
        <v>1501.04</v>
      </c>
      <c r="T160" s="185">
        <f>(S160/10)*1000*O165/(Q160/100)</f>
        <v>203758.49304760454</v>
      </c>
      <c r="U160" s="695">
        <v>2</v>
      </c>
      <c r="V160" s="362">
        <f>(U160*P168*200/10)/($B$50/1000)</f>
        <v>9753228.650137743</v>
      </c>
      <c r="W160" s="185">
        <f t="shared" si="73"/>
        <v>47.866611615836177</v>
      </c>
      <c r="X160" s="701">
        <f t="shared" si="74"/>
        <v>20.929674678899239</v>
      </c>
      <c r="Y160" s="131">
        <f t="shared" si="80"/>
        <v>29.511579691319834</v>
      </c>
      <c r="Z160" s="701">
        <f t="shared" si="75"/>
        <v>29.117883226307455</v>
      </c>
      <c r="AA160" s="144"/>
      <c r="AB160" s="124"/>
    </row>
    <row r="161" spans="1:49">
      <c r="A161" s="30"/>
      <c r="B161" s="7"/>
      <c r="C161" s="19">
        <v>70</v>
      </c>
      <c r="D161" s="74">
        <v>122</v>
      </c>
      <c r="E161" s="145">
        <v>1.7</v>
      </c>
      <c r="F161" s="131">
        <f>E161*460/B160</f>
        <v>23.483483483483486</v>
      </c>
      <c r="G161" s="343">
        <f t="shared" si="79"/>
        <v>221.02102102102106</v>
      </c>
      <c r="H161" s="249"/>
      <c r="I161" s="253"/>
      <c r="J161" s="254"/>
      <c r="K161" s="1"/>
      <c r="L161" s="347"/>
      <c r="M161" s="347"/>
      <c r="N161" s="1"/>
      <c r="O161" s="204" t="s">
        <v>94</v>
      </c>
      <c r="P161" s="689">
        <f t="shared" ref="P161:Z161" si="81">AVERAGE(P155:P160)</f>
        <v>112.16666666666667</v>
      </c>
      <c r="Q161" s="689">
        <f t="shared" si="81"/>
        <v>165.09356499999998</v>
      </c>
      <c r="R161" s="185">
        <f t="shared" si="81"/>
        <v>25.325325325325327</v>
      </c>
      <c r="S161" s="185">
        <f t="shared" si="81"/>
        <v>1476.38</v>
      </c>
      <c r="T161" s="185">
        <f t="shared" si="81"/>
        <v>200053.04626887455</v>
      </c>
      <c r="U161" s="695">
        <f t="shared" si="81"/>
        <v>2</v>
      </c>
      <c r="V161" s="362">
        <f t="shared" si="81"/>
        <v>9753228.650137743</v>
      </c>
      <c r="W161" s="185">
        <f t="shared" si="81"/>
        <v>48.997550269154921</v>
      </c>
      <c r="X161" s="132">
        <f t="shared" si="81"/>
        <v>23.67222494382959</v>
      </c>
      <c r="Y161" s="132">
        <f t="shared" si="81"/>
        <v>20.275027343614635</v>
      </c>
      <c r="Z161" s="132">
        <f t="shared" si="81"/>
        <v>29.651870202150452</v>
      </c>
      <c r="AA161" s="700"/>
      <c r="AB161" s="124"/>
    </row>
    <row r="162" spans="1:49">
      <c r="A162" s="6"/>
      <c r="B162" s="7"/>
      <c r="C162" s="19">
        <v>80</v>
      </c>
      <c r="D162" s="74">
        <v>106</v>
      </c>
      <c r="E162" s="145">
        <v>1.7</v>
      </c>
      <c r="F162" s="131">
        <f>E162*460/B160</f>
        <v>23.483483483483486</v>
      </c>
      <c r="G162" s="343">
        <f t="shared" si="79"/>
        <v>234.83483483483485</v>
      </c>
      <c r="H162" s="248">
        <v>1482.83</v>
      </c>
      <c r="I162" s="238"/>
      <c r="J162" s="248">
        <v>7089.44</v>
      </c>
      <c r="K162" s="1"/>
      <c r="L162" s="347"/>
      <c r="M162" s="347"/>
      <c r="N162" s="1"/>
      <c r="V162" s="95"/>
      <c r="W162" s="95"/>
      <c r="X162" s="95"/>
      <c r="Y162" s="95"/>
      <c r="Z162" s="95"/>
      <c r="AA162" s="3"/>
      <c r="AB162" s="124"/>
    </row>
    <row r="163" spans="1:49" ht="15">
      <c r="A163" s="6"/>
      <c r="B163" s="7"/>
      <c r="C163" s="19">
        <v>85</v>
      </c>
      <c r="D163" s="74">
        <v>109</v>
      </c>
      <c r="E163" s="145">
        <v>1.75</v>
      </c>
      <c r="F163" s="131">
        <f>E163*460/B160</f>
        <v>24.174174174174176</v>
      </c>
      <c r="G163" s="343">
        <f t="shared" si="79"/>
        <v>238.28828828828833</v>
      </c>
      <c r="H163" s="248">
        <v>1390.34</v>
      </c>
      <c r="I163" s="238"/>
      <c r="J163" s="248">
        <v>3879.46</v>
      </c>
      <c r="K163" s="253"/>
      <c r="L163" s="255"/>
      <c r="M163" s="255"/>
      <c r="N163" s="1"/>
      <c r="O163" s="812" t="s">
        <v>63</v>
      </c>
      <c r="P163" s="813"/>
      <c r="Q163" s="814"/>
      <c r="R163" s="1"/>
      <c r="S163" s="891" t="s">
        <v>98</v>
      </c>
      <c r="T163" s="892"/>
      <c r="U163" s="78"/>
      <c r="V163" s="1"/>
      <c r="W163" s="525" t="s">
        <v>22</v>
      </c>
      <c r="X163" s="509" t="s">
        <v>24</v>
      </c>
      <c r="Y163" s="817" t="s">
        <v>81</v>
      </c>
      <c r="Z163" s="859"/>
      <c r="AA163" s="3"/>
      <c r="AB163" s="124"/>
    </row>
    <row r="164" spans="1:49">
      <c r="A164" s="30"/>
      <c r="B164" s="7"/>
      <c r="C164" s="19">
        <v>90</v>
      </c>
      <c r="D164" s="74">
        <v>102</v>
      </c>
      <c r="E164" s="145">
        <v>1.8</v>
      </c>
      <c r="F164" s="131">
        <f>E164*460/B160</f>
        <v>24.864864864864867</v>
      </c>
      <c r="G164" s="343">
        <f t="shared" si="79"/>
        <v>245.1951951951952</v>
      </c>
      <c r="H164" s="248">
        <v>1418.96</v>
      </c>
      <c r="I164" s="238"/>
      <c r="J164" s="248">
        <v>2265.5500000000002</v>
      </c>
      <c r="K164" s="253"/>
      <c r="L164" s="257"/>
      <c r="M164" s="257"/>
      <c r="N164" s="1"/>
      <c r="O164" s="96" t="s">
        <v>62</v>
      </c>
      <c r="P164" s="96" t="s">
        <v>58</v>
      </c>
      <c r="Q164" s="26" t="s">
        <v>59</v>
      </c>
      <c r="R164" s="1"/>
      <c r="S164" s="889" t="s">
        <v>99</v>
      </c>
      <c r="T164" s="890"/>
      <c r="U164" s="205"/>
      <c r="V164" s="1"/>
      <c r="W164" s="512" t="s">
        <v>23</v>
      </c>
      <c r="X164" s="512" t="s">
        <v>40</v>
      </c>
      <c r="Y164" s="889" t="s">
        <v>196</v>
      </c>
      <c r="Z164" s="890"/>
      <c r="AA164" s="3"/>
      <c r="AB164" s="124"/>
    </row>
    <row r="165" spans="1:49">
      <c r="A165" s="30"/>
      <c r="B165" s="7"/>
      <c r="C165" s="19">
        <v>100</v>
      </c>
      <c r="D165" s="74">
        <v>119</v>
      </c>
      <c r="E165" s="145">
        <v>1.9</v>
      </c>
      <c r="F165" s="131">
        <f>E165*460/B160</f>
        <v>26.246246246246248</v>
      </c>
      <c r="G165" s="343">
        <f t="shared" si="79"/>
        <v>255.55555555555557</v>
      </c>
      <c r="H165" s="562">
        <v>1491.4</v>
      </c>
      <c r="I165" s="563"/>
      <c r="J165" s="248">
        <v>1017.71</v>
      </c>
      <c r="K165" s="253"/>
      <c r="L165" s="248">
        <v>47.14</v>
      </c>
      <c r="M165" s="248"/>
      <c r="N165" s="1"/>
      <c r="O165" s="137">
        <f>P168/Q168</f>
        <v>2.2314971687315008</v>
      </c>
      <c r="P165" s="145">
        <v>5798.91</v>
      </c>
      <c r="Q165" s="145">
        <v>2692.36</v>
      </c>
      <c r="R165" s="1"/>
      <c r="S165" s="1"/>
      <c r="T165" s="1"/>
      <c r="U165" s="1"/>
      <c r="V165" s="1"/>
      <c r="W165" s="18">
        <v>2</v>
      </c>
      <c r="X165" s="543">
        <f t="shared" ref="X165:X170" si="82">D162</f>
        <v>106</v>
      </c>
      <c r="Y165" s="567"/>
      <c r="Z165" s="566"/>
      <c r="AA165" s="3"/>
      <c r="AB165" s="124"/>
    </row>
    <row r="166" spans="1:49">
      <c r="A166" s="30"/>
      <c r="B166" s="7"/>
      <c r="C166" s="19">
        <v>110</v>
      </c>
      <c r="D166" s="74">
        <v>115</v>
      </c>
      <c r="E166" s="145">
        <v>1.9</v>
      </c>
      <c r="F166" s="131">
        <f>E166*460/B160</f>
        <v>26.246246246246248</v>
      </c>
      <c r="G166" s="343">
        <f t="shared" si="79"/>
        <v>262.4624624624625</v>
      </c>
      <c r="H166" s="275">
        <v>1573.71</v>
      </c>
      <c r="I166" s="238"/>
      <c r="J166" s="248">
        <v>518.54</v>
      </c>
      <c r="K166" s="1"/>
      <c r="L166" s="256"/>
      <c r="M166" s="256"/>
      <c r="N166" s="1"/>
      <c r="O166" s="532"/>
      <c r="P166" s="145">
        <v>5962.88</v>
      </c>
      <c r="Q166" s="145">
        <v>2607.6799999999998</v>
      </c>
      <c r="R166" s="1"/>
      <c r="S166" s="1"/>
      <c r="T166" s="1"/>
      <c r="U166" s="1"/>
      <c r="V166" s="1"/>
      <c r="W166" s="19">
        <v>7</v>
      </c>
      <c r="X166" s="532">
        <f t="shared" si="82"/>
        <v>109</v>
      </c>
      <c r="Y166" s="877">
        <f>(J162+J163)*(C163-C162)/2</f>
        <v>27422.25</v>
      </c>
      <c r="Z166" s="878"/>
      <c r="AA166" s="3"/>
      <c r="AB166" s="124"/>
    </row>
    <row r="167" spans="1:49">
      <c r="A167" s="30"/>
      <c r="B167" s="7"/>
      <c r="C167" s="19">
        <v>120</v>
      </c>
      <c r="D167" s="74">
        <v>122</v>
      </c>
      <c r="E167" s="145">
        <v>1.95</v>
      </c>
      <c r="F167" s="131">
        <f>E167*460/B160</f>
        <v>26.936936936936938</v>
      </c>
      <c r="G167" s="343">
        <f t="shared" si="79"/>
        <v>265.91591591591595</v>
      </c>
      <c r="H167" s="248">
        <v>1501.04</v>
      </c>
      <c r="I167" s="238"/>
      <c r="J167" s="248">
        <v>458.98</v>
      </c>
      <c r="K167" s="238"/>
      <c r="L167" s="255"/>
      <c r="M167" s="255"/>
      <c r="N167" s="1"/>
      <c r="O167" s="545"/>
      <c r="P167" s="145">
        <v>5940.32</v>
      </c>
      <c r="Q167" s="145">
        <v>2632.8</v>
      </c>
      <c r="R167" s="1"/>
      <c r="S167" s="1"/>
      <c r="T167" s="1"/>
      <c r="U167" s="1"/>
      <c r="V167" s="1"/>
      <c r="W167" s="19">
        <v>12</v>
      </c>
      <c r="X167" s="532">
        <f t="shared" si="82"/>
        <v>102</v>
      </c>
      <c r="Y167" s="877">
        <f>(J163+J164)*(C164-C163)/2</f>
        <v>15362.525000000001</v>
      </c>
      <c r="Z167" s="878"/>
      <c r="AA167" s="3"/>
      <c r="AB167" s="124"/>
    </row>
    <row r="168" spans="1:49">
      <c r="A168" s="30"/>
      <c r="B168" s="7"/>
      <c r="C168" s="19"/>
      <c r="D168" s="564"/>
      <c r="E168" s="565"/>
      <c r="F168" s="131"/>
      <c r="G168" s="349" t="s">
        <v>228</v>
      </c>
      <c r="H168" s="249"/>
      <c r="I168" s="235"/>
      <c r="J168" s="347"/>
      <c r="K168" s="253"/>
      <c r="L168" s="255"/>
      <c r="M168" s="255"/>
      <c r="N168" s="1"/>
      <c r="O168" s="42" t="s">
        <v>25</v>
      </c>
      <c r="P168" s="551">
        <f>AVERAGE(P165:P167)</f>
        <v>5900.7033333333338</v>
      </c>
      <c r="Q168" s="173">
        <f>AVERAGE(Q165:Q167)</f>
        <v>2644.28</v>
      </c>
      <c r="R168" s="1"/>
      <c r="S168" s="1"/>
      <c r="T168" s="1"/>
      <c r="U168" s="1"/>
      <c r="V168" s="1"/>
      <c r="W168" s="19">
        <v>22</v>
      </c>
      <c r="X168" s="532">
        <f t="shared" si="82"/>
        <v>119</v>
      </c>
      <c r="Y168" s="877">
        <f>(J164+J165)*(C165-C164)/2</f>
        <v>16416.300000000003</v>
      </c>
      <c r="Z168" s="878"/>
      <c r="AA168" s="3"/>
      <c r="AB168" s="124"/>
    </row>
    <row r="169" spans="1:49">
      <c r="A169" s="30"/>
      <c r="B169" s="7"/>
      <c r="C169" s="19"/>
      <c r="D169" s="564"/>
      <c r="E169" s="565"/>
      <c r="F169" s="131"/>
      <c r="G169" s="344">
        <f>SUM(G155:G167)</f>
        <v>2593.5435435435438</v>
      </c>
      <c r="H169" s="250"/>
      <c r="I169" s="235"/>
      <c r="J169" s="347"/>
      <c r="K169" s="253"/>
      <c r="L169" s="255"/>
      <c r="M169" s="255"/>
      <c r="N169" s="1"/>
      <c r="O169" s="1"/>
      <c r="P169" s="1"/>
      <c r="Q169" s="1"/>
      <c r="R169" s="1"/>
      <c r="S169" s="1"/>
      <c r="T169" s="1"/>
      <c r="U169" s="1"/>
      <c r="V169" s="1"/>
      <c r="W169" s="19">
        <v>32</v>
      </c>
      <c r="X169" s="532">
        <f t="shared" si="82"/>
        <v>115</v>
      </c>
      <c r="Y169" s="877">
        <f>(J165+J166)*(C166-C165)/2</f>
        <v>7681.25</v>
      </c>
      <c r="Z169" s="878"/>
      <c r="AA169" s="3"/>
      <c r="AB169" s="124"/>
    </row>
    <row r="170" spans="1:49">
      <c r="A170" s="30"/>
      <c r="B170" s="7"/>
      <c r="C170" s="19"/>
      <c r="D170" s="564"/>
      <c r="E170" s="565"/>
      <c r="F170" s="131"/>
      <c r="G170" s="347"/>
      <c r="H170" s="250"/>
      <c r="I170" s="235"/>
      <c r="J170" s="347"/>
      <c r="K170" s="253"/>
      <c r="L170" s="255"/>
      <c r="M170" s="255"/>
      <c r="N170" s="1"/>
      <c r="O170" s="1"/>
      <c r="P170" s="1"/>
      <c r="Q170" s="1"/>
      <c r="R170" s="1"/>
      <c r="S170" s="1"/>
      <c r="T170" s="1"/>
      <c r="U170" s="1"/>
      <c r="V170" s="1"/>
      <c r="W170" s="534">
        <v>42</v>
      </c>
      <c r="X170" s="545">
        <f t="shared" si="82"/>
        <v>122</v>
      </c>
      <c r="Y170" s="879">
        <f>(J166+J167)*(C167-C166)/2</f>
        <v>4887.6000000000004</v>
      </c>
      <c r="Z170" s="880"/>
      <c r="AA170" s="3"/>
      <c r="AB170" s="124"/>
    </row>
    <row r="171" spans="1:49">
      <c r="A171" s="76"/>
      <c r="B171" s="116"/>
      <c r="C171" s="534"/>
      <c r="D171" s="564"/>
      <c r="E171" s="565"/>
      <c r="F171" s="183"/>
      <c r="G171" s="348"/>
      <c r="H171" s="251"/>
      <c r="I171" s="352"/>
      <c r="J171" s="227"/>
      <c r="K171" s="338"/>
      <c r="L171" s="407"/>
      <c r="M171" s="257"/>
      <c r="N171" s="1"/>
      <c r="O171" s="1"/>
      <c r="P171" s="1"/>
      <c r="Q171" s="1"/>
      <c r="R171" s="1"/>
      <c r="S171" s="1"/>
      <c r="T171" s="1"/>
      <c r="U171" s="1"/>
      <c r="V171" s="1"/>
      <c r="W171" s="545" t="s">
        <v>25</v>
      </c>
      <c r="X171" s="545">
        <f>AVERAGE(X165:X169)</f>
        <v>110.2</v>
      </c>
      <c r="Y171" s="881">
        <f>SUM(Y166:Z169)/10*(220/100)/23*1000</f>
        <v>639743.97826086963</v>
      </c>
      <c r="Z171" s="882"/>
      <c r="AA171" s="3"/>
      <c r="AB171" s="124"/>
    </row>
    <row r="172" spans="1:49">
      <c r="A172" s="140"/>
      <c r="B172" s="8"/>
      <c r="C172" s="66"/>
      <c r="D172" s="66"/>
      <c r="E172" s="529"/>
      <c r="F172" s="88"/>
      <c r="G172" s="66"/>
      <c r="H172" s="66"/>
      <c r="I172" s="66"/>
      <c r="J172" s="66"/>
      <c r="K172" s="83"/>
      <c r="L172" s="514"/>
      <c r="M172" s="8"/>
      <c r="N172" s="8"/>
      <c r="O172" s="8"/>
      <c r="P172" s="8"/>
      <c r="Q172" s="8"/>
      <c r="R172" s="8"/>
      <c r="S172" s="8"/>
      <c r="T172" s="8"/>
      <c r="U172" s="8"/>
      <c r="V172" s="8"/>
      <c r="W172" s="16"/>
      <c r="X172" s="16"/>
      <c r="Y172" s="16"/>
      <c r="Z172" s="16"/>
      <c r="AA172" s="16"/>
      <c r="AB172" s="144"/>
    </row>
    <row r="173" spans="1:49">
      <c r="A173" s="141"/>
      <c r="B173" s="142"/>
      <c r="C173" s="141"/>
      <c r="D173" s="92"/>
      <c r="E173" s="92"/>
      <c r="F173" s="92"/>
      <c r="G173" s="92"/>
      <c r="H173" s="92"/>
      <c r="I173" s="92"/>
      <c r="J173" s="92"/>
      <c r="K173" s="92"/>
      <c r="L173" s="92"/>
      <c r="M173" s="92"/>
      <c r="N173" s="92"/>
      <c r="O173" s="92"/>
      <c r="P173" s="92"/>
      <c r="Q173" s="92"/>
      <c r="R173" s="92"/>
      <c r="S173" s="92"/>
      <c r="T173" s="92"/>
      <c r="U173" s="92"/>
      <c r="V173" s="92"/>
      <c r="W173" s="92"/>
      <c r="X173" s="92"/>
      <c r="Y173" s="92"/>
    </row>
    <row r="174" spans="1:49" s="3" customFormat="1" ht="15">
      <c r="A174" s="817" t="s">
        <v>156</v>
      </c>
      <c r="B174" s="859"/>
      <c r="C174" s="528" t="s">
        <v>22</v>
      </c>
      <c r="D174" s="45" t="s">
        <v>164</v>
      </c>
      <c r="E174" s="817" t="s">
        <v>27</v>
      </c>
      <c r="F174" s="859"/>
      <c r="G174" s="357" t="s">
        <v>227</v>
      </c>
      <c r="H174" s="46" t="s">
        <v>145</v>
      </c>
      <c r="I174" s="46" t="s">
        <v>95</v>
      </c>
      <c r="J174" s="150" t="s">
        <v>146</v>
      </c>
      <c r="K174" s="509" t="s">
        <v>28</v>
      </c>
      <c r="L174" s="45" t="s">
        <v>85</v>
      </c>
      <c r="M174" s="45" t="s">
        <v>134</v>
      </c>
      <c r="N174" s="351"/>
      <c r="O174" s="525" t="s">
        <v>22</v>
      </c>
      <c r="P174" s="644" t="s">
        <v>164</v>
      </c>
      <c r="Q174" s="644" t="s">
        <v>238</v>
      </c>
      <c r="R174" s="644" t="s">
        <v>27</v>
      </c>
      <c r="S174" s="644" t="s">
        <v>29</v>
      </c>
      <c r="T174" s="644" t="s">
        <v>179</v>
      </c>
      <c r="U174" s="644" t="s">
        <v>36</v>
      </c>
      <c r="V174" s="644" t="s">
        <v>38</v>
      </c>
      <c r="W174" s="644" t="s">
        <v>33</v>
      </c>
      <c r="X174" s="644" t="s">
        <v>167</v>
      </c>
      <c r="Y174" s="644" t="s">
        <v>181</v>
      </c>
      <c r="Z174" s="645" t="s">
        <v>46</v>
      </c>
      <c r="AA174" s="646"/>
      <c r="AB174" s="295"/>
      <c r="AC174" s="92"/>
      <c r="AD174" s="92"/>
      <c r="AE174" s="445"/>
      <c r="AF174" s="445"/>
      <c r="AG174" s="445"/>
      <c r="AH174" s="445"/>
      <c r="AI174" s="445"/>
      <c r="AJ174" s="445"/>
      <c r="AK174" s="445"/>
      <c r="AL174" s="445"/>
      <c r="AM174" s="445"/>
      <c r="AN174" s="445"/>
      <c r="AO174" s="445"/>
      <c r="AP174" s="445"/>
      <c r="AQ174" s="445"/>
      <c r="AR174" s="445"/>
      <c r="AS174" s="445"/>
      <c r="AT174" s="445"/>
      <c r="AU174" s="445"/>
      <c r="AV174" s="445"/>
      <c r="AW174" s="445"/>
    </row>
    <row r="175" spans="1:49" s="3" customFormat="1">
      <c r="A175" s="151"/>
      <c r="B175" s="152"/>
      <c r="C175" s="25" t="s">
        <v>23</v>
      </c>
      <c r="D175" s="24" t="s">
        <v>40</v>
      </c>
      <c r="E175" s="206" t="s">
        <v>108</v>
      </c>
      <c r="F175" s="513" t="s">
        <v>34</v>
      </c>
      <c r="G175" s="358"/>
      <c r="H175" s="82" t="s">
        <v>29</v>
      </c>
      <c r="I175" s="24" t="s">
        <v>29</v>
      </c>
      <c r="J175" s="25" t="s">
        <v>29</v>
      </c>
      <c r="K175" s="512" t="s">
        <v>202</v>
      </c>
      <c r="L175" s="134" t="s">
        <v>84</v>
      </c>
      <c r="M175" s="82" t="s">
        <v>147</v>
      </c>
      <c r="O175" s="512" t="s">
        <v>23</v>
      </c>
      <c r="P175" s="647" t="s">
        <v>40</v>
      </c>
      <c r="Q175" s="647" t="s">
        <v>40</v>
      </c>
      <c r="R175" s="648" t="s">
        <v>34</v>
      </c>
      <c r="S175" s="649"/>
      <c r="T175" s="648" t="s">
        <v>31</v>
      </c>
      <c r="U175" s="648" t="s">
        <v>37</v>
      </c>
      <c r="V175" s="648" t="s">
        <v>39</v>
      </c>
      <c r="W175" s="648" t="s">
        <v>34</v>
      </c>
      <c r="X175" s="648" t="s">
        <v>34</v>
      </c>
      <c r="Y175" s="648" t="s">
        <v>84</v>
      </c>
      <c r="Z175" s="648" t="s">
        <v>41</v>
      </c>
      <c r="AA175" s="648"/>
      <c r="AB175" s="124"/>
      <c r="AC175" s="92"/>
      <c r="AD175" s="92"/>
      <c r="AE175" s="445"/>
      <c r="AF175" s="445"/>
      <c r="AG175" s="445"/>
      <c r="AH175" s="445"/>
      <c r="AI175" s="445"/>
      <c r="AJ175" s="445"/>
      <c r="AK175" s="445"/>
      <c r="AL175" s="445"/>
      <c r="AM175" s="445"/>
      <c r="AN175" s="445"/>
      <c r="AO175" s="445"/>
      <c r="AP175" s="445"/>
      <c r="AQ175" s="445"/>
      <c r="AR175" s="445"/>
      <c r="AS175" s="445"/>
      <c r="AT175" s="445"/>
      <c r="AU175" s="445"/>
      <c r="AV175" s="445"/>
      <c r="AW175" s="445"/>
    </row>
    <row r="176" spans="1:49" s="3" customFormat="1">
      <c r="A176" s="17"/>
      <c r="B176" s="560"/>
      <c r="C176" s="18">
        <v>-10</v>
      </c>
      <c r="D176" s="74">
        <v>98</v>
      </c>
      <c r="E176" s="145">
        <v>0</v>
      </c>
      <c r="F176" s="130">
        <f>E176*460/B182</f>
        <v>0</v>
      </c>
      <c r="G176" s="153"/>
      <c r="H176" s="248">
        <v>1553.32</v>
      </c>
      <c r="I176" s="248"/>
      <c r="J176" s="252"/>
      <c r="K176" s="238">
        <v>5.2869064000000003</v>
      </c>
      <c r="L176" s="248">
        <v>46.89</v>
      </c>
      <c r="M176" s="248"/>
      <c r="O176" s="175">
        <v>-10</v>
      </c>
      <c r="P176" s="635">
        <f>D176</f>
        <v>98</v>
      </c>
      <c r="Q176" s="494">
        <v>210.88703999999998</v>
      </c>
      <c r="R176" s="130">
        <f>F176</f>
        <v>0</v>
      </c>
      <c r="S176" s="130">
        <f>H176</f>
        <v>1553.32</v>
      </c>
      <c r="T176" s="699">
        <f>(S176/10)*1000*O187/(Q176/100)</f>
        <v>164503.6362652173</v>
      </c>
      <c r="U176" s="693">
        <v>1</v>
      </c>
      <c r="V176" s="126">
        <f>(U176*P190*200/10)/($B$50/1000)</f>
        <v>4956168.0440771347</v>
      </c>
      <c r="W176" s="699">
        <f t="shared" ref="W176:W182" si="83">V176/T176</f>
        <v>30.128015140569076</v>
      </c>
      <c r="X176" s="699">
        <f t="shared" ref="X176:X182" si="84">W176-R176</f>
        <v>30.128015140569076</v>
      </c>
      <c r="Y176" s="351"/>
      <c r="Z176" s="699">
        <f t="shared" ref="Z176:Z182" si="85">(W176/Q176)*100</f>
        <v>14.286328425193448</v>
      </c>
      <c r="AA176" s="182"/>
      <c r="AB176" s="124"/>
      <c r="AC176" s="92"/>
      <c r="AD176" s="92"/>
      <c r="AE176" s="445"/>
      <c r="AF176" s="445"/>
      <c r="AG176" s="445"/>
      <c r="AH176" s="445"/>
      <c r="AI176" s="445"/>
      <c r="AJ176" s="445"/>
      <c r="AK176" s="445"/>
      <c r="AL176" s="445"/>
      <c r="AM176" s="445"/>
      <c r="AN176" s="445"/>
      <c r="AO176" s="445"/>
      <c r="AP176" s="445"/>
      <c r="AQ176" s="445"/>
      <c r="AR176" s="445"/>
      <c r="AS176" s="445"/>
      <c r="AT176" s="445"/>
      <c r="AU176" s="445"/>
      <c r="AV176" s="445"/>
      <c r="AW176" s="445"/>
    </row>
    <row r="177" spans="1:49" s="3" customFormat="1">
      <c r="A177" s="30" t="s">
        <v>61</v>
      </c>
      <c r="B177" s="72">
        <v>230</v>
      </c>
      <c r="C177" s="19">
        <v>10</v>
      </c>
      <c r="D177" s="74">
        <v>95</v>
      </c>
      <c r="E177" s="145">
        <v>1.1499999999999999</v>
      </c>
      <c r="F177" s="131">
        <f>E177*460/B182</f>
        <v>17.344262295081968</v>
      </c>
      <c r="G177" s="343">
        <f>(F177+F176)*5</f>
        <v>86.721311475409834</v>
      </c>
      <c r="H177" s="249"/>
      <c r="I177" s="253"/>
      <c r="J177" s="254"/>
      <c r="K177" s="253"/>
      <c r="L177" s="327"/>
      <c r="M177" s="327"/>
      <c r="O177" s="64">
        <v>80</v>
      </c>
      <c r="P177" s="64">
        <f t="shared" ref="P177:P182" si="86">D184</f>
        <v>111</v>
      </c>
      <c r="Q177" s="494">
        <v>206.65994999999998</v>
      </c>
      <c r="R177" s="131">
        <f t="shared" ref="R177:R182" si="87">F184</f>
        <v>25.639344262295083</v>
      </c>
      <c r="S177" s="131">
        <f t="shared" ref="S177:S182" si="88">H184</f>
        <v>1541.56</v>
      </c>
      <c r="T177" s="701">
        <f>(S177/10)*1000*O187/(Q177/100)</f>
        <v>166597.53533532133</v>
      </c>
      <c r="U177" s="694">
        <v>2</v>
      </c>
      <c r="V177" s="127">
        <f>(U177*P190*200/10)/($B$50/1000)</f>
        <v>9912336.0881542694</v>
      </c>
      <c r="W177" s="701">
        <f t="shared" si="83"/>
        <v>59.4986958732798</v>
      </c>
      <c r="X177" s="701">
        <f t="shared" si="84"/>
        <v>33.859351610984717</v>
      </c>
      <c r="Y177" s="131">
        <f>($X$176-X177)/$X$176*100</f>
        <v>-12.384939575362818</v>
      </c>
      <c r="Z177" s="701">
        <f t="shared" si="85"/>
        <v>28.790627246972527</v>
      </c>
      <c r="AA177" s="697"/>
      <c r="AB177" s="124"/>
      <c r="AC177" s="92"/>
      <c r="AD177" s="92"/>
      <c r="AE177" s="445"/>
      <c r="AF177" s="445"/>
      <c r="AG177" s="445"/>
      <c r="AH177" s="445"/>
      <c r="AI177" s="445"/>
      <c r="AJ177" s="445"/>
      <c r="AK177" s="445"/>
      <c r="AL177" s="445"/>
      <c r="AM177" s="445"/>
      <c r="AN177" s="445"/>
      <c r="AO177" s="445"/>
      <c r="AP177" s="445"/>
      <c r="AQ177" s="445"/>
      <c r="AR177" s="445"/>
      <c r="AS177" s="445"/>
      <c r="AT177" s="445"/>
      <c r="AU177" s="445"/>
      <c r="AV177" s="445"/>
      <c r="AW177" s="445"/>
    </row>
    <row r="178" spans="1:49" s="3" customFormat="1">
      <c r="A178" s="6"/>
      <c r="B178" s="7"/>
      <c r="C178" s="19">
        <v>20</v>
      </c>
      <c r="D178" s="74">
        <v>118</v>
      </c>
      <c r="E178" s="145">
        <v>1.25</v>
      </c>
      <c r="F178" s="131">
        <f>E178*460/B182</f>
        <v>18.852459016393443</v>
      </c>
      <c r="G178" s="343">
        <f t="shared" ref="G178:G189" si="89">(F178+F177)*5</f>
        <v>180.98360655737707</v>
      </c>
      <c r="H178" s="249"/>
      <c r="I178" s="253"/>
      <c r="J178" s="254"/>
      <c r="K178" s="234"/>
      <c r="L178" s="254"/>
      <c r="M178" s="254"/>
      <c r="O178" s="532">
        <v>85</v>
      </c>
      <c r="P178" s="64">
        <f t="shared" si="86"/>
        <v>112</v>
      </c>
      <c r="Q178" s="494">
        <v>198.34121999999999</v>
      </c>
      <c r="R178" s="131">
        <f t="shared" si="87"/>
        <v>27.147540983606557</v>
      </c>
      <c r="S178" s="131">
        <f t="shared" si="88"/>
        <v>1433.18</v>
      </c>
      <c r="T178" s="701">
        <f>(S178/10)*1000*O187/(Q178/100)</f>
        <v>161380.93152012982</v>
      </c>
      <c r="U178" s="694">
        <v>2</v>
      </c>
      <c r="V178" s="127">
        <f>(U178*P190*200/10)/($B$50/1000)</f>
        <v>9912336.0881542694</v>
      </c>
      <c r="W178" s="701">
        <f t="shared" si="83"/>
        <v>61.421978388554884</v>
      </c>
      <c r="X178" s="701">
        <f t="shared" si="84"/>
        <v>34.27443740494833</v>
      </c>
      <c r="Y178" s="131">
        <f t="shared" ref="Y178:Y182" si="90">($X$176-X178)/$X$176*100</f>
        <v>-13.762679834808839</v>
      </c>
      <c r="Z178" s="701">
        <f t="shared" si="85"/>
        <v>30.967833306941888</v>
      </c>
      <c r="AA178" s="697"/>
      <c r="AB178" s="124"/>
      <c r="AC178" s="92"/>
      <c r="AD178" s="92"/>
      <c r="AE178" s="445"/>
      <c r="AF178" s="445"/>
      <c r="AG178" s="445"/>
      <c r="AH178" s="445"/>
      <c r="AI178" s="445"/>
      <c r="AJ178" s="445"/>
      <c r="AK178" s="445"/>
      <c r="AL178" s="445"/>
      <c r="AM178" s="445"/>
      <c r="AN178" s="445"/>
      <c r="AO178" s="445"/>
      <c r="AP178" s="445"/>
      <c r="AQ178" s="445"/>
      <c r="AR178" s="445"/>
      <c r="AS178" s="445"/>
      <c r="AT178" s="445"/>
      <c r="AU178" s="445"/>
      <c r="AV178" s="445"/>
      <c r="AW178" s="445"/>
    </row>
    <row r="179" spans="1:49" s="3" customFormat="1">
      <c r="A179" s="30" t="s">
        <v>97</v>
      </c>
      <c r="B179" s="7"/>
      <c r="C179" s="19">
        <v>30</v>
      </c>
      <c r="D179" s="74">
        <v>122</v>
      </c>
      <c r="E179" s="145">
        <v>1.3</v>
      </c>
      <c r="F179" s="131">
        <f>E179*460/B182</f>
        <v>19.606557377049182</v>
      </c>
      <c r="G179" s="343">
        <f t="shared" si="89"/>
        <v>192.29508196721312</v>
      </c>
      <c r="H179" s="249"/>
      <c r="I179" s="253"/>
      <c r="J179" s="254"/>
      <c r="K179" s="234"/>
      <c r="L179" s="347"/>
      <c r="M179" s="347"/>
      <c r="O179" s="64">
        <v>90</v>
      </c>
      <c r="P179" s="64">
        <f t="shared" si="86"/>
        <v>113</v>
      </c>
      <c r="Q179" s="494">
        <v>200.31931499999999</v>
      </c>
      <c r="R179" s="131">
        <f t="shared" si="87"/>
        <v>28.655737704918032</v>
      </c>
      <c r="S179" s="131">
        <f t="shared" si="88"/>
        <v>1447.1</v>
      </c>
      <c r="T179" s="701">
        <f>(S179/10)*1000*O187/(Q179/100)</f>
        <v>161339.30296801598</v>
      </c>
      <c r="U179" s="694">
        <v>2</v>
      </c>
      <c r="V179" s="127">
        <f>(U179*P190*200/10)/($B$50/1000)</f>
        <v>9912336.0881542694</v>
      </c>
      <c r="W179" s="701">
        <f t="shared" si="83"/>
        <v>61.437826405629743</v>
      </c>
      <c r="X179" s="701">
        <f t="shared" si="84"/>
        <v>32.782088700711711</v>
      </c>
      <c r="Y179" s="131">
        <f t="shared" si="90"/>
        <v>-8.8093209850016798</v>
      </c>
      <c r="Z179" s="701">
        <f t="shared" si="85"/>
        <v>30.669946333247864</v>
      </c>
      <c r="AA179" s="697"/>
      <c r="AB179" s="124"/>
      <c r="AC179" s="92"/>
      <c r="AD179" s="92"/>
      <c r="AE179" s="445"/>
      <c r="AF179" s="445"/>
      <c r="AG179" s="445"/>
      <c r="AH179" s="445"/>
      <c r="AI179" s="445"/>
      <c r="AJ179" s="445"/>
      <c r="AK179" s="445"/>
      <c r="AL179" s="445"/>
      <c r="AM179" s="445"/>
      <c r="AN179" s="445"/>
      <c r="AO179" s="445"/>
      <c r="AP179" s="445"/>
      <c r="AQ179" s="445"/>
      <c r="AR179" s="445"/>
      <c r="AS179" s="445"/>
      <c r="AT179" s="445"/>
      <c r="AU179" s="445"/>
      <c r="AV179" s="445"/>
      <c r="AW179" s="445"/>
    </row>
    <row r="180" spans="1:49" s="3" customFormat="1">
      <c r="A180" s="6"/>
      <c r="B180" s="72">
        <v>30.9</v>
      </c>
      <c r="C180" s="19">
        <v>40</v>
      </c>
      <c r="D180" s="74">
        <v>113</v>
      </c>
      <c r="E180" s="145">
        <v>1.3</v>
      </c>
      <c r="F180" s="131">
        <f>E180*460/B182</f>
        <v>19.606557377049182</v>
      </c>
      <c r="G180" s="343">
        <f t="shared" si="89"/>
        <v>196.06557377049182</v>
      </c>
      <c r="H180" s="249"/>
      <c r="I180" s="253"/>
      <c r="J180" s="254"/>
      <c r="K180" s="234"/>
      <c r="L180" s="347"/>
      <c r="M180" s="347"/>
      <c r="O180" s="64">
        <v>100</v>
      </c>
      <c r="P180" s="64">
        <f t="shared" si="86"/>
        <v>133</v>
      </c>
      <c r="Q180" s="494">
        <v>210.88703999999998</v>
      </c>
      <c r="R180" s="131">
        <f t="shared" si="87"/>
        <v>29.409836065573771</v>
      </c>
      <c r="S180" s="131">
        <f t="shared" si="88"/>
        <v>1465.81</v>
      </c>
      <c r="T180" s="701">
        <f>(S180/10)*1000*O187/(Q180/100)</f>
        <v>155235.93018432657</v>
      </c>
      <c r="U180" s="694">
        <v>2</v>
      </c>
      <c r="V180" s="127">
        <f>(U180*P190*200/10)/($B$50/1000)</f>
        <v>9912336.0881542694</v>
      </c>
      <c r="W180" s="701">
        <f t="shared" si="83"/>
        <v>63.853362274986196</v>
      </c>
      <c r="X180" s="701">
        <f t="shared" si="84"/>
        <v>34.443526209412425</v>
      </c>
      <c r="Y180" s="131">
        <f t="shared" si="90"/>
        <v>-14.323914299393293</v>
      </c>
      <c r="Z180" s="701">
        <f t="shared" si="85"/>
        <v>30.278466744559644</v>
      </c>
      <c r="AA180" s="697"/>
      <c r="AB180" s="124"/>
      <c r="AC180" s="92"/>
      <c r="AD180" s="92"/>
      <c r="AE180" s="445"/>
      <c r="AF180" s="445"/>
      <c r="AG180" s="445"/>
      <c r="AH180" s="445"/>
      <c r="AI180" s="445"/>
      <c r="AJ180" s="445"/>
      <c r="AK180" s="445"/>
      <c r="AL180" s="445"/>
      <c r="AM180" s="445"/>
      <c r="AN180" s="445"/>
      <c r="AO180" s="445"/>
      <c r="AP180" s="445"/>
      <c r="AQ180" s="445"/>
      <c r="AR180" s="445"/>
      <c r="AS180" s="445"/>
      <c r="AT180" s="445"/>
      <c r="AU180" s="445"/>
      <c r="AV180" s="445"/>
      <c r="AW180" s="445"/>
    </row>
    <row r="181" spans="1:49" s="3" customFormat="1">
      <c r="A181" s="30" t="s">
        <v>96</v>
      </c>
      <c r="B181" s="7"/>
      <c r="C181" s="19">
        <v>50</v>
      </c>
      <c r="D181" s="74">
        <v>96</v>
      </c>
      <c r="E181" s="145">
        <v>1.35</v>
      </c>
      <c r="F181" s="131">
        <f>E181*460/B182</f>
        <v>20.360655737704917</v>
      </c>
      <c r="G181" s="343">
        <f t="shared" si="89"/>
        <v>199.8360655737705</v>
      </c>
      <c r="H181" s="249"/>
      <c r="I181" s="253"/>
      <c r="J181" s="254"/>
      <c r="K181" s="234"/>
      <c r="L181" s="347"/>
      <c r="M181" s="347"/>
      <c r="O181" s="19">
        <v>110</v>
      </c>
      <c r="P181" s="64">
        <f t="shared" si="86"/>
        <v>141</v>
      </c>
      <c r="Q181" s="494">
        <v>215.24958000000001</v>
      </c>
      <c r="R181" s="131">
        <f t="shared" si="87"/>
        <v>29.409836065573771</v>
      </c>
      <c r="S181" s="131">
        <f t="shared" si="88"/>
        <v>1539.88</v>
      </c>
      <c r="T181" s="701">
        <f>(S181/10)*1000*O187/(Q181/100)</f>
        <v>159775.07310281898</v>
      </c>
      <c r="U181" s="2">
        <v>2</v>
      </c>
      <c r="V181" s="127">
        <f>(U181*P190*200/10)/($B$50/1000)</f>
        <v>9912336.0881542694</v>
      </c>
      <c r="W181" s="701">
        <f t="shared" si="83"/>
        <v>62.039314992367117</v>
      </c>
      <c r="X181" s="701">
        <f t="shared" si="84"/>
        <v>32.629478926793347</v>
      </c>
      <c r="Y181" s="131">
        <f t="shared" si="90"/>
        <v>-8.3027832220381104</v>
      </c>
      <c r="Z181" s="701">
        <f t="shared" si="85"/>
        <v>28.822037651533215</v>
      </c>
      <c r="AA181" s="124"/>
      <c r="AB181" s="124"/>
      <c r="AC181" s="92"/>
      <c r="AD181" s="92"/>
      <c r="AE181" s="445"/>
      <c r="AF181" s="445"/>
      <c r="AG181" s="445"/>
      <c r="AH181" s="445"/>
      <c r="AI181" s="445"/>
      <c r="AJ181" s="445"/>
      <c r="AK181" s="445"/>
      <c r="AL181" s="445"/>
      <c r="AM181" s="445"/>
      <c r="AN181" s="445"/>
      <c r="AO181" s="445"/>
      <c r="AP181" s="445"/>
      <c r="AQ181" s="445"/>
      <c r="AR181" s="445"/>
      <c r="AS181" s="445"/>
      <c r="AT181" s="445"/>
      <c r="AU181" s="445"/>
      <c r="AV181" s="445"/>
      <c r="AW181" s="445"/>
    </row>
    <row r="182" spans="1:49" s="3" customFormat="1">
      <c r="A182" s="30"/>
      <c r="B182" s="72">
        <v>30.5</v>
      </c>
      <c r="C182" s="19">
        <v>60</v>
      </c>
      <c r="D182" s="74">
        <v>103</v>
      </c>
      <c r="E182" s="145">
        <v>1.45</v>
      </c>
      <c r="F182" s="131">
        <f>E182*460/B182</f>
        <v>21.868852459016395</v>
      </c>
      <c r="G182" s="343">
        <f t="shared" si="89"/>
        <v>211.14754098360658</v>
      </c>
      <c r="H182" s="249"/>
      <c r="I182" s="253"/>
      <c r="J182" s="254"/>
      <c r="K182" s="234"/>
      <c r="L182" s="347"/>
      <c r="M182" s="347"/>
      <c r="O182" s="65">
        <v>120</v>
      </c>
      <c r="P182" s="65">
        <f t="shared" si="86"/>
        <v>136</v>
      </c>
      <c r="Q182" s="494">
        <v>219.47666999999998</v>
      </c>
      <c r="R182" s="183">
        <f t="shared" si="87"/>
        <v>29.409836065573771</v>
      </c>
      <c r="S182" s="183">
        <f t="shared" si="88"/>
        <v>1521.11</v>
      </c>
      <c r="T182" s="185">
        <f>(S182/10)*1000*O187/(Q182/100)</f>
        <v>154787.79672160809</v>
      </c>
      <c r="U182" s="695">
        <v>2</v>
      </c>
      <c r="V182" s="362">
        <f>(U182*P190*200/10)/($B$50/1000)</f>
        <v>9912336.0881542694</v>
      </c>
      <c r="W182" s="185">
        <f t="shared" si="83"/>
        <v>64.03822716064623</v>
      </c>
      <c r="X182" s="701">
        <f t="shared" si="84"/>
        <v>34.628391095072459</v>
      </c>
      <c r="Y182" s="131">
        <f t="shared" si="90"/>
        <v>-14.937512257298929</v>
      </c>
      <c r="Z182" s="701">
        <f t="shared" si="85"/>
        <v>29.177692171403109</v>
      </c>
      <c r="AA182" s="144"/>
      <c r="AB182" s="124"/>
      <c r="AC182" s="92"/>
      <c r="AD182" s="92"/>
      <c r="AE182" s="445"/>
      <c r="AF182" s="445"/>
      <c r="AG182" s="445"/>
      <c r="AH182" s="445"/>
      <c r="AI182" s="445"/>
      <c r="AJ182" s="445"/>
      <c r="AK182" s="445"/>
      <c r="AL182" s="445"/>
      <c r="AM182" s="445"/>
      <c r="AN182" s="445"/>
      <c r="AO182" s="445"/>
      <c r="AP182" s="445"/>
      <c r="AQ182" s="445"/>
      <c r="AR182" s="445"/>
      <c r="AS182" s="445"/>
      <c r="AT182" s="445"/>
      <c r="AU182" s="445"/>
      <c r="AV182" s="445"/>
      <c r="AW182" s="445"/>
    </row>
    <row r="183" spans="1:49" s="3" customFormat="1">
      <c r="A183" s="30"/>
      <c r="B183" s="7"/>
      <c r="C183" s="19">
        <v>70</v>
      </c>
      <c r="D183" s="74">
        <v>103</v>
      </c>
      <c r="E183" s="145">
        <v>1.6</v>
      </c>
      <c r="F183" s="131">
        <f>E183*460/B182</f>
        <v>24.131147540983605</v>
      </c>
      <c r="G183" s="343">
        <f t="shared" si="89"/>
        <v>230</v>
      </c>
      <c r="H183" s="249"/>
      <c r="I183" s="253"/>
      <c r="J183" s="254"/>
      <c r="K183" s="1"/>
      <c r="L183" s="347"/>
      <c r="M183" s="347"/>
      <c r="O183" s="204" t="s">
        <v>94</v>
      </c>
      <c r="P183" s="689">
        <f t="shared" ref="P183:Z183" si="91">AVERAGE(P177:P182)</f>
        <v>124.33333333333333</v>
      </c>
      <c r="Q183" s="689">
        <f t="shared" si="91"/>
        <v>208.48896249999999</v>
      </c>
      <c r="R183" s="185">
        <f t="shared" si="91"/>
        <v>28.278688524590166</v>
      </c>
      <c r="S183" s="185">
        <f t="shared" si="91"/>
        <v>1491.4399999999998</v>
      </c>
      <c r="T183" s="185">
        <f t="shared" si="91"/>
        <v>159852.76163870349</v>
      </c>
      <c r="U183" s="695">
        <f t="shared" si="91"/>
        <v>2</v>
      </c>
      <c r="V183" s="362">
        <f t="shared" si="91"/>
        <v>9912336.0881542694</v>
      </c>
      <c r="W183" s="185">
        <f t="shared" si="91"/>
        <v>62.048234182577325</v>
      </c>
      <c r="X183" s="132">
        <f t="shared" si="91"/>
        <v>33.769545657987166</v>
      </c>
      <c r="Y183" s="132">
        <f t="shared" si="91"/>
        <v>-12.086858362317278</v>
      </c>
      <c r="Z183" s="132">
        <f t="shared" si="91"/>
        <v>29.784433909109708</v>
      </c>
      <c r="AA183" s="700"/>
      <c r="AB183" s="124"/>
      <c r="AC183" s="92"/>
      <c r="AD183" s="92"/>
      <c r="AE183" s="445"/>
      <c r="AF183" s="445"/>
      <c r="AG183" s="445"/>
      <c r="AH183" s="445"/>
      <c r="AI183" s="445"/>
      <c r="AJ183" s="445"/>
      <c r="AK183" s="445"/>
      <c r="AL183" s="445"/>
      <c r="AM183" s="445"/>
      <c r="AN183" s="445"/>
      <c r="AO183" s="445"/>
      <c r="AP183" s="445"/>
      <c r="AQ183" s="445"/>
      <c r="AR183" s="445"/>
      <c r="AS183" s="445"/>
      <c r="AT183" s="445"/>
      <c r="AU183" s="445"/>
      <c r="AV183" s="445"/>
      <c r="AW183" s="445"/>
    </row>
    <row r="184" spans="1:49" s="3" customFormat="1">
      <c r="A184" s="6"/>
      <c r="B184" s="7"/>
      <c r="C184" s="19">
        <v>80</v>
      </c>
      <c r="D184" s="74">
        <v>111</v>
      </c>
      <c r="E184" s="145">
        <v>1.7</v>
      </c>
      <c r="F184" s="131">
        <f>E184*460/B182</f>
        <v>25.639344262295083</v>
      </c>
      <c r="G184" s="343">
        <f t="shared" si="89"/>
        <v>248.85245901639342</v>
      </c>
      <c r="H184" s="248">
        <v>1541.56</v>
      </c>
      <c r="I184" s="238"/>
      <c r="J184" s="248">
        <v>6410.12</v>
      </c>
      <c r="K184" s="1"/>
      <c r="L184" s="347"/>
      <c r="M184" s="347"/>
      <c r="AB184" s="124"/>
      <c r="AC184" s="92"/>
      <c r="AD184" s="92"/>
      <c r="AE184" s="445"/>
      <c r="AF184" s="445"/>
      <c r="AG184" s="445"/>
      <c r="AH184" s="445"/>
      <c r="AI184" s="445"/>
      <c r="AJ184" s="445"/>
      <c r="AK184" s="445"/>
      <c r="AL184" s="445"/>
      <c r="AM184" s="445"/>
      <c r="AN184" s="445"/>
      <c r="AO184" s="445"/>
      <c r="AP184" s="445"/>
      <c r="AQ184" s="445"/>
      <c r="AR184" s="445"/>
      <c r="AS184" s="445"/>
      <c r="AT184" s="445"/>
      <c r="AU184" s="445"/>
      <c r="AV184" s="445"/>
      <c r="AW184" s="445"/>
    </row>
    <row r="185" spans="1:49" s="3" customFormat="1" ht="15">
      <c r="A185" s="6"/>
      <c r="B185" s="7"/>
      <c r="C185" s="19">
        <v>85</v>
      </c>
      <c r="D185" s="74">
        <v>112</v>
      </c>
      <c r="E185" s="145">
        <v>1.8</v>
      </c>
      <c r="F185" s="131">
        <f>E185*460/B182</f>
        <v>27.147540983606557</v>
      </c>
      <c r="G185" s="343">
        <f t="shared" si="89"/>
        <v>263.93442622950823</v>
      </c>
      <c r="H185" s="248">
        <v>1433.18</v>
      </c>
      <c r="I185" s="238"/>
      <c r="J185" s="248">
        <v>2840.3</v>
      </c>
      <c r="K185" s="253"/>
      <c r="L185" s="255"/>
      <c r="M185" s="255"/>
      <c r="N185" s="1"/>
      <c r="O185" s="812" t="s">
        <v>63</v>
      </c>
      <c r="P185" s="813"/>
      <c r="Q185" s="814"/>
      <c r="R185" s="1"/>
      <c r="S185" s="891" t="s">
        <v>98</v>
      </c>
      <c r="T185" s="892"/>
      <c r="U185" s="78"/>
      <c r="V185" s="1"/>
      <c r="W185" s="525" t="s">
        <v>22</v>
      </c>
      <c r="X185" s="509" t="s">
        <v>24</v>
      </c>
      <c r="Y185" s="817" t="s">
        <v>81</v>
      </c>
      <c r="Z185" s="859"/>
      <c r="AB185" s="124"/>
      <c r="AC185" s="92"/>
      <c r="AD185" s="92"/>
      <c r="AE185" s="445"/>
      <c r="AF185" s="445"/>
      <c r="AG185" s="445"/>
      <c r="AH185" s="445"/>
      <c r="AI185" s="445"/>
      <c r="AJ185" s="445"/>
      <c r="AK185" s="445"/>
      <c r="AL185" s="445"/>
      <c r="AM185" s="445"/>
      <c r="AN185" s="445"/>
      <c r="AO185" s="445"/>
      <c r="AP185" s="445"/>
      <c r="AQ185" s="445"/>
      <c r="AR185" s="445"/>
      <c r="AS185" s="445"/>
      <c r="AT185" s="445"/>
      <c r="AU185" s="445"/>
      <c r="AV185" s="445"/>
      <c r="AW185" s="445"/>
    </row>
    <row r="186" spans="1:49" s="3" customFormat="1">
      <c r="A186" s="30"/>
      <c r="B186" s="7"/>
      <c r="C186" s="19">
        <v>90</v>
      </c>
      <c r="D186" s="74">
        <v>113</v>
      </c>
      <c r="E186" s="145">
        <v>1.9</v>
      </c>
      <c r="F186" s="131">
        <f>E186*460/B182</f>
        <v>28.655737704918032</v>
      </c>
      <c r="G186" s="343">
        <f t="shared" si="89"/>
        <v>279.01639344262293</v>
      </c>
      <c r="H186" s="248">
        <v>1447.1</v>
      </c>
      <c r="I186" s="238"/>
      <c r="J186" s="248">
        <v>1615.39</v>
      </c>
      <c r="K186" s="253"/>
      <c r="L186" s="257"/>
      <c r="M186" s="257"/>
      <c r="N186" s="1"/>
      <c r="O186" s="96" t="s">
        <v>62</v>
      </c>
      <c r="P186" s="96" t="s">
        <v>58</v>
      </c>
      <c r="Q186" s="26" t="s">
        <v>59</v>
      </c>
      <c r="R186" s="1"/>
      <c r="S186" s="889" t="s">
        <v>99</v>
      </c>
      <c r="T186" s="890"/>
      <c r="U186" s="205"/>
      <c r="V186" s="1"/>
      <c r="W186" s="512" t="s">
        <v>23</v>
      </c>
      <c r="X186" s="512" t="s">
        <v>40</v>
      </c>
      <c r="Y186" s="889" t="s">
        <v>196</v>
      </c>
      <c r="Z186" s="890"/>
      <c r="AB186" s="124"/>
      <c r="AC186" s="92"/>
      <c r="AD186" s="92"/>
      <c r="AE186" s="445"/>
      <c r="AF186" s="445"/>
      <c r="AG186" s="445"/>
      <c r="AH186" s="445"/>
      <c r="AI186" s="445"/>
      <c r="AJ186" s="445"/>
      <c r="AK186" s="445"/>
      <c r="AL186" s="445"/>
      <c r="AM186" s="445"/>
      <c r="AN186" s="445"/>
      <c r="AO186" s="445"/>
      <c r="AP186" s="445"/>
      <c r="AQ186" s="445"/>
      <c r="AR186" s="445"/>
      <c r="AS186" s="445"/>
      <c r="AT186" s="445"/>
      <c r="AU186" s="445"/>
      <c r="AV186" s="445"/>
      <c r="AW186" s="445"/>
    </row>
    <row r="187" spans="1:49" s="3" customFormat="1">
      <c r="A187" s="30"/>
      <c r="B187" s="7"/>
      <c r="C187" s="19">
        <v>100</v>
      </c>
      <c r="D187" s="74">
        <v>133</v>
      </c>
      <c r="E187" s="145">
        <v>1.95</v>
      </c>
      <c r="F187" s="131">
        <f>E187*460/B182</f>
        <v>29.409836065573771</v>
      </c>
      <c r="G187" s="343">
        <f t="shared" si="89"/>
        <v>290.32786885245901</v>
      </c>
      <c r="H187" s="562">
        <v>1465.81</v>
      </c>
      <c r="I187" s="563"/>
      <c r="J187" s="248">
        <v>894.97</v>
      </c>
      <c r="K187" s="253"/>
      <c r="L187" s="248">
        <v>44.05</v>
      </c>
      <c r="M187" s="248"/>
      <c r="N187" s="1"/>
      <c r="O187" s="137">
        <f>P190/Q190</f>
        <v>2.2333894446223783</v>
      </c>
      <c r="P187" s="145">
        <v>5921.81</v>
      </c>
      <c r="Q187" s="145">
        <v>2709.19</v>
      </c>
      <c r="R187" s="1"/>
      <c r="S187" s="1"/>
      <c r="T187" s="1"/>
      <c r="U187" s="1"/>
      <c r="V187" s="1"/>
      <c r="W187" s="18">
        <v>2</v>
      </c>
      <c r="X187" s="543">
        <f t="shared" ref="X187:X192" si="92">D184</f>
        <v>111</v>
      </c>
      <c r="Y187" s="567"/>
      <c r="Z187" s="566"/>
      <c r="AB187" s="124"/>
      <c r="AC187" s="92"/>
      <c r="AD187" s="92"/>
      <c r="AE187" s="445"/>
      <c r="AF187" s="445"/>
      <c r="AG187" s="445"/>
      <c r="AH187" s="445"/>
      <c r="AI187" s="445"/>
      <c r="AJ187" s="445"/>
      <c r="AK187" s="445"/>
      <c r="AL187" s="445"/>
      <c r="AM187" s="445"/>
      <c r="AN187" s="445"/>
      <c r="AO187" s="445"/>
      <c r="AP187" s="445"/>
      <c r="AQ187" s="445"/>
      <c r="AR187" s="445"/>
      <c r="AS187" s="445"/>
      <c r="AT187" s="445"/>
      <c r="AU187" s="445"/>
      <c r="AV187" s="445"/>
      <c r="AW187" s="445"/>
    </row>
    <row r="188" spans="1:49" s="3" customFormat="1">
      <c r="A188" s="30"/>
      <c r="B188" s="7"/>
      <c r="C188" s="19">
        <v>110</v>
      </c>
      <c r="D188" s="74">
        <v>141</v>
      </c>
      <c r="E188" s="145">
        <v>1.95</v>
      </c>
      <c r="F188" s="131">
        <f>E188*460/B182</f>
        <v>29.409836065573771</v>
      </c>
      <c r="G188" s="343">
        <f t="shared" si="89"/>
        <v>294.09836065573768</v>
      </c>
      <c r="H188" s="275">
        <v>1539.88</v>
      </c>
      <c r="I188" s="238"/>
      <c r="J188" s="248">
        <v>541.65</v>
      </c>
      <c r="K188" s="1"/>
      <c r="L188" s="256"/>
      <c r="M188" s="256"/>
      <c r="N188" s="1"/>
      <c r="O188" s="532"/>
      <c r="P188" s="145">
        <v>6062.45</v>
      </c>
      <c r="Q188" s="145">
        <v>2716.09</v>
      </c>
      <c r="R188" s="1"/>
      <c r="S188" s="1"/>
      <c r="T188" s="1"/>
      <c r="U188" s="1"/>
      <c r="V188" s="1"/>
      <c r="W188" s="19">
        <v>7</v>
      </c>
      <c r="X188" s="532">
        <f t="shared" si="92"/>
        <v>112</v>
      </c>
      <c r="Y188" s="877">
        <f>(J184+J185)*(C185-C184)/2</f>
        <v>23126.05</v>
      </c>
      <c r="Z188" s="878"/>
      <c r="AB188" s="124"/>
      <c r="AC188" s="92"/>
      <c r="AD188" s="92"/>
      <c r="AE188" s="445"/>
      <c r="AF188" s="445"/>
      <c r="AG188" s="445"/>
      <c r="AH188" s="445"/>
      <c r="AI188" s="445"/>
      <c r="AJ188" s="445"/>
      <c r="AK188" s="445"/>
      <c r="AL188" s="445"/>
      <c r="AM188" s="445"/>
      <c r="AN188" s="445"/>
      <c r="AO188" s="445"/>
      <c r="AP188" s="445"/>
      <c r="AQ188" s="445"/>
      <c r="AR188" s="445"/>
      <c r="AS188" s="445"/>
      <c r="AT188" s="445"/>
      <c r="AU188" s="445"/>
      <c r="AV188" s="445"/>
      <c r="AW188" s="445"/>
    </row>
    <row r="189" spans="1:49" s="3" customFormat="1">
      <c r="A189" s="30"/>
      <c r="B189" s="7"/>
      <c r="C189" s="19">
        <v>120</v>
      </c>
      <c r="D189" s="74">
        <v>136</v>
      </c>
      <c r="E189" s="145">
        <v>1.95</v>
      </c>
      <c r="F189" s="131">
        <f>E189*460/B182</f>
        <v>29.409836065573771</v>
      </c>
      <c r="G189" s="343">
        <f t="shared" si="89"/>
        <v>294.09836065573768</v>
      </c>
      <c r="H189" s="248">
        <v>1521.11</v>
      </c>
      <c r="I189" s="238"/>
      <c r="J189" s="248">
        <v>417.98</v>
      </c>
      <c r="K189" s="238">
        <v>19.358944000000001</v>
      </c>
      <c r="L189" s="255"/>
      <c r="M189" s="255"/>
      <c r="N189" s="1"/>
      <c r="O189" s="545"/>
      <c r="P189" s="145">
        <v>6006.63</v>
      </c>
      <c r="Q189" s="145">
        <v>2630.14</v>
      </c>
      <c r="R189" s="1"/>
      <c r="S189" s="1"/>
      <c r="T189" s="1"/>
      <c r="U189" s="1"/>
      <c r="V189" s="1"/>
      <c r="W189" s="19">
        <v>12</v>
      </c>
      <c r="X189" s="532">
        <f t="shared" si="92"/>
        <v>113</v>
      </c>
      <c r="Y189" s="877">
        <f>(J185+J186)*(C186-C185)/2</f>
        <v>11139.225000000002</v>
      </c>
      <c r="Z189" s="878"/>
      <c r="AB189" s="124"/>
      <c r="AC189" s="92"/>
      <c r="AD189" s="92"/>
      <c r="AE189" s="445"/>
      <c r="AF189" s="445"/>
      <c r="AG189" s="445"/>
      <c r="AH189" s="445"/>
      <c r="AI189" s="445"/>
      <c r="AJ189" s="445"/>
      <c r="AK189" s="445"/>
      <c r="AL189" s="445"/>
      <c r="AM189" s="445"/>
      <c r="AN189" s="445"/>
      <c r="AO189" s="445"/>
      <c r="AP189" s="445"/>
      <c r="AQ189" s="445"/>
      <c r="AR189" s="445"/>
      <c r="AS189" s="445"/>
      <c r="AT189" s="445"/>
      <c r="AU189" s="445"/>
      <c r="AV189" s="445"/>
      <c r="AW189" s="445"/>
    </row>
    <row r="190" spans="1:49" s="3" customFormat="1">
      <c r="A190" s="30"/>
      <c r="B190" s="7"/>
      <c r="C190" s="19"/>
      <c r="D190" s="564"/>
      <c r="E190" s="565"/>
      <c r="F190" s="131"/>
      <c r="G190" s="349" t="s">
        <v>228</v>
      </c>
      <c r="H190" s="249"/>
      <c r="I190" s="235"/>
      <c r="J190" s="347"/>
      <c r="K190" s="253"/>
      <c r="L190" s="255"/>
      <c r="M190" s="255"/>
      <c r="N190" s="1"/>
      <c r="O190" s="42" t="s">
        <v>25</v>
      </c>
      <c r="P190" s="551">
        <f>AVERAGE(P187:P189)</f>
        <v>5996.9633333333331</v>
      </c>
      <c r="Q190" s="173">
        <f>AVERAGE(Q187:Q189)</f>
        <v>2685.14</v>
      </c>
      <c r="R190" s="1"/>
      <c r="S190" s="1"/>
      <c r="T190" s="1"/>
      <c r="U190" s="1"/>
      <c r="V190" s="1"/>
      <c r="W190" s="19">
        <v>22</v>
      </c>
      <c r="X190" s="532">
        <f t="shared" si="92"/>
        <v>133</v>
      </c>
      <c r="Y190" s="877">
        <f>(J186+J187)*(C187-C186)/2</f>
        <v>12551.800000000001</v>
      </c>
      <c r="Z190" s="878"/>
      <c r="AB190" s="124"/>
      <c r="AC190" s="92"/>
      <c r="AD190" s="92"/>
      <c r="AE190" s="445"/>
      <c r="AF190" s="445"/>
      <c r="AG190" s="445"/>
      <c r="AH190" s="445"/>
      <c r="AI190" s="445"/>
      <c r="AJ190" s="445"/>
      <c r="AK190" s="445"/>
      <c r="AL190" s="445"/>
      <c r="AM190" s="445"/>
      <c r="AN190" s="445"/>
      <c r="AO190" s="445"/>
      <c r="AP190" s="445"/>
      <c r="AQ190" s="445"/>
      <c r="AR190" s="445"/>
      <c r="AS190" s="445"/>
      <c r="AT190" s="445"/>
      <c r="AU190" s="445"/>
      <c r="AV190" s="445"/>
      <c r="AW190" s="445"/>
    </row>
    <row r="191" spans="1:49" s="3" customFormat="1">
      <c r="A191" s="30"/>
      <c r="B191" s="7"/>
      <c r="C191" s="19"/>
      <c r="D191" s="564"/>
      <c r="E191" s="565"/>
      <c r="F191" s="131"/>
      <c r="G191" s="344">
        <f>SUM(G177:G189)</f>
        <v>2967.377049180327</v>
      </c>
      <c r="H191" s="250"/>
      <c r="I191" s="235"/>
      <c r="J191" s="347"/>
      <c r="K191" s="253"/>
      <c r="L191" s="255"/>
      <c r="M191" s="255"/>
      <c r="N191" s="1"/>
      <c r="O191" s="1"/>
      <c r="P191" s="1"/>
      <c r="Q191" s="1"/>
      <c r="R191" s="1"/>
      <c r="S191" s="1"/>
      <c r="T191" s="1"/>
      <c r="U191" s="1"/>
      <c r="V191" s="1"/>
      <c r="W191" s="19">
        <v>32</v>
      </c>
      <c r="X191" s="532">
        <f t="shared" si="92"/>
        <v>141</v>
      </c>
      <c r="Y191" s="877">
        <f>(J187+J188)*(C188-C187)/2</f>
        <v>7183.0999999999995</v>
      </c>
      <c r="Z191" s="878"/>
      <c r="AB191" s="124"/>
      <c r="AC191" s="92"/>
      <c r="AD191" s="92"/>
      <c r="AE191" s="445"/>
      <c r="AF191" s="445"/>
      <c r="AG191" s="445"/>
      <c r="AH191" s="445"/>
      <c r="AI191" s="445"/>
      <c r="AJ191" s="445"/>
      <c r="AK191" s="445"/>
      <c r="AL191" s="445"/>
      <c r="AM191" s="445"/>
      <c r="AN191" s="445"/>
      <c r="AO191" s="445"/>
      <c r="AP191" s="445"/>
      <c r="AQ191" s="445"/>
      <c r="AR191" s="445"/>
      <c r="AS191" s="445"/>
      <c r="AT191" s="445"/>
      <c r="AU191" s="445"/>
      <c r="AV191" s="445"/>
      <c r="AW191" s="445"/>
    </row>
    <row r="192" spans="1:49" s="3" customFormat="1">
      <c r="A192" s="30"/>
      <c r="B192" s="7"/>
      <c r="C192" s="19"/>
      <c r="D192" s="564"/>
      <c r="E192" s="565"/>
      <c r="F192" s="131"/>
      <c r="G192" s="347"/>
      <c r="H192" s="250"/>
      <c r="I192" s="235"/>
      <c r="J192" s="347"/>
      <c r="K192" s="253"/>
      <c r="L192" s="255"/>
      <c r="M192" s="255"/>
      <c r="O192" s="1"/>
      <c r="P192" s="1"/>
      <c r="Q192" s="1"/>
      <c r="R192" s="1"/>
      <c r="S192" s="1"/>
      <c r="T192" s="1"/>
      <c r="U192" s="1"/>
      <c r="V192" s="1"/>
      <c r="W192" s="534">
        <v>42</v>
      </c>
      <c r="X192" s="545">
        <f t="shared" si="92"/>
        <v>136</v>
      </c>
      <c r="Y192" s="879">
        <f>(J188+J189)*(C189-C188)/2</f>
        <v>4798.1499999999996</v>
      </c>
      <c r="Z192" s="880"/>
      <c r="AB192" s="124"/>
      <c r="AC192" s="92"/>
      <c r="AD192" s="92"/>
      <c r="AE192" s="445"/>
      <c r="AF192" s="445"/>
      <c r="AG192" s="445"/>
      <c r="AH192" s="445"/>
      <c r="AI192" s="445"/>
      <c r="AJ192" s="445"/>
      <c r="AK192" s="445"/>
      <c r="AL192" s="445"/>
      <c r="AM192" s="445"/>
      <c r="AN192" s="445"/>
      <c r="AO192" s="445"/>
      <c r="AP192" s="445"/>
      <c r="AQ192" s="445"/>
      <c r="AR192" s="445"/>
      <c r="AS192" s="445"/>
      <c r="AT192" s="445"/>
      <c r="AU192" s="445"/>
      <c r="AV192" s="445"/>
      <c r="AW192" s="445"/>
    </row>
    <row r="193" spans="1:49" s="3" customFormat="1">
      <c r="A193" s="76"/>
      <c r="B193" s="116"/>
      <c r="C193" s="534"/>
      <c r="D193" s="564"/>
      <c r="E193" s="565"/>
      <c r="F193" s="183"/>
      <c r="G193" s="348"/>
      <c r="H193" s="251"/>
      <c r="I193" s="352"/>
      <c r="J193" s="227"/>
      <c r="K193" s="338"/>
      <c r="L193" s="407"/>
      <c r="M193" s="257"/>
      <c r="O193" s="1"/>
      <c r="P193" s="1"/>
      <c r="Q193" s="1"/>
      <c r="R193" s="1"/>
      <c r="S193" s="1"/>
      <c r="T193" s="1"/>
      <c r="U193" s="1"/>
      <c r="V193" s="1"/>
      <c r="W193" s="545" t="s">
        <v>25</v>
      </c>
      <c r="X193" s="545">
        <f>AVERAGE(X187:X191)</f>
        <v>122</v>
      </c>
      <c r="Y193" s="881">
        <f>SUM(Y188:Z191)/10*(220/100)/23*1000</f>
        <v>516523.41304347827</v>
      </c>
      <c r="Z193" s="882"/>
      <c r="AB193" s="124"/>
      <c r="AC193" s="92"/>
      <c r="AD193" s="92"/>
      <c r="AE193" s="445"/>
      <c r="AF193" s="445"/>
      <c r="AG193" s="445"/>
      <c r="AH193" s="445"/>
      <c r="AI193" s="445"/>
      <c r="AJ193" s="445"/>
      <c r="AK193" s="445"/>
      <c r="AL193" s="445"/>
      <c r="AM193" s="445"/>
      <c r="AN193" s="445"/>
      <c r="AO193" s="445"/>
      <c r="AP193" s="445"/>
      <c r="AQ193" s="445"/>
      <c r="AR193" s="445"/>
      <c r="AS193" s="445"/>
      <c r="AT193" s="445"/>
      <c r="AU193" s="445"/>
      <c r="AV193" s="445"/>
      <c r="AW193" s="445"/>
    </row>
    <row r="194" spans="1:49" s="3" customFormat="1">
      <c r="A194" s="140"/>
      <c r="B194" s="8"/>
      <c r="C194" s="66"/>
      <c r="D194" s="66"/>
      <c r="E194" s="529"/>
      <c r="F194" s="88"/>
      <c r="G194" s="66"/>
      <c r="H194" s="66"/>
      <c r="I194" s="66"/>
      <c r="J194" s="66"/>
      <c r="K194" s="83"/>
      <c r="L194" s="514"/>
      <c r="M194" s="8"/>
      <c r="N194" s="16"/>
      <c r="O194" s="8"/>
      <c r="P194" s="8"/>
      <c r="Q194" s="8"/>
      <c r="R194" s="8"/>
      <c r="S194" s="8"/>
      <c r="T194" s="8"/>
      <c r="U194" s="8"/>
      <c r="V194" s="8"/>
      <c r="W194" s="16"/>
      <c r="X194" s="16"/>
      <c r="Y194" s="16"/>
      <c r="Z194" s="16"/>
      <c r="AA194" s="16"/>
      <c r="AB194" s="144"/>
      <c r="AC194" s="92"/>
      <c r="AD194" s="92"/>
      <c r="AE194" s="445"/>
      <c r="AF194" s="445"/>
      <c r="AG194" s="445"/>
      <c r="AH194" s="445"/>
      <c r="AI194" s="445"/>
      <c r="AJ194" s="445"/>
      <c r="AK194" s="445"/>
      <c r="AL194" s="445"/>
      <c r="AM194" s="445"/>
      <c r="AN194" s="445"/>
      <c r="AO194" s="445"/>
      <c r="AP194" s="445"/>
      <c r="AQ194" s="445"/>
      <c r="AR194" s="445"/>
      <c r="AS194" s="445"/>
      <c r="AT194" s="445"/>
      <c r="AU194" s="445"/>
      <c r="AV194" s="445"/>
      <c r="AW194" s="445"/>
    </row>
    <row r="195" spans="1:49" s="3" customFormat="1">
      <c r="A195" s="141"/>
      <c r="B195" s="142"/>
      <c r="C195" s="141"/>
      <c r="D195" s="92"/>
      <c r="E195" s="92"/>
      <c r="F195" s="92"/>
      <c r="G195" s="92"/>
      <c r="H195" s="92"/>
      <c r="I195" s="92"/>
      <c r="J195" s="92"/>
      <c r="K195" s="92"/>
      <c r="L195" s="92"/>
      <c r="M195" s="92"/>
      <c r="N195" s="92"/>
      <c r="O195" s="92"/>
      <c r="P195" s="92"/>
      <c r="Q195" s="92"/>
      <c r="R195" s="92"/>
      <c r="S195" s="92"/>
      <c r="T195" s="92"/>
      <c r="U195" s="92"/>
      <c r="V195" s="92"/>
      <c r="W195" s="92"/>
      <c r="X195" s="92"/>
      <c r="Y195" s="92"/>
      <c r="Z195" s="89"/>
      <c r="AA195" s="89"/>
      <c r="AB195" s="92"/>
      <c r="AC195" s="92"/>
      <c r="AD195" s="92"/>
      <c r="AE195" s="445"/>
      <c r="AF195" s="445"/>
      <c r="AG195" s="445"/>
      <c r="AH195" s="445"/>
      <c r="AI195" s="445"/>
      <c r="AJ195" s="445"/>
      <c r="AK195" s="445"/>
      <c r="AL195" s="445"/>
      <c r="AM195" s="445"/>
      <c r="AN195" s="445"/>
      <c r="AO195" s="445"/>
      <c r="AP195" s="445"/>
      <c r="AQ195" s="445"/>
      <c r="AR195" s="445"/>
      <c r="AS195" s="445"/>
      <c r="AT195" s="445"/>
      <c r="AU195" s="445"/>
      <c r="AV195" s="445"/>
      <c r="AW195" s="445"/>
    </row>
    <row r="196" spans="1:49" s="3" customFormat="1" ht="15">
      <c r="A196" s="817" t="s">
        <v>157</v>
      </c>
      <c r="B196" s="859"/>
      <c r="C196" s="528" t="s">
        <v>22</v>
      </c>
      <c r="D196" s="45" t="s">
        <v>164</v>
      </c>
      <c r="E196" s="817" t="s">
        <v>27</v>
      </c>
      <c r="F196" s="859"/>
      <c r="G196" s="357" t="s">
        <v>227</v>
      </c>
      <c r="H196" s="46" t="s">
        <v>145</v>
      </c>
      <c r="I196" s="46" t="s">
        <v>95</v>
      </c>
      <c r="J196" s="150" t="s">
        <v>146</v>
      </c>
      <c r="K196" s="509" t="s">
        <v>28</v>
      </c>
      <c r="L196" s="45" t="s">
        <v>85</v>
      </c>
      <c r="M196" s="45" t="s">
        <v>134</v>
      </c>
      <c r="N196" s="351"/>
      <c r="O196" s="525" t="s">
        <v>22</v>
      </c>
      <c r="P196" s="644" t="s">
        <v>164</v>
      </c>
      <c r="Q196" s="644" t="s">
        <v>238</v>
      </c>
      <c r="R196" s="644" t="s">
        <v>27</v>
      </c>
      <c r="S196" s="644" t="s">
        <v>29</v>
      </c>
      <c r="T196" s="644" t="s">
        <v>179</v>
      </c>
      <c r="U196" s="644" t="s">
        <v>36</v>
      </c>
      <c r="V196" s="644" t="s">
        <v>38</v>
      </c>
      <c r="W196" s="644" t="s">
        <v>33</v>
      </c>
      <c r="X196" s="644" t="s">
        <v>167</v>
      </c>
      <c r="Y196" s="644" t="s">
        <v>181</v>
      </c>
      <c r="Z196" s="645" t="s">
        <v>46</v>
      </c>
      <c r="AA196" s="646"/>
      <c r="AB196" s="295"/>
      <c r="AC196" s="92"/>
      <c r="AD196" s="92"/>
      <c r="AE196" s="445"/>
      <c r="AF196" s="445"/>
      <c r="AG196" s="445"/>
      <c r="AH196" s="445"/>
      <c r="AI196" s="445"/>
      <c r="AJ196" s="445"/>
      <c r="AK196" s="445"/>
      <c r="AL196" s="445"/>
      <c r="AM196" s="445"/>
      <c r="AN196" s="445"/>
      <c r="AO196" s="445"/>
      <c r="AP196" s="445"/>
      <c r="AQ196" s="445"/>
      <c r="AR196" s="445"/>
      <c r="AS196" s="445"/>
      <c r="AT196" s="445"/>
      <c r="AU196" s="445"/>
      <c r="AV196" s="445"/>
      <c r="AW196" s="445"/>
    </row>
    <row r="197" spans="1:49" s="3" customFormat="1">
      <c r="A197" s="151"/>
      <c r="B197" s="152"/>
      <c r="C197" s="25" t="s">
        <v>23</v>
      </c>
      <c r="D197" s="24" t="s">
        <v>40</v>
      </c>
      <c r="E197" s="206" t="s">
        <v>108</v>
      </c>
      <c r="F197" s="513" t="s">
        <v>34</v>
      </c>
      <c r="G197" s="358"/>
      <c r="H197" s="82" t="s">
        <v>29</v>
      </c>
      <c r="I197" s="24" t="s">
        <v>29</v>
      </c>
      <c r="J197" s="25" t="s">
        <v>29</v>
      </c>
      <c r="K197" s="512" t="s">
        <v>202</v>
      </c>
      <c r="L197" s="134" t="s">
        <v>84</v>
      </c>
      <c r="M197" s="82" t="s">
        <v>147</v>
      </c>
      <c r="O197" s="512" t="s">
        <v>23</v>
      </c>
      <c r="P197" s="647" t="s">
        <v>40</v>
      </c>
      <c r="Q197" s="647" t="s">
        <v>40</v>
      </c>
      <c r="R197" s="648" t="s">
        <v>34</v>
      </c>
      <c r="S197" s="649"/>
      <c r="T197" s="648" t="s">
        <v>31</v>
      </c>
      <c r="U197" s="648" t="s">
        <v>37</v>
      </c>
      <c r="V197" s="648" t="s">
        <v>39</v>
      </c>
      <c r="W197" s="648" t="s">
        <v>34</v>
      </c>
      <c r="X197" s="648" t="s">
        <v>34</v>
      </c>
      <c r="Y197" s="648" t="s">
        <v>84</v>
      </c>
      <c r="Z197" s="648" t="s">
        <v>41</v>
      </c>
      <c r="AA197" s="648"/>
      <c r="AB197" s="124"/>
      <c r="AC197" s="92"/>
      <c r="AD197" s="92"/>
      <c r="AE197" s="445"/>
      <c r="AF197" s="445"/>
      <c r="AG197" s="445"/>
      <c r="AH197" s="445"/>
      <c r="AI197" s="445"/>
      <c r="AJ197" s="445"/>
      <c r="AK197" s="445"/>
      <c r="AL197" s="445"/>
      <c r="AM197" s="445"/>
      <c r="AN197" s="445"/>
      <c r="AO197" s="445"/>
      <c r="AP197" s="445"/>
      <c r="AQ197" s="445"/>
      <c r="AR197" s="445"/>
      <c r="AS197" s="445"/>
      <c r="AT197" s="445"/>
      <c r="AU197" s="445"/>
      <c r="AV197" s="445"/>
      <c r="AW197" s="445"/>
    </row>
    <row r="198" spans="1:49" s="3" customFormat="1">
      <c r="A198" s="17"/>
      <c r="B198" s="560"/>
      <c r="C198" s="18">
        <v>-10</v>
      </c>
      <c r="D198" s="74"/>
      <c r="E198" s="145"/>
      <c r="F198" s="130"/>
      <c r="G198" s="153"/>
      <c r="H198" s="248"/>
      <c r="I198" s="248"/>
      <c r="J198" s="252"/>
      <c r="K198" s="238"/>
      <c r="L198" s="248"/>
      <c r="M198" s="248"/>
      <c r="O198" s="175">
        <v>-10</v>
      </c>
      <c r="P198" s="635">
        <f>D198</f>
        <v>0</v>
      </c>
      <c r="Q198" s="494"/>
      <c r="R198" s="130"/>
      <c r="S198" s="130"/>
      <c r="T198" s="699"/>
      <c r="U198" s="693"/>
      <c r="V198" s="126"/>
      <c r="W198" s="699"/>
      <c r="X198" s="699"/>
      <c r="Y198" s="351"/>
      <c r="Z198" s="699"/>
      <c r="AA198" s="182"/>
      <c r="AB198" s="124"/>
      <c r="AC198" s="92"/>
      <c r="AD198" s="92"/>
      <c r="AE198" s="445"/>
      <c r="AF198" s="445"/>
      <c r="AG198" s="445"/>
      <c r="AH198" s="445"/>
      <c r="AI198" s="445"/>
      <c r="AJ198" s="445"/>
      <c r="AK198" s="445"/>
      <c r="AL198" s="445"/>
      <c r="AM198" s="445"/>
      <c r="AN198" s="445"/>
      <c r="AO198" s="445"/>
      <c r="AP198" s="445"/>
      <c r="AQ198" s="445"/>
      <c r="AR198" s="445"/>
      <c r="AS198" s="445"/>
      <c r="AT198" s="445"/>
      <c r="AU198" s="445"/>
      <c r="AV198" s="445"/>
      <c r="AW198" s="445"/>
    </row>
    <row r="199" spans="1:49" s="3" customFormat="1">
      <c r="A199" s="30" t="s">
        <v>61</v>
      </c>
      <c r="B199" s="72"/>
      <c r="C199" s="19">
        <v>10</v>
      </c>
      <c r="D199" s="74"/>
      <c r="E199" s="145"/>
      <c r="F199" s="131"/>
      <c r="G199" s="343"/>
      <c r="H199" s="249"/>
      <c r="I199" s="253"/>
      <c r="J199" s="254"/>
      <c r="K199" s="253"/>
      <c r="L199" s="327"/>
      <c r="M199" s="327"/>
      <c r="O199" s="64">
        <v>80</v>
      </c>
      <c r="P199" s="64">
        <f t="shared" ref="P199:P204" si="93">D206</f>
        <v>0</v>
      </c>
      <c r="Q199" s="494"/>
      <c r="R199" s="131"/>
      <c r="S199" s="131"/>
      <c r="T199" s="701"/>
      <c r="U199" s="694"/>
      <c r="V199" s="127"/>
      <c r="W199" s="701"/>
      <c r="X199" s="701"/>
      <c r="Y199" s="131"/>
      <c r="Z199" s="701"/>
      <c r="AA199" s="697"/>
      <c r="AB199" s="124"/>
      <c r="AC199" s="92"/>
      <c r="AD199" s="92"/>
      <c r="AE199" s="445"/>
      <c r="AF199" s="445"/>
      <c r="AG199" s="445"/>
      <c r="AH199" s="445"/>
      <c r="AI199" s="445"/>
      <c r="AJ199" s="445"/>
      <c r="AK199" s="445"/>
      <c r="AL199" s="445"/>
      <c r="AM199" s="445"/>
      <c r="AN199" s="445"/>
      <c r="AO199" s="445"/>
      <c r="AP199" s="445"/>
      <c r="AQ199" s="445"/>
      <c r="AR199" s="445"/>
      <c r="AS199" s="445"/>
      <c r="AT199" s="445"/>
      <c r="AU199" s="445"/>
      <c r="AV199" s="445"/>
      <c r="AW199" s="445"/>
    </row>
    <row r="200" spans="1:49" s="3" customFormat="1">
      <c r="A200" s="6"/>
      <c r="B200" s="7"/>
      <c r="C200" s="19">
        <v>20</v>
      </c>
      <c r="D200" s="74"/>
      <c r="E200" s="145"/>
      <c r="F200" s="131"/>
      <c r="G200" s="343"/>
      <c r="H200" s="249"/>
      <c r="I200" s="253"/>
      <c r="J200" s="254"/>
      <c r="K200" s="234"/>
      <c r="L200" s="254"/>
      <c r="M200" s="254"/>
      <c r="O200" s="532">
        <v>85</v>
      </c>
      <c r="P200" s="64">
        <f t="shared" si="93"/>
        <v>0</v>
      </c>
      <c r="Q200" s="494"/>
      <c r="R200" s="131"/>
      <c r="S200" s="131"/>
      <c r="T200" s="701"/>
      <c r="U200" s="694"/>
      <c r="V200" s="127"/>
      <c r="W200" s="701"/>
      <c r="X200" s="701"/>
      <c r="Y200" s="131"/>
      <c r="Z200" s="701"/>
      <c r="AA200" s="697"/>
      <c r="AB200" s="124"/>
      <c r="AC200" s="92"/>
      <c r="AD200" s="92"/>
      <c r="AE200" s="445"/>
      <c r="AF200" s="445"/>
      <c r="AG200" s="445"/>
      <c r="AH200" s="445"/>
      <c r="AI200" s="445"/>
      <c r="AJ200" s="445"/>
      <c r="AK200" s="445"/>
      <c r="AL200" s="445"/>
      <c r="AM200" s="445"/>
      <c r="AN200" s="445"/>
      <c r="AO200" s="445"/>
      <c r="AP200" s="445"/>
      <c r="AQ200" s="445"/>
      <c r="AR200" s="445"/>
      <c r="AS200" s="445"/>
      <c r="AT200" s="445"/>
      <c r="AU200" s="445"/>
      <c r="AV200" s="445"/>
      <c r="AW200" s="445"/>
    </row>
    <row r="201" spans="1:49" s="3" customFormat="1">
      <c r="A201" s="30" t="s">
        <v>97</v>
      </c>
      <c r="B201" s="7"/>
      <c r="C201" s="19">
        <v>30</v>
      </c>
      <c r="D201" s="74"/>
      <c r="E201" s="145"/>
      <c r="F201" s="131"/>
      <c r="G201" s="343"/>
      <c r="H201" s="249"/>
      <c r="I201" s="253"/>
      <c r="J201" s="254"/>
      <c r="K201" s="234"/>
      <c r="L201" s="347"/>
      <c r="M201" s="347"/>
      <c r="O201" s="64">
        <v>90</v>
      </c>
      <c r="P201" s="64">
        <f t="shared" si="93"/>
        <v>0</v>
      </c>
      <c r="Q201" s="494"/>
      <c r="R201" s="131"/>
      <c r="S201" s="131"/>
      <c r="T201" s="701"/>
      <c r="U201" s="694"/>
      <c r="V201" s="127"/>
      <c r="W201" s="701"/>
      <c r="X201" s="701"/>
      <c r="Y201" s="131"/>
      <c r="Z201" s="701"/>
      <c r="AA201" s="697"/>
      <c r="AB201" s="124"/>
      <c r="AC201" s="92"/>
      <c r="AD201" s="92"/>
      <c r="AE201" s="445"/>
      <c r="AF201" s="445"/>
      <c r="AG201" s="445"/>
      <c r="AH201" s="445"/>
      <c r="AI201" s="445"/>
      <c r="AJ201" s="445"/>
      <c r="AK201" s="445"/>
      <c r="AL201" s="445"/>
      <c r="AM201" s="445"/>
      <c r="AN201" s="445"/>
      <c r="AO201" s="445"/>
      <c r="AP201" s="445"/>
      <c r="AQ201" s="445"/>
      <c r="AR201" s="445"/>
      <c r="AS201" s="445"/>
      <c r="AT201" s="445"/>
      <c r="AU201" s="445"/>
      <c r="AV201" s="445"/>
      <c r="AW201" s="445"/>
    </row>
    <row r="202" spans="1:49" s="3" customFormat="1">
      <c r="A202" s="6"/>
      <c r="B202" s="72"/>
      <c r="C202" s="19">
        <v>40</v>
      </c>
      <c r="D202" s="74"/>
      <c r="E202" s="145"/>
      <c r="F202" s="131"/>
      <c r="G202" s="343"/>
      <c r="H202" s="249"/>
      <c r="I202" s="253"/>
      <c r="J202" s="254"/>
      <c r="K202" s="234"/>
      <c r="L202" s="347"/>
      <c r="M202" s="347"/>
      <c r="O202" s="64">
        <v>100</v>
      </c>
      <c r="P202" s="64">
        <f t="shared" si="93"/>
        <v>0</v>
      </c>
      <c r="Q202" s="494"/>
      <c r="R202" s="131"/>
      <c r="S202" s="131"/>
      <c r="T202" s="701"/>
      <c r="U202" s="694"/>
      <c r="V202" s="127"/>
      <c r="W202" s="701"/>
      <c r="X202" s="701"/>
      <c r="Y202" s="131"/>
      <c r="Z202" s="701"/>
      <c r="AA202" s="697"/>
      <c r="AB202" s="124"/>
      <c r="AC202" s="92"/>
      <c r="AD202" s="92"/>
      <c r="AE202" s="445"/>
      <c r="AF202" s="445"/>
      <c r="AG202" s="445"/>
      <c r="AH202" s="445"/>
      <c r="AI202" s="445"/>
      <c r="AJ202" s="445"/>
      <c r="AK202" s="445"/>
      <c r="AL202" s="445"/>
      <c r="AM202" s="445"/>
      <c r="AN202" s="445"/>
      <c r="AO202" s="445"/>
      <c r="AP202" s="445"/>
      <c r="AQ202" s="445"/>
      <c r="AR202" s="445"/>
      <c r="AS202" s="445"/>
      <c r="AT202" s="445"/>
      <c r="AU202" s="445"/>
      <c r="AV202" s="445"/>
      <c r="AW202" s="445"/>
    </row>
    <row r="203" spans="1:49" s="3" customFormat="1">
      <c r="A203" s="30" t="s">
        <v>96</v>
      </c>
      <c r="B203" s="7"/>
      <c r="C203" s="19">
        <v>50</v>
      </c>
      <c r="D203" s="74"/>
      <c r="E203" s="145"/>
      <c r="F203" s="131"/>
      <c r="G203" s="343"/>
      <c r="H203" s="249"/>
      <c r="I203" s="253"/>
      <c r="J203" s="254"/>
      <c r="K203" s="234"/>
      <c r="L203" s="347"/>
      <c r="M203" s="347"/>
      <c r="O203" s="19">
        <v>110</v>
      </c>
      <c r="P203" s="64">
        <f t="shared" si="93"/>
        <v>0</v>
      </c>
      <c r="Q203" s="494"/>
      <c r="R203" s="131"/>
      <c r="S203" s="131"/>
      <c r="T203" s="701"/>
      <c r="U203" s="2"/>
      <c r="V203" s="127"/>
      <c r="W203" s="701"/>
      <c r="X203" s="701"/>
      <c r="Y203" s="131"/>
      <c r="Z203" s="701"/>
      <c r="AA203" s="124"/>
      <c r="AB203" s="124"/>
      <c r="AC203" s="92"/>
      <c r="AD203" s="92"/>
      <c r="AE203" s="445"/>
      <c r="AF203" s="445"/>
      <c r="AG203" s="445"/>
      <c r="AH203" s="445"/>
      <c r="AI203" s="445"/>
      <c r="AJ203" s="445"/>
      <c r="AK203" s="445"/>
      <c r="AL203" s="445"/>
      <c r="AM203" s="445"/>
      <c r="AN203" s="445"/>
      <c r="AO203" s="445"/>
      <c r="AP203" s="445"/>
      <c r="AQ203" s="445"/>
      <c r="AR203" s="445"/>
      <c r="AS203" s="445"/>
      <c r="AT203" s="445"/>
      <c r="AU203" s="445"/>
      <c r="AV203" s="445"/>
      <c r="AW203" s="445"/>
    </row>
    <row r="204" spans="1:49" s="3" customFormat="1">
      <c r="A204" s="30"/>
      <c r="B204" s="72"/>
      <c r="C204" s="19">
        <v>60</v>
      </c>
      <c r="D204" s="74"/>
      <c r="E204" s="145"/>
      <c r="F204" s="131"/>
      <c r="G204" s="343"/>
      <c r="H204" s="249"/>
      <c r="I204" s="253"/>
      <c r="J204" s="254"/>
      <c r="K204" s="234"/>
      <c r="L204" s="347"/>
      <c r="M204" s="347"/>
      <c r="O204" s="65">
        <v>120</v>
      </c>
      <c r="P204" s="65">
        <f t="shared" si="93"/>
        <v>0</v>
      </c>
      <c r="Q204" s="494"/>
      <c r="R204" s="183"/>
      <c r="S204" s="183"/>
      <c r="T204" s="185"/>
      <c r="U204" s="695"/>
      <c r="V204" s="362"/>
      <c r="W204" s="185"/>
      <c r="X204" s="701"/>
      <c r="Y204" s="131"/>
      <c r="Z204" s="701"/>
      <c r="AA204" s="144"/>
      <c r="AB204" s="124"/>
      <c r="AC204" s="92"/>
      <c r="AD204" s="92"/>
      <c r="AE204" s="445"/>
      <c r="AF204" s="445"/>
      <c r="AG204" s="445"/>
      <c r="AH204" s="445"/>
      <c r="AI204" s="445"/>
      <c r="AJ204" s="445"/>
      <c r="AK204" s="445"/>
      <c r="AL204" s="445"/>
      <c r="AM204" s="445"/>
      <c r="AN204" s="445"/>
      <c r="AO204" s="445"/>
      <c r="AP204" s="445"/>
      <c r="AQ204" s="445"/>
      <c r="AR204" s="445"/>
      <c r="AS204" s="445"/>
      <c r="AT204" s="445"/>
      <c r="AU204" s="445"/>
      <c r="AV204" s="445"/>
      <c r="AW204" s="445"/>
    </row>
    <row r="205" spans="1:49" s="3" customFormat="1">
      <c r="A205" s="30"/>
      <c r="B205" s="7"/>
      <c r="C205" s="19">
        <v>70</v>
      </c>
      <c r="D205" s="74"/>
      <c r="E205" s="145"/>
      <c r="F205" s="131"/>
      <c r="G205" s="343"/>
      <c r="H205" s="249"/>
      <c r="I205" s="253"/>
      <c r="J205" s="254"/>
      <c r="K205" s="1"/>
      <c r="L205" s="347"/>
      <c r="M205" s="347"/>
      <c r="O205" s="204" t="s">
        <v>94</v>
      </c>
      <c r="P205" s="689">
        <f t="shared" ref="P205" si="94">AVERAGE(P199:P204)</f>
        <v>0</v>
      </c>
      <c r="Q205" s="689"/>
      <c r="R205" s="185"/>
      <c r="S205" s="185"/>
      <c r="T205" s="185"/>
      <c r="U205" s="695"/>
      <c r="V205" s="362"/>
      <c r="W205" s="185"/>
      <c r="X205" s="132"/>
      <c r="Y205" s="132"/>
      <c r="Z205" s="132"/>
      <c r="AA205" s="700"/>
      <c r="AB205" s="124"/>
      <c r="AC205" s="92"/>
      <c r="AD205" s="92"/>
      <c r="AE205" s="445"/>
      <c r="AF205" s="445"/>
      <c r="AG205" s="445"/>
      <c r="AH205" s="445"/>
      <c r="AI205" s="445"/>
      <c r="AJ205" s="445"/>
      <c r="AK205" s="445"/>
      <c r="AL205" s="445"/>
      <c r="AM205" s="445"/>
      <c r="AN205" s="445"/>
      <c r="AO205" s="445"/>
      <c r="AP205" s="445"/>
      <c r="AQ205" s="445"/>
      <c r="AR205" s="445"/>
      <c r="AS205" s="445"/>
      <c r="AT205" s="445"/>
      <c r="AU205" s="445"/>
      <c r="AV205" s="445"/>
      <c r="AW205" s="445"/>
    </row>
    <row r="206" spans="1:49" s="3" customFormat="1">
      <c r="A206" s="6"/>
      <c r="B206" s="7"/>
      <c r="C206" s="19">
        <v>80</v>
      </c>
      <c r="D206" s="74"/>
      <c r="E206" s="145"/>
      <c r="F206" s="131"/>
      <c r="G206" s="343"/>
      <c r="H206" s="248"/>
      <c r="I206" s="238"/>
      <c r="J206" s="248"/>
      <c r="K206" s="1"/>
      <c r="L206" s="347"/>
      <c r="M206" s="347"/>
      <c r="AB206" s="124"/>
      <c r="AC206" s="92"/>
      <c r="AD206" s="92"/>
      <c r="AE206" s="445"/>
      <c r="AF206" s="445"/>
      <c r="AG206" s="445"/>
      <c r="AH206" s="445"/>
      <c r="AI206" s="445"/>
      <c r="AJ206" s="445"/>
      <c r="AK206" s="445"/>
      <c r="AL206" s="445"/>
      <c r="AM206" s="445"/>
      <c r="AN206" s="445"/>
      <c r="AO206" s="445"/>
      <c r="AP206" s="445"/>
      <c r="AQ206" s="445"/>
      <c r="AR206" s="445"/>
      <c r="AS206" s="445"/>
      <c r="AT206" s="445"/>
      <c r="AU206" s="445"/>
      <c r="AV206" s="445"/>
      <c r="AW206" s="445"/>
    </row>
    <row r="207" spans="1:49" s="3" customFormat="1" ht="15">
      <c r="A207" s="6"/>
      <c r="B207" s="7"/>
      <c r="C207" s="19">
        <v>85</v>
      </c>
      <c r="D207" s="74"/>
      <c r="E207" s="145"/>
      <c r="F207" s="131"/>
      <c r="G207" s="343"/>
      <c r="H207" s="248"/>
      <c r="I207" s="238"/>
      <c r="J207" s="248"/>
      <c r="K207" s="253"/>
      <c r="L207" s="255"/>
      <c r="M207" s="255"/>
      <c r="N207" s="1"/>
      <c r="O207" s="812" t="s">
        <v>63</v>
      </c>
      <c r="P207" s="813"/>
      <c r="Q207" s="814"/>
      <c r="R207" s="1"/>
      <c r="S207" s="891" t="s">
        <v>98</v>
      </c>
      <c r="T207" s="892"/>
      <c r="U207" s="78"/>
      <c r="V207" s="1"/>
      <c r="W207" s="525" t="s">
        <v>22</v>
      </c>
      <c r="X207" s="509" t="s">
        <v>24</v>
      </c>
      <c r="Y207" s="817" t="s">
        <v>81</v>
      </c>
      <c r="Z207" s="859"/>
      <c r="AB207" s="124"/>
      <c r="AC207" s="92"/>
      <c r="AD207" s="92"/>
      <c r="AE207" s="445"/>
      <c r="AF207" s="445"/>
      <c r="AG207" s="445"/>
      <c r="AH207" s="445"/>
      <c r="AI207" s="445"/>
      <c r="AJ207" s="445"/>
      <c r="AK207" s="445"/>
      <c r="AL207" s="445"/>
      <c r="AM207" s="445"/>
      <c r="AN207" s="445"/>
      <c r="AO207" s="445"/>
      <c r="AP207" s="445"/>
      <c r="AQ207" s="445"/>
      <c r="AR207" s="445"/>
      <c r="AS207" s="445"/>
      <c r="AT207" s="445"/>
      <c r="AU207" s="445"/>
      <c r="AV207" s="445"/>
      <c r="AW207" s="445"/>
    </row>
    <row r="208" spans="1:49" s="3" customFormat="1">
      <c r="A208" s="30"/>
      <c r="B208" s="7"/>
      <c r="C208" s="19">
        <v>90</v>
      </c>
      <c r="D208" s="74"/>
      <c r="E208" s="145"/>
      <c r="F208" s="131"/>
      <c r="G208" s="343"/>
      <c r="H208" s="248"/>
      <c r="I208" s="238"/>
      <c r="J208" s="248"/>
      <c r="K208" s="253"/>
      <c r="L208" s="257"/>
      <c r="M208" s="257"/>
      <c r="N208" s="1"/>
      <c r="O208" s="96" t="s">
        <v>62</v>
      </c>
      <c r="P208" s="96" t="s">
        <v>58</v>
      </c>
      <c r="Q208" s="26" t="s">
        <v>59</v>
      </c>
      <c r="R208" s="1"/>
      <c r="S208" s="889" t="s">
        <v>99</v>
      </c>
      <c r="T208" s="890"/>
      <c r="U208" s="205"/>
      <c r="V208" s="1"/>
      <c r="W208" s="512" t="s">
        <v>23</v>
      </c>
      <c r="X208" s="512" t="s">
        <v>40</v>
      </c>
      <c r="Y208" s="889" t="s">
        <v>196</v>
      </c>
      <c r="Z208" s="890"/>
      <c r="AB208" s="124"/>
      <c r="AC208" s="92"/>
      <c r="AD208" s="92"/>
      <c r="AE208" s="445"/>
      <c r="AF208" s="445"/>
      <c r="AG208" s="445"/>
      <c r="AH208" s="445"/>
      <c r="AI208" s="445"/>
      <c r="AJ208" s="445"/>
      <c r="AK208" s="445"/>
      <c r="AL208" s="445"/>
      <c r="AM208" s="445"/>
      <c r="AN208" s="445"/>
      <c r="AO208" s="445"/>
      <c r="AP208" s="445"/>
      <c r="AQ208" s="445"/>
      <c r="AR208" s="445"/>
      <c r="AS208" s="445"/>
      <c r="AT208" s="445"/>
      <c r="AU208" s="445"/>
      <c r="AV208" s="445"/>
      <c r="AW208" s="445"/>
    </row>
    <row r="209" spans="1:49" s="3" customFormat="1">
      <c r="A209" s="30"/>
      <c r="B209" s="7"/>
      <c r="C209" s="19">
        <v>100</v>
      </c>
      <c r="D209" s="74"/>
      <c r="E209" s="145"/>
      <c r="F209" s="131"/>
      <c r="G209" s="343"/>
      <c r="H209" s="562"/>
      <c r="I209" s="563"/>
      <c r="J209" s="248"/>
      <c r="K209" s="253"/>
      <c r="L209" s="248"/>
      <c r="M209" s="248"/>
      <c r="N209" s="1"/>
      <c r="O209" s="137" t="e">
        <f>P212/Q212</f>
        <v>#DIV/0!</v>
      </c>
      <c r="P209" s="145"/>
      <c r="Q209" s="145"/>
      <c r="R209" s="1"/>
      <c r="S209" s="1"/>
      <c r="T209" s="1"/>
      <c r="U209" s="1"/>
      <c r="V209" s="1"/>
      <c r="W209" s="18">
        <v>2</v>
      </c>
      <c r="X209" s="543">
        <f t="shared" ref="X209:X214" si="95">D206</f>
        <v>0</v>
      </c>
      <c r="Y209" s="567"/>
      <c r="Z209" s="566"/>
      <c r="AB209" s="124"/>
      <c r="AC209" s="92"/>
      <c r="AD209" s="92"/>
      <c r="AE209" s="445"/>
      <c r="AF209" s="445"/>
      <c r="AG209" s="445"/>
      <c r="AH209" s="445"/>
      <c r="AI209" s="445"/>
      <c r="AJ209" s="445"/>
      <c r="AK209" s="445"/>
      <c r="AL209" s="445"/>
      <c r="AM209" s="445"/>
      <c r="AN209" s="445"/>
      <c r="AO209" s="445"/>
      <c r="AP209" s="445"/>
      <c r="AQ209" s="445"/>
      <c r="AR209" s="445"/>
      <c r="AS209" s="445"/>
      <c r="AT209" s="445"/>
      <c r="AU209" s="445"/>
      <c r="AV209" s="445"/>
      <c r="AW209" s="445"/>
    </row>
    <row r="210" spans="1:49" s="3" customFormat="1">
      <c r="A210" s="30"/>
      <c r="B210" s="7"/>
      <c r="C210" s="19">
        <v>110</v>
      </c>
      <c r="D210" s="74"/>
      <c r="E210" s="145"/>
      <c r="F210" s="131"/>
      <c r="G210" s="343"/>
      <c r="H210" s="275"/>
      <c r="I210" s="238"/>
      <c r="J210" s="248"/>
      <c r="K210" s="1"/>
      <c r="L210" s="256"/>
      <c r="M210" s="256"/>
      <c r="N210" s="1"/>
      <c r="O210" s="532"/>
      <c r="P210" s="145"/>
      <c r="Q210" s="145"/>
      <c r="R210" s="1"/>
      <c r="S210" s="1"/>
      <c r="T210" s="1"/>
      <c r="U210" s="1"/>
      <c r="V210" s="1"/>
      <c r="W210" s="19">
        <v>7</v>
      </c>
      <c r="X210" s="532">
        <f t="shared" si="95"/>
        <v>0</v>
      </c>
      <c r="Y210" s="877">
        <f>(J206+J207)*(C207-C206)/2</f>
        <v>0</v>
      </c>
      <c r="Z210" s="878"/>
      <c r="AB210" s="124"/>
      <c r="AC210" s="92"/>
      <c r="AD210" s="92"/>
      <c r="AE210" s="445"/>
      <c r="AF210" s="445"/>
      <c r="AG210" s="445"/>
      <c r="AH210" s="445"/>
      <c r="AI210" s="445"/>
      <c r="AJ210" s="445"/>
      <c r="AK210" s="445"/>
      <c r="AL210" s="445"/>
      <c r="AM210" s="445"/>
      <c r="AN210" s="445"/>
      <c r="AO210" s="445"/>
      <c r="AP210" s="445"/>
      <c r="AQ210" s="445"/>
      <c r="AR210" s="445"/>
      <c r="AS210" s="445"/>
      <c r="AT210" s="445"/>
      <c r="AU210" s="445"/>
      <c r="AV210" s="445"/>
      <c r="AW210" s="445"/>
    </row>
    <row r="211" spans="1:49" s="3" customFormat="1">
      <c r="A211" s="30"/>
      <c r="B211" s="7"/>
      <c r="C211" s="19">
        <v>120</v>
      </c>
      <c r="D211" s="74"/>
      <c r="E211" s="145"/>
      <c r="F211" s="131"/>
      <c r="G211" s="343"/>
      <c r="H211" s="248"/>
      <c r="I211" s="238"/>
      <c r="J211" s="248"/>
      <c r="K211" s="238"/>
      <c r="L211" s="255"/>
      <c r="M211" s="255"/>
      <c r="N211" s="1"/>
      <c r="O211" s="545"/>
      <c r="P211" s="145"/>
      <c r="Q211" s="145"/>
      <c r="R211" s="1"/>
      <c r="S211" s="1"/>
      <c r="T211" s="1"/>
      <c r="U211" s="1"/>
      <c r="V211" s="1"/>
      <c r="W211" s="19">
        <v>12</v>
      </c>
      <c r="X211" s="532">
        <f t="shared" si="95"/>
        <v>0</v>
      </c>
      <c r="Y211" s="877">
        <f>(J207+J208)*(C208-C207)/2</f>
        <v>0</v>
      </c>
      <c r="Z211" s="878"/>
      <c r="AB211" s="124"/>
      <c r="AC211" s="92"/>
      <c r="AD211" s="92"/>
      <c r="AE211" s="445"/>
      <c r="AF211" s="445"/>
      <c r="AG211" s="445"/>
      <c r="AH211" s="445"/>
      <c r="AI211" s="445"/>
      <c r="AJ211" s="445"/>
      <c r="AK211" s="445"/>
      <c r="AL211" s="445"/>
      <c r="AM211" s="445"/>
      <c r="AN211" s="445"/>
      <c r="AO211" s="445"/>
      <c r="AP211" s="445"/>
      <c r="AQ211" s="445"/>
      <c r="AR211" s="445"/>
      <c r="AS211" s="445"/>
      <c r="AT211" s="445"/>
      <c r="AU211" s="445"/>
      <c r="AV211" s="445"/>
      <c r="AW211" s="445"/>
    </row>
    <row r="212" spans="1:49" s="3" customFormat="1">
      <c r="A212" s="30"/>
      <c r="B212" s="7"/>
      <c r="C212" s="19"/>
      <c r="D212" s="564"/>
      <c r="E212" s="565"/>
      <c r="F212" s="131"/>
      <c r="G212" s="349"/>
      <c r="H212" s="249"/>
      <c r="I212" s="235"/>
      <c r="J212" s="347"/>
      <c r="K212" s="253"/>
      <c r="L212" s="255"/>
      <c r="M212" s="255"/>
      <c r="N212" s="1"/>
      <c r="O212" s="42" t="s">
        <v>25</v>
      </c>
      <c r="P212" s="551" t="e">
        <f>AVERAGE(P209:P211)</f>
        <v>#DIV/0!</v>
      </c>
      <c r="Q212" s="173" t="e">
        <f>AVERAGE(Q209:Q211)</f>
        <v>#DIV/0!</v>
      </c>
      <c r="R212" s="1"/>
      <c r="S212" s="1"/>
      <c r="T212" s="1"/>
      <c r="U212" s="1"/>
      <c r="V212" s="1"/>
      <c r="W212" s="19">
        <v>22</v>
      </c>
      <c r="X212" s="532">
        <f t="shared" si="95"/>
        <v>0</v>
      </c>
      <c r="Y212" s="877">
        <f>(J208+J209)*(C209-C208)/2</f>
        <v>0</v>
      </c>
      <c r="Z212" s="878"/>
      <c r="AB212" s="124"/>
      <c r="AC212" s="92"/>
      <c r="AD212" s="92"/>
      <c r="AE212" s="445"/>
      <c r="AF212" s="445"/>
      <c r="AG212" s="445"/>
      <c r="AH212" s="445"/>
      <c r="AI212" s="445"/>
      <c r="AJ212" s="445"/>
      <c r="AK212" s="445"/>
      <c r="AL212" s="445"/>
      <c r="AM212" s="445"/>
      <c r="AN212" s="445"/>
      <c r="AO212" s="445"/>
      <c r="AP212" s="445"/>
      <c r="AQ212" s="445"/>
      <c r="AR212" s="445"/>
      <c r="AS212" s="445"/>
      <c r="AT212" s="445"/>
      <c r="AU212" s="445"/>
      <c r="AV212" s="445"/>
      <c r="AW212" s="445"/>
    </row>
    <row r="213" spans="1:49" s="3" customFormat="1">
      <c r="A213" s="30"/>
      <c r="B213" s="7"/>
      <c r="C213" s="19"/>
      <c r="D213" s="564"/>
      <c r="E213" s="565"/>
      <c r="F213" s="131"/>
      <c r="G213" s="344"/>
      <c r="H213" s="250"/>
      <c r="I213" s="235"/>
      <c r="J213" s="347"/>
      <c r="K213" s="253"/>
      <c r="L213" s="255"/>
      <c r="M213" s="255"/>
      <c r="N213" s="1"/>
      <c r="O213" s="1"/>
      <c r="P213" s="1"/>
      <c r="Q213" s="1"/>
      <c r="R213" s="1"/>
      <c r="S213" s="1"/>
      <c r="T213" s="1"/>
      <c r="U213" s="1"/>
      <c r="V213" s="1"/>
      <c r="W213" s="19">
        <v>32</v>
      </c>
      <c r="X213" s="532">
        <f t="shared" si="95"/>
        <v>0</v>
      </c>
      <c r="Y213" s="877">
        <f>(J209+J210)*(C210-C209)/2</f>
        <v>0</v>
      </c>
      <c r="Z213" s="878"/>
      <c r="AB213" s="124"/>
      <c r="AC213" s="92"/>
      <c r="AD213" s="92"/>
      <c r="AE213" s="445"/>
      <c r="AF213" s="445"/>
      <c r="AG213" s="445"/>
      <c r="AH213" s="445"/>
      <c r="AI213" s="445"/>
      <c r="AJ213" s="445"/>
      <c r="AK213" s="445"/>
      <c r="AL213" s="445"/>
      <c r="AM213" s="445"/>
      <c r="AN213" s="445"/>
      <c r="AO213" s="445"/>
      <c r="AP213" s="445"/>
      <c r="AQ213" s="445"/>
      <c r="AR213" s="445"/>
      <c r="AS213" s="445"/>
      <c r="AT213" s="445"/>
      <c r="AU213" s="445"/>
      <c r="AV213" s="445"/>
      <c r="AW213" s="445"/>
    </row>
    <row r="214" spans="1:49" s="3" customFormat="1">
      <c r="A214" s="30"/>
      <c r="B214" s="7"/>
      <c r="C214" s="19"/>
      <c r="D214" s="564"/>
      <c r="E214" s="565"/>
      <c r="F214" s="131"/>
      <c r="G214" s="347"/>
      <c r="H214" s="250"/>
      <c r="I214" s="235"/>
      <c r="J214" s="347"/>
      <c r="K214" s="253"/>
      <c r="L214" s="255"/>
      <c r="M214" s="255"/>
      <c r="O214" s="1"/>
      <c r="P214" s="1"/>
      <c r="Q214" s="1"/>
      <c r="R214" s="1"/>
      <c r="S214" s="1"/>
      <c r="T214" s="1"/>
      <c r="U214" s="1"/>
      <c r="V214" s="1"/>
      <c r="W214" s="534">
        <v>42</v>
      </c>
      <c r="X214" s="545">
        <f t="shared" si="95"/>
        <v>0</v>
      </c>
      <c r="Y214" s="879">
        <f>(J210+J211)*(C211-C210)/2</f>
        <v>0</v>
      </c>
      <c r="Z214" s="880"/>
      <c r="AB214" s="124"/>
      <c r="AC214" s="92"/>
      <c r="AD214" s="92"/>
      <c r="AE214" s="445"/>
      <c r="AF214" s="445"/>
      <c r="AG214" s="445"/>
      <c r="AH214" s="445"/>
      <c r="AI214" s="445"/>
      <c r="AJ214" s="445"/>
      <c r="AK214" s="445"/>
      <c r="AL214" s="445"/>
      <c r="AM214" s="445"/>
      <c r="AN214" s="445"/>
      <c r="AO214" s="445"/>
      <c r="AP214" s="445"/>
      <c r="AQ214" s="445"/>
      <c r="AR214" s="445"/>
      <c r="AS214" s="445"/>
      <c r="AT214" s="445"/>
      <c r="AU214" s="445"/>
      <c r="AV214" s="445"/>
      <c r="AW214" s="445"/>
    </row>
    <row r="215" spans="1:49" s="3" customFormat="1">
      <c r="A215" s="76"/>
      <c r="B215" s="116"/>
      <c r="C215" s="534"/>
      <c r="D215" s="564"/>
      <c r="E215" s="565"/>
      <c r="F215" s="183"/>
      <c r="G215" s="348"/>
      <c r="H215" s="251"/>
      <c r="I215" s="352"/>
      <c r="J215" s="227"/>
      <c r="K215" s="338"/>
      <c r="L215" s="407"/>
      <c r="M215" s="257"/>
      <c r="O215" s="1"/>
      <c r="P215" s="1"/>
      <c r="Q215" s="1"/>
      <c r="R215" s="1"/>
      <c r="S215" s="1"/>
      <c r="T215" s="1"/>
      <c r="U215" s="1"/>
      <c r="V215" s="1"/>
      <c r="W215" s="545" t="s">
        <v>25</v>
      </c>
      <c r="X215" s="545">
        <f>AVERAGE(X209:X213)</f>
        <v>0</v>
      </c>
      <c r="Y215" s="881">
        <f>SUM(Y210:Z213)/10*(220/100)/23*1000</f>
        <v>0</v>
      </c>
      <c r="Z215" s="882"/>
      <c r="AB215" s="124"/>
      <c r="AC215" s="92"/>
      <c r="AD215" s="92"/>
      <c r="AE215" s="445"/>
      <c r="AF215" s="445"/>
      <c r="AG215" s="445"/>
      <c r="AH215" s="445"/>
      <c r="AI215" s="445"/>
      <c r="AJ215" s="445"/>
      <c r="AK215" s="445"/>
      <c r="AL215" s="445"/>
      <c r="AM215" s="445"/>
      <c r="AN215" s="445"/>
      <c r="AO215" s="445"/>
      <c r="AP215" s="445"/>
      <c r="AQ215" s="445"/>
      <c r="AR215" s="445"/>
      <c r="AS215" s="445"/>
      <c r="AT215" s="445"/>
      <c r="AU215" s="445"/>
      <c r="AV215" s="445"/>
      <c r="AW215" s="445"/>
    </row>
    <row r="216" spans="1:49" s="3" customFormat="1">
      <c r="A216" s="140"/>
      <c r="B216" s="8"/>
      <c r="C216" s="66"/>
      <c r="D216" s="66"/>
      <c r="E216" s="529"/>
      <c r="F216" s="88"/>
      <c r="G216" s="66"/>
      <c r="H216" s="66"/>
      <c r="I216" s="66"/>
      <c r="J216" s="66"/>
      <c r="K216" s="83"/>
      <c r="L216" s="514"/>
      <c r="M216" s="8"/>
      <c r="N216" s="16"/>
      <c r="O216" s="8"/>
      <c r="P216" s="530"/>
      <c r="Q216" s="8"/>
      <c r="R216" s="8"/>
      <c r="S216" s="8"/>
      <c r="T216" s="8"/>
      <c r="U216" s="8"/>
      <c r="V216" s="8"/>
      <c r="W216" s="16"/>
      <c r="X216" s="16"/>
      <c r="Y216" s="16"/>
      <c r="Z216" s="16"/>
      <c r="AA216" s="16"/>
      <c r="AB216" s="144"/>
      <c r="AC216" s="92"/>
      <c r="AD216" s="92"/>
      <c r="AE216" s="445"/>
      <c r="AF216" s="445"/>
      <c r="AG216" s="445"/>
      <c r="AH216" s="445"/>
      <c r="AI216" s="445"/>
      <c r="AJ216" s="445"/>
      <c r="AK216" s="445"/>
      <c r="AL216" s="445"/>
      <c r="AM216" s="445"/>
      <c r="AN216" s="445"/>
      <c r="AO216" s="445"/>
      <c r="AP216" s="445"/>
      <c r="AQ216" s="445"/>
      <c r="AR216" s="445"/>
      <c r="AS216" s="445"/>
      <c r="AT216" s="445"/>
      <c r="AU216" s="445"/>
      <c r="AV216" s="445"/>
      <c r="AW216" s="445"/>
    </row>
    <row r="217" spans="1:49" s="3" customFormat="1">
      <c r="A217" s="141"/>
      <c r="B217" s="142"/>
      <c r="C217" s="141"/>
      <c r="D217" s="92"/>
      <c r="E217" s="92"/>
      <c r="F217" s="92"/>
      <c r="G217" s="92"/>
      <c r="H217" s="92"/>
      <c r="I217" s="92"/>
      <c r="J217" s="92"/>
      <c r="K217" s="92"/>
      <c r="L217" s="92"/>
      <c r="M217" s="92"/>
      <c r="N217" s="92"/>
      <c r="O217" s="92"/>
      <c r="P217" s="92"/>
      <c r="Q217" s="92"/>
      <c r="R217" s="92"/>
      <c r="S217" s="92"/>
      <c r="T217" s="92"/>
      <c r="U217" s="92"/>
      <c r="V217" s="92"/>
      <c r="W217" s="92"/>
      <c r="X217" s="92"/>
      <c r="Y217" s="92"/>
      <c r="Z217" s="89"/>
      <c r="AA217" s="89"/>
      <c r="AB217" s="92"/>
      <c r="AC217" s="92"/>
      <c r="AD217" s="92"/>
      <c r="AE217" s="445"/>
      <c r="AF217" s="445"/>
      <c r="AG217" s="445"/>
      <c r="AH217" s="445"/>
      <c r="AI217" s="445"/>
      <c r="AJ217" s="445"/>
      <c r="AK217" s="445"/>
      <c r="AL217" s="445"/>
      <c r="AM217" s="445"/>
      <c r="AN217" s="445"/>
      <c r="AO217" s="445"/>
      <c r="AP217" s="445"/>
      <c r="AQ217" s="445"/>
      <c r="AR217" s="445"/>
      <c r="AS217" s="445"/>
      <c r="AT217" s="445"/>
      <c r="AU217" s="445"/>
      <c r="AV217" s="445"/>
      <c r="AW217" s="445"/>
    </row>
    <row r="218" spans="1:49" s="3" customFormat="1" ht="15">
      <c r="A218" s="817" t="s">
        <v>222</v>
      </c>
      <c r="B218" s="859"/>
      <c r="C218" s="528" t="s">
        <v>22</v>
      </c>
      <c r="D218" s="45" t="s">
        <v>164</v>
      </c>
      <c r="E218" s="817" t="s">
        <v>27</v>
      </c>
      <c r="F218" s="859"/>
      <c r="G218" s="357" t="s">
        <v>227</v>
      </c>
      <c r="H218" s="46" t="s">
        <v>145</v>
      </c>
      <c r="I218" s="46" t="s">
        <v>95</v>
      </c>
      <c r="J218" s="150" t="s">
        <v>146</v>
      </c>
      <c r="K218" s="509" t="s">
        <v>28</v>
      </c>
      <c r="L218" s="45" t="s">
        <v>85</v>
      </c>
      <c r="M218" s="45" t="s">
        <v>134</v>
      </c>
      <c r="N218" s="351"/>
      <c r="O218" s="525" t="s">
        <v>22</v>
      </c>
      <c r="P218" s="644" t="s">
        <v>164</v>
      </c>
      <c r="Q218" s="644" t="s">
        <v>238</v>
      </c>
      <c r="R218" s="644" t="s">
        <v>27</v>
      </c>
      <c r="S218" s="644" t="s">
        <v>29</v>
      </c>
      <c r="T218" s="644" t="s">
        <v>179</v>
      </c>
      <c r="U218" s="644" t="s">
        <v>36</v>
      </c>
      <c r="V218" s="644" t="s">
        <v>38</v>
      </c>
      <c r="W218" s="644" t="s">
        <v>33</v>
      </c>
      <c r="X218" s="644" t="s">
        <v>167</v>
      </c>
      <c r="Y218" s="644" t="s">
        <v>181</v>
      </c>
      <c r="Z218" s="645" t="s">
        <v>46</v>
      </c>
      <c r="AA218" s="646"/>
      <c r="AB218" s="295"/>
      <c r="AC218" s="92"/>
      <c r="AD218" s="92"/>
      <c r="AE218" s="445"/>
      <c r="AF218" s="445"/>
      <c r="AG218" s="445"/>
      <c r="AH218" s="445"/>
      <c r="AI218" s="445"/>
      <c r="AJ218" s="445"/>
      <c r="AK218" s="445"/>
      <c r="AL218" s="445"/>
      <c r="AM218" s="445"/>
      <c r="AN218" s="445"/>
      <c r="AO218" s="445"/>
      <c r="AP218" s="445"/>
      <c r="AQ218" s="445"/>
      <c r="AR218" s="445"/>
      <c r="AS218" s="445"/>
      <c r="AT218" s="445"/>
      <c r="AU218" s="445"/>
      <c r="AV218" s="445"/>
      <c r="AW218" s="445"/>
    </row>
    <row r="219" spans="1:49" s="3" customFormat="1">
      <c r="A219" s="151"/>
      <c r="B219" s="152"/>
      <c r="C219" s="25" t="s">
        <v>23</v>
      </c>
      <c r="D219" s="24" t="s">
        <v>40</v>
      </c>
      <c r="E219" s="206" t="s">
        <v>108</v>
      </c>
      <c r="F219" s="513" t="s">
        <v>34</v>
      </c>
      <c r="G219" s="358"/>
      <c r="H219" s="82" t="s">
        <v>29</v>
      </c>
      <c r="I219" s="24" t="s">
        <v>29</v>
      </c>
      <c r="J219" s="25" t="s">
        <v>29</v>
      </c>
      <c r="K219" s="512" t="s">
        <v>202</v>
      </c>
      <c r="L219" s="134" t="s">
        <v>84</v>
      </c>
      <c r="M219" s="82" t="s">
        <v>147</v>
      </c>
      <c r="O219" s="512" t="s">
        <v>23</v>
      </c>
      <c r="P219" s="647" t="s">
        <v>40</v>
      </c>
      <c r="Q219" s="647" t="s">
        <v>40</v>
      </c>
      <c r="R219" s="648" t="s">
        <v>34</v>
      </c>
      <c r="S219" s="649"/>
      <c r="T219" s="648" t="s">
        <v>31</v>
      </c>
      <c r="U219" s="648" t="s">
        <v>37</v>
      </c>
      <c r="V219" s="648" t="s">
        <v>39</v>
      </c>
      <c r="W219" s="648" t="s">
        <v>34</v>
      </c>
      <c r="X219" s="648" t="s">
        <v>34</v>
      </c>
      <c r="Y219" s="648" t="s">
        <v>84</v>
      </c>
      <c r="Z219" s="648" t="s">
        <v>41</v>
      </c>
      <c r="AA219" s="648"/>
      <c r="AB219" s="124"/>
      <c r="AC219" s="92"/>
      <c r="AD219" s="92"/>
      <c r="AE219" s="445"/>
      <c r="AF219" s="445"/>
      <c r="AG219" s="445"/>
      <c r="AH219" s="445"/>
      <c r="AI219" s="445"/>
      <c r="AJ219" s="445"/>
      <c r="AK219" s="445"/>
      <c r="AL219" s="445"/>
      <c r="AM219" s="445"/>
      <c r="AN219" s="445"/>
      <c r="AO219" s="445"/>
      <c r="AP219" s="445"/>
      <c r="AQ219" s="445"/>
      <c r="AR219" s="445"/>
      <c r="AS219" s="445"/>
      <c r="AT219" s="445"/>
      <c r="AU219" s="445"/>
      <c r="AV219" s="445"/>
      <c r="AW219" s="445"/>
    </row>
    <row r="220" spans="1:49" s="3" customFormat="1">
      <c r="A220" s="17"/>
      <c r="B220" s="560"/>
      <c r="C220" s="18">
        <v>-10</v>
      </c>
      <c r="D220" s="74"/>
      <c r="E220" s="145"/>
      <c r="F220" s="130"/>
      <c r="G220" s="153"/>
      <c r="H220" s="248"/>
      <c r="I220" s="248"/>
      <c r="J220" s="252"/>
      <c r="K220" s="238"/>
      <c r="L220" s="248"/>
      <c r="M220" s="248"/>
      <c r="O220" s="175">
        <v>-10</v>
      </c>
      <c r="P220" s="635"/>
      <c r="Q220" s="433"/>
      <c r="R220" s="130"/>
      <c r="S220" s="130"/>
      <c r="T220" s="557"/>
      <c r="U220" s="544"/>
      <c r="V220" s="126"/>
      <c r="W220" s="557"/>
      <c r="X220" s="557"/>
      <c r="Y220" s="351"/>
      <c r="Z220" s="557"/>
      <c r="AA220" s="182"/>
      <c r="AB220" s="124"/>
      <c r="AC220" s="92"/>
      <c r="AD220" s="92"/>
      <c r="AE220" s="445"/>
      <c r="AF220" s="445"/>
      <c r="AG220" s="445"/>
      <c r="AH220" s="445"/>
      <c r="AI220" s="445"/>
      <c r="AJ220" s="445"/>
      <c r="AK220" s="445"/>
      <c r="AL220" s="445"/>
      <c r="AM220" s="445"/>
      <c r="AN220" s="445"/>
      <c r="AO220" s="445"/>
      <c r="AP220" s="445"/>
      <c r="AQ220" s="445"/>
      <c r="AR220" s="445"/>
      <c r="AS220" s="445"/>
      <c r="AT220" s="445"/>
      <c r="AU220" s="445"/>
      <c r="AV220" s="445"/>
      <c r="AW220" s="445"/>
    </row>
    <row r="221" spans="1:49" s="3" customFormat="1">
      <c r="A221" s="30" t="s">
        <v>61</v>
      </c>
      <c r="B221" s="72"/>
      <c r="C221" s="19">
        <v>10</v>
      </c>
      <c r="D221" s="74"/>
      <c r="E221" s="145"/>
      <c r="F221" s="131"/>
      <c r="G221" s="343"/>
      <c r="H221" s="249"/>
      <c r="I221" s="253"/>
      <c r="J221" s="254"/>
      <c r="K221" s="253"/>
      <c r="L221" s="327"/>
      <c r="M221" s="327"/>
      <c r="O221" s="64">
        <v>80</v>
      </c>
      <c r="P221" s="64"/>
      <c r="Q221" s="433"/>
      <c r="R221" s="131"/>
      <c r="S221" s="131"/>
      <c r="T221" s="558"/>
      <c r="U221" s="533"/>
      <c r="V221" s="127"/>
      <c r="W221" s="558"/>
      <c r="X221" s="558"/>
      <c r="Y221" s="131"/>
      <c r="Z221" s="558"/>
      <c r="AA221" s="181"/>
      <c r="AB221" s="124"/>
      <c r="AC221" s="92"/>
      <c r="AD221" s="92"/>
      <c r="AE221" s="445"/>
      <c r="AF221" s="445"/>
      <c r="AG221" s="445"/>
      <c r="AH221" s="445"/>
      <c r="AI221" s="445"/>
      <c r="AJ221" s="445"/>
      <c r="AK221" s="445"/>
      <c r="AL221" s="445"/>
      <c r="AM221" s="445"/>
      <c r="AN221" s="445"/>
      <c r="AO221" s="445"/>
      <c r="AP221" s="445"/>
      <c r="AQ221" s="445"/>
      <c r="AR221" s="445"/>
      <c r="AS221" s="445"/>
      <c r="AT221" s="445"/>
      <c r="AU221" s="445"/>
      <c r="AV221" s="445"/>
      <c r="AW221" s="445"/>
    </row>
    <row r="222" spans="1:49" s="3" customFormat="1">
      <c r="A222" s="6"/>
      <c r="B222" s="7"/>
      <c r="C222" s="19">
        <v>20</v>
      </c>
      <c r="D222" s="74"/>
      <c r="E222" s="145"/>
      <c r="F222" s="131"/>
      <c r="G222" s="343"/>
      <c r="H222" s="249"/>
      <c r="I222" s="253"/>
      <c r="J222" s="254"/>
      <c r="K222" s="234"/>
      <c r="L222" s="254"/>
      <c r="M222" s="254"/>
      <c r="O222" s="532">
        <v>85</v>
      </c>
      <c r="P222" s="64"/>
      <c r="Q222" s="433"/>
      <c r="R222" s="131"/>
      <c r="S222" s="131"/>
      <c r="T222" s="558"/>
      <c r="U222" s="533"/>
      <c r="V222" s="127"/>
      <c r="W222" s="558"/>
      <c r="X222" s="558"/>
      <c r="Y222" s="131"/>
      <c r="Z222" s="558"/>
      <c r="AA222" s="181"/>
      <c r="AB222" s="124"/>
      <c r="AC222" s="92"/>
      <c r="AD222" s="92"/>
      <c r="AE222" s="445"/>
      <c r="AF222" s="445"/>
      <c r="AG222" s="445"/>
      <c r="AH222" s="445"/>
      <c r="AI222" s="445"/>
      <c r="AJ222" s="445"/>
      <c r="AK222" s="445"/>
      <c r="AL222" s="445"/>
      <c r="AM222" s="445"/>
      <c r="AN222" s="445"/>
      <c r="AO222" s="445"/>
      <c r="AP222" s="445"/>
      <c r="AQ222" s="445"/>
      <c r="AR222" s="445"/>
      <c r="AS222" s="445"/>
      <c r="AT222" s="445"/>
      <c r="AU222" s="445"/>
      <c r="AV222" s="445"/>
      <c r="AW222" s="445"/>
    </row>
    <row r="223" spans="1:49" s="3" customFormat="1">
      <c r="A223" s="30" t="s">
        <v>97</v>
      </c>
      <c r="B223" s="7"/>
      <c r="C223" s="19">
        <v>30</v>
      </c>
      <c r="D223" s="74"/>
      <c r="E223" s="145"/>
      <c r="F223" s="131"/>
      <c r="G223" s="343"/>
      <c r="H223" s="249"/>
      <c r="I223" s="253"/>
      <c r="J223" s="254"/>
      <c r="K223" s="234"/>
      <c r="L223" s="347"/>
      <c r="M223" s="347"/>
      <c r="O223" s="64">
        <v>90</v>
      </c>
      <c r="P223" s="64"/>
      <c r="Q223" s="433"/>
      <c r="R223" s="131"/>
      <c r="S223" s="131"/>
      <c r="T223" s="558"/>
      <c r="U223" s="533"/>
      <c r="V223" s="127"/>
      <c r="W223" s="558"/>
      <c r="X223" s="558"/>
      <c r="Y223" s="131"/>
      <c r="Z223" s="558"/>
      <c r="AA223" s="181"/>
      <c r="AB223" s="124"/>
      <c r="AC223" s="92"/>
      <c r="AD223" s="92"/>
      <c r="AE223" s="445"/>
      <c r="AF223" s="445"/>
      <c r="AG223" s="445"/>
      <c r="AH223" s="445"/>
      <c r="AI223" s="445"/>
      <c r="AJ223" s="445"/>
      <c r="AK223" s="445"/>
      <c r="AL223" s="445"/>
      <c r="AM223" s="445"/>
      <c r="AN223" s="445"/>
      <c r="AO223" s="445"/>
      <c r="AP223" s="445"/>
      <c r="AQ223" s="445"/>
      <c r="AR223" s="445"/>
      <c r="AS223" s="445"/>
      <c r="AT223" s="445"/>
      <c r="AU223" s="445"/>
      <c r="AV223" s="445"/>
      <c r="AW223" s="445"/>
    </row>
    <row r="224" spans="1:49" s="3" customFormat="1">
      <c r="A224" s="6"/>
      <c r="B224" s="72"/>
      <c r="C224" s="19">
        <v>40</v>
      </c>
      <c r="D224" s="74"/>
      <c r="E224" s="145"/>
      <c r="F224" s="131"/>
      <c r="G224" s="343"/>
      <c r="H224" s="249"/>
      <c r="I224" s="253"/>
      <c r="J224" s="254"/>
      <c r="K224" s="234"/>
      <c r="L224" s="347"/>
      <c r="M224" s="347"/>
      <c r="O224" s="64">
        <v>100</v>
      </c>
      <c r="P224" s="64"/>
      <c r="Q224" s="433"/>
      <c r="R224" s="131"/>
      <c r="S224" s="131"/>
      <c r="T224" s="558"/>
      <c r="U224" s="533"/>
      <c r="V224" s="127"/>
      <c r="W224" s="558"/>
      <c r="X224" s="558"/>
      <c r="Y224" s="131"/>
      <c r="Z224" s="558"/>
      <c r="AA224" s="181"/>
      <c r="AB224" s="124"/>
      <c r="AC224" s="92"/>
      <c r="AD224" s="92"/>
      <c r="AE224" s="445"/>
      <c r="AF224" s="445"/>
      <c r="AG224" s="445"/>
      <c r="AH224" s="445"/>
      <c r="AI224" s="445"/>
      <c r="AJ224" s="445"/>
      <c r="AK224" s="445"/>
      <c r="AL224" s="445"/>
      <c r="AM224" s="445"/>
      <c r="AN224" s="445"/>
      <c r="AO224" s="445"/>
      <c r="AP224" s="445"/>
      <c r="AQ224" s="445"/>
      <c r="AR224" s="445"/>
      <c r="AS224" s="445"/>
      <c r="AT224" s="445"/>
      <c r="AU224" s="445"/>
      <c r="AV224" s="445"/>
      <c r="AW224" s="445"/>
    </row>
    <row r="225" spans="1:49" s="3" customFormat="1">
      <c r="A225" s="30" t="s">
        <v>96</v>
      </c>
      <c r="B225" s="7"/>
      <c r="C225" s="19">
        <v>50</v>
      </c>
      <c r="D225" s="74"/>
      <c r="E225" s="145"/>
      <c r="F225" s="131"/>
      <c r="G225" s="343"/>
      <c r="H225" s="249"/>
      <c r="I225" s="253"/>
      <c r="J225" s="254"/>
      <c r="K225" s="234"/>
      <c r="L225" s="347"/>
      <c r="M225" s="347"/>
      <c r="O225" s="19">
        <v>110</v>
      </c>
      <c r="P225" s="64"/>
      <c r="Q225" s="433"/>
      <c r="R225" s="131"/>
      <c r="S225" s="131"/>
      <c r="AA225" s="124"/>
      <c r="AB225" s="124"/>
      <c r="AC225" s="92"/>
      <c r="AD225" s="92"/>
      <c r="AE225" s="445"/>
      <c r="AF225" s="445"/>
      <c r="AG225" s="445"/>
      <c r="AH225" s="445"/>
      <c r="AI225" s="445"/>
      <c r="AJ225" s="445"/>
      <c r="AK225" s="445"/>
      <c r="AL225" s="445"/>
      <c r="AM225" s="445"/>
      <c r="AN225" s="445"/>
      <c r="AO225" s="445"/>
      <c r="AP225" s="445"/>
      <c r="AQ225" s="445"/>
      <c r="AR225" s="445"/>
      <c r="AS225" s="445"/>
      <c r="AT225" s="445"/>
      <c r="AU225" s="445"/>
      <c r="AV225" s="445"/>
      <c r="AW225" s="445"/>
    </row>
    <row r="226" spans="1:49" s="3" customFormat="1">
      <c r="A226" s="30"/>
      <c r="B226" s="72"/>
      <c r="C226" s="19">
        <v>60</v>
      </c>
      <c r="D226" s="74"/>
      <c r="E226" s="145"/>
      <c r="F226" s="131"/>
      <c r="G226" s="343"/>
      <c r="H226" s="249"/>
      <c r="I226" s="253"/>
      <c r="J226" s="254"/>
      <c r="K226" s="234"/>
      <c r="L226" s="347"/>
      <c r="M226" s="347"/>
      <c r="O226" s="65">
        <v>120</v>
      </c>
      <c r="P226" s="65"/>
      <c r="Q226" s="433"/>
      <c r="R226" s="183"/>
      <c r="S226" s="183"/>
      <c r="T226" s="8"/>
      <c r="U226" s="8"/>
      <c r="V226" s="8"/>
      <c r="W226" s="8"/>
      <c r="X226" s="8"/>
      <c r="Y226" s="16"/>
      <c r="Z226" s="16"/>
      <c r="AA226" s="144"/>
      <c r="AB226" s="124"/>
      <c r="AC226" s="92"/>
      <c r="AD226" s="92"/>
      <c r="AE226" s="445"/>
      <c r="AF226" s="445"/>
      <c r="AG226" s="445"/>
      <c r="AH226" s="445"/>
      <c r="AI226" s="445"/>
      <c r="AJ226" s="445"/>
      <c r="AK226" s="445"/>
      <c r="AL226" s="445"/>
      <c r="AM226" s="445"/>
      <c r="AN226" s="445"/>
      <c r="AO226" s="445"/>
      <c r="AP226" s="445"/>
      <c r="AQ226" s="445"/>
      <c r="AR226" s="445"/>
      <c r="AS226" s="445"/>
      <c r="AT226" s="445"/>
      <c r="AU226" s="445"/>
      <c r="AV226" s="445"/>
      <c r="AW226" s="445"/>
    </row>
    <row r="227" spans="1:49" s="3" customFormat="1">
      <c r="A227" s="30"/>
      <c r="B227" s="7"/>
      <c r="C227" s="19">
        <v>70</v>
      </c>
      <c r="D227" s="74"/>
      <c r="E227" s="145"/>
      <c r="F227" s="131"/>
      <c r="G227" s="343"/>
      <c r="H227" s="249"/>
      <c r="I227" s="253"/>
      <c r="J227" s="254"/>
      <c r="K227" s="1"/>
      <c r="L227" s="347"/>
      <c r="M227" s="347"/>
      <c r="O227" s="204" t="s">
        <v>94</v>
      </c>
      <c r="P227" s="599"/>
      <c r="Q227" s="148"/>
      <c r="R227" s="132"/>
      <c r="S227" s="132"/>
      <c r="T227" s="132"/>
      <c r="U227" s="77"/>
      <c r="V227" s="149"/>
      <c r="W227" s="132"/>
      <c r="X227" s="132"/>
      <c r="Y227" s="132"/>
      <c r="Z227" s="132"/>
      <c r="AA227" s="187"/>
      <c r="AB227" s="124"/>
      <c r="AC227" s="92"/>
      <c r="AD227" s="92"/>
      <c r="AE227" s="445"/>
      <c r="AF227" s="445"/>
      <c r="AG227" s="445"/>
      <c r="AH227" s="445"/>
      <c r="AI227" s="445"/>
      <c r="AJ227" s="445"/>
      <c r="AK227" s="445"/>
      <c r="AL227" s="445"/>
      <c r="AM227" s="445"/>
      <c r="AN227" s="445"/>
      <c r="AO227" s="445"/>
      <c r="AP227" s="445"/>
      <c r="AQ227" s="445"/>
      <c r="AR227" s="445"/>
      <c r="AS227" s="445"/>
      <c r="AT227" s="445"/>
      <c r="AU227" s="445"/>
      <c r="AV227" s="445"/>
      <c r="AW227" s="445"/>
    </row>
    <row r="228" spans="1:49" s="3" customFormat="1">
      <c r="A228" s="6"/>
      <c r="B228" s="7"/>
      <c r="C228" s="19">
        <v>80</v>
      </c>
      <c r="D228" s="74"/>
      <c r="E228" s="145"/>
      <c r="F228" s="131"/>
      <c r="G228" s="343"/>
      <c r="H228" s="248"/>
      <c r="I228" s="238"/>
      <c r="J228" s="248"/>
      <c r="K228" s="1"/>
      <c r="L228" s="347"/>
      <c r="M228" s="347"/>
      <c r="AB228" s="124"/>
      <c r="AC228" s="92"/>
      <c r="AD228" s="92"/>
      <c r="AE228" s="445"/>
      <c r="AF228" s="445"/>
      <c r="AG228" s="445"/>
      <c r="AH228" s="445"/>
      <c r="AI228" s="445"/>
      <c r="AJ228" s="445"/>
      <c r="AK228" s="445"/>
      <c r="AL228" s="445"/>
      <c r="AM228" s="445"/>
      <c r="AN228" s="445"/>
      <c r="AO228" s="445"/>
      <c r="AP228" s="445"/>
      <c r="AQ228" s="445"/>
      <c r="AR228" s="445"/>
      <c r="AS228" s="445"/>
      <c r="AT228" s="445"/>
      <c r="AU228" s="445"/>
      <c r="AV228" s="445"/>
      <c r="AW228" s="445"/>
    </row>
    <row r="229" spans="1:49" s="3" customFormat="1" ht="15">
      <c r="A229" s="6"/>
      <c r="B229" s="7"/>
      <c r="C229" s="19">
        <v>85</v>
      </c>
      <c r="D229" s="74"/>
      <c r="E229" s="145"/>
      <c r="F229" s="131"/>
      <c r="G229" s="343"/>
      <c r="H229" s="248"/>
      <c r="I229" s="238"/>
      <c r="J229" s="248"/>
      <c r="K229" s="253"/>
      <c r="L229" s="255"/>
      <c r="M229" s="255"/>
      <c r="O229" s="812" t="s">
        <v>63</v>
      </c>
      <c r="P229" s="813"/>
      <c r="Q229" s="814"/>
      <c r="R229" s="1"/>
      <c r="S229" s="891" t="s">
        <v>98</v>
      </c>
      <c r="T229" s="892"/>
      <c r="U229" s="78"/>
      <c r="V229" s="1"/>
      <c r="W229" s="525" t="s">
        <v>22</v>
      </c>
      <c r="X229" s="509" t="s">
        <v>24</v>
      </c>
      <c r="Y229" s="817" t="s">
        <v>81</v>
      </c>
      <c r="Z229" s="859"/>
      <c r="AB229" s="124"/>
      <c r="AC229" s="92"/>
      <c r="AD229" s="92"/>
      <c r="AE229" s="445"/>
      <c r="AF229" s="445"/>
      <c r="AG229" s="445"/>
      <c r="AH229" s="445"/>
      <c r="AI229" s="445"/>
      <c r="AJ229" s="445"/>
      <c r="AK229" s="445"/>
      <c r="AL229" s="445"/>
      <c r="AM229" s="445"/>
      <c r="AN229" s="445"/>
      <c r="AO229" s="445"/>
      <c r="AP229" s="445"/>
      <c r="AQ229" s="445"/>
      <c r="AR229" s="445"/>
      <c r="AS229" s="445"/>
      <c r="AT229" s="445"/>
      <c r="AU229" s="445"/>
      <c r="AV229" s="445"/>
      <c r="AW229" s="445"/>
    </row>
    <row r="230" spans="1:49" s="3" customFormat="1">
      <c r="A230" s="30"/>
      <c r="B230" s="7"/>
      <c r="C230" s="19">
        <v>90</v>
      </c>
      <c r="D230" s="74"/>
      <c r="E230" s="145"/>
      <c r="F230" s="131"/>
      <c r="G230" s="343"/>
      <c r="H230" s="248"/>
      <c r="I230" s="238"/>
      <c r="J230" s="248"/>
      <c r="K230" s="253"/>
      <c r="L230" s="257"/>
      <c r="M230" s="257"/>
      <c r="O230" s="96" t="s">
        <v>62</v>
      </c>
      <c r="P230" s="96" t="s">
        <v>58</v>
      </c>
      <c r="Q230" s="26" t="s">
        <v>59</v>
      </c>
      <c r="R230" s="1"/>
      <c r="S230" s="889" t="s">
        <v>99</v>
      </c>
      <c r="T230" s="890"/>
      <c r="U230" s="205"/>
      <c r="V230" s="1"/>
      <c r="W230" s="512" t="s">
        <v>23</v>
      </c>
      <c r="X230" s="512" t="s">
        <v>40</v>
      </c>
      <c r="Y230" s="889" t="s">
        <v>196</v>
      </c>
      <c r="Z230" s="890"/>
      <c r="AB230" s="124"/>
      <c r="AC230" s="92"/>
      <c r="AD230" s="92"/>
      <c r="AE230" s="445"/>
      <c r="AF230" s="445"/>
      <c r="AG230" s="445"/>
      <c r="AH230" s="445"/>
      <c r="AI230" s="445"/>
      <c r="AJ230" s="445"/>
      <c r="AK230" s="445"/>
      <c r="AL230" s="445"/>
      <c r="AM230" s="445"/>
      <c r="AN230" s="445"/>
      <c r="AO230" s="445"/>
      <c r="AP230" s="445"/>
      <c r="AQ230" s="445"/>
      <c r="AR230" s="445"/>
      <c r="AS230" s="445"/>
      <c r="AT230" s="445"/>
      <c r="AU230" s="445"/>
      <c r="AV230" s="445"/>
      <c r="AW230" s="445"/>
    </row>
    <row r="231" spans="1:49" s="3" customFormat="1">
      <c r="A231" s="30"/>
      <c r="B231" s="7"/>
      <c r="C231" s="19">
        <v>100</v>
      </c>
      <c r="D231" s="74"/>
      <c r="E231" s="145"/>
      <c r="F231" s="131"/>
      <c r="G231" s="343"/>
      <c r="H231" s="562"/>
      <c r="I231" s="563"/>
      <c r="J231" s="248"/>
      <c r="K231" s="253"/>
      <c r="L231" s="248"/>
      <c r="M231" s="248"/>
      <c r="O231" s="137" t="e">
        <f>P234/Q234</f>
        <v>#DIV/0!</v>
      </c>
      <c r="P231" s="145"/>
      <c r="Q231" s="145"/>
      <c r="R231" s="1"/>
      <c r="S231" s="1"/>
      <c r="T231" s="1"/>
      <c r="U231" s="1"/>
      <c r="V231" s="1"/>
      <c r="W231" s="18">
        <v>2</v>
      </c>
      <c r="X231" s="543">
        <f t="shared" ref="X231:X236" si="96">D228</f>
        <v>0</v>
      </c>
      <c r="Y231" s="567"/>
      <c r="Z231" s="566"/>
      <c r="AB231" s="124"/>
      <c r="AC231" s="92"/>
      <c r="AD231" s="92"/>
      <c r="AE231" s="445"/>
      <c r="AF231" s="445"/>
      <c r="AG231" s="445"/>
      <c r="AH231" s="445"/>
      <c r="AI231" s="445"/>
      <c r="AJ231" s="445"/>
      <c r="AK231" s="445"/>
      <c r="AL231" s="445"/>
      <c r="AM231" s="445"/>
      <c r="AN231" s="445"/>
      <c r="AO231" s="445"/>
      <c r="AP231" s="445"/>
      <c r="AQ231" s="445"/>
      <c r="AR231" s="445"/>
      <c r="AS231" s="445"/>
      <c r="AT231" s="445"/>
      <c r="AU231" s="445"/>
      <c r="AV231" s="445"/>
      <c r="AW231" s="445"/>
    </row>
    <row r="232" spans="1:49" s="3" customFormat="1">
      <c r="A232" s="30"/>
      <c r="B232" s="7"/>
      <c r="C232" s="19">
        <v>110</v>
      </c>
      <c r="D232" s="74"/>
      <c r="E232" s="145"/>
      <c r="F232" s="131"/>
      <c r="G232" s="343"/>
      <c r="H232" s="275"/>
      <c r="I232" s="238"/>
      <c r="J232" s="248"/>
      <c r="K232" s="1"/>
      <c r="L232" s="256"/>
      <c r="M232" s="256"/>
      <c r="O232" s="532"/>
      <c r="P232" s="145"/>
      <c r="Q232" s="145"/>
      <c r="R232" s="1"/>
      <c r="S232" s="1"/>
      <c r="T232" s="1"/>
      <c r="U232" s="1"/>
      <c r="V232" s="1"/>
      <c r="W232" s="19">
        <v>7</v>
      </c>
      <c r="X232" s="532">
        <f t="shared" si="96"/>
        <v>0</v>
      </c>
      <c r="Y232" s="877">
        <f>(J228+J229)*(C229-C228)/2</f>
        <v>0</v>
      </c>
      <c r="Z232" s="878"/>
      <c r="AB232" s="124"/>
      <c r="AC232" s="92"/>
      <c r="AD232" s="92"/>
      <c r="AE232" s="445"/>
      <c r="AF232" s="445"/>
      <c r="AG232" s="445"/>
      <c r="AH232" s="445"/>
      <c r="AI232" s="445"/>
      <c r="AJ232" s="445"/>
      <c r="AK232" s="445"/>
      <c r="AL232" s="445"/>
      <c r="AM232" s="445"/>
      <c r="AN232" s="445"/>
      <c r="AO232" s="445"/>
      <c r="AP232" s="445"/>
      <c r="AQ232" s="445"/>
      <c r="AR232" s="445"/>
      <c r="AS232" s="445"/>
      <c r="AT232" s="445"/>
      <c r="AU232" s="445"/>
      <c r="AV232" s="445"/>
      <c r="AW232" s="445"/>
    </row>
    <row r="233" spans="1:49" s="3" customFormat="1">
      <c r="A233" s="30"/>
      <c r="B233" s="7"/>
      <c r="C233" s="19">
        <v>120</v>
      </c>
      <c r="D233" s="74"/>
      <c r="E233" s="145"/>
      <c r="F233" s="131"/>
      <c r="G233" s="343"/>
      <c r="H233" s="248"/>
      <c r="I233" s="238"/>
      <c r="J233" s="248"/>
      <c r="K233" s="238"/>
      <c r="L233" s="255"/>
      <c r="M233" s="255"/>
      <c r="O233" s="545"/>
      <c r="P233" s="145"/>
      <c r="Q233" s="145"/>
      <c r="R233" s="1"/>
      <c r="S233" s="1"/>
      <c r="T233" s="1"/>
      <c r="U233" s="1"/>
      <c r="V233" s="1"/>
      <c r="W233" s="19">
        <v>12</v>
      </c>
      <c r="X233" s="532">
        <f t="shared" si="96"/>
        <v>0</v>
      </c>
      <c r="Y233" s="877">
        <f>(J229+J230)*(C230-C229)/2</f>
        <v>0</v>
      </c>
      <c r="Z233" s="878"/>
      <c r="AB233" s="124"/>
      <c r="AC233" s="92"/>
      <c r="AD233" s="92"/>
      <c r="AE233" s="445"/>
      <c r="AF233" s="445"/>
      <c r="AG233" s="445"/>
      <c r="AH233" s="445"/>
      <c r="AI233" s="445"/>
      <c r="AJ233" s="445"/>
      <c r="AK233" s="445"/>
      <c r="AL233" s="445"/>
      <c r="AM233" s="445"/>
      <c r="AN233" s="445"/>
      <c r="AO233" s="445"/>
      <c r="AP233" s="445"/>
      <c r="AQ233" s="445"/>
      <c r="AR233" s="445"/>
      <c r="AS233" s="445"/>
      <c r="AT233" s="445"/>
      <c r="AU233" s="445"/>
      <c r="AV233" s="445"/>
      <c r="AW233" s="445"/>
    </row>
    <row r="234" spans="1:49" s="3" customFormat="1">
      <c r="A234" s="30"/>
      <c r="B234" s="7"/>
      <c r="C234" s="19"/>
      <c r="D234" s="564"/>
      <c r="E234" s="565"/>
      <c r="F234" s="131"/>
      <c r="G234" s="349"/>
      <c r="H234" s="249"/>
      <c r="I234" s="235"/>
      <c r="J234" s="347"/>
      <c r="K234" s="253"/>
      <c r="L234" s="255"/>
      <c r="M234" s="255"/>
      <c r="O234" s="42" t="s">
        <v>25</v>
      </c>
      <c r="P234" s="551" t="e">
        <f>AVERAGE(P231:P233)</f>
        <v>#DIV/0!</v>
      </c>
      <c r="Q234" s="173" t="e">
        <f>AVERAGE(Q231:Q233)</f>
        <v>#DIV/0!</v>
      </c>
      <c r="R234" s="1"/>
      <c r="S234" s="1"/>
      <c r="T234" s="1"/>
      <c r="U234" s="1"/>
      <c r="V234" s="1"/>
      <c r="W234" s="19">
        <v>22</v>
      </c>
      <c r="X234" s="532">
        <f t="shared" si="96"/>
        <v>0</v>
      </c>
      <c r="Y234" s="877">
        <f>(J230+J231)*(C231-C230)/2</f>
        <v>0</v>
      </c>
      <c r="Z234" s="878"/>
      <c r="AB234" s="124"/>
      <c r="AC234" s="92"/>
      <c r="AD234" s="92"/>
      <c r="AE234" s="445"/>
      <c r="AF234" s="445"/>
      <c r="AG234" s="445"/>
      <c r="AH234" s="445"/>
      <c r="AI234" s="445"/>
      <c r="AJ234" s="445"/>
      <c r="AK234" s="445"/>
      <c r="AL234" s="445"/>
      <c r="AM234" s="445"/>
      <c r="AN234" s="445"/>
      <c r="AO234" s="445"/>
      <c r="AP234" s="445"/>
      <c r="AQ234" s="445"/>
      <c r="AR234" s="445"/>
      <c r="AS234" s="445"/>
      <c r="AT234" s="445"/>
      <c r="AU234" s="445"/>
      <c r="AV234" s="445"/>
      <c r="AW234" s="445"/>
    </row>
    <row r="235" spans="1:49" s="3" customFormat="1">
      <c r="A235" s="30"/>
      <c r="B235" s="7"/>
      <c r="C235" s="19"/>
      <c r="D235" s="564"/>
      <c r="E235" s="565"/>
      <c r="F235" s="131"/>
      <c r="G235" s="344"/>
      <c r="H235" s="250"/>
      <c r="I235" s="235"/>
      <c r="J235" s="347"/>
      <c r="K235" s="253"/>
      <c r="L235" s="255"/>
      <c r="M235" s="255"/>
      <c r="O235" s="1"/>
      <c r="P235" s="1"/>
      <c r="Q235" s="1"/>
      <c r="R235" s="1"/>
      <c r="S235" s="1"/>
      <c r="T235" s="1"/>
      <c r="U235" s="1"/>
      <c r="V235" s="1"/>
      <c r="W235" s="19">
        <v>32</v>
      </c>
      <c r="X235" s="532">
        <f t="shared" si="96"/>
        <v>0</v>
      </c>
      <c r="Y235" s="877">
        <f>(J231+J232)*(C232-C231)/2</f>
        <v>0</v>
      </c>
      <c r="Z235" s="878"/>
      <c r="AB235" s="124"/>
      <c r="AC235" s="92"/>
      <c r="AD235" s="92"/>
      <c r="AE235" s="445"/>
      <c r="AF235" s="445"/>
      <c r="AG235" s="445"/>
      <c r="AH235" s="445"/>
      <c r="AI235" s="445"/>
      <c r="AJ235" s="445"/>
      <c r="AK235" s="445"/>
      <c r="AL235" s="445"/>
      <c r="AM235" s="445"/>
      <c r="AN235" s="445"/>
      <c r="AO235" s="445"/>
      <c r="AP235" s="445"/>
      <c r="AQ235" s="445"/>
      <c r="AR235" s="445"/>
      <c r="AS235" s="445"/>
      <c r="AT235" s="445"/>
      <c r="AU235" s="445"/>
      <c r="AV235" s="445"/>
      <c r="AW235" s="445"/>
    </row>
    <row r="236" spans="1:49" s="3" customFormat="1">
      <c r="A236" s="30"/>
      <c r="B236" s="7"/>
      <c r="C236" s="19"/>
      <c r="D236" s="564"/>
      <c r="E236" s="565"/>
      <c r="F236" s="131"/>
      <c r="G236" s="347"/>
      <c r="H236" s="250"/>
      <c r="I236" s="235"/>
      <c r="J236" s="347"/>
      <c r="K236" s="253"/>
      <c r="L236" s="255"/>
      <c r="M236" s="255"/>
      <c r="O236" s="1"/>
      <c r="P236" s="1"/>
      <c r="Q236" s="1"/>
      <c r="R236" s="1"/>
      <c r="S236" s="1"/>
      <c r="T236" s="1"/>
      <c r="U236" s="1"/>
      <c r="V236" s="1"/>
      <c r="W236" s="534">
        <v>42</v>
      </c>
      <c r="X236" s="545">
        <f t="shared" si="96"/>
        <v>0</v>
      </c>
      <c r="Y236" s="879">
        <f>(J232+J233)*(C233-C232)/2</f>
        <v>0</v>
      </c>
      <c r="Z236" s="880"/>
      <c r="AB236" s="124"/>
      <c r="AC236" s="92"/>
      <c r="AD236" s="92"/>
      <c r="AE236" s="445"/>
      <c r="AF236" s="445"/>
      <c r="AG236" s="445"/>
      <c r="AH236" s="445"/>
      <c r="AI236" s="445"/>
      <c r="AJ236" s="445"/>
      <c r="AK236" s="445"/>
      <c r="AL236" s="445"/>
      <c r="AM236" s="445"/>
      <c r="AN236" s="445"/>
      <c r="AO236" s="445"/>
      <c r="AP236" s="445"/>
      <c r="AQ236" s="445"/>
      <c r="AR236" s="445"/>
      <c r="AS236" s="445"/>
      <c r="AT236" s="445"/>
      <c r="AU236" s="445"/>
      <c r="AV236" s="445"/>
      <c r="AW236" s="445"/>
    </row>
    <row r="237" spans="1:49" s="3" customFormat="1">
      <c r="A237" s="76"/>
      <c r="B237" s="116"/>
      <c r="C237" s="534"/>
      <c r="D237" s="564"/>
      <c r="E237" s="565"/>
      <c r="F237" s="183"/>
      <c r="G237" s="348"/>
      <c r="H237" s="251"/>
      <c r="I237" s="352"/>
      <c r="J237" s="227"/>
      <c r="K237" s="338"/>
      <c r="L237" s="407"/>
      <c r="M237" s="257"/>
      <c r="O237" s="1"/>
      <c r="P237" s="1"/>
      <c r="Q237" s="1"/>
      <c r="R237" s="1"/>
      <c r="S237" s="1"/>
      <c r="T237" s="1"/>
      <c r="U237" s="1"/>
      <c r="V237" s="1"/>
      <c r="W237" s="545" t="s">
        <v>25</v>
      </c>
      <c r="X237" s="545">
        <f>AVERAGE(X231:X235)</f>
        <v>0</v>
      </c>
      <c r="Y237" s="881">
        <f>SUM(Y232:Z235)/10*(220/100)/23*1000</f>
        <v>0</v>
      </c>
      <c r="Z237" s="882"/>
      <c r="AB237" s="124"/>
      <c r="AC237" s="92"/>
      <c r="AD237" s="92"/>
      <c r="AE237" s="445"/>
      <c r="AF237" s="445"/>
      <c r="AG237" s="445"/>
      <c r="AH237" s="445"/>
      <c r="AI237" s="445"/>
      <c r="AJ237" s="445"/>
      <c r="AK237" s="445"/>
      <c r="AL237" s="445"/>
      <c r="AM237" s="445"/>
      <c r="AN237" s="445"/>
      <c r="AO237" s="445"/>
      <c r="AP237" s="445"/>
      <c r="AQ237" s="445"/>
      <c r="AR237" s="445"/>
      <c r="AS237" s="445"/>
      <c r="AT237" s="445"/>
      <c r="AU237" s="445"/>
      <c r="AV237" s="445"/>
      <c r="AW237" s="445"/>
    </row>
    <row r="238" spans="1:49" s="3" customFormat="1">
      <c r="A238" s="140"/>
      <c r="B238" s="8"/>
      <c r="C238" s="66"/>
      <c r="D238" s="66"/>
      <c r="E238" s="529"/>
      <c r="F238" s="88"/>
      <c r="G238" s="66"/>
      <c r="H238" s="66"/>
      <c r="I238" s="66"/>
      <c r="J238" s="66"/>
      <c r="K238" s="83"/>
      <c r="L238" s="514"/>
      <c r="M238" s="8"/>
      <c r="N238" s="16"/>
      <c r="O238" s="8"/>
      <c r="P238" s="8"/>
      <c r="Q238" s="8"/>
      <c r="R238" s="8"/>
      <c r="S238" s="8"/>
      <c r="T238" s="8"/>
      <c r="U238" s="8"/>
      <c r="V238" s="8"/>
      <c r="W238" s="16"/>
      <c r="X238" s="16"/>
      <c r="Y238" s="16"/>
      <c r="Z238" s="16"/>
      <c r="AA238" s="16"/>
      <c r="AB238" s="144"/>
      <c r="AC238" s="92"/>
      <c r="AD238" s="92"/>
      <c r="AE238" s="445"/>
      <c r="AF238" s="445"/>
      <c r="AG238" s="445"/>
      <c r="AH238" s="445"/>
      <c r="AI238" s="445"/>
      <c r="AJ238" s="445"/>
      <c r="AK238" s="445"/>
      <c r="AL238" s="445"/>
      <c r="AM238" s="445"/>
      <c r="AN238" s="445"/>
      <c r="AO238" s="445"/>
      <c r="AP238" s="445"/>
      <c r="AQ238" s="445"/>
      <c r="AR238" s="445"/>
      <c r="AS238" s="445"/>
      <c r="AT238" s="445"/>
      <c r="AU238" s="445"/>
      <c r="AV238" s="445"/>
      <c r="AW238" s="445"/>
    </row>
    <row r="239" spans="1:49" s="3" customFormat="1">
      <c r="A239" s="141"/>
      <c r="B239" s="142"/>
      <c r="C239" s="141"/>
      <c r="D239" s="92"/>
      <c r="E239" s="92"/>
      <c r="F239" s="92"/>
      <c r="G239" s="92"/>
      <c r="H239" s="92"/>
      <c r="I239" s="92"/>
      <c r="J239" s="92"/>
      <c r="K239" s="92"/>
      <c r="L239" s="92"/>
      <c r="M239" s="92"/>
      <c r="N239" s="92"/>
      <c r="O239" s="92"/>
      <c r="P239" s="92"/>
      <c r="Q239" s="92"/>
      <c r="R239" s="92"/>
      <c r="S239" s="92"/>
      <c r="T239" s="92"/>
      <c r="U239" s="92"/>
      <c r="V239" s="92"/>
      <c r="W239" s="92"/>
      <c r="X239" s="92"/>
      <c r="Y239" s="92"/>
      <c r="Z239" s="89"/>
      <c r="AA239" s="89"/>
      <c r="AB239" s="92"/>
      <c r="AC239" s="92"/>
      <c r="AD239" s="92"/>
      <c r="AE239" s="445"/>
      <c r="AF239" s="445"/>
      <c r="AG239" s="445"/>
      <c r="AH239" s="445"/>
      <c r="AI239" s="445"/>
      <c r="AJ239" s="445"/>
      <c r="AK239" s="445"/>
      <c r="AL239" s="445"/>
      <c r="AM239" s="445"/>
      <c r="AN239" s="445"/>
      <c r="AO239" s="445"/>
      <c r="AP239" s="445"/>
      <c r="AQ239" s="445"/>
      <c r="AR239" s="445"/>
      <c r="AS239" s="445"/>
      <c r="AT239" s="445"/>
      <c r="AU239" s="445"/>
      <c r="AV239" s="445"/>
      <c r="AW239" s="445"/>
    </row>
    <row r="240" spans="1:49" s="3" customFormat="1" ht="15">
      <c r="A240" s="817" t="s">
        <v>223</v>
      </c>
      <c r="B240" s="859"/>
      <c r="C240" s="528" t="s">
        <v>22</v>
      </c>
      <c r="D240" s="45" t="s">
        <v>164</v>
      </c>
      <c r="E240" s="817" t="s">
        <v>27</v>
      </c>
      <c r="F240" s="859"/>
      <c r="G240" s="357" t="s">
        <v>227</v>
      </c>
      <c r="H240" s="46" t="s">
        <v>145</v>
      </c>
      <c r="I240" s="46" t="s">
        <v>95</v>
      </c>
      <c r="J240" s="150" t="s">
        <v>146</v>
      </c>
      <c r="K240" s="509" t="s">
        <v>28</v>
      </c>
      <c r="L240" s="45" t="s">
        <v>85</v>
      </c>
      <c r="M240" s="45" t="s">
        <v>134</v>
      </c>
      <c r="N240" s="351"/>
      <c r="O240" s="525" t="s">
        <v>22</v>
      </c>
      <c r="P240" s="644" t="s">
        <v>164</v>
      </c>
      <c r="Q240" s="644" t="s">
        <v>238</v>
      </c>
      <c r="R240" s="644" t="s">
        <v>27</v>
      </c>
      <c r="S240" s="644" t="s">
        <v>29</v>
      </c>
      <c r="T240" s="644" t="s">
        <v>179</v>
      </c>
      <c r="U240" s="644" t="s">
        <v>36</v>
      </c>
      <c r="V240" s="644" t="s">
        <v>38</v>
      </c>
      <c r="W240" s="644" t="s">
        <v>33</v>
      </c>
      <c r="X240" s="644" t="s">
        <v>167</v>
      </c>
      <c r="Y240" s="644" t="s">
        <v>181</v>
      </c>
      <c r="Z240" s="645" t="s">
        <v>46</v>
      </c>
      <c r="AA240" s="646"/>
      <c r="AB240" s="295"/>
      <c r="AC240" s="92"/>
      <c r="AD240" s="92"/>
      <c r="AE240" s="445"/>
      <c r="AF240" s="445"/>
      <c r="AG240" s="445"/>
      <c r="AH240" s="445"/>
      <c r="AI240" s="445"/>
      <c r="AJ240" s="445"/>
      <c r="AK240" s="445"/>
      <c r="AL240" s="445"/>
      <c r="AM240" s="445"/>
      <c r="AN240" s="445"/>
      <c r="AO240" s="445"/>
      <c r="AP240" s="445"/>
      <c r="AQ240" s="445"/>
      <c r="AR240" s="445"/>
      <c r="AS240" s="445"/>
      <c r="AT240" s="445"/>
      <c r="AU240" s="445"/>
      <c r="AV240" s="445"/>
      <c r="AW240" s="445"/>
    </row>
    <row r="241" spans="1:49" s="3" customFormat="1">
      <c r="A241" s="151"/>
      <c r="B241" s="152"/>
      <c r="C241" s="25" t="s">
        <v>23</v>
      </c>
      <c r="D241" s="24" t="s">
        <v>40</v>
      </c>
      <c r="E241" s="206" t="s">
        <v>108</v>
      </c>
      <c r="F241" s="513" t="s">
        <v>34</v>
      </c>
      <c r="G241" s="358"/>
      <c r="H241" s="82" t="s">
        <v>29</v>
      </c>
      <c r="I241" s="24" t="s">
        <v>29</v>
      </c>
      <c r="J241" s="25" t="s">
        <v>29</v>
      </c>
      <c r="K241" s="512" t="s">
        <v>202</v>
      </c>
      <c r="L241" s="134" t="s">
        <v>84</v>
      </c>
      <c r="M241" s="82" t="s">
        <v>147</v>
      </c>
      <c r="O241" s="512" t="s">
        <v>23</v>
      </c>
      <c r="P241" s="647" t="s">
        <v>40</v>
      </c>
      <c r="Q241" s="647" t="s">
        <v>40</v>
      </c>
      <c r="R241" s="648" t="s">
        <v>34</v>
      </c>
      <c r="S241" s="649"/>
      <c r="T241" s="648" t="s">
        <v>31</v>
      </c>
      <c r="U241" s="648" t="s">
        <v>37</v>
      </c>
      <c r="V241" s="648" t="s">
        <v>39</v>
      </c>
      <c r="W241" s="648" t="s">
        <v>34</v>
      </c>
      <c r="X241" s="648" t="s">
        <v>34</v>
      </c>
      <c r="Y241" s="648" t="s">
        <v>84</v>
      </c>
      <c r="Z241" s="648" t="s">
        <v>41</v>
      </c>
      <c r="AA241" s="648"/>
      <c r="AB241" s="124"/>
      <c r="AC241" s="92"/>
      <c r="AD241" s="92"/>
      <c r="AE241" s="445"/>
      <c r="AF241" s="445"/>
      <c r="AG241" s="445"/>
      <c r="AH241" s="445"/>
      <c r="AI241" s="445"/>
      <c r="AJ241" s="445"/>
      <c r="AK241" s="445"/>
      <c r="AL241" s="445"/>
      <c r="AM241" s="445"/>
      <c r="AN241" s="445"/>
      <c r="AO241" s="445"/>
      <c r="AP241" s="445"/>
      <c r="AQ241" s="445"/>
      <c r="AR241" s="445"/>
      <c r="AS241" s="445"/>
      <c r="AT241" s="445"/>
      <c r="AU241" s="445"/>
      <c r="AV241" s="445"/>
      <c r="AW241" s="445"/>
    </row>
    <row r="242" spans="1:49" s="3" customFormat="1">
      <c r="A242" s="17"/>
      <c r="B242" s="560"/>
      <c r="C242" s="18">
        <v>-10</v>
      </c>
      <c r="D242" s="74"/>
      <c r="E242" s="145"/>
      <c r="F242" s="130"/>
      <c r="G242" s="153"/>
      <c r="H242" s="248"/>
      <c r="I242" s="248"/>
      <c r="J242" s="252"/>
      <c r="K242" s="238"/>
      <c r="L242" s="248"/>
      <c r="M242" s="248"/>
      <c r="O242" s="175">
        <v>-10</v>
      </c>
      <c r="P242" s="635"/>
      <c r="Q242" s="433"/>
      <c r="R242" s="130"/>
      <c r="S242" s="130"/>
      <c r="T242" s="557"/>
      <c r="U242" s="544"/>
      <c r="V242" s="126"/>
      <c r="W242" s="557"/>
      <c r="X242" s="557"/>
      <c r="Y242" s="351"/>
      <c r="Z242" s="557"/>
      <c r="AA242" s="182"/>
      <c r="AB242" s="124"/>
      <c r="AC242" s="92"/>
      <c r="AD242" s="92"/>
      <c r="AE242" s="445"/>
      <c r="AF242" s="445"/>
      <c r="AG242" s="445"/>
      <c r="AH242" s="445"/>
      <c r="AI242" s="445"/>
      <c r="AJ242" s="445"/>
      <c r="AK242" s="445"/>
      <c r="AL242" s="445"/>
      <c r="AM242" s="445"/>
      <c r="AN242" s="445"/>
      <c r="AO242" s="445"/>
      <c r="AP242" s="445"/>
      <c r="AQ242" s="445"/>
      <c r="AR242" s="445"/>
      <c r="AS242" s="445"/>
      <c r="AT242" s="445"/>
      <c r="AU242" s="445"/>
      <c r="AV242" s="445"/>
      <c r="AW242" s="445"/>
    </row>
    <row r="243" spans="1:49" s="3" customFormat="1">
      <c r="A243" s="30" t="s">
        <v>61</v>
      </c>
      <c r="B243" s="72"/>
      <c r="C243" s="19">
        <v>10</v>
      </c>
      <c r="D243" s="74"/>
      <c r="E243" s="145"/>
      <c r="F243" s="131"/>
      <c r="G243" s="343"/>
      <c r="H243" s="249"/>
      <c r="I243" s="253"/>
      <c r="J243" s="254"/>
      <c r="K243" s="253"/>
      <c r="L243" s="327"/>
      <c r="M243" s="327"/>
      <c r="O243" s="64">
        <v>80</v>
      </c>
      <c r="P243" s="64"/>
      <c r="Q243" s="433"/>
      <c r="R243" s="131"/>
      <c r="S243" s="131"/>
      <c r="T243" s="558"/>
      <c r="U243" s="533"/>
      <c r="V243" s="127"/>
      <c r="W243" s="558"/>
      <c r="X243" s="558"/>
      <c r="Y243" s="131"/>
      <c r="Z243" s="558"/>
      <c r="AA243" s="181"/>
      <c r="AB243" s="124"/>
      <c r="AC243" s="92"/>
      <c r="AD243" s="92"/>
      <c r="AE243" s="445"/>
      <c r="AF243" s="445"/>
      <c r="AG243" s="445"/>
      <c r="AH243" s="445"/>
      <c r="AI243" s="445"/>
      <c r="AJ243" s="445"/>
      <c r="AK243" s="445"/>
      <c r="AL243" s="445"/>
      <c r="AM243" s="445"/>
      <c r="AN243" s="445"/>
      <c r="AO243" s="445"/>
      <c r="AP243" s="445"/>
      <c r="AQ243" s="445"/>
      <c r="AR243" s="445"/>
      <c r="AS243" s="445"/>
      <c r="AT243" s="445"/>
      <c r="AU243" s="445"/>
      <c r="AV243" s="445"/>
      <c r="AW243" s="445"/>
    </row>
    <row r="244" spans="1:49" s="3" customFormat="1">
      <c r="A244" s="6"/>
      <c r="B244" s="7"/>
      <c r="C244" s="19">
        <v>20</v>
      </c>
      <c r="D244" s="74"/>
      <c r="E244" s="145"/>
      <c r="F244" s="131"/>
      <c r="G244" s="343"/>
      <c r="H244" s="249"/>
      <c r="I244" s="253"/>
      <c r="J244" s="254"/>
      <c r="K244" s="234"/>
      <c r="L244" s="254"/>
      <c r="M244" s="254"/>
      <c r="O244" s="532">
        <v>85</v>
      </c>
      <c r="P244" s="64"/>
      <c r="Q244" s="433"/>
      <c r="R244" s="131"/>
      <c r="S244" s="131"/>
      <c r="T244" s="558"/>
      <c r="U244" s="533"/>
      <c r="V244" s="127"/>
      <c r="W244" s="558"/>
      <c r="X244" s="558"/>
      <c r="Y244" s="131"/>
      <c r="Z244" s="558"/>
      <c r="AA244" s="181"/>
      <c r="AB244" s="124"/>
      <c r="AC244" s="92"/>
      <c r="AD244" s="92"/>
      <c r="AE244" s="445"/>
      <c r="AF244" s="445"/>
      <c r="AG244" s="445"/>
      <c r="AH244" s="445"/>
      <c r="AI244" s="445"/>
      <c r="AJ244" s="445"/>
      <c r="AK244" s="445"/>
      <c r="AL244" s="445"/>
      <c r="AM244" s="445"/>
      <c r="AN244" s="445"/>
      <c r="AO244" s="445"/>
      <c r="AP244" s="445"/>
      <c r="AQ244" s="445"/>
      <c r="AR244" s="445"/>
      <c r="AS244" s="445"/>
      <c r="AT244" s="445"/>
      <c r="AU244" s="445"/>
      <c r="AV244" s="445"/>
      <c r="AW244" s="445"/>
    </row>
    <row r="245" spans="1:49" s="3" customFormat="1">
      <c r="A245" s="30" t="s">
        <v>97</v>
      </c>
      <c r="B245" s="7"/>
      <c r="C245" s="19">
        <v>30</v>
      </c>
      <c r="D245" s="74"/>
      <c r="E245" s="145"/>
      <c r="F245" s="131"/>
      <c r="G245" s="343"/>
      <c r="H245" s="249"/>
      <c r="I245" s="253"/>
      <c r="J245" s="254"/>
      <c r="K245" s="234"/>
      <c r="L245" s="347"/>
      <c r="M245" s="347"/>
      <c r="O245" s="64">
        <v>90</v>
      </c>
      <c r="P245" s="64"/>
      <c r="Q245" s="433"/>
      <c r="R245" s="131"/>
      <c r="S245" s="131"/>
      <c r="T245" s="558"/>
      <c r="U245" s="533"/>
      <c r="V245" s="127"/>
      <c r="W245" s="558"/>
      <c r="X245" s="558"/>
      <c r="Y245" s="131"/>
      <c r="Z245" s="558"/>
      <c r="AA245" s="181"/>
      <c r="AB245" s="124"/>
      <c r="AC245" s="92"/>
      <c r="AD245" s="92"/>
      <c r="AE245" s="445"/>
      <c r="AF245" s="445"/>
      <c r="AG245" s="445"/>
      <c r="AH245" s="445"/>
      <c r="AI245" s="445"/>
      <c r="AJ245" s="445"/>
      <c r="AK245" s="445"/>
      <c r="AL245" s="445"/>
      <c r="AM245" s="445"/>
      <c r="AN245" s="445"/>
      <c r="AO245" s="445"/>
      <c r="AP245" s="445"/>
      <c r="AQ245" s="445"/>
      <c r="AR245" s="445"/>
      <c r="AS245" s="445"/>
      <c r="AT245" s="445"/>
      <c r="AU245" s="445"/>
      <c r="AV245" s="445"/>
      <c r="AW245" s="445"/>
    </row>
    <row r="246" spans="1:49" s="3" customFormat="1">
      <c r="A246" s="6"/>
      <c r="B246" s="72"/>
      <c r="C246" s="19">
        <v>40</v>
      </c>
      <c r="D246" s="74"/>
      <c r="E246" s="145"/>
      <c r="F246" s="131"/>
      <c r="G246" s="343"/>
      <c r="H246" s="249"/>
      <c r="I246" s="253"/>
      <c r="J246" s="254"/>
      <c r="K246" s="234"/>
      <c r="L246" s="347"/>
      <c r="M246" s="347"/>
      <c r="O246" s="64">
        <v>100</v>
      </c>
      <c r="P246" s="64"/>
      <c r="Q246" s="433"/>
      <c r="R246" s="131"/>
      <c r="S246" s="131"/>
      <c r="T246" s="558"/>
      <c r="U246" s="533"/>
      <c r="V246" s="127"/>
      <c r="W246" s="558"/>
      <c r="X246" s="558"/>
      <c r="Y246" s="131"/>
      <c r="Z246" s="558"/>
      <c r="AA246" s="181"/>
      <c r="AB246" s="124"/>
      <c r="AC246" s="92"/>
      <c r="AD246" s="92"/>
      <c r="AE246" s="445"/>
      <c r="AF246" s="445"/>
      <c r="AG246" s="445"/>
      <c r="AH246" s="445"/>
      <c r="AI246" s="445"/>
      <c r="AJ246" s="445"/>
      <c r="AK246" s="445"/>
      <c r="AL246" s="445"/>
      <c r="AM246" s="445"/>
      <c r="AN246" s="445"/>
      <c r="AO246" s="445"/>
      <c r="AP246" s="445"/>
      <c r="AQ246" s="445"/>
      <c r="AR246" s="445"/>
      <c r="AS246" s="445"/>
      <c r="AT246" s="445"/>
      <c r="AU246" s="445"/>
      <c r="AV246" s="445"/>
      <c r="AW246" s="445"/>
    </row>
    <row r="247" spans="1:49" s="3" customFormat="1">
      <c r="A247" s="30" t="s">
        <v>96</v>
      </c>
      <c r="B247" s="7"/>
      <c r="C247" s="19">
        <v>50</v>
      </c>
      <c r="D247" s="74"/>
      <c r="E247" s="145"/>
      <c r="F247" s="131"/>
      <c r="G247" s="343"/>
      <c r="H247" s="249"/>
      <c r="I247" s="253"/>
      <c r="J247" s="254"/>
      <c r="K247" s="234"/>
      <c r="L247" s="347"/>
      <c r="M247" s="347"/>
      <c r="O247" s="19">
        <v>110</v>
      </c>
      <c r="P247" s="64"/>
      <c r="Q247" s="433"/>
      <c r="R247" s="131"/>
      <c r="S247" s="131"/>
      <c r="AA247" s="124"/>
      <c r="AB247" s="124"/>
      <c r="AC247" s="92"/>
      <c r="AD247" s="92"/>
      <c r="AE247" s="445"/>
      <c r="AF247" s="445"/>
      <c r="AG247" s="445"/>
      <c r="AH247" s="445"/>
      <c r="AI247" s="445"/>
      <c r="AJ247" s="445"/>
      <c r="AK247" s="445"/>
      <c r="AL247" s="445"/>
      <c r="AM247" s="445"/>
      <c r="AN247" s="445"/>
      <c r="AO247" s="445"/>
      <c r="AP247" s="445"/>
      <c r="AQ247" s="445"/>
      <c r="AR247" s="445"/>
      <c r="AS247" s="445"/>
      <c r="AT247" s="445"/>
      <c r="AU247" s="445"/>
      <c r="AV247" s="445"/>
      <c r="AW247" s="445"/>
    </row>
    <row r="248" spans="1:49" s="3" customFormat="1">
      <c r="A248" s="30"/>
      <c r="B248" s="72"/>
      <c r="C248" s="19">
        <v>60</v>
      </c>
      <c r="D248" s="74"/>
      <c r="E248" s="145"/>
      <c r="F248" s="131"/>
      <c r="G248" s="343"/>
      <c r="H248" s="249"/>
      <c r="I248" s="253"/>
      <c r="J248" s="254"/>
      <c r="K248" s="234"/>
      <c r="L248" s="347"/>
      <c r="M248" s="347"/>
      <c r="O248" s="65">
        <v>120</v>
      </c>
      <c r="P248" s="65"/>
      <c r="Q248" s="433"/>
      <c r="R248" s="183"/>
      <c r="S248" s="183"/>
      <c r="T248" s="8"/>
      <c r="U248" s="8"/>
      <c r="V248" s="8"/>
      <c r="W248" s="8"/>
      <c r="X248" s="8"/>
      <c r="Y248" s="16"/>
      <c r="Z248" s="16"/>
      <c r="AA248" s="144"/>
      <c r="AB248" s="124"/>
      <c r="AC248" s="92"/>
      <c r="AD248" s="92"/>
      <c r="AE248" s="445"/>
      <c r="AF248" s="445"/>
      <c r="AG248" s="445"/>
      <c r="AH248" s="445"/>
      <c r="AI248" s="445"/>
      <c r="AJ248" s="445"/>
      <c r="AK248" s="445"/>
      <c r="AL248" s="445"/>
      <c r="AM248" s="445"/>
      <c r="AN248" s="445"/>
      <c r="AO248" s="445"/>
      <c r="AP248" s="445"/>
      <c r="AQ248" s="445"/>
      <c r="AR248" s="445"/>
      <c r="AS248" s="445"/>
      <c r="AT248" s="445"/>
      <c r="AU248" s="445"/>
      <c r="AV248" s="445"/>
      <c r="AW248" s="445"/>
    </row>
    <row r="249" spans="1:49" s="3" customFormat="1">
      <c r="A249" s="30"/>
      <c r="B249" s="7"/>
      <c r="C249" s="19">
        <v>70</v>
      </c>
      <c r="D249" s="74"/>
      <c r="E249" s="145"/>
      <c r="F249" s="131"/>
      <c r="G249" s="343"/>
      <c r="H249" s="249"/>
      <c r="I249" s="253"/>
      <c r="J249" s="254"/>
      <c r="K249" s="1"/>
      <c r="L249" s="347"/>
      <c r="M249" s="347"/>
      <c r="O249" s="204" t="s">
        <v>94</v>
      </c>
      <c r="P249" s="599"/>
      <c r="Q249" s="148"/>
      <c r="R249" s="132"/>
      <c r="S249" s="132"/>
      <c r="T249" s="132"/>
      <c r="U249" s="77"/>
      <c r="V249" s="149"/>
      <c r="W249" s="132"/>
      <c r="X249" s="132"/>
      <c r="Y249" s="132"/>
      <c r="Z249" s="132"/>
      <c r="AA249" s="187"/>
      <c r="AB249" s="124"/>
      <c r="AC249" s="92"/>
      <c r="AD249" s="92"/>
      <c r="AE249" s="445"/>
      <c r="AF249" s="445"/>
      <c r="AG249" s="445"/>
      <c r="AH249" s="445"/>
      <c r="AI249" s="445"/>
      <c r="AJ249" s="445"/>
      <c r="AK249" s="445"/>
      <c r="AL249" s="445"/>
      <c r="AM249" s="445"/>
      <c r="AN249" s="445"/>
      <c r="AO249" s="445"/>
      <c r="AP249" s="445"/>
      <c r="AQ249" s="445"/>
      <c r="AR249" s="445"/>
      <c r="AS249" s="445"/>
      <c r="AT249" s="445"/>
      <c r="AU249" s="445"/>
      <c r="AV249" s="445"/>
      <c r="AW249" s="445"/>
    </row>
    <row r="250" spans="1:49" s="3" customFormat="1">
      <c r="A250" s="6"/>
      <c r="B250" s="7"/>
      <c r="C250" s="19">
        <v>80</v>
      </c>
      <c r="D250" s="74"/>
      <c r="E250" s="145"/>
      <c r="F250" s="131"/>
      <c r="G250" s="343"/>
      <c r="H250" s="248"/>
      <c r="I250" s="238"/>
      <c r="J250" s="248"/>
      <c r="K250" s="1"/>
      <c r="L250" s="347"/>
      <c r="M250" s="347"/>
      <c r="AB250" s="124"/>
      <c r="AC250" s="92"/>
      <c r="AD250" s="92"/>
      <c r="AE250" s="445"/>
      <c r="AF250" s="445"/>
      <c r="AG250" s="445"/>
      <c r="AH250" s="445"/>
      <c r="AI250" s="445"/>
      <c r="AJ250" s="445"/>
      <c r="AK250" s="445"/>
      <c r="AL250" s="445"/>
      <c r="AM250" s="445"/>
      <c r="AN250" s="445"/>
      <c r="AO250" s="445"/>
      <c r="AP250" s="445"/>
      <c r="AQ250" s="445"/>
      <c r="AR250" s="445"/>
      <c r="AS250" s="445"/>
      <c r="AT250" s="445"/>
      <c r="AU250" s="445"/>
      <c r="AV250" s="445"/>
      <c r="AW250" s="445"/>
    </row>
    <row r="251" spans="1:49" s="3" customFormat="1" ht="15">
      <c r="A251" s="6"/>
      <c r="B251" s="7"/>
      <c r="C251" s="19">
        <v>85</v>
      </c>
      <c r="D251" s="74"/>
      <c r="E251" s="145"/>
      <c r="F251" s="131"/>
      <c r="G251" s="343"/>
      <c r="H251" s="248"/>
      <c r="I251" s="238"/>
      <c r="J251" s="248"/>
      <c r="K251" s="253"/>
      <c r="L251" s="255"/>
      <c r="M251" s="255"/>
      <c r="O251" s="812" t="s">
        <v>63</v>
      </c>
      <c r="P251" s="813"/>
      <c r="Q251" s="814"/>
      <c r="R251" s="1"/>
      <c r="S251" s="891" t="s">
        <v>98</v>
      </c>
      <c r="T251" s="892"/>
      <c r="U251" s="78"/>
      <c r="V251" s="1"/>
      <c r="W251" s="525" t="s">
        <v>22</v>
      </c>
      <c r="X251" s="509" t="s">
        <v>24</v>
      </c>
      <c r="Y251" s="817" t="s">
        <v>81</v>
      </c>
      <c r="Z251" s="859"/>
      <c r="AB251" s="124"/>
      <c r="AC251" s="92"/>
      <c r="AD251" s="92"/>
      <c r="AE251" s="445"/>
      <c r="AF251" s="445"/>
      <c r="AG251" s="445"/>
      <c r="AH251" s="445"/>
      <c r="AI251" s="445"/>
      <c r="AJ251" s="445"/>
      <c r="AK251" s="445"/>
      <c r="AL251" s="445"/>
      <c r="AM251" s="445"/>
      <c r="AN251" s="445"/>
      <c r="AO251" s="445"/>
      <c r="AP251" s="445"/>
      <c r="AQ251" s="445"/>
      <c r="AR251" s="445"/>
      <c r="AS251" s="445"/>
      <c r="AT251" s="445"/>
      <c r="AU251" s="445"/>
      <c r="AV251" s="445"/>
      <c r="AW251" s="445"/>
    </row>
    <row r="252" spans="1:49" s="3" customFormat="1">
      <c r="A252" s="30"/>
      <c r="B252" s="7"/>
      <c r="C252" s="19">
        <v>90</v>
      </c>
      <c r="D252" s="74"/>
      <c r="E252" s="145"/>
      <c r="F252" s="131"/>
      <c r="G252" s="343"/>
      <c r="H252" s="248"/>
      <c r="I252" s="238"/>
      <c r="J252" s="248"/>
      <c r="K252" s="253"/>
      <c r="L252" s="257"/>
      <c r="M252" s="257"/>
      <c r="O252" s="96" t="s">
        <v>62</v>
      </c>
      <c r="P252" s="96" t="s">
        <v>58</v>
      </c>
      <c r="Q252" s="26" t="s">
        <v>59</v>
      </c>
      <c r="R252" s="1"/>
      <c r="S252" s="889" t="s">
        <v>99</v>
      </c>
      <c r="T252" s="890"/>
      <c r="U252" s="205"/>
      <c r="V252" s="1"/>
      <c r="W252" s="512" t="s">
        <v>23</v>
      </c>
      <c r="X252" s="512" t="s">
        <v>40</v>
      </c>
      <c r="Y252" s="889" t="s">
        <v>196</v>
      </c>
      <c r="Z252" s="890"/>
      <c r="AB252" s="124"/>
      <c r="AC252" s="92"/>
      <c r="AD252" s="92"/>
      <c r="AE252" s="445"/>
      <c r="AF252" s="445"/>
      <c r="AG252" s="445"/>
      <c r="AH252" s="445"/>
      <c r="AI252" s="445"/>
      <c r="AJ252" s="445"/>
      <c r="AK252" s="445"/>
      <c r="AL252" s="445"/>
      <c r="AM252" s="445"/>
      <c r="AN252" s="445"/>
      <c r="AO252" s="445"/>
      <c r="AP252" s="445"/>
      <c r="AQ252" s="445"/>
      <c r="AR252" s="445"/>
      <c r="AS252" s="445"/>
      <c r="AT252" s="445"/>
      <c r="AU252" s="445"/>
      <c r="AV252" s="445"/>
      <c r="AW252" s="445"/>
    </row>
    <row r="253" spans="1:49" s="3" customFormat="1">
      <c r="A253" s="30"/>
      <c r="B253" s="7"/>
      <c r="C253" s="19">
        <v>100</v>
      </c>
      <c r="D253" s="74"/>
      <c r="E253" s="145"/>
      <c r="F253" s="131"/>
      <c r="G253" s="343"/>
      <c r="H253" s="562"/>
      <c r="I253" s="563"/>
      <c r="J253" s="248"/>
      <c r="K253" s="253"/>
      <c r="L253" s="248"/>
      <c r="M253" s="248"/>
      <c r="O253" s="137" t="e">
        <f>P256/Q256</f>
        <v>#DIV/0!</v>
      </c>
      <c r="P253" s="145"/>
      <c r="Q253" s="145"/>
      <c r="R253" s="1"/>
      <c r="S253" s="1"/>
      <c r="T253" s="1"/>
      <c r="U253" s="1"/>
      <c r="V253" s="1"/>
      <c r="W253" s="18">
        <v>2</v>
      </c>
      <c r="X253" s="543">
        <f t="shared" ref="X253:X258" si="97">D250</f>
        <v>0</v>
      </c>
      <c r="Y253" s="567"/>
      <c r="Z253" s="566"/>
      <c r="AB253" s="124"/>
      <c r="AC253" s="92"/>
      <c r="AD253" s="92"/>
      <c r="AE253" s="445"/>
      <c r="AF253" s="445"/>
      <c r="AG253" s="445"/>
      <c r="AH253" s="445"/>
      <c r="AI253" s="445"/>
      <c r="AJ253" s="445"/>
      <c r="AK253" s="445"/>
      <c r="AL253" s="445"/>
      <c r="AM253" s="445"/>
      <c r="AN253" s="445"/>
      <c r="AO253" s="445"/>
      <c r="AP253" s="445"/>
      <c r="AQ253" s="445"/>
      <c r="AR253" s="445"/>
      <c r="AS253" s="445"/>
      <c r="AT253" s="445"/>
      <c r="AU253" s="445"/>
      <c r="AV253" s="445"/>
      <c r="AW253" s="445"/>
    </row>
    <row r="254" spans="1:49" s="3" customFormat="1">
      <c r="A254" s="30"/>
      <c r="B254" s="7"/>
      <c r="C254" s="19">
        <v>110</v>
      </c>
      <c r="D254" s="74"/>
      <c r="E254" s="145"/>
      <c r="F254" s="131"/>
      <c r="G254" s="343"/>
      <c r="H254" s="275"/>
      <c r="I254" s="238"/>
      <c r="J254" s="248"/>
      <c r="K254" s="1"/>
      <c r="L254" s="256"/>
      <c r="M254" s="256"/>
      <c r="O254" s="532"/>
      <c r="P254" s="145"/>
      <c r="Q254" s="145"/>
      <c r="R254" s="1"/>
      <c r="S254" s="1"/>
      <c r="T254" s="1"/>
      <c r="U254" s="1"/>
      <c r="V254" s="1"/>
      <c r="W254" s="19">
        <v>7</v>
      </c>
      <c r="X254" s="532">
        <f t="shared" si="97"/>
        <v>0</v>
      </c>
      <c r="Y254" s="877">
        <f>(J250+J251)*(C251-C250)/2</f>
        <v>0</v>
      </c>
      <c r="Z254" s="878"/>
      <c r="AB254" s="124"/>
      <c r="AC254" s="92"/>
      <c r="AD254" s="92"/>
      <c r="AE254" s="445"/>
      <c r="AF254" s="445"/>
      <c r="AG254" s="445"/>
      <c r="AH254" s="445"/>
      <c r="AI254" s="445"/>
      <c r="AJ254" s="445"/>
      <c r="AK254" s="445"/>
      <c r="AL254" s="445"/>
      <c r="AM254" s="445"/>
      <c r="AN254" s="445"/>
      <c r="AO254" s="445"/>
      <c r="AP254" s="445"/>
      <c r="AQ254" s="445"/>
      <c r="AR254" s="445"/>
      <c r="AS254" s="445"/>
      <c r="AT254" s="445"/>
      <c r="AU254" s="445"/>
      <c r="AV254" s="445"/>
      <c r="AW254" s="445"/>
    </row>
    <row r="255" spans="1:49" s="3" customFormat="1">
      <c r="A255" s="30"/>
      <c r="B255" s="7"/>
      <c r="C255" s="19">
        <v>120</v>
      </c>
      <c r="D255" s="74"/>
      <c r="E255" s="145"/>
      <c r="F255" s="131"/>
      <c r="G255" s="343"/>
      <c r="H255" s="248"/>
      <c r="I255" s="238"/>
      <c r="J255" s="248"/>
      <c r="K255" s="238"/>
      <c r="L255" s="255"/>
      <c r="M255" s="255"/>
      <c r="O255" s="545"/>
      <c r="P255" s="145"/>
      <c r="Q255" s="145"/>
      <c r="R255" s="1"/>
      <c r="S255" s="1"/>
      <c r="T255" s="1"/>
      <c r="U255" s="1"/>
      <c r="V255" s="1"/>
      <c r="W255" s="19">
        <v>12</v>
      </c>
      <c r="X255" s="532">
        <f t="shared" si="97"/>
        <v>0</v>
      </c>
      <c r="Y255" s="877">
        <f>(J251+J252)*(C252-C251)/2</f>
        <v>0</v>
      </c>
      <c r="Z255" s="878"/>
      <c r="AB255" s="124"/>
      <c r="AC255" s="92"/>
      <c r="AD255" s="92"/>
      <c r="AE255" s="445"/>
      <c r="AF255" s="445"/>
      <c r="AG255" s="445"/>
      <c r="AH255" s="445"/>
      <c r="AI255" s="445"/>
      <c r="AJ255" s="445"/>
      <c r="AK255" s="445"/>
      <c r="AL255" s="445"/>
      <c r="AM255" s="445"/>
      <c r="AN255" s="445"/>
      <c r="AO255" s="445"/>
      <c r="AP255" s="445"/>
      <c r="AQ255" s="445"/>
      <c r="AR255" s="445"/>
      <c r="AS255" s="445"/>
      <c r="AT255" s="445"/>
      <c r="AU255" s="445"/>
      <c r="AV255" s="445"/>
      <c r="AW255" s="445"/>
    </row>
    <row r="256" spans="1:49" s="3" customFormat="1">
      <c r="A256" s="30"/>
      <c r="B256" s="7"/>
      <c r="C256" s="19"/>
      <c r="D256" s="564"/>
      <c r="E256" s="565"/>
      <c r="F256" s="131"/>
      <c r="G256" s="349"/>
      <c r="H256" s="249"/>
      <c r="I256" s="235"/>
      <c r="J256" s="347"/>
      <c r="K256" s="253"/>
      <c r="L256" s="255"/>
      <c r="M256" s="255"/>
      <c r="O256" s="42" t="s">
        <v>25</v>
      </c>
      <c r="P256" s="551" t="e">
        <f>AVERAGE(P253:P255)</f>
        <v>#DIV/0!</v>
      </c>
      <c r="Q256" s="173" t="e">
        <f>AVERAGE(Q253:Q255)</f>
        <v>#DIV/0!</v>
      </c>
      <c r="R256" s="1"/>
      <c r="S256" s="1"/>
      <c r="T256" s="1"/>
      <c r="U256" s="1"/>
      <c r="V256" s="1"/>
      <c r="W256" s="19">
        <v>22</v>
      </c>
      <c r="X256" s="532">
        <f t="shared" si="97"/>
        <v>0</v>
      </c>
      <c r="Y256" s="877">
        <f>(J252+J253)*(C253-C252)/2</f>
        <v>0</v>
      </c>
      <c r="Z256" s="878"/>
      <c r="AB256" s="124"/>
      <c r="AC256" s="92"/>
      <c r="AD256" s="92"/>
      <c r="AE256" s="445"/>
      <c r="AF256" s="445"/>
      <c r="AG256" s="445"/>
      <c r="AH256" s="445"/>
      <c r="AI256" s="445"/>
      <c r="AJ256" s="445"/>
      <c r="AK256" s="445"/>
      <c r="AL256" s="445"/>
      <c r="AM256" s="445"/>
      <c r="AN256" s="445"/>
      <c r="AO256" s="445"/>
      <c r="AP256" s="445"/>
      <c r="AQ256" s="445"/>
      <c r="AR256" s="445"/>
      <c r="AS256" s="445"/>
      <c r="AT256" s="445"/>
      <c r="AU256" s="445"/>
      <c r="AV256" s="445"/>
      <c r="AW256" s="445"/>
    </row>
    <row r="257" spans="1:49" s="3" customFormat="1">
      <c r="A257" s="30"/>
      <c r="B257" s="7"/>
      <c r="C257" s="19"/>
      <c r="D257" s="564"/>
      <c r="E257" s="565"/>
      <c r="F257" s="131"/>
      <c r="G257" s="344"/>
      <c r="H257" s="250"/>
      <c r="I257" s="235"/>
      <c r="J257" s="347"/>
      <c r="K257" s="253"/>
      <c r="L257" s="255"/>
      <c r="M257" s="255"/>
      <c r="O257" s="1"/>
      <c r="P257" s="1"/>
      <c r="Q257" s="1"/>
      <c r="R257" s="1"/>
      <c r="S257" s="1"/>
      <c r="T257" s="1"/>
      <c r="U257" s="1"/>
      <c r="V257" s="1"/>
      <c r="W257" s="19">
        <v>32</v>
      </c>
      <c r="X257" s="532">
        <f t="shared" si="97"/>
        <v>0</v>
      </c>
      <c r="Y257" s="877">
        <f>(J253+J254)*(C254-C253)/2</f>
        <v>0</v>
      </c>
      <c r="Z257" s="878"/>
      <c r="AB257" s="124"/>
      <c r="AC257" s="92"/>
      <c r="AD257" s="92"/>
      <c r="AE257" s="445"/>
      <c r="AF257" s="445"/>
      <c r="AG257" s="445"/>
      <c r="AH257" s="445"/>
      <c r="AI257" s="445"/>
      <c r="AJ257" s="445"/>
      <c r="AK257" s="445"/>
      <c r="AL257" s="445"/>
      <c r="AM257" s="445"/>
      <c r="AN257" s="445"/>
      <c r="AO257" s="445"/>
      <c r="AP257" s="445"/>
      <c r="AQ257" s="445"/>
      <c r="AR257" s="445"/>
      <c r="AS257" s="445"/>
      <c r="AT257" s="445"/>
      <c r="AU257" s="445"/>
      <c r="AV257" s="445"/>
      <c r="AW257" s="445"/>
    </row>
    <row r="258" spans="1:49" s="3" customFormat="1">
      <c r="A258" s="30"/>
      <c r="B258" s="7"/>
      <c r="C258" s="19"/>
      <c r="D258" s="564"/>
      <c r="E258" s="565"/>
      <c r="F258" s="131"/>
      <c r="G258" s="347"/>
      <c r="H258" s="250"/>
      <c r="I258" s="235"/>
      <c r="J258" s="347"/>
      <c r="K258" s="253"/>
      <c r="L258" s="255"/>
      <c r="M258" s="255"/>
      <c r="O258" s="1"/>
      <c r="P258" s="1"/>
      <c r="Q258" s="1"/>
      <c r="R258" s="1"/>
      <c r="S258" s="1"/>
      <c r="T258" s="1"/>
      <c r="U258" s="1"/>
      <c r="V258" s="1"/>
      <c r="W258" s="534">
        <v>42</v>
      </c>
      <c r="X258" s="545">
        <f t="shared" si="97"/>
        <v>0</v>
      </c>
      <c r="Y258" s="879">
        <f>(J254+J255)*(C255-C254)/2</f>
        <v>0</v>
      </c>
      <c r="Z258" s="880"/>
      <c r="AB258" s="124"/>
      <c r="AC258" s="92"/>
      <c r="AD258" s="92"/>
      <c r="AE258" s="445"/>
      <c r="AF258" s="445"/>
      <c r="AG258" s="445"/>
      <c r="AH258" s="445"/>
      <c r="AI258" s="445"/>
      <c r="AJ258" s="445"/>
      <c r="AK258" s="445"/>
      <c r="AL258" s="445"/>
      <c r="AM258" s="445"/>
      <c r="AN258" s="445"/>
      <c r="AO258" s="445"/>
      <c r="AP258" s="445"/>
      <c r="AQ258" s="445"/>
      <c r="AR258" s="445"/>
      <c r="AS258" s="445"/>
      <c r="AT258" s="445"/>
      <c r="AU258" s="445"/>
      <c r="AV258" s="445"/>
      <c r="AW258" s="445"/>
    </row>
    <row r="259" spans="1:49" s="3" customFormat="1">
      <c r="A259" s="76"/>
      <c r="B259" s="116"/>
      <c r="C259" s="534"/>
      <c r="D259" s="564"/>
      <c r="E259" s="565"/>
      <c r="F259" s="183"/>
      <c r="G259" s="348"/>
      <c r="H259" s="251"/>
      <c r="I259" s="352"/>
      <c r="J259" s="227"/>
      <c r="K259" s="338"/>
      <c r="L259" s="407"/>
      <c r="M259" s="257"/>
      <c r="O259" s="1"/>
      <c r="P259" s="1"/>
      <c r="Q259" s="1"/>
      <c r="R259" s="1"/>
      <c r="S259" s="1"/>
      <c r="T259" s="1"/>
      <c r="U259" s="1"/>
      <c r="V259" s="1"/>
      <c r="W259" s="545" t="s">
        <v>25</v>
      </c>
      <c r="X259" s="545">
        <f>AVERAGE(X253:X257)</f>
        <v>0</v>
      </c>
      <c r="Y259" s="881">
        <f>SUM(Y254:Z257)/10*(220/100)/23*1000</f>
        <v>0</v>
      </c>
      <c r="Z259" s="882"/>
      <c r="AB259" s="124"/>
      <c r="AC259" s="92"/>
      <c r="AD259" s="92"/>
      <c r="AE259" s="445"/>
      <c r="AF259" s="445"/>
      <c r="AG259" s="445"/>
      <c r="AH259" s="445"/>
      <c r="AI259" s="445"/>
      <c r="AJ259" s="445"/>
      <c r="AK259" s="445"/>
      <c r="AL259" s="445"/>
      <c r="AM259" s="445"/>
      <c r="AN259" s="445"/>
      <c r="AO259" s="445"/>
      <c r="AP259" s="445"/>
      <c r="AQ259" s="445"/>
      <c r="AR259" s="445"/>
      <c r="AS259" s="445"/>
      <c r="AT259" s="445"/>
      <c r="AU259" s="445"/>
      <c r="AV259" s="445"/>
      <c r="AW259" s="445"/>
    </row>
    <row r="260" spans="1:49" s="3" customFormat="1">
      <c r="A260" s="140"/>
      <c r="B260" s="8"/>
      <c r="C260" s="66"/>
      <c r="D260" s="66"/>
      <c r="E260" s="529"/>
      <c r="F260" s="88"/>
      <c r="G260" s="66"/>
      <c r="H260" s="66"/>
      <c r="I260" s="66"/>
      <c r="J260" s="66"/>
      <c r="K260" s="83"/>
      <c r="L260" s="514"/>
      <c r="M260" s="8"/>
      <c r="N260" s="16"/>
      <c r="O260" s="8"/>
      <c r="P260" s="8"/>
      <c r="Q260" s="8"/>
      <c r="R260" s="8"/>
      <c r="S260" s="8"/>
      <c r="T260" s="8"/>
      <c r="U260" s="8"/>
      <c r="V260" s="8"/>
      <c r="W260" s="16"/>
      <c r="X260" s="16"/>
      <c r="Y260" s="16"/>
      <c r="Z260" s="16"/>
      <c r="AA260" s="16"/>
      <c r="AB260" s="144"/>
      <c r="AC260" s="92"/>
      <c r="AD260" s="92"/>
      <c r="AE260" s="445"/>
      <c r="AF260" s="445"/>
      <c r="AG260" s="445"/>
      <c r="AH260" s="445"/>
      <c r="AI260" s="445"/>
      <c r="AJ260" s="445"/>
      <c r="AK260" s="445"/>
      <c r="AL260" s="445"/>
      <c r="AM260" s="445"/>
      <c r="AN260" s="445"/>
      <c r="AO260" s="445"/>
      <c r="AP260" s="445"/>
      <c r="AQ260" s="445"/>
      <c r="AR260" s="445"/>
      <c r="AS260" s="445"/>
      <c r="AT260" s="445"/>
      <c r="AU260" s="445"/>
      <c r="AV260" s="445"/>
      <c r="AW260" s="445"/>
    </row>
    <row r="261" spans="1:49" s="3" customFormat="1">
      <c r="A261" s="141"/>
      <c r="B261" s="142"/>
      <c r="C261" s="141"/>
      <c r="D261" s="92"/>
      <c r="E261" s="92"/>
      <c r="F261" s="92"/>
      <c r="G261" s="92"/>
      <c r="H261" s="92"/>
      <c r="I261" s="92"/>
      <c r="J261" s="92"/>
      <c r="K261" s="92"/>
      <c r="L261" s="92"/>
      <c r="M261" s="92"/>
      <c r="N261" s="92"/>
      <c r="O261" s="92"/>
      <c r="P261" s="92"/>
      <c r="Q261" s="92"/>
      <c r="R261" s="92"/>
      <c r="S261" s="92"/>
      <c r="T261" s="92"/>
      <c r="U261" s="92"/>
      <c r="V261" s="92"/>
      <c r="W261" s="92"/>
      <c r="X261" s="92"/>
      <c r="Y261" s="92"/>
      <c r="Z261" s="89"/>
      <c r="AA261" s="89"/>
      <c r="AB261" s="92"/>
      <c r="AC261" s="92"/>
      <c r="AD261" s="92"/>
      <c r="AE261" s="445"/>
      <c r="AF261" s="445"/>
      <c r="AG261" s="445"/>
      <c r="AH261" s="445"/>
      <c r="AI261" s="445"/>
      <c r="AJ261" s="445"/>
      <c r="AK261" s="445"/>
      <c r="AL261" s="445"/>
      <c r="AM261" s="445"/>
      <c r="AN261" s="445"/>
      <c r="AO261" s="445"/>
      <c r="AP261" s="445"/>
      <c r="AQ261" s="445"/>
      <c r="AR261" s="445"/>
      <c r="AS261" s="445"/>
      <c r="AT261" s="445"/>
      <c r="AU261" s="445"/>
      <c r="AV261" s="445"/>
      <c r="AW261" s="445"/>
    </row>
    <row r="262" spans="1:49" s="3" customFormat="1" ht="15">
      <c r="A262" s="817" t="s">
        <v>224</v>
      </c>
      <c r="B262" s="859"/>
      <c r="C262" s="528" t="s">
        <v>22</v>
      </c>
      <c r="D262" s="45" t="s">
        <v>164</v>
      </c>
      <c r="E262" s="817" t="s">
        <v>27</v>
      </c>
      <c r="F262" s="859"/>
      <c r="G262" s="357" t="s">
        <v>227</v>
      </c>
      <c r="H262" s="46" t="s">
        <v>145</v>
      </c>
      <c r="I262" s="46" t="s">
        <v>95</v>
      </c>
      <c r="J262" s="150" t="s">
        <v>146</v>
      </c>
      <c r="K262" s="509" t="s">
        <v>28</v>
      </c>
      <c r="L262" s="45" t="s">
        <v>85</v>
      </c>
      <c r="M262" s="45" t="s">
        <v>134</v>
      </c>
      <c r="N262" s="351"/>
      <c r="O262" s="525" t="s">
        <v>22</v>
      </c>
      <c r="P262" s="644" t="s">
        <v>164</v>
      </c>
      <c r="Q262" s="644" t="s">
        <v>238</v>
      </c>
      <c r="R262" s="644" t="s">
        <v>27</v>
      </c>
      <c r="S262" s="644" t="s">
        <v>29</v>
      </c>
      <c r="T262" s="644" t="s">
        <v>179</v>
      </c>
      <c r="U262" s="644" t="s">
        <v>36</v>
      </c>
      <c r="V262" s="644" t="s">
        <v>38</v>
      </c>
      <c r="W262" s="644" t="s">
        <v>33</v>
      </c>
      <c r="X262" s="644" t="s">
        <v>167</v>
      </c>
      <c r="Y262" s="644" t="s">
        <v>181</v>
      </c>
      <c r="Z262" s="645" t="s">
        <v>46</v>
      </c>
      <c r="AA262" s="646"/>
      <c r="AB262" s="295"/>
      <c r="AC262" s="92"/>
      <c r="AD262" s="92"/>
      <c r="AE262" s="445"/>
      <c r="AF262" s="445"/>
      <c r="AG262" s="445"/>
      <c r="AH262" s="445"/>
      <c r="AI262" s="445"/>
      <c r="AJ262" s="445"/>
      <c r="AK262" s="445"/>
      <c r="AL262" s="445"/>
      <c r="AM262" s="445"/>
      <c r="AN262" s="445"/>
      <c r="AO262" s="445"/>
      <c r="AP262" s="445"/>
      <c r="AQ262" s="445"/>
      <c r="AR262" s="445"/>
      <c r="AS262" s="445"/>
      <c r="AT262" s="445"/>
      <c r="AU262" s="445"/>
      <c r="AV262" s="445"/>
      <c r="AW262" s="445"/>
    </row>
    <row r="263" spans="1:49" s="3" customFormat="1">
      <c r="A263" s="151"/>
      <c r="B263" s="152"/>
      <c r="C263" s="25" t="s">
        <v>23</v>
      </c>
      <c r="D263" s="24" t="s">
        <v>40</v>
      </c>
      <c r="E263" s="206" t="s">
        <v>108</v>
      </c>
      <c r="F263" s="513" t="s">
        <v>34</v>
      </c>
      <c r="G263" s="358"/>
      <c r="H263" s="82" t="s">
        <v>29</v>
      </c>
      <c r="I263" s="24" t="s">
        <v>29</v>
      </c>
      <c r="J263" s="25" t="s">
        <v>29</v>
      </c>
      <c r="K263" s="512" t="s">
        <v>202</v>
      </c>
      <c r="L263" s="134" t="s">
        <v>84</v>
      </c>
      <c r="M263" s="82" t="s">
        <v>147</v>
      </c>
      <c r="O263" s="512" t="s">
        <v>23</v>
      </c>
      <c r="P263" s="647" t="s">
        <v>40</v>
      </c>
      <c r="Q263" s="647" t="s">
        <v>40</v>
      </c>
      <c r="R263" s="648" t="s">
        <v>34</v>
      </c>
      <c r="S263" s="649"/>
      <c r="T263" s="648" t="s">
        <v>31</v>
      </c>
      <c r="U263" s="648" t="s">
        <v>37</v>
      </c>
      <c r="V263" s="648" t="s">
        <v>39</v>
      </c>
      <c r="W263" s="648" t="s">
        <v>34</v>
      </c>
      <c r="X263" s="648" t="s">
        <v>34</v>
      </c>
      <c r="Y263" s="648" t="s">
        <v>84</v>
      </c>
      <c r="Z263" s="648" t="s">
        <v>41</v>
      </c>
      <c r="AA263" s="648"/>
      <c r="AB263" s="124"/>
      <c r="AC263" s="92"/>
      <c r="AD263" s="92"/>
      <c r="AE263" s="445"/>
      <c r="AF263" s="445"/>
      <c r="AG263" s="445"/>
      <c r="AH263" s="445"/>
      <c r="AI263" s="445"/>
      <c r="AJ263" s="445"/>
      <c r="AK263" s="445"/>
      <c r="AL263" s="445"/>
      <c r="AM263" s="445"/>
      <c r="AN263" s="445"/>
      <c r="AO263" s="445"/>
      <c r="AP263" s="445"/>
      <c r="AQ263" s="445"/>
      <c r="AR263" s="445"/>
      <c r="AS263" s="445"/>
      <c r="AT263" s="445"/>
      <c r="AU263" s="445"/>
      <c r="AV263" s="445"/>
      <c r="AW263" s="445"/>
    </row>
    <row r="264" spans="1:49" s="3" customFormat="1">
      <c r="A264" s="17"/>
      <c r="B264" s="560"/>
      <c r="C264" s="18">
        <v>-10</v>
      </c>
      <c r="D264" s="74"/>
      <c r="E264" s="145"/>
      <c r="F264" s="130"/>
      <c r="G264" s="153"/>
      <c r="H264" s="248"/>
      <c r="I264" s="248"/>
      <c r="J264" s="252"/>
      <c r="K264" s="238"/>
      <c r="L264" s="248"/>
      <c r="M264" s="248"/>
      <c r="O264" s="175">
        <v>-10</v>
      </c>
      <c r="P264" s="635"/>
      <c r="Q264" s="433"/>
      <c r="R264" s="130"/>
      <c r="S264" s="130"/>
      <c r="T264" s="557"/>
      <c r="U264" s="544"/>
      <c r="V264" s="126"/>
      <c r="W264" s="557"/>
      <c r="X264" s="557"/>
      <c r="Y264" s="351"/>
      <c r="Z264" s="557"/>
      <c r="AA264" s="182"/>
      <c r="AB264" s="124"/>
      <c r="AC264" s="92"/>
      <c r="AD264" s="92"/>
      <c r="AE264" s="445"/>
      <c r="AF264" s="445"/>
      <c r="AG264" s="445"/>
      <c r="AH264" s="445"/>
      <c r="AI264" s="445"/>
      <c r="AJ264" s="445"/>
      <c r="AK264" s="445"/>
      <c r="AL264" s="445"/>
      <c r="AM264" s="445"/>
      <c r="AN264" s="445"/>
      <c r="AO264" s="445"/>
      <c r="AP264" s="445"/>
      <c r="AQ264" s="445"/>
      <c r="AR264" s="445"/>
      <c r="AS264" s="445"/>
      <c r="AT264" s="445"/>
      <c r="AU264" s="445"/>
      <c r="AV264" s="445"/>
      <c r="AW264" s="445"/>
    </row>
    <row r="265" spans="1:49" s="3" customFormat="1">
      <c r="A265" s="30" t="s">
        <v>61</v>
      </c>
      <c r="B265" s="72"/>
      <c r="C265" s="19">
        <v>10</v>
      </c>
      <c r="D265" s="74"/>
      <c r="E265" s="145"/>
      <c r="F265" s="131"/>
      <c r="G265" s="343"/>
      <c r="H265" s="249"/>
      <c r="I265" s="253"/>
      <c r="J265" s="254"/>
      <c r="K265" s="253"/>
      <c r="L265" s="327"/>
      <c r="M265" s="327"/>
      <c r="O265" s="64">
        <v>80</v>
      </c>
      <c r="P265" s="64"/>
      <c r="Q265" s="433"/>
      <c r="R265" s="131"/>
      <c r="S265" s="131"/>
      <c r="T265" s="558"/>
      <c r="U265" s="533"/>
      <c r="V265" s="127"/>
      <c r="W265" s="558"/>
      <c r="X265" s="558"/>
      <c r="Y265" s="131"/>
      <c r="Z265" s="558"/>
      <c r="AA265" s="181"/>
      <c r="AB265" s="124"/>
      <c r="AC265" s="92"/>
      <c r="AD265" s="92"/>
      <c r="AE265" s="445"/>
      <c r="AF265" s="445"/>
      <c r="AG265" s="445"/>
      <c r="AH265" s="445"/>
      <c r="AI265" s="445"/>
      <c r="AJ265" s="445"/>
      <c r="AK265" s="445"/>
      <c r="AL265" s="445"/>
      <c r="AM265" s="445"/>
      <c r="AN265" s="445"/>
      <c r="AO265" s="445"/>
      <c r="AP265" s="445"/>
      <c r="AQ265" s="445"/>
      <c r="AR265" s="445"/>
      <c r="AS265" s="445"/>
      <c r="AT265" s="445"/>
      <c r="AU265" s="445"/>
      <c r="AV265" s="445"/>
      <c r="AW265" s="445"/>
    </row>
    <row r="266" spans="1:49" s="3" customFormat="1">
      <c r="A266" s="6"/>
      <c r="B266" s="7"/>
      <c r="C266" s="19">
        <v>20</v>
      </c>
      <c r="D266" s="74"/>
      <c r="E266" s="145"/>
      <c r="F266" s="131"/>
      <c r="G266" s="343"/>
      <c r="H266" s="249"/>
      <c r="I266" s="253"/>
      <c r="J266" s="254"/>
      <c r="K266" s="234"/>
      <c r="L266" s="254"/>
      <c r="M266" s="254"/>
      <c r="O266" s="532">
        <v>85</v>
      </c>
      <c r="P266" s="64"/>
      <c r="Q266" s="433"/>
      <c r="R266" s="131"/>
      <c r="S266" s="131"/>
      <c r="T266" s="558"/>
      <c r="U266" s="533"/>
      <c r="V266" s="127"/>
      <c r="W266" s="558"/>
      <c r="X266" s="558"/>
      <c r="Y266" s="131"/>
      <c r="Z266" s="558"/>
      <c r="AA266" s="181"/>
      <c r="AB266" s="124"/>
      <c r="AC266" s="92"/>
      <c r="AD266" s="92"/>
      <c r="AE266" s="445"/>
      <c r="AF266" s="445"/>
      <c r="AG266" s="445"/>
      <c r="AH266" s="445"/>
      <c r="AI266" s="445"/>
      <c r="AJ266" s="445"/>
      <c r="AK266" s="445"/>
      <c r="AL266" s="445"/>
      <c r="AM266" s="445"/>
      <c r="AN266" s="445"/>
      <c r="AO266" s="445"/>
      <c r="AP266" s="445"/>
      <c r="AQ266" s="445"/>
      <c r="AR266" s="445"/>
      <c r="AS266" s="445"/>
      <c r="AT266" s="445"/>
      <c r="AU266" s="445"/>
      <c r="AV266" s="445"/>
      <c r="AW266" s="445"/>
    </row>
    <row r="267" spans="1:49" s="3" customFormat="1">
      <c r="A267" s="30" t="s">
        <v>97</v>
      </c>
      <c r="B267" s="7"/>
      <c r="C267" s="19">
        <v>30</v>
      </c>
      <c r="D267" s="74"/>
      <c r="E267" s="145"/>
      <c r="F267" s="131"/>
      <c r="G267" s="343"/>
      <c r="H267" s="249"/>
      <c r="I267" s="253"/>
      <c r="J267" s="254"/>
      <c r="K267" s="234"/>
      <c r="L267" s="347"/>
      <c r="M267" s="347"/>
      <c r="O267" s="64">
        <v>90</v>
      </c>
      <c r="P267" s="64"/>
      <c r="Q267" s="433"/>
      <c r="R267" s="131"/>
      <c r="S267" s="131"/>
      <c r="T267" s="558"/>
      <c r="U267" s="533"/>
      <c r="V267" s="127"/>
      <c r="W267" s="558"/>
      <c r="X267" s="558"/>
      <c r="Y267" s="131"/>
      <c r="Z267" s="558"/>
      <c r="AA267" s="181"/>
      <c r="AB267" s="124"/>
      <c r="AC267" s="92"/>
      <c r="AD267" s="92"/>
      <c r="AE267" s="445"/>
      <c r="AF267" s="445"/>
      <c r="AG267" s="445"/>
      <c r="AH267" s="445"/>
      <c r="AI267" s="445"/>
      <c r="AJ267" s="445"/>
      <c r="AK267" s="445"/>
      <c r="AL267" s="445"/>
      <c r="AM267" s="445"/>
      <c r="AN267" s="445"/>
      <c r="AO267" s="445"/>
      <c r="AP267" s="445"/>
      <c r="AQ267" s="445"/>
      <c r="AR267" s="445"/>
      <c r="AS267" s="445"/>
      <c r="AT267" s="445"/>
      <c r="AU267" s="445"/>
      <c r="AV267" s="445"/>
      <c r="AW267" s="445"/>
    </row>
    <row r="268" spans="1:49" s="3" customFormat="1">
      <c r="A268" s="6"/>
      <c r="B268" s="72"/>
      <c r="C268" s="19">
        <v>40</v>
      </c>
      <c r="D268" s="74"/>
      <c r="E268" s="145"/>
      <c r="F268" s="131"/>
      <c r="G268" s="343"/>
      <c r="H268" s="249"/>
      <c r="I268" s="253"/>
      <c r="J268" s="254"/>
      <c r="K268" s="234"/>
      <c r="L268" s="347"/>
      <c r="M268" s="347"/>
      <c r="O268" s="64">
        <v>100</v>
      </c>
      <c r="P268" s="64"/>
      <c r="Q268" s="433"/>
      <c r="R268" s="131"/>
      <c r="S268" s="131"/>
      <c r="T268" s="558"/>
      <c r="U268" s="533"/>
      <c r="V268" s="127"/>
      <c r="W268" s="558"/>
      <c r="X268" s="558"/>
      <c r="Y268" s="131"/>
      <c r="Z268" s="558"/>
      <c r="AA268" s="181"/>
      <c r="AB268" s="124"/>
      <c r="AC268" s="92"/>
      <c r="AD268" s="92"/>
      <c r="AE268" s="445"/>
      <c r="AF268" s="445"/>
      <c r="AG268" s="445"/>
      <c r="AH268" s="445"/>
      <c r="AI268" s="445"/>
      <c r="AJ268" s="445"/>
      <c r="AK268" s="445"/>
      <c r="AL268" s="445"/>
      <c r="AM268" s="445"/>
      <c r="AN268" s="445"/>
      <c r="AO268" s="445"/>
      <c r="AP268" s="445"/>
      <c r="AQ268" s="445"/>
      <c r="AR268" s="445"/>
      <c r="AS268" s="445"/>
      <c r="AT268" s="445"/>
      <c r="AU268" s="445"/>
      <c r="AV268" s="445"/>
      <c r="AW268" s="445"/>
    </row>
    <row r="269" spans="1:49" s="3" customFormat="1">
      <c r="A269" s="30" t="s">
        <v>96</v>
      </c>
      <c r="B269" s="7"/>
      <c r="C269" s="19">
        <v>50</v>
      </c>
      <c r="D269" s="74"/>
      <c r="E269" s="145"/>
      <c r="F269" s="131"/>
      <c r="G269" s="343"/>
      <c r="H269" s="249"/>
      <c r="I269" s="253"/>
      <c r="J269" s="254"/>
      <c r="K269" s="234"/>
      <c r="L269" s="347"/>
      <c r="M269" s="347"/>
      <c r="O269" s="19">
        <v>110</v>
      </c>
      <c r="P269" s="64"/>
      <c r="Q269" s="433"/>
      <c r="R269" s="131"/>
      <c r="S269" s="131"/>
      <c r="AA269" s="124"/>
      <c r="AB269" s="124"/>
      <c r="AC269" s="92"/>
      <c r="AD269" s="92"/>
      <c r="AE269" s="445"/>
      <c r="AF269" s="445"/>
      <c r="AG269" s="445"/>
      <c r="AH269" s="445"/>
      <c r="AI269" s="445"/>
      <c r="AJ269" s="445"/>
      <c r="AK269" s="445"/>
      <c r="AL269" s="445"/>
      <c r="AM269" s="445"/>
      <c r="AN269" s="445"/>
      <c r="AO269" s="445"/>
      <c r="AP269" s="445"/>
      <c r="AQ269" s="445"/>
      <c r="AR269" s="445"/>
      <c r="AS269" s="445"/>
      <c r="AT269" s="445"/>
      <c r="AU269" s="445"/>
      <c r="AV269" s="445"/>
      <c r="AW269" s="445"/>
    </row>
    <row r="270" spans="1:49" s="3" customFormat="1">
      <c r="A270" s="30"/>
      <c r="B270" s="72"/>
      <c r="C270" s="19">
        <v>60</v>
      </c>
      <c r="D270" s="74"/>
      <c r="E270" s="145"/>
      <c r="F270" s="131"/>
      <c r="G270" s="343"/>
      <c r="H270" s="249"/>
      <c r="I270" s="253"/>
      <c r="J270" s="254"/>
      <c r="K270" s="234"/>
      <c r="L270" s="347"/>
      <c r="M270" s="347"/>
      <c r="O270" s="65">
        <v>120</v>
      </c>
      <c r="P270" s="65"/>
      <c r="Q270" s="433"/>
      <c r="R270" s="183"/>
      <c r="S270" s="183"/>
      <c r="T270" s="8"/>
      <c r="U270" s="8"/>
      <c r="V270" s="8"/>
      <c r="W270" s="8"/>
      <c r="X270" s="8"/>
      <c r="Y270" s="16"/>
      <c r="Z270" s="16"/>
      <c r="AA270" s="144"/>
      <c r="AB270" s="124"/>
      <c r="AC270" s="92"/>
      <c r="AD270" s="92"/>
      <c r="AE270" s="445"/>
      <c r="AF270" s="445"/>
      <c r="AG270" s="445"/>
      <c r="AH270" s="445"/>
      <c r="AI270" s="445"/>
      <c r="AJ270" s="445"/>
      <c r="AK270" s="445"/>
      <c r="AL270" s="445"/>
      <c r="AM270" s="445"/>
      <c r="AN270" s="445"/>
      <c r="AO270" s="445"/>
      <c r="AP270" s="445"/>
      <c r="AQ270" s="445"/>
      <c r="AR270" s="445"/>
      <c r="AS270" s="445"/>
      <c r="AT270" s="445"/>
      <c r="AU270" s="445"/>
      <c r="AV270" s="445"/>
      <c r="AW270" s="445"/>
    </row>
    <row r="271" spans="1:49" s="3" customFormat="1">
      <c r="A271" s="30"/>
      <c r="B271" s="7"/>
      <c r="C271" s="19">
        <v>70</v>
      </c>
      <c r="D271" s="74"/>
      <c r="E271" s="145"/>
      <c r="F271" s="131"/>
      <c r="G271" s="343"/>
      <c r="H271" s="249"/>
      <c r="I271" s="253"/>
      <c r="J271" s="254"/>
      <c r="K271" s="1"/>
      <c r="L271" s="347"/>
      <c r="M271" s="347"/>
      <c r="O271" s="204" t="s">
        <v>94</v>
      </c>
      <c r="P271" s="599"/>
      <c r="Q271" s="148"/>
      <c r="R271" s="132"/>
      <c r="S271" s="132"/>
      <c r="T271" s="132"/>
      <c r="U271" s="77"/>
      <c r="V271" s="149"/>
      <c r="W271" s="132"/>
      <c r="X271" s="132"/>
      <c r="Y271" s="132"/>
      <c r="Z271" s="132"/>
      <c r="AA271" s="187"/>
      <c r="AB271" s="124"/>
      <c r="AC271" s="92"/>
      <c r="AD271" s="92"/>
      <c r="AE271" s="445"/>
      <c r="AF271" s="445"/>
      <c r="AG271" s="445"/>
      <c r="AH271" s="445"/>
      <c r="AI271" s="445"/>
      <c r="AJ271" s="445"/>
      <c r="AK271" s="445"/>
      <c r="AL271" s="445"/>
      <c r="AM271" s="445"/>
      <c r="AN271" s="445"/>
      <c r="AO271" s="445"/>
      <c r="AP271" s="445"/>
      <c r="AQ271" s="445"/>
      <c r="AR271" s="445"/>
      <c r="AS271" s="445"/>
      <c r="AT271" s="445"/>
      <c r="AU271" s="445"/>
      <c r="AV271" s="445"/>
      <c r="AW271" s="445"/>
    </row>
    <row r="272" spans="1:49" s="3" customFormat="1">
      <c r="A272" s="6"/>
      <c r="B272" s="7"/>
      <c r="C272" s="19">
        <v>80</v>
      </c>
      <c r="D272" s="74"/>
      <c r="E272" s="145"/>
      <c r="F272" s="131"/>
      <c r="G272" s="343"/>
      <c r="H272" s="248"/>
      <c r="I272" s="238"/>
      <c r="J272" s="248"/>
      <c r="K272" s="1"/>
      <c r="L272" s="347"/>
      <c r="M272" s="347"/>
      <c r="AB272" s="124"/>
      <c r="AC272" s="92"/>
      <c r="AD272" s="92"/>
      <c r="AE272" s="445"/>
      <c r="AF272" s="445"/>
      <c r="AG272" s="445"/>
      <c r="AH272" s="445"/>
      <c r="AI272" s="445"/>
      <c r="AJ272" s="445"/>
      <c r="AK272" s="445"/>
      <c r="AL272" s="445"/>
      <c r="AM272" s="445"/>
      <c r="AN272" s="445"/>
      <c r="AO272" s="445"/>
      <c r="AP272" s="445"/>
      <c r="AQ272" s="445"/>
      <c r="AR272" s="445"/>
      <c r="AS272" s="445"/>
      <c r="AT272" s="445"/>
      <c r="AU272" s="445"/>
      <c r="AV272" s="445"/>
      <c r="AW272" s="445"/>
    </row>
    <row r="273" spans="1:49" s="3" customFormat="1" ht="15">
      <c r="A273" s="6"/>
      <c r="B273" s="7"/>
      <c r="C273" s="19">
        <v>85</v>
      </c>
      <c r="D273" s="74"/>
      <c r="E273" s="145"/>
      <c r="F273" s="131"/>
      <c r="G273" s="343"/>
      <c r="H273" s="248"/>
      <c r="I273" s="238"/>
      <c r="J273" s="248"/>
      <c r="K273" s="253"/>
      <c r="L273" s="255"/>
      <c r="M273" s="255"/>
      <c r="O273" s="812" t="s">
        <v>63</v>
      </c>
      <c r="P273" s="813"/>
      <c r="Q273" s="814"/>
      <c r="R273" s="1"/>
      <c r="S273" s="891" t="s">
        <v>98</v>
      </c>
      <c r="T273" s="892"/>
      <c r="U273" s="78"/>
      <c r="V273" s="1"/>
      <c r="W273" s="525" t="s">
        <v>22</v>
      </c>
      <c r="X273" s="509" t="s">
        <v>24</v>
      </c>
      <c r="Y273" s="817" t="s">
        <v>81</v>
      </c>
      <c r="Z273" s="859"/>
      <c r="AB273" s="124"/>
      <c r="AC273" s="92"/>
      <c r="AD273" s="92"/>
      <c r="AE273" s="445"/>
      <c r="AF273" s="445"/>
      <c r="AG273" s="445"/>
      <c r="AH273" s="445"/>
      <c r="AI273" s="445"/>
      <c r="AJ273" s="445"/>
      <c r="AK273" s="445"/>
      <c r="AL273" s="445"/>
      <c r="AM273" s="445"/>
      <c r="AN273" s="445"/>
      <c r="AO273" s="445"/>
      <c r="AP273" s="445"/>
      <c r="AQ273" s="445"/>
      <c r="AR273" s="445"/>
      <c r="AS273" s="445"/>
      <c r="AT273" s="445"/>
      <c r="AU273" s="445"/>
      <c r="AV273" s="445"/>
      <c r="AW273" s="445"/>
    </row>
    <row r="274" spans="1:49" s="3" customFormat="1">
      <c r="A274" s="30"/>
      <c r="B274" s="7"/>
      <c r="C274" s="19">
        <v>90</v>
      </c>
      <c r="D274" s="74"/>
      <c r="E274" s="145"/>
      <c r="F274" s="131"/>
      <c r="G274" s="343"/>
      <c r="H274" s="248"/>
      <c r="I274" s="238"/>
      <c r="J274" s="248"/>
      <c r="K274" s="253"/>
      <c r="L274" s="257"/>
      <c r="M274" s="257"/>
      <c r="O274" s="96" t="s">
        <v>62</v>
      </c>
      <c r="P274" s="96" t="s">
        <v>58</v>
      </c>
      <c r="Q274" s="26" t="s">
        <v>59</v>
      </c>
      <c r="R274" s="1"/>
      <c r="S274" s="889" t="s">
        <v>99</v>
      </c>
      <c r="T274" s="890"/>
      <c r="U274" s="205"/>
      <c r="V274" s="1"/>
      <c r="W274" s="512" t="s">
        <v>23</v>
      </c>
      <c r="X274" s="512" t="s">
        <v>40</v>
      </c>
      <c r="Y274" s="889" t="s">
        <v>196</v>
      </c>
      <c r="Z274" s="890"/>
      <c r="AB274" s="124"/>
      <c r="AC274" s="92"/>
      <c r="AD274" s="92"/>
      <c r="AE274" s="445"/>
      <c r="AF274" s="445"/>
      <c r="AG274" s="445"/>
      <c r="AH274" s="445"/>
      <c r="AI274" s="445"/>
      <c r="AJ274" s="445"/>
      <c r="AK274" s="445"/>
      <c r="AL274" s="445"/>
      <c r="AM274" s="445"/>
      <c r="AN274" s="445"/>
      <c r="AO274" s="445"/>
      <c r="AP274" s="445"/>
      <c r="AQ274" s="445"/>
      <c r="AR274" s="445"/>
      <c r="AS274" s="445"/>
      <c r="AT274" s="445"/>
      <c r="AU274" s="445"/>
      <c r="AV274" s="445"/>
      <c r="AW274" s="445"/>
    </row>
    <row r="275" spans="1:49" s="3" customFormat="1">
      <c r="A275" s="30"/>
      <c r="B275" s="7"/>
      <c r="C275" s="19">
        <v>100</v>
      </c>
      <c r="D275" s="74"/>
      <c r="E275" s="145"/>
      <c r="F275" s="131"/>
      <c r="G275" s="343"/>
      <c r="H275" s="562"/>
      <c r="I275" s="563"/>
      <c r="J275" s="248"/>
      <c r="K275" s="253"/>
      <c r="L275" s="248"/>
      <c r="M275" s="248"/>
      <c r="O275" s="137" t="e">
        <f>P278/Q278</f>
        <v>#DIV/0!</v>
      </c>
      <c r="P275" s="145"/>
      <c r="Q275" s="145"/>
      <c r="R275" s="1"/>
      <c r="S275" s="1"/>
      <c r="T275" s="1"/>
      <c r="U275" s="1"/>
      <c r="V275" s="1"/>
      <c r="W275" s="18">
        <v>2</v>
      </c>
      <c r="X275" s="543">
        <f t="shared" ref="X275:X280" si="98">D270</f>
        <v>0</v>
      </c>
      <c r="Y275" s="567"/>
      <c r="Z275" s="566"/>
      <c r="AB275" s="124"/>
      <c r="AC275" s="92"/>
      <c r="AD275" s="92"/>
      <c r="AE275" s="445"/>
      <c r="AF275" s="445"/>
      <c r="AG275" s="445"/>
      <c r="AH275" s="445"/>
      <c r="AI275" s="445"/>
      <c r="AJ275" s="445"/>
      <c r="AK275" s="445"/>
      <c r="AL275" s="445"/>
      <c r="AM275" s="445"/>
      <c r="AN275" s="445"/>
      <c r="AO275" s="445"/>
      <c r="AP275" s="445"/>
      <c r="AQ275" s="445"/>
      <c r="AR275" s="445"/>
      <c r="AS275" s="445"/>
      <c r="AT275" s="445"/>
      <c r="AU275" s="445"/>
      <c r="AV275" s="445"/>
      <c r="AW275" s="445"/>
    </row>
    <row r="276" spans="1:49" s="3" customFormat="1">
      <c r="A276" s="30"/>
      <c r="B276" s="7"/>
      <c r="C276" s="19">
        <v>110</v>
      </c>
      <c r="D276" s="74"/>
      <c r="E276" s="145"/>
      <c r="F276" s="131"/>
      <c r="G276" s="343"/>
      <c r="H276" s="275"/>
      <c r="I276" s="238"/>
      <c r="J276" s="248"/>
      <c r="K276" s="1"/>
      <c r="L276" s="256"/>
      <c r="M276" s="256"/>
      <c r="O276" s="532"/>
      <c r="P276" s="145"/>
      <c r="Q276" s="145"/>
      <c r="R276" s="1"/>
      <c r="S276" s="1"/>
      <c r="T276" s="1"/>
      <c r="U276" s="1"/>
      <c r="V276" s="1"/>
      <c r="W276" s="19">
        <v>7</v>
      </c>
      <c r="X276" s="532">
        <f t="shared" si="98"/>
        <v>0</v>
      </c>
      <c r="Y276" s="180">
        <f>(J270+J271)*(C271-C270)/2</f>
        <v>0</v>
      </c>
      <c r="Z276" s="181"/>
      <c r="AB276" s="124"/>
      <c r="AC276" s="92"/>
      <c r="AD276" s="92"/>
      <c r="AE276" s="445"/>
      <c r="AF276" s="445"/>
      <c r="AG276" s="445"/>
      <c r="AH276" s="445"/>
      <c r="AI276" s="445"/>
      <c r="AJ276" s="445"/>
      <c r="AK276" s="445"/>
      <c r="AL276" s="445"/>
      <c r="AM276" s="445"/>
      <c r="AN276" s="445"/>
      <c r="AO276" s="445"/>
      <c r="AP276" s="445"/>
      <c r="AQ276" s="445"/>
      <c r="AR276" s="445"/>
      <c r="AS276" s="445"/>
      <c r="AT276" s="445"/>
      <c r="AU276" s="445"/>
      <c r="AV276" s="445"/>
      <c r="AW276" s="445"/>
    </row>
    <row r="277" spans="1:49" s="3" customFormat="1">
      <c r="A277" s="30"/>
      <c r="B277" s="7"/>
      <c r="C277" s="19">
        <v>120</v>
      </c>
      <c r="D277" s="74"/>
      <c r="E277" s="145"/>
      <c r="F277" s="131"/>
      <c r="G277" s="343"/>
      <c r="H277" s="248"/>
      <c r="I277" s="238"/>
      <c r="J277" s="248"/>
      <c r="K277" s="238"/>
      <c r="L277" s="255"/>
      <c r="M277" s="255"/>
      <c r="O277" s="545"/>
      <c r="P277" s="145"/>
      <c r="Q277" s="145"/>
      <c r="R277" s="1"/>
      <c r="S277" s="1"/>
      <c r="T277" s="1"/>
      <c r="U277" s="1"/>
      <c r="V277" s="1"/>
      <c r="W277" s="19">
        <v>12</v>
      </c>
      <c r="X277" s="532">
        <f t="shared" si="98"/>
        <v>0</v>
      </c>
      <c r="Y277" s="180">
        <f>(J271+J272)*(C272-C271)/2</f>
        <v>0</v>
      </c>
      <c r="Z277" s="181"/>
      <c r="AB277" s="124"/>
      <c r="AC277" s="92"/>
      <c r="AD277" s="92"/>
      <c r="AE277" s="445"/>
      <c r="AF277" s="445"/>
      <c r="AG277" s="445"/>
      <c r="AH277" s="445"/>
      <c r="AI277" s="445"/>
      <c r="AJ277" s="445"/>
      <c r="AK277" s="445"/>
      <c r="AL277" s="445"/>
      <c r="AM277" s="445"/>
      <c r="AN277" s="445"/>
      <c r="AO277" s="445"/>
      <c r="AP277" s="445"/>
      <c r="AQ277" s="445"/>
      <c r="AR277" s="445"/>
      <c r="AS277" s="445"/>
      <c r="AT277" s="445"/>
      <c r="AU277" s="445"/>
      <c r="AV277" s="445"/>
      <c r="AW277" s="445"/>
    </row>
    <row r="278" spans="1:49" s="3" customFormat="1">
      <c r="A278" s="30"/>
      <c r="B278" s="7"/>
      <c r="C278" s="19"/>
      <c r="D278" s="564"/>
      <c r="E278" s="565"/>
      <c r="F278" s="131"/>
      <c r="G278" s="349"/>
      <c r="H278" s="249"/>
      <c r="I278" s="235"/>
      <c r="J278" s="347"/>
      <c r="K278" s="253"/>
      <c r="L278" s="255"/>
      <c r="M278" s="255"/>
      <c r="O278" s="42" t="s">
        <v>25</v>
      </c>
      <c r="P278" s="551" t="e">
        <f>AVERAGE(P275:P277)</f>
        <v>#DIV/0!</v>
      </c>
      <c r="Q278" s="173" t="e">
        <f>AVERAGE(Q275:Q277)</f>
        <v>#DIV/0!</v>
      </c>
      <c r="R278" s="1"/>
      <c r="S278" s="1"/>
      <c r="T278" s="1"/>
      <c r="U278" s="1"/>
      <c r="V278" s="1"/>
      <c r="W278" s="19">
        <v>22</v>
      </c>
      <c r="X278" s="532">
        <f t="shared" si="98"/>
        <v>0</v>
      </c>
      <c r="Y278" s="180">
        <f>(J272+J273)*(C273-C272)/2</f>
        <v>0</v>
      </c>
      <c r="Z278" s="181"/>
      <c r="AB278" s="124"/>
      <c r="AC278" s="92"/>
      <c r="AD278" s="92"/>
      <c r="AE278" s="445"/>
      <c r="AF278" s="445"/>
      <c r="AG278" s="445"/>
      <c r="AH278" s="445"/>
      <c r="AI278" s="445"/>
      <c r="AJ278" s="445"/>
      <c r="AK278" s="445"/>
      <c r="AL278" s="445"/>
      <c r="AM278" s="445"/>
      <c r="AN278" s="445"/>
      <c r="AO278" s="445"/>
      <c r="AP278" s="445"/>
      <c r="AQ278" s="445"/>
      <c r="AR278" s="445"/>
      <c r="AS278" s="445"/>
      <c r="AT278" s="445"/>
      <c r="AU278" s="445"/>
      <c r="AV278" s="445"/>
      <c r="AW278" s="445"/>
    </row>
    <row r="279" spans="1:49" s="3" customFormat="1">
      <c r="A279" s="30"/>
      <c r="B279" s="7"/>
      <c r="C279" s="19"/>
      <c r="D279" s="564"/>
      <c r="E279" s="565"/>
      <c r="F279" s="131"/>
      <c r="G279" s="344"/>
      <c r="H279" s="250"/>
      <c r="I279" s="235"/>
      <c r="J279" s="347"/>
      <c r="K279" s="253"/>
      <c r="L279" s="255"/>
      <c r="M279" s="255"/>
      <c r="O279" s="1"/>
      <c r="P279" s="1"/>
      <c r="Q279" s="1"/>
      <c r="R279" s="1"/>
      <c r="S279" s="1"/>
      <c r="T279" s="1"/>
      <c r="U279" s="1"/>
      <c r="V279" s="1"/>
      <c r="W279" s="19">
        <v>32</v>
      </c>
      <c r="X279" s="532">
        <f t="shared" si="98"/>
        <v>0</v>
      </c>
      <c r="Y279" s="180">
        <f>(J273+J274)*(C274-C273)/2</f>
        <v>0</v>
      </c>
      <c r="Z279" s="181"/>
      <c r="AB279" s="124"/>
      <c r="AC279" s="92"/>
      <c r="AD279" s="92"/>
      <c r="AE279" s="445"/>
      <c r="AF279" s="445"/>
      <c r="AG279" s="445"/>
      <c r="AH279" s="445"/>
      <c r="AI279" s="445"/>
      <c r="AJ279" s="445"/>
      <c r="AK279" s="445"/>
      <c r="AL279" s="445"/>
      <c r="AM279" s="445"/>
      <c r="AN279" s="445"/>
      <c r="AO279" s="445"/>
      <c r="AP279" s="445"/>
      <c r="AQ279" s="445"/>
      <c r="AR279" s="445"/>
      <c r="AS279" s="445"/>
      <c r="AT279" s="445"/>
      <c r="AU279" s="445"/>
      <c r="AV279" s="445"/>
      <c r="AW279" s="445"/>
    </row>
    <row r="280" spans="1:49" s="3" customFormat="1">
      <c r="A280" s="30"/>
      <c r="B280" s="7"/>
      <c r="C280" s="19"/>
      <c r="D280" s="564"/>
      <c r="E280" s="565"/>
      <c r="F280" s="131"/>
      <c r="G280" s="347"/>
      <c r="H280" s="250"/>
      <c r="I280" s="235"/>
      <c r="J280" s="347"/>
      <c r="K280" s="253"/>
      <c r="L280" s="255"/>
      <c r="M280" s="255"/>
      <c r="O280" s="1"/>
      <c r="P280" s="1"/>
      <c r="Q280" s="1"/>
      <c r="R280" s="1"/>
      <c r="S280" s="1"/>
      <c r="T280" s="1"/>
      <c r="U280" s="1"/>
      <c r="V280" s="1"/>
      <c r="W280" s="534">
        <v>42</v>
      </c>
      <c r="X280" s="545">
        <f t="shared" si="98"/>
        <v>0</v>
      </c>
      <c r="Y280" s="159">
        <f>(J274+J275)*(C275-C274)/2</f>
        <v>0</v>
      </c>
      <c r="Z280" s="161"/>
      <c r="AB280" s="124"/>
      <c r="AC280" s="92"/>
      <c r="AD280" s="92"/>
      <c r="AE280" s="445"/>
      <c r="AF280" s="445"/>
      <c r="AG280" s="445"/>
      <c r="AH280" s="445"/>
      <c r="AI280" s="445"/>
      <c r="AJ280" s="445"/>
      <c r="AK280" s="445"/>
      <c r="AL280" s="445"/>
      <c r="AM280" s="445"/>
      <c r="AN280" s="445"/>
      <c r="AO280" s="445"/>
      <c r="AP280" s="445"/>
      <c r="AQ280" s="445"/>
      <c r="AR280" s="445"/>
      <c r="AS280" s="445"/>
      <c r="AT280" s="445"/>
      <c r="AU280" s="445"/>
      <c r="AV280" s="445"/>
      <c r="AW280" s="445"/>
    </row>
    <row r="281" spans="1:49" s="3" customFormat="1">
      <c r="A281" s="76"/>
      <c r="B281" s="116"/>
      <c r="C281" s="534"/>
      <c r="D281" s="564"/>
      <c r="E281" s="565"/>
      <c r="F281" s="183"/>
      <c r="G281" s="348"/>
      <c r="H281" s="251"/>
      <c r="I281" s="352"/>
      <c r="J281" s="227"/>
      <c r="K281" s="338"/>
      <c r="L281" s="407"/>
      <c r="M281" s="257"/>
      <c r="O281" s="1"/>
      <c r="P281" s="1"/>
      <c r="Q281" s="1"/>
      <c r="R281" s="1"/>
      <c r="S281" s="1"/>
      <c r="T281" s="1"/>
      <c r="U281" s="1"/>
      <c r="V281" s="1"/>
      <c r="W281" s="545" t="s">
        <v>25</v>
      </c>
      <c r="X281" s="545">
        <f>AVERAGE(X275:X279)</f>
        <v>0</v>
      </c>
      <c r="Y281" s="551">
        <f>SUM(Y276:Z279)/10*(220/100)/23*1000</f>
        <v>0</v>
      </c>
      <c r="Z281" s="552"/>
      <c r="AB281" s="124"/>
      <c r="AC281" s="92"/>
      <c r="AD281" s="92"/>
      <c r="AE281" s="445"/>
      <c r="AF281" s="445"/>
      <c r="AG281" s="445"/>
      <c r="AH281" s="445"/>
      <c r="AI281" s="445"/>
      <c r="AJ281" s="445"/>
      <c r="AK281" s="445"/>
      <c r="AL281" s="445"/>
      <c r="AM281" s="445"/>
      <c r="AN281" s="445"/>
      <c r="AO281" s="445"/>
      <c r="AP281" s="445"/>
      <c r="AQ281" s="445"/>
      <c r="AR281" s="445"/>
      <c r="AS281" s="445"/>
      <c r="AT281" s="445"/>
      <c r="AU281" s="445"/>
      <c r="AV281" s="445"/>
      <c r="AW281" s="445"/>
    </row>
    <row r="282" spans="1:49" s="3" customFormat="1">
      <c r="A282" s="140"/>
      <c r="B282" s="8"/>
      <c r="C282" s="66"/>
      <c r="D282" s="66"/>
      <c r="E282" s="529"/>
      <c r="F282" s="88"/>
      <c r="G282" s="66"/>
      <c r="H282" s="66"/>
      <c r="I282" s="66"/>
      <c r="J282" s="66"/>
      <c r="K282" s="83"/>
      <c r="L282" s="514"/>
      <c r="M282" s="8"/>
      <c r="N282" s="16"/>
      <c r="O282" s="8"/>
      <c r="P282" s="8"/>
      <c r="Q282" s="8"/>
      <c r="R282" s="8"/>
      <c r="S282" s="8"/>
      <c r="T282" s="8"/>
      <c r="U282" s="8"/>
      <c r="V282" s="8"/>
      <c r="W282" s="16"/>
      <c r="X282" s="16"/>
      <c r="Y282" s="16"/>
      <c r="Z282" s="16"/>
      <c r="AA282" s="16"/>
      <c r="AB282" s="144"/>
      <c r="AC282" s="92"/>
      <c r="AD282" s="92"/>
      <c r="AE282" s="445"/>
      <c r="AF282" s="445"/>
      <c r="AG282" s="445"/>
      <c r="AH282" s="445"/>
      <c r="AI282" s="445"/>
      <c r="AJ282" s="445"/>
      <c r="AK282" s="445"/>
      <c r="AL282" s="445"/>
      <c r="AM282" s="445"/>
      <c r="AN282" s="445"/>
      <c r="AO282" s="445"/>
      <c r="AP282" s="445"/>
      <c r="AQ282" s="445"/>
      <c r="AR282" s="445"/>
      <c r="AS282" s="445"/>
      <c r="AT282" s="445"/>
      <c r="AU282" s="445"/>
      <c r="AV282" s="445"/>
      <c r="AW282" s="445"/>
    </row>
    <row r="283" spans="1:49" s="3" customFormat="1">
      <c r="A283" s="141"/>
      <c r="B283" s="142"/>
      <c r="C283" s="141"/>
      <c r="D283" s="92"/>
      <c r="E283" s="92"/>
      <c r="F283" s="92"/>
      <c r="G283" s="92"/>
      <c r="H283" s="92"/>
      <c r="I283" s="92"/>
      <c r="J283" s="92"/>
      <c r="K283" s="92"/>
      <c r="L283" s="92"/>
      <c r="M283" s="92"/>
      <c r="N283" s="92"/>
      <c r="O283" s="92"/>
      <c r="P283" s="92"/>
      <c r="Q283" s="92"/>
      <c r="R283" s="92"/>
      <c r="S283" s="92"/>
      <c r="T283" s="92"/>
      <c r="U283" s="92"/>
      <c r="V283" s="92"/>
      <c r="W283" s="92"/>
      <c r="X283" s="92"/>
      <c r="Y283" s="92"/>
      <c r="Z283" s="89"/>
      <c r="AA283" s="89"/>
      <c r="AB283" s="92"/>
      <c r="AC283" s="92"/>
      <c r="AD283" s="92"/>
      <c r="AE283" s="445"/>
      <c r="AF283" s="445"/>
      <c r="AG283" s="445"/>
      <c r="AH283" s="445"/>
      <c r="AI283" s="445"/>
      <c r="AJ283" s="445"/>
      <c r="AK283" s="445"/>
      <c r="AL283" s="445"/>
      <c r="AM283" s="445"/>
      <c r="AN283" s="445"/>
      <c r="AO283" s="445"/>
      <c r="AP283" s="445"/>
      <c r="AQ283" s="445"/>
      <c r="AR283" s="445"/>
      <c r="AS283" s="445"/>
      <c r="AT283" s="445"/>
      <c r="AU283" s="445"/>
      <c r="AV283" s="445"/>
      <c r="AW283" s="445"/>
    </row>
    <row r="284" spans="1:49" s="445" customFormat="1"/>
    <row r="285" spans="1:49" s="445" customFormat="1"/>
    <row r="286" spans="1:49" s="445" customFormat="1"/>
    <row r="287" spans="1:49" s="445" customFormat="1"/>
    <row r="288" spans="1:49" s="445" customFormat="1"/>
    <row r="289" s="445" customFormat="1"/>
    <row r="290" s="445" customFormat="1"/>
    <row r="291" s="445" customFormat="1"/>
    <row r="292" s="445" customFormat="1"/>
    <row r="293" s="445" customFormat="1"/>
    <row r="294" s="445" customFormat="1"/>
    <row r="295" s="445" customFormat="1"/>
    <row r="296" s="445" customFormat="1"/>
    <row r="297" s="445" customFormat="1"/>
    <row r="298" s="445" customFormat="1"/>
    <row r="299" s="445" customFormat="1"/>
    <row r="300" s="445" customFormat="1"/>
    <row r="301" s="445" customFormat="1"/>
    <row r="302" s="445" customFormat="1"/>
    <row r="303" s="445" customFormat="1"/>
    <row r="304" s="445" customFormat="1"/>
    <row r="305" s="445" customFormat="1"/>
    <row r="306" s="445" customFormat="1"/>
    <row r="307" s="445" customFormat="1"/>
    <row r="308" s="445" customFormat="1"/>
    <row r="309" s="445" customFormat="1"/>
    <row r="310" s="445" customFormat="1"/>
    <row r="311" s="445" customFormat="1"/>
    <row r="312" s="445" customFormat="1"/>
    <row r="313" s="445" customFormat="1"/>
    <row r="314" s="445" customFormat="1"/>
    <row r="315" s="445" customFormat="1"/>
    <row r="316" s="445" customFormat="1"/>
    <row r="317" s="445" customFormat="1"/>
    <row r="318" s="445" customFormat="1"/>
    <row r="319" s="445" customFormat="1"/>
    <row r="320" s="445" customFormat="1"/>
    <row r="321" s="445" customFormat="1"/>
    <row r="322" s="445" customFormat="1"/>
    <row r="323" s="445" customFormat="1"/>
    <row r="324" s="445" customFormat="1"/>
    <row r="325" s="445" customFormat="1"/>
    <row r="326" s="445" customFormat="1"/>
    <row r="327" s="445" customFormat="1"/>
    <row r="328" s="445" customFormat="1"/>
    <row r="329" s="445" customFormat="1"/>
    <row r="330" s="445" customFormat="1"/>
    <row r="331" s="445" customFormat="1"/>
    <row r="332" s="445" customFormat="1"/>
    <row r="333" s="445" customFormat="1"/>
    <row r="334" s="445" customFormat="1"/>
    <row r="335" s="445" customFormat="1"/>
    <row r="336" s="445" customFormat="1"/>
    <row r="337" s="445" customFormat="1"/>
    <row r="338" s="445" customFormat="1"/>
    <row r="339" s="445" customFormat="1"/>
    <row r="340" s="445" customFormat="1"/>
    <row r="341" s="445" customFormat="1"/>
    <row r="342" s="445" customFormat="1"/>
    <row r="343" s="445" customFormat="1"/>
    <row r="344" s="445" customFormat="1"/>
    <row r="345" s="445" customFormat="1"/>
    <row r="346" s="445" customFormat="1"/>
    <row r="347" s="445" customFormat="1"/>
    <row r="348" s="445" customFormat="1"/>
    <row r="349" s="445" customFormat="1"/>
    <row r="350" s="445" customFormat="1"/>
    <row r="351" s="445" customFormat="1"/>
    <row r="352" s="445" customFormat="1"/>
    <row r="353" s="445" customFormat="1"/>
    <row r="354" s="445" customFormat="1"/>
    <row r="355" s="445" customFormat="1"/>
    <row r="356" s="445" customFormat="1"/>
    <row r="357" s="445" customFormat="1"/>
    <row r="358" s="445" customFormat="1"/>
    <row r="359" s="445" customFormat="1"/>
    <row r="360" s="445" customFormat="1"/>
    <row r="361" s="445" customFormat="1"/>
    <row r="362" s="445" customFormat="1"/>
    <row r="363" s="445" customFormat="1"/>
    <row r="364" s="445" customFormat="1"/>
    <row r="365" s="445" customFormat="1"/>
    <row r="366" s="445" customFormat="1"/>
    <row r="367" s="445" customFormat="1"/>
    <row r="368" s="445" customFormat="1"/>
    <row r="369" s="445" customFormat="1"/>
    <row r="370" s="445" customFormat="1"/>
    <row r="371" s="445" customFormat="1"/>
    <row r="372" s="445" customFormat="1"/>
    <row r="373" s="445" customFormat="1"/>
    <row r="374" s="445" customFormat="1"/>
    <row r="375" s="445" customFormat="1"/>
    <row r="376" s="445" customFormat="1"/>
    <row r="377" s="445" customFormat="1"/>
    <row r="378" s="445" customFormat="1"/>
    <row r="379" s="445" customFormat="1"/>
    <row r="380" s="445" customFormat="1"/>
    <row r="381" s="445" customFormat="1"/>
    <row r="382" s="445" customFormat="1"/>
    <row r="383" s="445" customFormat="1"/>
    <row r="384" s="445" customFormat="1"/>
    <row r="385" s="445" customFormat="1"/>
    <row r="386" s="445" customFormat="1"/>
    <row r="387" s="445" customFormat="1"/>
    <row r="388" s="445" customFormat="1"/>
    <row r="389" s="445" customFormat="1"/>
    <row r="390" s="445" customFormat="1"/>
    <row r="391" s="445" customFormat="1"/>
    <row r="392" s="445" customFormat="1"/>
    <row r="393" s="445" customFormat="1"/>
    <row r="394" s="445" customFormat="1"/>
    <row r="395" s="445" customFormat="1"/>
    <row r="396" s="445" customFormat="1"/>
    <row r="397" s="445" customFormat="1"/>
    <row r="398" s="445" customFormat="1"/>
    <row r="399" s="445" customFormat="1"/>
    <row r="400" s="445" customFormat="1"/>
    <row r="401" s="445" customFormat="1"/>
    <row r="402" s="445" customFormat="1"/>
    <row r="403" s="445" customFormat="1"/>
    <row r="404" s="445" customFormat="1"/>
    <row r="405" s="445" customFormat="1"/>
    <row r="406" s="445" customFormat="1"/>
    <row r="407" s="445" customFormat="1"/>
    <row r="408" s="445" customFormat="1"/>
    <row r="409" s="445" customFormat="1"/>
    <row r="410" s="445" customFormat="1"/>
    <row r="411" s="445" customFormat="1"/>
    <row r="412" s="445" customFormat="1"/>
    <row r="413" s="445" customFormat="1"/>
    <row r="414" s="445" customFormat="1"/>
    <row r="415" s="445" customFormat="1"/>
    <row r="416" s="445" customFormat="1"/>
    <row r="417" s="445" customFormat="1"/>
    <row r="418" s="445" customFormat="1"/>
    <row r="419" s="445" customFormat="1"/>
    <row r="420" s="445" customFormat="1"/>
    <row r="421" s="445" customFormat="1"/>
    <row r="422" s="445" customFormat="1"/>
    <row r="423" s="445" customFormat="1"/>
    <row r="424" s="445" customFormat="1"/>
    <row r="425" s="445" customFormat="1"/>
    <row r="426" s="445" customFormat="1"/>
    <row r="427" s="445" customFormat="1"/>
    <row r="428" s="445" customFormat="1"/>
    <row r="429" s="445" customFormat="1"/>
    <row r="430" s="445" customFormat="1"/>
    <row r="431" s="445" customFormat="1"/>
    <row r="432" s="445" customFormat="1"/>
    <row r="433" s="445" customFormat="1"/>
    <row r="434" s="445" customFormat="1"/>
    <row r="435" s="445" customFormat="1"/>
    <row r="436" s="445" customFormat="1"/>
    <row r="437" s="445" customFormat="1"/>
    <row r="438" s="445" customFormat="1"/>
    <row r="439" s="445" customFormat="1"/>
    <row r="440" s="445" customFormat="1"/>
    <row r="441" s="445" customFormat="1"/>
    <row r="442" s="445" customFormat="1"/>
    <row r="443" s="445" customFormat="1"/>
    <row r="444" s="445" customFormat="1"/>
    <row r="445" s="445" customFormat="1"/>
    <row r="446" s="445" customFormat="1"/>
    <row r="447" s="445" customFormat="1"/>
    <row r="448" s="445" customFormat="1"/>
    <row r="449" s="445" customFormat="1"/>
    <row r="450" s="445" customFormat="1"/>
    <row r="451" s="445" customFormat="1"/>
    <row r="452" s="445" customFormat="1"/>
    <row r="453" s="445" customFormat="1"/>
    <row r="454" s="445" customFormat="1"/>
    <row r="455" s="445" customFormat="1"/>
    <row r="456" s="445" customFormat="1"/>
    <row r="457" s="445" customFormat="1"/>
    <row r="458" s="445" customFormat="1"/>
    <row r="459" s="445" customFormat="1"/>
    <row r="460" s="445" customFormat="1"/>
    <row r="461" s="445" customFormat="1"/>
    <row r="462" s="445" customFormat="1"/>
    <row r="463" s="445" customFormat="1"/>
    <row r="464" s="445" customFormat="1"/>
    <row r="465" s="445" customFormat="1"/>
    <row r="466" s="445" customFormat="1"/>
    <row r="467" s="445" customFormat="1"/>
    <row r="468" s="445" customFormat="1"/>
    <row r="469" s="445" customFormat="1"/>
    <row r="470" s="445" customFormat="1"/>
    <row r="471" s="445" customFormat="1"/>
    <row r="472" s="445" customFormat="1"/>
    <row r="473" s="445" customFormat="1"/>
    <row r="474" s="445" customFormat="1"/>
    <row r="475" s="445" customFormat="1"/>
    <row r="476" s="445" customFormat="1"/>
    <row r="477" s="445" customFormat="1"/>
    <row r="478" s="445" customFormat="1"/>
    <row r="479" s="445" customFormat="1"/>
    <row r="480" s="445" customFormat="1"/>
    <row r="481" s="445" customFormat="1"/>
    <row r="482" s="445" customFormat="1"/>
    <row r="483" s="445" customFormat="1"/>
    <row r="484" s="445" customFormat="1"/>
    <row r="485" s="445" customFormat="1"/>
    <row r="486" s="445" customFormat="1"/>
    <row r="487" s="445" customFormat="1"/>
    <row r="488" s="445" customFormat="1"/>
    <row r="489" s="445" customFormat="1"/>
    <row r="490" s="445" customFormat="1"/>
    <row r="491" s="445" customFormat="1"/>
    <row r="492" s="445" customFormat="1"/>
    <row r="493" s="445" customFormat="1"/>
    <row r="494" s="445" customFormat="1"/>
    <row r="495" s="445" customFormat="1"/>
    <row r="496" s="445" customFormat="1"/>
    <row r="497" s="445" customFormat="1"/>
    <row r="498" s="445" customFormat="1"/>
    <row r="499" s="445" customFormat="1"/>
    <row r="500" s="445" customFormat="1"/>
    <row r="501" s="445" customFormat="1"/>
    <row r="502" s="445" customFormat="1"/>
    <row r="503" s="445" customFormat="1"/>
    <row r="504" s="445" customFormat="1"/>
    <row r="505" s="445" customFormat="1"/>
    <row r="506" s="445" customFormat="1"/>
    <row r="507" s="445" customFormat="1"/>
    <row r="508" s="445" customFormat="1"/>
    <row r="509" s="445" customFormat="1"/>
    <row r="510" s="445" customFormat="1"/>
    <row r="511" s="445" customFormat="1"/>
    <row r="512" s="445" customFormat="1"/>
    <row r="513" s="445" customFormat="1"/>
    <row r="514" s="445" customFormat="1"/>
    <row r="515" s="445" customFormat="1"/>
    <row r="516" s="445" customFormat="1"/>
    <row r="517" s="445" customFormat="1"/>
    <row r="518" s="445" customFormat="1"/>
    <row r="519" s="445" customFormat="1"/>
    <row r="520" s="445" customFormat="1"/>
    <row r="521" s="445" customFormat="1"/>
    <row r="522" s="445" customFormat="1"/>
    <row r="523" s="445" customFormat="1"/>
    <row r="524" s="445" customFormat="1"/>
    <row r="525" s="445" customFormat="1"/>
    <row r="526" s="445" customFormat="1"/>
    <row r="527" s="445" customFormat="1"/>
    <row r="528" s="445" customFormat="1"/>
    <row r="529" s="445" customFormat="1"/>
    <row r="530" s="445" customFormat="1"/>
    <row r="531" s="445" customFormat="1"/>
    <row r="532" s="445" customFormat="1"/>
    <row r="533" s="445" customFormat="1"/>
    <row r="534" s="445" customFormat="1"/>
    <row r="535" s="445" customFormat="1"/>
    <row r="536" s="445" customFormat="1"/>
    <row r="537" s="445" customFormat="1"/>
    <row r="538" s="445" customFormat="1"/>
    <row r="539" s="445" customFormat="1"/>
    <row r="540" s="445" customFormat="1"/>
    <row r="541" s="445" customFormat="1"/>
    <row r="542" s="445" customFormat="1"/>
    <row r="543" s="445" customFormat="1"/>
    <row r="544" s="445" customFormat="1"/>
    <row r="545" s="445" customFormat="1"/>
    <row r="546" s="445" customFormat="1"/>
    <row r="547" s="445" customFormat="1"/>
    <row r="548" s="445" customFormat="1"/>
    <row r="549" s="445" customFormat="1"/>
    <row r="550" s="445" customFormat="1"/>
    <row r="551" s="445" customFormat="1"/>
    <row r="552" s="445" customFormat="1"/>
    <row r="553" s="445" customFormat="1"/>
    <row r="554" s="445" customFormat="1"/>
    <row r="555" s="445" customFormat="1"/>
    <row r="556" s="445" customFormat="1"/>
    <row r="557" s="445" customFormat="1"/>
    <row r="558" s="445" customFormat="1"/>
    <row r="559" s="446" customFormat="1"/>
    <row r="560" s="446" customFormat="1"/>
    <row r="561" s="446" customFormat="1"/>
    <row r="562" s="446" customFormat="1"/>
    <row r="563" s="446" customFormat="1"/>
    <row r="564" s="446" customFormat="1"/>
    <row r="565" s="446" customFormat="1"/>
    <row r="566" s="446" customFormat="1"/>
    <row r="567" s="446" customFormat="1"/>
    <row r="568" s="446" customFormat="1"/>
    <row r="569" s="446" customFormat="1"/>
    <row r="570" s="446" customFormat="1"/>
    <row r="571" s="446" customFormat="1"/>
    <row r="572" s="446" customFormat="1"/>
    <row r="573" s="446" customFormat="1"/>
    <row r="574" s="446" customFormat="1"/>
    <row r="575" s="446" customFormat="1"/>
    <row r="576" s="446" customFormat="1"/>
    <row r="577" s="446" customFormat="1"/>
    <row r="578" s="446" customFormat="1"/>
    <row r="579" s="446" customFormat="1"/>
    <row r="580" s="446" customFormat="1"/>
    <row r="581" s="446" customFormat="1"/>
    <row r="582" s="446" customFormat="1"/>
    <row r="583" s="446" customFormat="1"/>
    <row r="584" s="446" customFormat="1"/>
    <row r="585" s="446" customFormat="1"/>
    <row r="586" s="446" customFormat="1"/>
    <row r="587" s="446" customFormat="1"/>
    <row r="588" s="446" customFormat="1"/>
    <row r="589" s="446" customFormat="1"/>
    <row r="590" s="446" customFormat="1"/>
    <row r="591" s="446" customFormat="1"/>
    <row r="592" s="446" customFormat="1"/>
    <row r="593" s="446" customFormat="1"/>
    <row r="594" s="446" customFormat="1"/>
    <row r="595" s="446" customFormat="1"/>
    <row r="596" s="446" customFormat="1"/>
    <row r="597" s="446" customFormat="1"/>
    <row r="598" s="446" customFormat="1"/>
    <row r="599" s="446" customFormat="1"/>
    <row r="600" s="446" customFormat="1"/>
    <row r="601" s="446" customFormat="1"/>
    <row r="602" s="446" customFormat="1"/>
    <row r="603" s="446" customFormat="1"/>
    <row r="604" s="446" customFormat="1"/>
    <row r="605" s="446" customFormat="1"/>
    <row r="606" s="446" customFormat="1"/>
    <row r="607" s="446" customFormat="1"/>
    <row r="608" s="446" customFormat="1"/>
    <row r="609" s="446" customFormat="1"/>
    <row r="610" s="446" customFormat="1"/>
    <row r="611" s="446" customFormat="1"/>
    <row r="612" s="446" customFormat="1"/>
    <row r="613" s="446" customFormat="1"/>
    <row r="614" s="446" customFormat="1"/>
    <row r="615" s="446" customFormat="1"/>
    <row r="616" s="446" customFormat="1"/>
    <row r="617" s="446" customFormat="1"/>
    <row r="618" s="446" customFormat="1"/>
    <row r="619" s="446" customFormat="1"/>
    <row r="620" s="446" customFormat="1"/>
    <row r="621" s="446" customFormat="1"/>
    <row r="622" s="446" customFormat="1"/>
    <row r="623" s="446" customFormat="1"/>
    <row r="624" s="446" customFormat="1"/>
    <row r="625" s="446" customFormat="1"/>
    <row r="626" s="446" customFormat="1"/>
    <row r="627" s="446" customFormat="1"/>
    <row r="628" s="446" customFormat="1"/>
    <row r="629" s="446" customFormat="1"/>
    <row r="630" s="446" customFormat="1"/>
    <row r="631" s="446" customFormat="1"/>
    <row r="632" s="446" customFormat="1"/>
    <row r="633" s="446" customFormat="1"/>
    <row r="634" s="446" customFormat="1"/>
    <row r="635" s="446" customFormat="1"/>
    <row r="636" s="446" customFormat="1"/>
    <row r="637" s="446" customFormat="1"/>
    <row r="638" s="446" customFormat="1"/>
    <row r="639" s="446" customFormat="1"/>
    <row r="640" s="446" customFormat="1"/>
    <row r="641" s="446" customFormat="1"/>
    <row r="642" s="446" customFormat="1"/>
    <row r="643" s="446" customFormat="1"/>
    <row r="644" s="446" customFormat="1"/>
    <row r="645" s="446" customFormat="1"/>
    <row r="646" s="446" customFormat="1"/>
    <row r="647" s="446" customFormat="1"/>
    <row r="648" s="446" customFormat="1"/>
    <row r="649" s="446" customFormat="1"/>
    <row r="650" s="446" customFormat="1"/>
    <row r="651" s="446" customFormat="1"/>
    <row r="652" s="446" customFormat="1"/>
    <row r="653" s="446" customFormat="1"/>
    <row r="654" s="446" customFormat="1"/>
    <row r="655" s="446" customFormat="1"/>
    <row r="656" s="446" customFormat="1"/>
    <row r="657" s="446" customFormat="1"/>
    <row r="658" s="446" customFormat="1"/>
    <row r="659" s="446" customFormat="1"/>
    <row r="660" s="446" customFormat="1"/>
    <row r="661" s="446" customFormat="1"/>
    <row r="662" s="446" customFormat="1"/>
    <row r="663" s="446" customFormat="1"/>
    <row r="664" s="446" customFormat="1"/>
    <row r="665" s="446" customFormat="1"/>
    <row r="666" s="446" customFormat="1"/>
    <row r="667" s="446" customFormat="1"/>
    <row r="668" s="446" customFormat="1"/>
    <row r="669" s="446" customFormat="1"/>
    <row r="670" s="446" customFormat="1"/>
    <row r="671" s="446" customFormat="1"/>
    <row r="672" s="446" customFormat="1"/>
    <row r="673" s="446" customFormat="1"/>
    <row r="674" s="446" customFormat="1"/>
    <row r="675" s="446" customFormat="1"/>
    <row r="676" s="446" customFormat="1"/>
    <row r="677" s="446" customFormat="1"/>
    <row r="678" s="446" customFormat="1"/>
    <row r="679" s="446" customFormat="1"/>
    <row r="680" s="446" customFormat="1"/>
    <row r="681" s="446" customFormat="1"/>
    <row r="682" s="446" customFormat="1"/>
    <row r="683" s="446" customFormat="1"/>
    <row r="684" s="446" customFormat="1"/>
    <row r="685" s="446" customFormat="1"/>
    <row r="686" s="446" customFormat="1"/>
    <row r="687" s="446" customFormat="1"/>
    <row r="688" s="446" customFormat="1"/>
    <row r="689" s="446" customFormat="1"/>
    <row r="690" s="446" customFormat="1"/>
    <row r="691" s="446" customFormat="1"/>
    <row r="692" s="446" customFormat="1"/>
    <row r="693" s="446" customFormat="1"/>
    <row r="694" s="446" customFormat="1"/>
    <row r="695" s="446" customFormat="1"/>
    <row r="696" s="446" customFormat="1"/>
    <row r="697" s="446" customFormat="1"/>
    <row r="698" s="446" customFormat="1"/>
    <row r="699" s="446" customFormat="1"/>
    <row r="700" s="446" customFormat="1"/>
    <row r="701" s="446" customFormat="1"/>
    <row r="702" s="446" customFormat="1"/>
    <row r="703" s="446" customFormat="1"/>
    <row r="704" s="446" customFormat="1"/>
    <row r="705" s="446" customFormat="1"/>
    <row r="706" s="446" customFormat="1"/>
    <row r="707" s="446" customFormat="1"/>
    <row r="708" s="446" customFormat="1"/>
    <row r="709" s="446" customFormat="1"/>
    <row r="710" s="446" customFormat="1"/>
    <row r="711" s="446" customFormat="1"/>
    <row r="712" s="446" customFormat="1"/>
    <row r="713" s="446" customFormat="1"/>
    <row r="714" s="446" customFormat="1"/>
    <row r="715" s="446" customFormat="1"/>
    <row r="716" s="446" customFormat="1"/>
    <row r="717" s="446" customFormat="1"/>
    <row r="718" s="446" customFormat="1"/>
    <row r="719" s="446" customFormat="1"/>
    <row r="720" s="446" customFormat="1"/>
    <row r="721" s="446" customFormat="1"/>
    <row r="722" s="446" customFormat="1"/>
    <row r="723" s="446" customFormat="1"/>
    <row r="724" s="446" customFormat="1"/>
    <row r="725" s="446" customFormat="1"/>
    <row r="726" s="446" customFormat="1"/>
    <row r="727" s="446" customFormat="1"/>
    <row r="728" s="446" customFormat="1"/>
    <row r="729" s="446" customFormat="1"/>
    <row r="730" s="446" customFormat="1"/>
    <row r="731" s="446" customFormat="1"/>
    <row r="732" s="446" customFormat="1"/>
    <row r="733" s="446" customFormat="1"/>
    <row r="734" s="446" customFormat="1"/>
    <row r="735" s="446" customFormat="1"/>
    <row r="736" s="446" customFormat="1"/>
    <row r="737" s="446" customFormat="1"/>
    <row r="738" s="446" customFormat="1"/>
    <row r="739" s="446" customFormat="1"/>
    <row r="740" s="446" customFormat="1"/>
    <row r="741" s="446" customFormat="1"/>
    <row r="742" s="446" customFormat="1"/>
    <row r="743" s="446" customFormat="1"/>
    <row r="744" s="446" customFormat="1"/>
    <row r="745" s="446" customFormat="1"/>
    <row r="746" s="446" customFormat="1"/>
    <row r="747" s="446" customFormat="1"/>
    <row r="748" s="446" customFormat="1"/>
    <row r="749" s="446" customFormat="1"/>
    <row r="750" s="446" customFormat="1"/>
    <row r="751" s="446" customFormat="1"/>
    <row r="752" s="446" customFormat="1"/>
    <row r="753" s="446" customFormat="1"/>
    <row r="754" s="446" customFormat="1"/>
    <row r="755" s="446" customFormat="1"/>
    <row r="756" s="446" customFormat="1"/>
    <row r="757" s="446" customFormat="1"/>
    <row r="758" s="446" customFormat="1"/>
    <row r="759" s="446" customFormat="1"/>
    <row r="760" s="446" customFormat="1"/>
    <row r="761" s="446" customFormat="1"/>
    <row r="762" s="446" customFormat="1"/>
    <row r="763" s="446" customFormat="1"/>
    <row r="764" s="446" customFormat="1"/>
    <row r="765" s="446" customFormat="1"/>
    <row r="766" s="446" customFormat="1"/>
    <row r="767" s="446" customFormat="1"/>
    <row r="768" s="446" customFormat="1"/>
    <row r="769" s="446" customFormat="1"/>
    <row r="770" s="446" customFormat="1"/>
    <row r="771" s="446" customFormat="1"/>
    <row r="772" s="446" customFormat="1"/>
    <row r="773" s="446" customFormat="1"/>
    <row r="774" s="446" customFormat="1"/>
    <row r="775" s="446" customFormat="1"/>
    <row r="776" s="446" customFormat="1"/>
    <row r="777" s="446" customFormat="1"/>
    <row r="778" s="446" customFormat="1"/>
    <row r="779" s="446" customFormat="1"/>
    <row r="780" s="446" customFormat="1"/>
    <row r="781" s="446" customFormat="1"/>
    <row r="782" s="446" customFormat="1"/>
    <row r="783" s="446" customFormat="1"/>
    <row r="784" s="446" customFormat="1"/>
    <row r="785" s="446" customFormat="1"/>
    <row r="786" s="446" customFormat="1"/>
    <row r="787" s="446" customFormat="1"/>
    <row r="788" s="446" customFormat="1"/>
    <row r="789" s="446" customFormat="1"/>
    <row r="790" s="446" customFormat="1"/>
    <row r="791" s="446" customFormat="1"/>
    <row r="792" s="446" customFormat="1"/>
    <row r="793" s="446" customFormat="1"/>
    <row r="794" s="446" customFormat="1"/>
    <row r="795" s="446" customFormat="1"/>
    <row r="796" s="446" customFormat="1"/>
    <row r="797" s="446" customFormat="1"/>
    <row r="798" s="446" customFormat="1"/>
    <row r="799" s="446" customFormat="1"/>
    <row r="800" s="446" customFormat="1"/>
    <row r="801" s="446" customFormat="1"/>
    <row r="802" s="446" customFormat="1"/>
    <row r="803" s="446" customFormat="1"/>
    <row r="804" s="446" customFormat="1"/>
    <row r="805" s="446" customFormat="1"/>
    <row r="806" s="446" customFormat="1"/>
    <row r="807" s="446" customFormat="1"/>
    <row r="808" s="446" customFormat="1"/>
    <row r="809" s="446" customFormat="1"/>
    <row r="810" s="446" customFormat="1"/>
    <row r="811" s="446" customFormat="1"/>
    <row r="812" s="446" customFormat="1"/>
    <row r="813" s="446" customFormat="1"/>
    <row r="814" s="446" customFormat="1"/>
    <row r="815" s="446" customFormat="1"/>
    <row r="816" s="446" customFormat="1"/>
    <row r="817" s="446" customFormat="1"/>
    <row r="818" s="446" customFormat="1"/>
    <row r="819" s="446" customFormat="1"/>
    <row r="820" s="446" customFormat="1"/>
    <row r="821" s="446" customFormat="1"/>
    <row r="822" s="446" customFormat="1"/>
    <row r="823" s="446" customFormat="1"/>
    <row r="824" s="446" customFormat="1"/>
    <row r="825" s="446" customFormat="1"/>
    <row r="826" s="446" customFormat="1"/>
    <row r="827" s="446" customFormat="1"/>
    <row r="828" s="446" customFormat="1"/>
    <row r="829" s="446" customFormat="1"/>
    <row r="830" s="446" customFormat="1"/>
    <row r="831" s="446" customFormat="1"/>
    <row r="832" s="446" customFormat="1"/>
    <row r="833" s="446" customFormat="1"/>
    <row r="834" s="446" customFormat="1"/>
    <row r="835" s="446" customFormat="1"/>
    <row r="836" s="446" customFormat="1"/>
    <row r="837" s="446" customFormat="1"/>
    <row r="838" s="446" customFormat="1"/>
    <row r="839" s="446" customFormat="1"/>
    <row r="840" s="446" customFormat="1"/>
    <row r="841" s="446" customFormat="1"/>
    <row r="842" s="446" customFormat="1"/>
    <row r="843" s="446" customFormat="1"/>
    <row r="844" s="446" customFormat="1"/>
    <row r="845" s="446" customFormat="1"/>
    <row r="846" s="446" customFormat="1"/>
    <row r="847" s="446" customFormat="1"/>
    <row r="848" s="446" customFormat="1"/>
    <row r="849" s="446" customFormat="1"/>
    <row r="850" s="446" customFormat="1"/>
    <row r="851" s="446" customFormat="1"/>
    <row r="852" s="446" customFormat="1"/>
    <row r="853" s="446" customFormat="1"/>
    <row r="854" s="446" customFormat="1"/>
    <row r="855" s="446" customFormat="1"/>
    <row r="856" s="446" customFormat="1"/>
    <row r="857" s="446" customFormat="1"/>
    <row r="858" s="446" customFormat="1"/>
    <row r="859" s="446" customFormat="1"/>
    <row r="860" s="446" customFormat="1"/>
    <row r="861" s="446" customFormat="1"/>
    <row r="862" s="446" customFormat="1"/>
    <row r="863" s="446" customFormat="1"/>
    <row r="864" s="446" customFormat="1"/>
    <row r="865" s="446" customFormat="1"/>
    <row r="866" s="446" customFormat="1"/>
    <row r="867" s="446" customFormat="1"/>
    <row r="868" s="446" customFormat="1"/>
    <row r="869" s="446" customFormat="1"/>
    <row r="870" s="446" customFormat="1"/>
    <row r="871" s="446" customFormat="1"/>
    <row r="872" s="446" customFormat="1"/>
    <row r="873" s="446" customFormat="1"/>
    <row r="874" s="446" customFormat="1"/>
    <row r="875" s="446" customFormat="1"/>
    <row r="876" s="446" customFormat="1"/>
    <row r="877" s="446" customFormat="1"/>
    <row r="878" s="446" customFormat="1"/>
    <row r="879" s="446" customFormat="1"/>
    <row r="880" s="446" customFormat="1"/>
    <row r="881" s="446" customFormat="1"/>
    <row r="882" s="446" customFormat="1"/>
    <row r="883" s="446" customFormat="1"/>
    <row r="884" s="446" customFormat="1"/>
    <row r="885" s="446" customFormat="1"/>
    <row r="886" s="446" customFormat="1"/>
    <row r="887" s="446" customFormat="1"/>
    <row r="888" s="446" customFormat="1"/>
    <row r="889" s="446" customFormat="1"/>
    <row r="890" s="446" customFormat="1"/>
    <row r="891" s="446" customFormat="1"/>
    <row r="892" s="446" customFormat="1"/>
    <row r="893" s="446" customFormat="1"/>
    <row r="894" s="446" customFormat="1"/>
    <row r="895" s="446" customFormat="1"/>
    <row r="896" s="446" customFormat="1"/>
    <row r="897" s="446" customFormat="1"/>
    <row r="898" s="446" customFormat="1"/>
    <row r="899" s="446" customFormat="1"/>
    <row r="900" s="446" customFormat="1"/>
    <row r="901" s="446" customFormat="1"/>
    <row r="902" s="446" customFormat="1"/>
    <row r="903" s="446" customFormat="1"/>
    <row r="904" s="446" customFormat="1"/>
    <row r="905" s="446" customFormat="1"/>
    <row r="906" s="446" customFormat="1"/>
    <row r="907" s="446" customFormat="1"/>
    <row r="908" s="446" customFormat="1"/>
    <row r="909" s="446" customFormat="1"/>
    <row r="910" s="446" customFormat="1"/>
    <row r="911" s="446" customFormat="1"/>
    <row r="912" s="446" customFormat="1"/>
    <row r="913" s="446" customFormat="1"/>
    <row r="914" s="446" customFormat="1"/>
    <row r="915" s="446" customFormat="1"/>
    <row r="916" s="446" customFormat="1"/>
    <row r="917" s="446" customFormat="1"/>
    <row r="918" s="446" customFormat="1"/>
    <row r="919" s="446" customFormat="1"/>
    <row r="920" s="446" customFormat="1"/>
    <row r="921" s="446" customFormat="1"/>
    <row r="922" s="446" customFormat="1"/>
    <row r="923" s="446" customFormat="1"/>
    <row r="924" s="446" customFormat="1"/>
    <row r="925" s="446" customFormat="1"/>
    <row r="926" s="446" customFormat="1"/>
    <row r="927" s="446" customFormat="1"/>
    <row r="928" s="446" customFormat="1"/>
    <row r="929" s="446" customFormat="1"/>
    <row r="930" s="446" customFormat="1"/>
    <row r="931" s="446" customFormat="1"/>
    <row r="932" s="446" customFormat="1"/>
    <row r="933" s="446" customFormat="1"/>
    <row r="934" s="446" customFormat="1"/>
    <row r="935" s="446" customFormat="1"/>
    <row r="936" s="446" customFormat="1"/>
    <row r="937" s="446" customFormat="1"/>
    <row r="938" s="446" customFormat="1"/>
    <row r="939" s="446" customFormat="1"/>
    <row r="940" s="446" customFormat="1"/>
    <row r="941" s="446" customFormat="1"/>
    <row r="942" s="446" customFormat="1"/>
    <row r="943" s="446" customFormat="1"/>
    <row r="944" s="446" customFormat="1"/>
    <row r="945" s="446" customFormat="1"/>
    <row r="946" s="446" customFormat="1"/>
    <row r="947" s="446" customFormat="1"/>
    <row r="948" s="446" customFormat="1"/>
    <row r="949" s="446" customFormat="1"/>
    <row r="950" s="446" customFormat="1"/>
    <row r="951" s="446" customFormat="1"/>
    <row r="952" s="446" customFormat="1"/>
    <row r="953" s="446" customFormat="1"/>
    <row r="954" s="446" customFormat="1"/>
    <row r="955" s="446" customFormat="1"/>
    <row r="956" s="446" customFormat="1"/>
    <row r="957" s="446" customFormat="1"/>
    <row r="958" s="446" customFormat="1"/>
    <row r="959" s="446" customFormat="1"/>
    <row r="960" s="446" customFormat="1"/>
    <row r="961" s="446" customFormat="1"/>
    <row r="962" s="446" customFormat="1"/>
    <row r="963" s="446" customFormat="1"/>
    <row r="964" s="446" customFormat="1"/>
    <row r="965" s="446" customFormat="1"/>
    <row r="966" s="446" customFormat="1"/>
    <row r="967" s="446" customFormat="1"/>
    <row r="968" s="446" customFormat="1"/>
    <row r="969" s="446" customFormat="1"/>
    <row r="970" s="446" customFormat="1"/>
    <row r="971" s="446" customFormat="1"/>
    <row r="972" s="446" customFormat="1"/>
    <row r="973" s="446" customFormat="1"/>
    <row r="974" s="446" customFormat="1"/>
    <row r="975" s="446" customFormat="1"/>
    <row r="976" s="446" customFormat="1"/>
    <row r="977" s="446" customFormat="1"/>
    <row r="978" s="446" customFormat="1"/>
    <row r="979" s="446" customFormat="1"/>
    <row r="980" s="446" customFormat="1"/>
    <row r="981" s="446" customFormat="1"/>
    <row r="982" s="446" customFormat="1"/>
    <row r="983" s="446" customFormat="1"/>
    <row r="984" s="446" customFormat="1"/>
    <row r="985" s="446" customFormat="1"/>
    <row r="986" s="446" customFormat="1"/>
    <row r="987" s="446" customFormat="1"/>
    <row r="988" s="446" customFormat="1"/>
    <row r="989" s="446" customFormat="1"/>
    <row r="990" s="446" customFormat="1"/>
    <row r="991" s="446" customFormat="1"/>
    <row r="992" s="446" customFormat="1"/>
    <row r="993" s="446" customFormat="1"/>
    <row r="994" s="446" customFormat="1"/>
    <row r="995" s="446" customFormat="1"/>
    <row r="996" s="446" customFormat="1"/>
    <row r="997" s="446" customFormat="1"/>
    <row r="998" s="446" customFormat="1"/>
    <row r="999" s="446" customFormat="1"/>
    <row r="1000" s="446" customFormat="1"/>
    <row r="1001" s="446" customFormat="1"/>
    <row r="1002" s="446" customFormat="1"/>
    <row r="1003" s="446" customFormat="1"/>
    <row r="1004" s="446" customFormat="1"/>
    <row r="1005" s="446" customFormat="1"/>
    <row r="1006" s="446" customFormat="1"/>
    <row r="1007" s="446" customFormat="1"/>
    <row r="1008" s="446" customFormat="1"/>
    <row r="1009" s="446" customFormat="1"/>
    <row r="1010" s="446" customFormat="1"/>
    <row r="1011" s="446" customFormat="1"/>
    <row r="1012" s="446" customFormat="1"/>
    <row r="1013" s="446" customFormat="1"/>
    <row r="1014" s="446" customFormat="1"/>
    <row r="1015" s="446" customFormat="1"/>
    <row r="1016" s="446" customFormat="1"/>
    <row r="1017" s="446" customFormat="1"/>
    <row r="1018" s="446" customFormat="1"/>
    <row r="1019" s="446" customFormat="1"/>
    <row r="1020" s="446" customFormat="1"/>
    <row r="1021" s="446" customFormat="1"/>
    <row r="1022" s="446" customFormat="1"/>
    <row r="1023" s="446" customFormat="1"/>
    <row r="1024" s="446" customFormat="1"/>
    <row r="1025" s="446" customFormat="1"/>
    <row r="1026" s="446" customFormat="1"/>
    <row r="1027" s="446" customFormat="1"/>
    <row r="1028" s="446" customFormat="1"/>
    <row r="1029" s="446" customFormat="1"/>
    <row r="1030" s="446" customFormat="1"/>
    <row r="1031" s="446" customFormat="1"/>
    <row r="1032" s="446" customFormat="1"/>
    <row r="1033" s="446" customFormat="1"/>
    <row r="1034" s="446" customFormat="1"/>
    <row r="1035" s="446" customFormat="1"/>
    <row r="1036" s="446" customFormat="1"/>
    <row r="1037" s="446" customFormat="1"/>
    <row r="1038" s="446" customFormat="1"/>
    <row r="1039" s="446" customFormat="1"/>
    <row r="1040" s="446" customFormat="1"/>
    <row r="1041" s="446" customFormat="1"/>
    <row r="1042" s="446" customFormat="1"/>
    <row r="1043" s="446" customFormat="1"/>
    <row r="1044" s="446" customFormat="1"/>
    <row r="1045" s="446" customFormat="1"/>
    <row r="1046" s="446" customFormat="1"/>
    <row r="1047" s="446" customFormat="1"/>
    <row r="1048" s="446" customFormat="1"/>
    <row r="1049" s="446" customFormat="1"/>
    <row r="1050" s="446" customFormat="1"/>
    <row r="1051" s="446" customFormat="1"/>
    <row r="1052" s="446" customFormat="1"/>
    <row r="1053" s="446" customFormat="1"/>
    <row r="1054" s="446" customFormat="1"/>
    <row r="1055" s="446" customFormat="1"/>
    <row r="1056" s="446" customFormat="1"/>
    <row r="1057" s="446" customFormat="1"/>
    <row r="1058" s="446" customFormat="1"/>
    <row r="1059" s="446" customFormat="1"/>
    <row r="1060" s="446" customFormat="1"/>
    <row r="1061" s="446" customFormat="1"/>
    <row r="1062" s="446" customFormat="1"/>
    <row r="1063" s="446" customFormat="1"/>
    <row r="1064" s="446" customFormat="1"/>
    <row r="1065" s="446" customFormat="1"/>
    <row r="1066" s="446" customFormat="1"/>
    <row r="1067" s="446" customFormat="1"/>
    <row r="1068" s="446" customFormat="1"/>
    <row r="1069" s="446" customFormat="1"/>
    <row r="1070" s="446" customFormat="1"/>
    <row r="1071" s="446" customFormat="1"/>
    <row r="1072" s="446" customFormat="1"/>
    <row r="1073" s="446" customFormat="1"/>
    <row r="1074" s="446" customFormat="1"/>
    <row r="1075" s="446" customFormat="1"/>
    <row r="1076" s="446" customFormat="1"/>
    <row r="1077" s="446" customFormat="1"/>
    <row r="1078" s="446" customFormat="1"/>
    <row r="1079" s="446" customFormat="1"/>
    <row r="1080" s="446" customFormat="1"/>
    <row r="1081" s="446" customFormat="1"/>
    <row r="1082" s="446" customFormat="1"/>
    <row r="1083" s="446" customFormat="1"/>
    <row r="1084" s="446" customFormat="1"/>
    <row r="1085" s="446" customFormat="1"/>
    <row r="1086" s="446" customFormat="1"/>
    <row r="1087" s="446" customFormat="1"/>
    <row r="1088" s="446" customFormat="1"/>
    <row r="1089" s="446" customFormat="1"/>
    <row r="1090" s="446" customFormat="1"/>
    <row r="1091" s="446" customFormat="1"/>
    <row r="1092" s="446" customFormat="1"/>
    <row r="1093" s="446" customFormat="1"/>
    <row r="1094" s="446" customFormat="1"/>
    <row r="1095" s="446" customFormat="1"/>
    <row r="1096" s="446" customFormat="1"/>
    <row r="1097" s="446" customFormat="1"/>
    <row r="1098" s="446" customFormat="1"/>
    <row r="1099" s="446" customFormat="1"/>
    <row r="1100" s="446" customFormat="1"/>
    <row r="1101" s="446" customFormat="1"/>
    <row r="1102" s="446" customFormat="1"/>
    <row r="1103" s="446" customFormat="1"/>
    <row r="1104" s="446" customFormat="1"/>
    <row r="1105" s="446" customFormat="1"/>
    <row r="1106" s="446" customFormat="1"/>
    <row r="1107" s="446" customFormat="1"/>
    <row r="1108" s="446" customFormat="1"/>
    <row r="1109" s="446" customFormat="1"/>
    <row r="1110" s="446" customFormat="1"/>
    <row r="1111" s="446" customFormat="1"/>
    <row r="1112" s="446" customFormat="1"/>
    <row r="1113" s="446" customFormat="1"/>
    <row r="1114" s="446" customFormat="1"/>
    <row r="1115" s="446" customFormat="1"/>
    <row r="1116" s="446" customFormat="1"/>
    <row r="1117" s="446" customFormat="1"/>
    <row r="1118" s="446" customFormat="1"/>
    <row r="1119" s="446" customFormat="1"/>
    <row r="1120" s="446" customFormat="1"/>
    <row r="1121" s="446" customFormat="1"/>
    <row r="1122" s="446" customFormat="1"/>
    <row r="1123" s="446" customFormat="1"/>
    <row r="1124" s="446" customFormat="1"/>
    <row r="1125" s="446" customFormat="1"/>
    <row r="1126" s="446" customFormat="1"/>
    <row r="1127" s="446" customFormat="1"/>
    <row r="1128" s="446" customFormat="1"/>
    <row r="1129" s="446" customFormat="1"/>
    <row r="1130" s="446" customFormat="1"/>
    <row r="1131" s="446" customFormat="1"/>
    <row r="1132" s="446" customFormat="1"/>
    <row r="1133" s="446" customFormat="1"/>
    <row r="1134" s="446" customFormat="1"/>
    <row r="1135" s="446" customFormat="1"/>
    <row r="1136" s="446" customFormat="1"/>
    <row r="1137" s="446" customFormat="1"/>
    <row r="1138" s="446" customFormat="1"/>
    <row r="1139" s="446" customFormat="1"/>
    <row r="1140" s="446" customFormat="1"/>
    <row r="1141" s="446" customFormat="1"/>
    <row r="1142" s="446" customFormat="1"/>
    <row r="1143" s="446" customFormat="1"/>
    <row r="1144" s="446" customFormat="1"/>
    <row r="1145" s="446" customFormat="1"/>
    <row r="1146" s="446" customFormat="1"/>
    <row r="1147" s="446" customFormat="1"/>
    <row r="1148" s="446" customFormat="1"/>
    <row r="1149" s="446" customFormat="1"/>
    <row r="1150" s="446" customFormat="1"/>
    <row r="1151" s="446" customFormat="1"/>
    <row r="1152" s="446" customFormat="1"/>
    <row r="1153" s="446" customFormat="1"/>
    <row r="1154" s="446" customFormat="1"/>
    <row r="1155" s="446" customFormat="1"/>
    <row r="1156" s="446" customFormat="1"/>
    <row r="1157" s="446" customFormat="1"/>
    <row r="1158" s="446" customFormat="1"/>
    <row r="1159" s="446" customFormat="1"/>
    <row r="1160" s="446" customFormat="1"/>
    <row r="1161" s="446" customFormat="1"/>
    <row r="1162" s="446" customFormat="1"/>
    <row r="1163" s="446" customFormat="1"/>
    <row r="1164" s="446" customFormat="1"/>
    <row r="1165" s="446" customFormat="1"/>
    <row r="1166" s="446" customFormat="1"/>
    <row r="1167" s="446" customFormat="1"/>
    <row r="1168" s="446" customFormat="1"/>
    <row r="1169" s="446" customFormat="1"/>
    <row r="1170" s="446" customFormat="1"/>
    <row r="1171" s="446" customFormat="1"/>
    <row r="1172" s="446" customFormat="1"/>
    <row r="1173" s="446" customFormat="1"/>
    <row r="1174" s="446" customFormat="1"/>
    <row r="1175" s="446" customFormat="1"/>
    <row r="1176" s="446" customFormat="1"/>
    <row r="1177" s="446" customFormat="1"/>
    <row r="1178" s="446" customFormat="1"/>
    <row r="1179" s="446" customFormat="1"/>
    <row r="1180" s="446" customFormat="1"/>
    <row r="1181" s="446" customFormat="1"/>
    <row r="1182" s="446" customFormat="1"/>
    <row r="1183" s="446" customFormat="1"/>
    <row r="1184" s="446" customFormat="1"/>
    <row r="1185" s="446" customFormat="1"/>
    <row r="1186" s="446" customFormat="1"/>
    <row r="1187" s="446" customFormat="1"/>
    <row r="1188" s="446" customFormat="1"/>
    <row r="1189" s="446" customFormat="1"/>
    <row r="1190" s="446" customFormat="1"/>
    <row r="1191" s="446" customFormat="1"/>
    <row r="1192" s="446" customFormat="1"/>
    <row r="1193" s="446" customFormat="1"/>
    <row r="1194" s="446" customFormat="1"/>
    <row r="1195" s="446" customFormat="1"/>
    <row r="1196" s="446" customFormat="1"/>
    <row r="1197" s="446" customFormat="1"/>
    <row r="1198" s="446" customFormat="1"/>
    <row r="1199" s="446" customFormat="1"/>
    <row r="1200" s="446" customFormat="1"/>
    <row r="1201" s="446" customFormat="1"/>
    <row r="1202" s="446" customFormat="1"/>
    <row r="1203" s="446" customFormat="1"/>
    <row r="1204" s="446" customFormat="1"/>
    <row r="1205" s="446" customFormat="1"/>
    <row r="1206" s="446" customFormat="1"/>
    <row r="1207" s="446" customFormat="1"/>
    <row r="1208" s="446" customFormat="1"/>
    <row r="1209" s="446" customFormat="1"/>
    <row r="1210" s="446" customFormat="1"/>
    <row r="1211" s="446" customFormat="1"/>
    <row r="1212" s="446" customFormat="1"/>
    <row r="1213" s="446" customFormat="1"/>
    <row r="1214" s="446" customFormat="1"/>
    <row r="1215" s="446" customFormat="1"/>
    <row r="1216" s="446" customFormat="1"/>
    <row r="1217" s="446" customFormat="1"/>
    <row r="1218" s="446" customFormat="1"/>
    <row r="1219" s="446" customFormat="1"/>
    <row r="1220" s="446" customFormat="1"/>
    <row r="1221" s="446" customFormat="1"/>
    <row r="1222" s="446" customFormat="1"/>
    <row r="1223" s="446" customFormat="1"/>
    <row r="1224" s="446" customFormat="1"/>
    <row r="1225" s="446" customFormat="1"/>
    <row r="1226" s="446" customFormat="1"/>
    <row r="1227" s="446" customFormat="1"/>
    <row r="1228" s="446" customFormat="1"/>
    <row r="1229" s="446" customFormat="1"/>
    <row r="1230" s="446" customFormat="1"/>
    <row r="1231" s="446" customFormat="1"/>
    <row r="1232" s="446" customFormat="1"/>
    <row r="1233" s="446" customFormat="1"/>
    <row r="1234" s="446" customFormat="1"/>
    <row r="1235" s="446" customFormat="1"/>
    <row r="1236" s="446" customFormat="1"/>
    <row r="1237" s="446" customFormat="1"/>
    <row r="1238" s="446" customFormat="1"/>
    <row r="1239" s="446" customFormat="1"/>
    <row r="1240" s="446" customFormat="1"/>
    <row r="1241" s="446" customFormat="1"/>
    <row r="1242" s="446" customFormat="1"/>
    <row r="1243" s="446" customFormat="1"/>
    <row r="1244" s="446" customFormat="1"/>
    <row r="1245" s="446" customFormat="1"/>
    <row r="1246" s="446" customFormat="1"/>
    <row r="1247" s="446" customFormat="1"/>
    <row r="1248" s="446" customFormat="1"/>
    <row r="1249" s="446" customFormat="1"/>
    <row r="1250" s="446" customFormat="1"/>
    <row r="1251" s="446" customFormat="1"/>
    <row r="1252" s="446" customFormat="1"/>
    <row r="1253" s="446" customFormat="1"/>
    <row r="1254" s="446" customFormat="1"/>
    <row r="1255" s="446" customFormat="1"/>
    <row r="1256" s="446" customFormat="1"/>
    <row r="1257" s="446" customFormat="1"/>
    <row r="1258" s="446" customFormat="1"/>
    <row r="1259" s="446" customFormat="1"/>
    <row r="1260" s="446" customFormat="1"/>
    <row r="1261" s="446" customFormat="1"/>
    <row r="1262" s="446" customFormat="1"/>
    <row r="1263" s="446" customFormat="1"/>
    <row r="1264" s="446" customFormat="1"/>
    <row r="1265" s="446" customFormat="1"/>
    <row r="1266" s="446" customFormat="1"/>
    <row r="1267" s="446" customFormat="1"/>
    <row r="1268" s="446" customFormat="1"/>
    <row r="1269" s="446" customFormat="1"/>
    <row r="1270" s="446" customFormat="1"/>
    <row r="1271" s="446" customFormat="1"/>
    <row r="1272" s="446" customFormat="1"/>
    <row r="1273" s="446" customFormat="1"/>
    <row r="1274" s="446" customFormat="1"/>
    <row r="1275" s="446" customFormat="1"/>
    <row r="1276" s="446" customFormat="1"/>
    <row r="1277" s="446" customFormat="1"/>
    <row r="1278" s="446" customFormat="1"/>
    <row r="1279" s="446" customFormat="1"/>
    <row r="1280" s="446" customFormat="1"/>
    <row r="1281" s="446" customFormat="1"/>
    <row r="1282" s="446" customFormat="1"/>
    <row r="1283" s="446" customFormat="1"/>
    <row r="1284" s="446" customFormat="1"/>
    <row r="1285" s="446" customFormat="1"/>
    <row r="1286" s="446" customFormat="1"/>
    <row r="1287" s="446" customFormat="1"/>
    <row r="1288" s="446" customFormat="1"/>
    <row r="1289" s="446" customFormat="1"/>
    <row r="1290" s="446" customFormat="1"/>
    <row r="1291" s="446" customFormat="1"/>
    <row r="1292" s="446" customFormat="1"/>
    <row r="1293" s="446" customFormat="1"/>
    <row r="1294" s="446" customFormat="1"/>
    <row r="1295" s="446" customFormat="1"/>
    <row r="1296" s="446" customFormat="1"/>
    <row r="1297" s="446" customFormat="1"/>
    <row r="1298" s="446" customFormat="1"/>
    <row r="1299" s="446" customFormat="1"/>
    <row r="1300" s="446" customFormat="1"/>
    <row r="1301" s="446" customFormat="1"/>
    <row r="1302" s="446" customFormat="1"/>
    <row r="1303" s="446" customFormat="1"/>
    <row r="1304" s="446" customFormat="1"/>
    <row r="1305" s="446" customFormat="1"/>
    <row r="1306" s="446" customFormat="1"/>
    <row r="1307" s="446" customFormat="1"/>
    <row r="1308" s="446" customFormat="1"/>
    <row r="1309" s="446" customFormat="1"/>
    <row r="1310" s="446" customFormat="1"/>
    <row r="1311" s="446" customFormat="1"/>
    <row r="1312" s="446" customFormat="1"/>
    <row r="1313" s="446" customFormat="1"/>
    <row r="1314" s="446" customFormat="1"/>
    <row r="1315" s="446" customFormat="1"/>
    <row r="1316" s="446" customFormat="1"/>
    <row r="1317" s="446" customFormat="1"/>
    <row r="1318" s="446" customFormat="1"/>
    <row r="1319" s="446" customFormat="1"/>
    <row r="1320" s="446" customFormat="1"/>
    <row r="1321" s="446" customFormat="1"/>
    <row r="1322" s="446" customFormat="1"/>
    <row r="1323" s="446" customFormat="1"/>
    <row r="1324" s="446" customFormat="1"/>
    <row r="1325" s="446" customFormat="1"/>
    <row r="1326" s="446" customFormat="1"/>
    <row r="1327" s="446" customFormat="1"/>
    <row r="1328" s="446" customFormat="1"/>
    <row r="1329" s="446" customFormat="1"/>
    <row r="1330" s="446" customFormat="1"/>
    <row r="1331" s="446" customFormat="1"/>
    <row r="1332" s="446" customFormat="1"/>
    <row r="1333" s="446" customFormat="1"/>
    <row r="1334" s="446" customFormat="1"/>
    <row r="1335" s="446" customFormat="1"/>
    <row r="1336" s="446" customFormat="1"/>
    <row r="1337" s="446" customFormat="1"/>
    <row r="1338" s="446" customFormat="1"/>
    <row r="1339" s="446" customFormat="1"/>
    <row r="1340" s="446" customFormat="1"/>
    <row r="1341" s="446" customFormat="1"/>
    <row r="1342" s="446" customFormat="1"/>
    <row r="1343" s="446" customFormat="1"/>
    <row r="1344" s="446" customFormat="1"/>
    <row r="1345" s="446" customFormat="1"/>
    <row r="1346" s="446" customFormat="1"/>
    <row r="1347" s="446" customFormat="1"/>
    <row r="1348" s="446" customFormat="1"/>
    <row r="1349" s="446" customFormat="1"/>
    <row r="1350" s="446" customFormat="1"/>
    <row r="1351" s="446" customFormat="1"/>
    <row r="1352" s="446" customFormat="1"/>
    <row r="1353" s="446" customFormat="1"/>
    <row r="1354" s="446" customFormat="1"/>
    <row r="1355" s="446" customFormat="1"/>
    <row r="1356" s="446" customFormat="1"/>
    <row r="1357" s="446" customFormat="1"/>
    <row r="1358" s="446" customFormat="1"/>
    <row r="1359" s="446" customFormat="1"/>
    <row r="1360" s="446" customFormat="1"/>
    <row r="1361" s="446" customFormat="1"/>
    <row r="1362" s="446" customFormat="1"/>
    <row r="1363" s="446" customFormat="1"/>
    <row r="1364" s="446" customFormat="1"/>
    <row r="1365" s="446" customFormat="1"/>
    <row r="1366" s="446" customFormat="1"/>
    <row r="1367" s="446" customFormat="1"/>
    <row r="1368" s="446" customFormat="1"/>
    <row r="1369" s="446" customFormat="1"/>
    <row r="1370" s="446" customFormat="1"/>
    <row r="1371" s="446" customFormat="1"/>
    <row r="1372" s="446" customFormat="1"/>
    <row r="1373" s="446" customFormat="1"/>
    <row r="1374" s="446" customFormat="1"/>
    <row r="1375" s="446" customFormat="1"/>
    <row r="1376" s="446" customFormat="1"/>
    <row r="1377" s="446" customFormat="1"/>
    <row r="1378" s="446" customFormat="1"/>
    <row r="1379" s="446" customFormat="1"/>
    <row r="1380" s="446" customFormat="1"/>
    <row r="1381" s="446" customFormat="1"/>
    <row r="1382" s="446" customFormat="1"/>
    <row r="1383" s="446" customFormat="1"/>
    <row r="1384" s="446" customFormat="1"/>
    <row r="1385" s="446" customFormat="1"/>
    <row r="1386" s="446" customFormat="1"/>
    <row r="1387" s="446" customFormat="1"/>
    <row r="1388" s="446" customFormat="1"/>
    <row r="1389" s="446" customFormat="1"/>
    <row r="1390" s="446" customFormat="1"/>
    <row r="1391" s="446" customFormat="1"/>
    <row r="1392" s="446" customFormat="1"/>
    <row r="1393" s="446" customFormat="1"/>
    <row r="1394" s="446" customFormat="1"/>
    <row r="1395" s="446" customFormat="1"/>
    <row r="1396" s="446" customFormat="1"/>
    <row r="1397" s="446" customFormat="1"/>
    <row r="1398" s="446" customFormat="1"/>
    <row r="1399" s="446" customFormat="1"/>
    <row r="1400" s="446" customFormat="1"/>
    <row r="1401" s="446" customFormat="1"/>
    <row r="1402" s="446" customFormat="1"/>
    <row r="1403" s="446" customFormat="1"/>
    <row r="1404" s="446" customFormat="1"/>
    <row r="1405" s="446" customFormat="1"/>
    <row r="1406" s="446" customFormat="1"/>
    <row r="1407" s="446" customFormat="1"/>
    <row r="1408" s="446" customFormat="1"/>
    <row r="1409" s="446" customFormat="1"/>
    <row r="1410" s="446" customFormat="1"/>
    <row r="1411" s="446" customFormat="1"/>
    <row r="1412" s="446" customFormat="1"/>
    <row r="1413" s="446" customFormat="1"/>
    <row r="1414" s="446" customFormat="1"/>
    <row r="1415" s="446" customFormat="1"/>
    <row r="1416" s="446" customFormat="1"/>
    <row r="1417" s="446" customFormat="1"/>
    <row r="1418" s="446" customFormat="1"/>
    <row r="1419" s="446" customFormat="1"/>
    <row r="1420" s="446" customFormat="1"/>
    <row r="1421" s="446" customFormat="1"/>
    <row r="1422" s="446" customFormat="1"/>
    <row r="1423" s="446" customFormat="1"/>
    <row r="1424" s="446" customFormat="1"/>
    <row r="1425" s="446" customFormat="1"/>
    <row r="1426" s="446" customFormat="1"/>
    <row r="1427" s="446" customFormat="1"/>
    <row r="1428" s="446" customFormat="1"/>
    <row r="1429" s="446" customFormat="1"/>
    <row r="1430" s="446" customFormat="1"/>
    <row r="1431" s="446" customFormat="1"/>
    <row r="1432" s="446" customFormat="1"/>
    <row r="1433" s="446" customFormat="1"/>
    <row r="1434" s="446" customFormat="1"/>
    <row r="1435" s="446" customFormat="1"/>
    <row r="1436" s="446" customFormat="1"/>
    <row r="1437" s="446" customFormat="1"/>
    <row r="1438" s="446" customFormat="1"/>
    <row r="1439" s="446" customFormat="1"/>
    <row r="1440" s="446" customFormat="1"/>
    <row r="1441" s="446" customFormat="1"/>
    <row r="1442" s="446" customFormat="1"/>
    <row r="1443" s="446" customFormat="1"/>
    <row r="1444" s="446" customFormat="1"/>
    <row r="1445" s="446" customFormat="1"/>
    <row r="1446" s="446" customFormat="1"/>
    <row r="1447" s="446" customFormat="1"/>
    <row r="1448" s="446" customFormat="1"/>
    <row r="1449" s="446" customFormat="1"/>
    <row r="1450" s="446" customFormat="1"/>
    <row r="1451" s="446" customFormat="1"/>
    <row r="1452" s="446" customFormat="1"/>
    <row r="1453" s="446" customFormat="1"/>
    <row r="1454" s="446" customFormat="1"/>
    <row r="1455" s="446" customFormat="1"/>
    <row r="1456" s="446" customFormat="1"/>
    <row r="1457" s="446" customFormat="1"/>
    <row r="1458" s="446" customFormat="1"/>
    <row r="1459" s="446" customFormat="1"/>
    <row r="1460" s="446" customFormat="1"/>
    <row r="1461" s="446" customFormat="1"/>
    <row r="1462" s="446" customFormat="1"/>
    <row r="1463" s="446" customFormat="1"/>
    <row r="1464" s="446" customFormat="1"/>
    <row r="1465" s="446" customFormat="1"/>
    <row r="1466" s="446" customFormat="1"/>
    <row r="1467" s="446" customFormat="1"/>
    <row r="1468" s="446" customFormat="1"/>
    <row r="1469" s="446" customFormat="1"/>
    <row r="1470" s="446" customFormat="1"/>
    <row r="1471" s="446" customFormat="1"/>
    <row r="1472" s="446" customFormat="1"/>
    <row r="1473" s="446" customFormat="1"/>
    <row r="1474" s="446" customFormat="1"/>
    <row r="1475" s="446" customFormat="1"/>
    <row r="1476" s="446" customFormat="1"/>
    <row r="1477" s="446" customFormat="1"/>
    <row r="1478" s="446" customFormat="1"/>
    <row r="1479" s="446" customFormat="1"/>
    <row r="1480" s="446" customFormat="1"/>
    <row r="1481" s="446" customFormat="1"/>
    <row r="1482" s="446" customFormat="1"/>
    <row r="1483" s="446" customFormat="1"/>
    <row r="1484" s="446" customFormat="1"/>
    <row r="1485" s="446" customFormat="1"/>
    <row r="1486" s="446" customFormat="1"/>
    <row r="1487" s="446" customFormat="1"/>
    <row r="1488" s="446" customFormat="1"/>
    <row r="1489" s="446" customFormat="1"/>
    <row r="1490" s="446" customFormat="1"/>
    <row r="1491" s="446" customFormat="1"/>
    <row r="1492" s="446" customFormat="1"/>
    <row r="1493" s="446" customFormat="1"/>
    <row r="1494" s="446" customFormat="1"/>
    <row r="1495" s="446" customFormat="1"/>
    <row r="1496" s="446" customFormat="1"/>
    <row r="1497" s="446" customFormat="1"/>
    <row r="1498" s="446" customFormat="1"/>
    <row r="1499" s="446" customFormat="1"/>
    <row r="1500" s="446" customFormat="1"/>
    <row r="1501" s="446" customFormat="1"/>
    <row r="1502" s="446" customFormat="1"/>
    <row r="1503" s="446" customFormat="1"/>
    <row r="1504" s="446" customFormat="1"/>
    <row r="1505" s="446" customFormat="1"/>
    <row r="1506" s="446" customFormat="1"/>
    <row r="1507" s="446" customFormat="1"/>
    <row r="1508" s="446" customFormat="1"/>
    <row r="1509" s="446" customFormat="1"/>
    <row r="1510" s="446" customFormat="1"/>
    <row r="1511" s="446" customFormat="1"/>
    <row r="1512" s="446" customFormat="1"/>
    <row r="1513" s="446" customFormat="1"/>
    <row r="1514" s="446" customFormat="1"/>
    <row r="1515" s="446" customFormat="1"/>
    <row r="1516" s="446" customFormat="1"/>
    <row r="1517" s="446" customFormat="1"/>
    <row r="1518" s="446" customFormat="1"/>
    <row r="1519" s="446" customFormat="1"/>
    <row r="1520" s="446" customFormat="1"/>
    <row r="1521" s="446" customFormat="1"/>
    <row r="1522" s="446" customFormat="1"/>
    <row r="1523" s="446" customFormat="1"/>
    <row r="1524" s="446" customFormat="1"/>
    <row r="1525" s="446" customFormat="1"/>
    <row r="1526" s="446" customFormat="1"/>
    <row r="1527" s="446" customFormat="1"/>
    <row r="1528" s="446" customFormat="1"/>
    <row r="1529" s="446" customFormat="1"/>
    <row r="1530" s="446" customFormat="1"/>
    <row r="1531" s="446" customFormat="1"/>
    <row r="1532" s="446" customFormat="1"/>
    <row r="1533" s="446" customFormat="1"/>
    <row r="1534" s="446" customFormat="1"/>
    <row r="1535" s="446" customFormat="1"/>
    <row r="1536" s="446" customFormat="1"/>
    <row r="1537" s="446" customFormat="1"/>
    <row r="1538" s="446" customFormat="1"/>
    <row r="1539" s="446" customFormat="1"/>
    <row r="1540" s="446" customFormat="1"/>
    <row r="1541" s="446" customFormat="1"/>
    <row r="1542" s="446" customFormat="1"/>
    <row r="1543" s="446" customFormat="1"/>
    <row r="1544" s="446" customFormat="1"/>
    <row r="1545" s="446" customFormat="1"/>
    <row r="1546" s="446" customFormat="1"/>
    <row r="1547" s="446" customFormat="1"/>
    <row r="1548" s="446" customFormat="1"/>
    <row r="1549" s="446" customFormat="1"/>
    <row r="1550" s="446" customFormat="1"/>
    <row r="1551" s="446" customFormat="1"/>
    <row r="1552" s="446" customFormat="1"/>
    <row r="1553" s="446" customFormat="1"/>
    <row r="1554" s="446" customFormat="1"/>
    <row r="1555" s="446" customFormat="1"/>
    <row r="1556" s="446" customFormat="1"/>
    <row r="1557" s="446" customFormat="1"/>
    <row r="1558" s="446" customFormat="1"/>
    <row r="1559" s="446" customFormat="1"/>
    <row r="1560" s="446" customFormat="1"/>
    <row r="1561" s="446" customFormat="1"/>
    <row r="1562" s="446" customFormat="1"/>
    <row r="1563" s="446" customFormat="1"/>
    <row r="1564" s="446" customFormat="1"/>
    <row r="1565" s="446" customFormat="1"/>
    <row r="1566" s="446" customFormat="1"/>
    <row r="1567" s="446" customFormat="1"/>
    <row r="1568" s="446" customFormat="1"/>
    <row r="1569" s="446" customFormat="1"/>
    <row r="1570" s="446" customFormat="1"/>
    <row r="1571" s="446" customFormat="1"/>
    <row r="1572" s="446" customFormat="1"/>
    <row r="1573" s="446" customFormat="1"/>
    <row r="1574" s="446" customFormat="1"/>
    <row r="1575" s="446" customFormat="1"/>
    <row r="1576" s="446" customFormat="1"/>
    <row r="1577" s="446" customFormat="1"/>
    <row r="1578" s="446" customFormat="1"/>
    <row r="1579" s="446" customFormat="1"/>
    <row r="1580" s="446" customFormat="1"/>
    <row r="1581" s="446" customFormat="1"/>
    <row r="1582" s="446" customFormat="1"/>
    <row r="1583" s="446" customFormat="1"/>
    <row r="1584" s="446" customFormat="1"/>
    <row r="1585" s="446" customFormat="1"/>
    <row r="1586" s="446" customFormat="1"/>
    <row r="1587" s="446" customFormat="1"/>
    <row r="1588" s="446" customFormat="1"/>
    <row r="1589" s="446" customFormat="1"/>
    <row r="1590" s="446" customFormat="1"/>
    <row r="1591" s="446" customFormat="1"/>
    <row r="1592" s="446" customFormat="1"/>
    <row r="1593" s="446" customFormat="1"/>
    <row r="1594" s="446" customFormat="1"/>
    <row r="1595" s="446" customFormat="1"/>
    <row r="1596" s="446" customFormat="1"/>
    <row r="1597" s="446" customFormat="1"/>
    <row r="1598" s="446" customFormat="1"/>
    <row r="1599" s="446" customFormat="1"/>
    <row r="1600" s="446" customFormat="1"/>
  </sheetData>
  <mergeCells count="154">
    <mergeCell ref="Y256:Z256"/>
    <mergeCell ref="Y257:Z257"/>
    <mergeCell ref="Y258:Z258"/>
    <mergeCell ref="Y259:Z259"/>
    <mergeCell ref="Y274:Z274"/>
    <mergeCell ref="Y273:Z273"/>
    <mergeCell ref="Y188:Z188"/>
    <mergeCell ref="Y189:Z189"/>
    <mergeCell ref="Y190:Z190"/>
    <mergeCell ref="Y191:Z191"/>
    <mergeCell ref="Y192:Z192"/>
    <mergeCell ref="Y193:Z193"/>
    <mergeCell ref="Y186:Z186"/>
    <mergeCell ref="Y185:Z185"/>
    <mergeCell ref="Y252:Z252"/>
    <mergeCell ref="Y251:Z251"/>
    <mergeCell ref="Y254:Z254"/>
    <mergeCell ref="Y255:Z255"/>
    <mergeCell ref="Y122:Z122"/>
    <mergeCell ref="Y123:Z123"/>
    <mergeCell ref="Y124:Z124"/>
    <mergeCell ref="Y125:Z125"/>
    <mergeCell ref="Y126:Z126"/>
    <mergeCell ref="Y127:Z127"/>
    <mergeCell ref="Y145:Z145"/>
    <mergeCell ref="Y146:Z146"/>
    <mergeCell ref="Y171:Z171"/>
    <mergeCell ref="Y144:Z144"/>
    <mergeCell ref="Y147:Z147"/>
    <mergeCell ref="Y148:Z148"/>
    <mergeCell ref="Y149:Z149"/>
    <mergeCell ref="Y166:Z166"/>
    <mergeCell ref="Y167:Z167"/>
    <mergeCell ref="Y168:Z168"/>
    <mergeCell ref="Y169:Z169"/>
    <mergeCell ref="Y170:Z170"/>
    <mergeCell ref="Y102:Z102"/>
    <mergeCell ref="Y104:Z104"/>
    <mergeCell ref="Y105:Z105"/>
    <mergeCell ref="Y78:Z78"/>
    <mergeCell ref="Y79:Z79"/>
    <mergeCell ref="Y80:Z80"/>
    <mergeCell ref="Y81:Z81"/>
    <mergeCell ref="Y82:Z82"/>
    <mergeCell ref="Y83:Z83"/>
    <mergeCell ref="Y100:Z100"/>
    <mergeCell ref="Y101:Z101"/>
    <mergeCell ref="Y103:Z103"/>
    <mergeCell ref="O141:Q141"/>
    <mergeCell ref="R30:V30"/>
    <mergeCell ref="O30:P30"/>
    <mergeCell ref="M30:N30"/>
    <mergeCell ref="A196:B196"/>
    <mergeCell ref="E196:F196"/>
    <mergeCell ref="O75:Q75"/>
    <mergeCell ref="S98:T98"/>
    <mergeCell ref="S97:T97"/>
    <mergeCell ref="O97:Q97"/>
    <mergeCell ref="A152:B152"/>
    <mergeCell ref="A86:B86"/>
    <mergeCell ref="A108:B108"/>
    <mergeCell ref="A130:B130"/>
    <mergeCell ref="E130:F130"/>
    <mergeCell ref="E152:F152"/>
    <mergeCell ref="S76:T76"/>
    <mergeCell ref="S75:T75"/>
    <mergeCell ref="S120:T120"/>
    <mergeCell ref="S119:T119"/>
    <mergeCell ref="S186:T186"/>
    <mergeCell ref="S185:T185"/>
    <mergeCell ref="E42:F42"/>
    <mergeCell ref="E108:F108"/>
    <mergeCell ref="O185:Q185"/>
    <mergeCell ref="A174:B174"/>
    <mergeCell ref="E174:F174"/>
    <mergeCell ref="A1:R1"/>
    <mergeCell ref="A2:R2"/>
    <mergeCell ref="A4:R4"/>
    <mergeCell ref="A6:F6"/>
    <mergeCell ref="G6:Q6"/>
    <mergeCell ref="R6:AA6"/>
    <mergeCell ref="AA19:AB19"/>
    <mergeCell ref="O163:Q163"/>
    <mergeCell ref="Y164:Z164"/>
    <mergeCell ref="Y163:Z163"/>
    <mergeCell ref="S164:T164"/>
    <mergeCell ref="S142:T142"/>
    <mergeCell ref="S141:T141"/>
    <mergeCell ref="Y120:Z120"/>
    <mergeCell ref="A19:B19"/>
    <mergeCell ref="D19:E19"/>
    <mergeCell ref="K19:L19"/>
    <mergeCell ref="S163:T163"/>
    <mergeCell ref="Y142:Z142"/>
    <mergeCell ref="Y141:Z141"/>
    <mergeCell ref="A42:B42"/>
    <mergeCell ref="A20:B20"/>
    <mergeCell ref="E64:F64"/>
    <mergeCell ref="A64:B64"/>
    <mergeCell ref="Y119:Z119"/>
    <mergeCell ref="Y76:Z76"/>
    <mergeCell ref="Y75:Z75"/>
    <mergeCell ref="Y98:Z98"/>
    <mergeCell ref="Y97:Z97"/>
    <mergeCell ref="F19:H19"/>
    <mergeCell ref="O119:Q119"/>
    <mergeCell ref="K30:L30"/>
    <mergeCell ref="M19:N19"/>
    <mergeCell ref="E86:F86"/>
    <mergeCell ref="S54:T54"/>
    <mergeCell ref="Y56:Z56"/>
    <mergeCell ref="Y57:Z57"/>
    <mergeCell ref="Y58:Z58"/>
    <mergeCell ref="Y54:Z54"/>
    <mergeCell ref="Y53:Z53"/>
    <mergeCell ref="S53:T53"/>
    <mergeCell ref="O53:Q53"/>
    <mergeCell ref="Y59:Z59"/>
    <mergeCell ref="Y60:Z60"/>
    <mergeCell ref="Y61:Z61"/>
    <mergeCell ref="O207:Q207"/>
    <mergeCell ref="Y230:Z230"/>
    <mergeCell ref="Y229:Z229"/>
    <mergeCell ref="S230:T230"/>
    <mergeCell ref="S229:T229"/>
    <mergeCell ref="O229:Q229"/>
    <mergeCell ref="O251:Q251"/>
    <mergeCell ref="Y208:Z208"/>
    <mergeCell ref="Y207:Z207"/>
    <mergeCell ref="S208:T208"/>
    <mergeCell ref="S207:T207"/>
    <mergeCell ref="Y232:Z232"/>
    <mergeCell ref="Y233:Z233"/>
    <mergeCell ref="Y234:Z234"/>
    <mergeCell ref="Y235:Z235"/>
    <mergeCell ref="Y236:Z236"/>
    <mergeCell ref="Y237:Z237"/>
    <mergeCell ref="Y210:Z210"/>
    <mergeCell ref="Y211:Z211"/>
    <mergeCell ref="Y212:Z212"/>
    <mergeCell ref="Y213:Z213"/>
    <mergeCell ref="Y214:Z214"/>
    <mergeCell ref="Y215:Z215"/>
    <mergeCell ref="S274:T274"/>
    <mergeCell ref="S273:T273"/>
    <mergeCell ref="O273:Q273"/>
    <mergeCell ref="A262:B262"/>
    <mergeCell ref="E262:F262"/>
    <mergeCell ref="A218:B218"/>
    <mergeCell ref="E218:F218"/>
    <mergeCell ref="A240:B240"/>
    <mergeCell ref="E240:F240"/>
    <mergeCell ref="S252:T252"/>
    <mergeCell ref="S251:T251"/>
  </mergeCells>
  <phoneticPr fontId="3" type="noConversion"/>
  <pageMargins left="0.75" right="0.75" top="1" bottom="1" header="0.5" footer="0.5"/>
  <pageSetup orientation="portrait" r:id="rId1"/>
  <headerFooter alignWithMargins="0"/>
  <drawing r:id="rId2"/>
</worksheet>
</file>

<file path=xl/worksheets/sheet5.xml><?xml version="1.0" encoding="utf-8"?>
<worksheet xmlns="http://schemas.openxmlformats.org/spreadsheetml/2006/main" xmlns:r="http://schemas.openxmlformats.org/officeDocument/2006/relationships">
  <dimension ref="A1:BA558"/>
  <sheetViews>
    <sheetView zoomScaleNormal="100" workbookViewId="0">
      <selection activeCell="AA18" sqref="AA18"/>
    </sheetView>
  </sheetViews>
  <sheetFormatPr defaultRowHeight="12.75"/>
  <cols>
    <col min="22" max="31" width="9.140625" style="89"/>
    <col min="32" max="53" width="9.140625" style="446"/>
  </cols>
  <sheetData>
    <row r="1" spans="1:37" ht="20.25" customHeight="1">
      <c r="A1" s="798" t="s">
        <v>129</v>
      </c>
      <c r="B1" s="799"/>
      <c r="C1" s="799"/>
      <c r="D1" s="799"/>
      <c r="E1" s="799"/>
      <c r="F1" s="799"/>
      <c r="G1" s="799"/>
      <c r="H1" s="799"/>
      <c r="I1" s="799"/>
      <c r="J1" s="799"/>
      <c r="K1" s="799"/>
      <c r="L1" s="799"/>
      <c r="M1" s="799"/>
      <c r="N1" s="799"/>
      <c r="O1" s="799"/>
      <c r="P1" s="799"/>
      <c r="Q1" s="799"/>
      <c r="R1" s="799"/>
      <c r="S1" s="218"/>
      <c r="T1" s="218"/>
      <c r="U1" s="218"/>
      <c r="V1" s="218"/>
      <c r="W1" s="218"/>
      <c r="X1" s="218"/>
      <c r="Y1" s="297"/>
      <c r="Z1" s="297"/>
      <c r="AA1" s="220"/>
      <c r="AF1" s="89"/>
      <c r="AG1" s="89"/>
      <c r="AH1" s="89"/>
      <c r="AI1" s="89"/>
      <c r="AJ1" s="89"/>
      <c r="AK1" s="89"/>
    </row>
    <row r="2" spans="1:37" ht="20.25" customHeight="1">
      <c r="A2" s="800" t="s">
        <v>149</v>
      </c>
      <c r="B2" s="801"/>
      <c r="C2" s="801"/>
      <c r="D2" s="801"/>
      <c r="E2" s="801"/>
      <c r="F2" s="801"/>
      <c r="G2" s="801"/>
      <c r="H2" s="801"/>
      <c r="I2" s="801"/>
      <c r="J2" s="801"/>
      <c r="K2" s="801"/>
      <c r="L2" s="801"/>
      <c r="M2" s="801"/>
      <c r="N2" s="801"/>
      <c r="O2" s="801"/>
      <c r="P2" s="801"/>
      <c r="Q2" s="801"/>
      <c r="R2" s="801"/>
      <c r="S2" s="219"/>
      <c r="T2" s="219"/>
      <c r="U2" s="219"/>
      <c r="V2" s="219"/>
      <c r="W2" s="219"/>
      <c r="X2" s="219"/>
      <c r="Y2" s="296"/>
      <c r="Z2" s="296"/>
      <c r="AA2" s="221"/>
      <c r="AF2" s="89"/>
      <c r="AG2" s="89"/>
      <c r="AH2" s="89"/>
      <c r="AI2" s="89"/>
      <c r="AJ2" s="89"/>
      <c r="AK2" s="89"/>
    </row>
    <row r="3" spans="1:37" ht="9" customHeight="1">
      <c r="A3" s="268"/>
      <c r="B3" s="269"/>
      <c r="C3" s="269"/>
      <c r="D3" s="269"/>
      <c r="E3" s="269"/>
      <c r="F3" s="269"/>
      <c r="G3" s="269"/>
      <c r="H3" s="269"/>
      <c r="I3" s="269"/>
      <c r="J3" s="269"/>
      <c r="K3" s="269"/>
      <c r="L3" s="269"/>
      <c r="M3" s="269"/>
      <c r="N3" s="269"/>
      <c r="O3" s="269"/>
      <c r="P3" s="269"/>
      <c r="Q3" s="269"/>
      <c r="R3" s="269"/>
      <c r="S3" s="219"/>
      <c r="T3" s="219"/>
      <c r="U3" s="219"/>
      <c r="V3" s="219"/>
      <c r="W3" s="219"/>
      <c r="X3" s="219"/>
      <c r="Y3" s="296"/>
      <c r="Z3" s="296"/>
      <c r="AA3" s="221"/>
      <c r="AF3" s="89"/>
      <c r="AG3" s="89"/>
      <c r="AH3" s="89"/>
      <c r="AI3" s="89"/>
      <c r="AJ3" s="89"/>
      <c r="AK3" s="89"/>
    </row>
    <row r="4" spans="1:37" ht="26.25" customHeight="1">
      <c r="A4" s="804" t="s">
        <v>245</v>
      </c>
      <c r="B4" s="805"/>
      <c r="C4" s="805"/>
      <c r="D4" s="805"/>
      <c r="E4" s="805"/>
      <c r="F4" s="805"/>
      <c r="G4" s="805"/>
      <c r="H4" s="805"/>
      <c r="I4" s="805"/>
      <c r="J4" s="805"/>
      <c r="K4" s="805"/>
      <c r="L4" s="805"/>
      <c r="M4" s="805"/>
      <c r="N4" s="805"/>
      <c r="O4" s="805"/>
      <c r="P4" s="805"/>
      <c r="Q4" s="805"/>
      <c r="R4" s="805"/>
      <c r="S4" s="219"/>
      <c r="T4" s="219"/>
      <c r="U4" s="219"/>
      <c r="V4" s="219"/>
      <c r="W4" s="219"/>
      <c r="X4" s="219"/>
      <c r="Y4" s="296"/>
      <c r="Z4" s="296"/>
      <c r="AA4" s="221"/>
      <c r="AF4" s="89"/>
      <c r="AG4" s="89"/>
      <c r="AH4" s="89"/>
      <c r="AI4" s="89"/>
      <c r="AJ4" s="89"/>
      <c r="AK4" s="89"/>
    </row>
    <row r="5" spans="1:37" ht="12.75" customHeight="1">
      <c r="A5" s="217"/>
      <c r="B5" s="186"/>
      <c r="C5" s="117"/>
      <c r="D5" s="117"/>
      <c r="E5" s="117"/>
      <c r="F5" s="117"/>
      <c r="G5" s="117"/>
      <c r="H5" s="186"/>
      <c r="I5" s="186"/>
      <c r="J5" s="119"/>
      <c r="K5" s="119"/>
      <c r="L5" s="119"/>
      <c r="M5" s="186"/>
      <c r="N5" s="271"/>
      <c r="O5" s="186"/>
      <c r="P5" s="118" t="s">
        <v>130</v>
      </c>
      <c r="Q5" s="118"/>
      <c r="R5" s="120"/>
      <c r="S5" s="120"/>
      <c r="T5" s="117"/>
      <c r="U5" s="117"/>
      <c r="V5" s="117"/>
      <c r="W5" s="117"/>
      <c r="X5" s="117"/>
      <c r="Y5" s="186"/>
      <c r="Z5" s="186"/>
      <c r="AA5" s="222"/>
      <c r="AF5" s="89"/>
      <c r="AG5" s="89"/>
      <c r="AH5" s="89"/>
      <c r="AI5" s="89"/>
      <c r="AJ5" s="89"/>
      <c r="AK5" s="89"/>
    </row>
    <row r="6" spans="1:37" ht="12.75" customHeight="1">
      <c r="A6" s="802" t="s">
        <v>21</v>
      </c>
      <c r="B6" s="803"/>
      <c r="C6" s="803"/>
      <c r="D6" s="803"/>
      <c r="E6" s="803"/>
      <c r="F6" s="803"/>
      <c r="G6" s="796" t="s">
        <v>51</v>
      </c>
      <c r="H6" s="797"/>
      <c r="I6" s="797"/>
      <c r="J6" s="797"/>
      <c r="K6" s="797"/>
      <c r="L6" s="797"/>
      <c r="M6" s="797"/>
      <c r="N6" s="797"/>
      <c r="O6" s="797"/>
      <c r="P6" s="797"/>
      <c r="Q6" s="797"/>
      <c r="R6" s="806" t="s">
        <v>88</v>
      </c>
      <c r="S6" s="807"/>
      <c r="T6" s="807"/>
      <c r="U6" s="807"/>
      <c r="V6" s="807"/>
      <c r="W6" s="807"/>
      <c r="X6" s="807"/>
      <c r="Y6" s="807"/>
      <c r="Z6" s="807"/>
      <c r="AA6" s="808"/>
      <c r="AF6" s="89"/>
      <c r="AG6" s="89"/>
      <c r="AH6" s="89"/>
      <c r="AI6" s="89"/>
      <c r="AJ6" s="89"/>
      <c r="AK6" s="89"/>
    </row>
    <row r="7" spans="1:37" ht="12.75" customHeight="1">
      <c r="A7" s="56" t="s">
        <v>119</v>
      </c>
      <c r="B7" s="57"/>
      <c r="C7" s="57"/>
      <c r="D7" s="212" t="s">
        <v>271</v>
      </c>
      <c r="E7" s="106"/>
      <c r="F7" s="32"/>
      <c r="G7" s="260" t="s">
        <v>121</v>
      </c>
      <c r="H7" s="258"/>
      <c r="I7" s="261" t="s">
        <v>152</v>
      </c>
      <c r="J7" s="262"/>
      <c r="K7" s="263"/>
      <c r="L7" s="258"/>
      <c r="M7" s="261" t="s">
        <v>187</v>
      </c>
      <c r="N7" s="258"/>
      <c r="O7" s="261" t="s">
        <v>30</v>
      </c>
      <c r="P7" s="262"/>
      <c r="Q7" s="263"/>
      <c r="R7" s="260" t="s">
        <v>92</v>
      </c>
      <c r="S7" s="261"/>
      <c r="T7" s="261"/>
      <c r="U7" s="261"/>
      <c r="V7" s="261"/>
      <c r="W7" s="258"/>
      <c r="X7" s="258"/>
      <c r="Y7" s="258"/>
      <c r="Z7" s="258"/>
      <c r="AA7" s="259"/>
      <c r="AF7" s="89"/>
      <c r="AG7" s="89"/>
      <c r="AH7" s="89"/>
      <c r="AI7" s="89"/>
      <c r="AJ7" s="89"/>
      <c r="AK7" s="89"/>
    </row>
    <row r="8" spans="1:37" ht="12.75" customHeight="1">
      <c r="A8" s="56" t="s">
        <v>206</v>
      </c>
      <c r="B8" s="57"/>
      <c r="C8" s="57"/>
      <c r="D8" s="109" t="s">
        <v>105</v>
      </c>
      <c r="E8" s="106"/>
      <c r="F8" s="32"/>
      <c r="G8" s="56" t="s">
        <v>120</v>
      </c>
      <c r="H8" s="32"/>
      <c r="I8" s="106" t="s">
        <v>153</v>
      </c>
      <c r="J8" s="108"/>
      <c r="K8" s="57"/>
      <c r="L8" s="32"/>
      <c r="M8" s="106" t="s">
        <v>188</v>
      </c>
      <c r="N8" s="32"/>
      <c r="O8" s="106" t="s">
        <v>32</v>
      </c>
      <c r="P8" s="106"/>
      <c r="Q8" s="32"/>
      <c r="R8" s="56" t="s">
        <v>93</v>
      </c>
      <c r="S8" s="106"/>
      <c r="T8" s="106"/>
      <c r="U8" s="106"/>
      <c r="V8" s="106"/>
      <c r="W8" s="32"/>
      <c r="X8" s="32"/>
      <c r="Y8" s="32"/>
      <c r="Z8" s="32"/>
      <c r="AA8" s="107"/>
      <c r="AF8" s="89"/>
      <c r="AG8" s="89"/>
      <c r="AH8" s="89"/>
      <c r="AI8" s="89"/>
      <c r="AJ8" s="89"/>
      <c r="AK8" s="89"/>
    </row>
    <row r="9" spans="1:37">
      <c r="A9" s="56" t="s">
        <v>122</v>
      </c>
      <c r="B9" s="57"/>
      <c r="C9" s="57"/>
      <c r="D9" s="213" t="s">
        <v>104</v>
      </c>
      <c r="E9" s="106"/>
      <c r="F9" s="32"/>
      <c r="G9" s="56" t="s">
        <v>127</v>
      </c>
      <c r="H9" s="32"/>
      <c r="I9" s="106" t="s">
        <v>159</v>
      </c>
      <c r="J9" s="108"/>
      <c r="K9" s="57"/>
      <c r="L9" s="32"/>
      <c r="M9" s="106" t="s">
        <v>189</v>
      </c>
      <c r="N9" s="32"/>
      <c r="O9" s="106" t="s">
        <v>114</v>
      </c>
      <c r="P9" s="106"/>
      <c r="Q9" s="32"/>
      <c r="R9" s="56" t="s">
        <v>244</v>
      </c>
      <c r="S9" s="106"/>
      <c r="T9" s="106"/>
      <c r="U9" s="106"/>
      <c r="V9" s="106"/>
      <c r="W9" s="32"/>
      <c r="X9" s="32"/>
      <c r="Y9" s="32"/>
      <c r="Z9" s="32"/>
      <c r="AA9" s="107"/>
      <c r="AF9" s="89"/>
      <c r="AG9" s="89"/>
      <c r="AH9" s="89"/>
      <c r="AI9" s="89"/>
      <c r="AJ9" s="89"/>
      <c r="AK9" s="89"/>
    </row>
    <row r="10" spans="1:37">
      <c r="A10" s="56" t="s">
        <v>123</v>
      </c>
      <c r="B10" s="57"/>
      <c r="C10" s="57"/>
      <c r="D10" s="490" t="s">
        <v>300</v>
      </c>
      <c r="E10" s="106"/>
      <c r="F10" s="32"/>
      <c r="G10" s="264"/>
      <c r="H10" s="32"/>
      <c r="I10" s="106" t="s">
        <v>160</v>
      </c>
      <c r="J10" s="32"/>
      <c r="K10" s="32"/>
      <c r="L10" s="32"/>
      <c r="M10" s="106" t="s">
        <v>190</v>
      </c>
      <c r="N10" s="32"/>
      <c r="O10" s="216" t="s">
        <v>113</v>
      </c>
      <c r="P10" s="106"/>
      <c r="Q10" s="32"/>
      <c r="R10" s="298" t="s">
        <v>89</v>
      </c>
      <c r="S10" s="106"/>
      <c r="T10" s="108"/>
      <c r="U10" s="106"/>
      <c r="V10" s="106"/>
      <c r="W10" s="32"/>
      <c r="X10" s="32"/>
      <c r="Y10" s="32"/>
      <c r="Z10" s="32"/>
      <c r="AA10" s="107"/>
      <c r="AF10" s="89"/>
      <c r="AG10" s="89"/>
      <c r="AH10" s="89"/>
      <c r="AI10" s="89"/>
      <c r="AJ10" s="89"/>
      <c r="AK10" s="89"/>
    </row>
    <row r="11" spans="1:37">
      <c r="A11" s="56" t="s">
        <v>124</v>
      </c>
      <c r="B11" s="57"/>
      <c r="C11" s="57"/>
      <c r="D11" s="109" t="s">
        <v>117</v>
      </c>
      <c r="E11" s="106"/>
      <c r="F11" s="32"/>
      <c r="G11" s="56" t="s">
        <v>128</v>
      </c>
      <c r="H11" s="32"/>
      <c r="I11" s="106" t="s">
        <v>35</v>
      </c>
      <c r="J11" s="108"/>
      <c r="K11" s="57"/>
      <c r="L11" s="32"/>
      <c r="M11" s="106" t="s">
        <v>191</v>
      </c>
      <c r="N11" s="32"/>
      <c r="O11" s="106" t="s">
        <v>111</v>
      </c>
      <c r="P11" s="106"/>
      <c r="Q11" s="32"/>
      <c r="R11" s="56" t="s">
        <v>107</v>
      </c>
      <c r="S11" s="106"/>
      <c r="T11" s="106"/>
      <c r="U11" s="106"/>
      <c r="V11" s="106"/>
      <c r="W11" s="32"/>
      <c r="X11" s="32"/>
      <c r="Y11" s="32"/>
      <c r="Z11" s="32"/>
      <c r="AA11" s="107"/>
      <c r="AF11" s="89"/>
      <c r="AG11" s="89"/>
      <c r="AH11" s="89"/>
      <c r="AI11" s="89"/>
      <c r="AJ11" s="89"/>
      <c r="AK11" s="89"/>
    </row>
    <row r="12" spans="1:37">
      <c r="B12" s="57"/>
      <c r="C12" s="57"/>
      <c r="D12" s="109" t="s">
        <v>118</v>
      </c>
      <c r="E12" s="106"/>
      <c r="F12" s="32"/>
      <c r="G12" s="56" t="s">
        <v>176</v>
      </c>
      <c r="H12" s="32"/>
      <c r="I12" s="106" t="s">
        <v>177</v>
      </c>
      <c r="J12" s="108"/>
      <c r="K12" s="57"/>
      <c r="L12" s="32"/>
      <c r="M12" s="106" t="s">
        <v>217</v>
      </c>
      <c r="N12" s="32"/>
      <c r="O12" s="106" t="s">
        <v>218</v>
      </c>
      <c r="P12" s="106"/>
      <c r="Q12" s="32"/>
      <c r="R12" s="56" t="s">
        <v>148</v>
      </c>
      <c r="S12" s="106"/>
      <c r="T12" s="106"/>
      <c r="U12" s="106"/>
      <c r="V12" s="106"/>
      <c r="W12" s="32"/>
      <c r="X12" s="32"/>
      <c r="Y12" s="32"/>
      <c r="Z12" s="32"/>
      <c r="AA12" s="107"/>
      <c r="AF12" s="89"/>
      <c r="AG12" s="89"/>
      <c r="AH12" s="89"/>
      <c r="AI12" s="89"/>
      <c r="AJ12" s="89"/>
      <c r="AK12" s="89"/>
    </row>
    <row r="13" spans="1:37">
      <c r="A13" s="56" t="s">
        <v>125</v>
      </c>
      <c r="B13" s="57"/>
      <c r="C13" s="57"/>
      <c r="D13" s="265" t="s">
        <v>174</v>
      </c>
      <c r="E13" s="106"/>
      <c r="F13" s="32"/>
      <c r="G13" s="264"/>
      <c r="H13" s="32"/>
      <c r="I13" s="106" t="s">
        <v>178</v>
      </c>
      <c r="J13" s="32"/>
      <c r="K13" s="57"/>
      <c r="L13" s="32"/>
      <c r="M13" s="106" t="s">
        <v>192</v>
      </c>
      <c r="N13" s="32"/>
      <c r="O13" s="106" t="s">
        <v>115</v>
      </c>
      <c r="P13" s="106"/>
      <c r="Q13" s="32"/>
      <c r="R13" s="56" t="s">
        <v>91</v>
      </c>
      <c r="S13" s="106"/>
      <c r="T13" s="106"/>
      <c r="U13" s="106"/>
      <c r="V13" s="106"/>
      <c r="W13" s="32"/>
      <c r="X13" s="32"/>
      <c r="Y13" s="32"/>
      <c r="Z13" s="32"/>
      <c r="AA13" s="107"/>
      <c r="AF13" s="89"/>
      <c r="AG13" s="89"/>
      <c r="AH13" s="89"/>
      <c r="AI13" s="89"/>
      <c r="AJ13" s="89"/>
      <c r="AK13" s="89"/>
    </row>
    <row r="14" spans="1:37">
      <c r="A14" s="56" t="s">
        <v>126</v>
      </c>
      <c r="B14" s="57"/>
      <c r="C14" s="57"/>
      <c r="D14" s="214" t="s">
        <v>175</v>
      </c>
      <c r="E14" s="106"/>
      <c r="F14" s="32"/>
      <c r="G14" s="56" t="s">
        <v>183</v>
      </c>
      <c r="H14" s="1"/>
      <c r="I14" s="106" t="s">
        <v>182</v>
      </c>
      <c r="J14" s="1"/>
      <c r="K14" s="57"/>
      <c r="L14" s="32"/>
      <c r="M14" s="106" t="s">
        <v>193</v>
      </c>
      <c r="N14" s="32"/>
      <c r="O14" s="106" t="s">
        <v>116</v>
      </c>
      <c r="P14" s="106"/>
      <c r="Q14" s="32"/>
      <c r="R14" s="298" t="s">
        <v>161</v>
      </c>
      <c r="S14" s="109"/>
      <c r="T14" s="110"/>
      <c r="U14" s="110"/>
      <c r="V14" s="110"/>
      <c r="W14" s="32"/>
      <c r="X14" s="32"/>
      <c r="Y14" s="32"/>
      <c r="Z14" s="32"/>
      <c r="AA14" s="107"/>
      <c r="AF14" s="89"/>
      <c r="AG14" s="89"/>
      <c r="AH14" s="89"/>
      <c r="AI14" s="89"/>
      <c r="AJ14" s="89"/>
      <c r="AK14" s="89"/>
    </row>
    <row r="15" spans="1:37">
      <c r="A15" s="106" t="s">
        <v>203</v>
      </c>
      <c r="B15" s="57"/>
      <c r="C15" s="57"/>
      <c r="D15" s="109" t="s">
        <v>205</v>
      </c>
      <c r="E15" s="106"/>
      <c r="F15" s="32"/>
      <c r="G15" s="56" t="s">
        <v>184</v>
      </c>
      <c r="H15" s="32"/>
      <c r="I15" s="106" t="s">
        <v>52</v>
      </c>
      <c r="J15" s="108"/>
      <c r="K15" s="57"/>
      <c r="L15" s="32"/>
      <c r="M15" s="106" t="s">
        <v>194</v>
      </c>
      <c r="N15" s="32"/>
      <c r="O15" s="106" t="s">
        <v>110</v>
      </c>
      <c r="P15" s="32"/>
      <c r="Q15" s="32"/>
      <c r="R15" s="298" t="s">
        <v>90</v>
      </c>
      <c r="S15" s="109"/>
      <c r="T15" s="110"/>
      <c r="U15" s="110"/>
      <c r="V15" s="110"/>
      <c r="W15" s="32"/>
      <c r="X15" s="32"/>
      <c r="Y15" s="32"/>
      <c r="Z15" s="32"/>
      <c r="AA15" s="107"/>
      <c r="AF15" s="89"/>
      <c r="AG15" s="89"/>
      <c r="AH15" s="89"/>
      <c r="AI15" s="89"/>
      <c r="AJ15" s="89"/>
      <c r="AK15" s="89"/>
    </row>
    <row r="16" spans="1:37">
      <c r="A16" s="56" t="s">
        <v>204</v>
      </c>
      <c r="B16" s="57"/>
      <c r="C16" s="57"/>
      <c r="D16" s="109"/>
      <c r="E16" s="106"/>
      <c r="F16" s="32"/>
      <c r="G16" s="56" t="s">
        <v>185</v>
      </c>
      <c r="H16" s="32"/>
      <c r="I16" s="106" t="s">
        <v>53</v>
      </c>
      <c r="J16" s="108"/>
      <c r="K16" s="57"/>
      <c r="L16" s="32"/>
      <c r="M16" s="106" t="s">
        <v>195</v>
      </c>
      <c r="N16" s="106"/>
      <c r="O16" s="106" t="s">
        <v>158</v>
      </c>
      <c r="P16" s="106"/>
      <c r="Q16" s="32"/>
      <c r="R16" s="298"/>
      <c r="S16" s="109"/>
      <c r="T16" s="110"/>
      <c r="U16" s="110"/>
      <c r="V16" s="110"/>
      <c r="W16" s="32"/>
      <c r="X16" s="32"/>
      <c r="Y16" s="32"/>
      <c r="Z16" s="32"/>
      <c r="AA16" s="107"/>
      <c r="AF16" s="89"/>
      <c r="AG16" s="89"/>
      <c r="AH16" s="89"/>
      <c r="AI16" s="89"/>
      <c r="AJ16" s="89"/>
      <c r="AK16" s="89"/>
    </row>
    <row r="17" spans="1:37">
      <c r="A17" s="60"/>
      <c r="B17" s="59"/>
      <c r="C17" s="59"/>
      <c r="D17" s="111"/>
      <c r="E17" s="211"/>
      <c r="F17" s="33"/>
      <c r="G17" s="58" t="s">
        <v>186</v>
      </c>
      <c r="H17" s="33"/>
      <c r="I17" s="211" t="s">
        <v>54</v>
      </c>
      <c r="J17" s="215"/>
      <c r="K17" s="59"/>
      <c r="L17" s="33"/>
      <c r="M17" s="211" t="s">
        <v>277</v>
      </c>
      <c r="N17" s="33"/>
      <c r="O17" s="211" t="s">
        <v>278</v>
      </c>
      <c r="P17" s="211"/>
      <c r="Q17" s="33"/>
      <c r="R17" s="227"/>
      <c r="S17" s="111"/>
      <c r="T17" s="112"/>
      <c r="U17" s="112"/>
      <c r="V17" s="112"/>
      <c r="W17" s="33"/>
      <c r="X17" s="33"/>
      <c r="Y17" s="33"/>
      <c r="Z17" s="33"/>
      <c r="AA17" s="113"/>
      <c r="AF17" s="89"/>
      <c r="AG17" s="89"/>
      <c r="AH17" s="89"/>
      <c r="AI17" s="89"/>
      <c r="AJ17" s="89"/>
      <c r="AK17" s="89"/>
    </row>
    <row r="18" spans="1:37">
      <c r="A18" s="94"/>
      <c r="B18" s="92"/>
      <c r="C18" s="92"/>
      <c r="D18" s="92"/>
      <c r="E18" s="92"/>
      <c r="F18" s="92"/>
      <c r="G18" s="92"/>
      <c r="H18" s="92"/>
      <c r="I18" s="92"/>
      <c r="J18" s="92"/>
      <c r="K18" s="92"/>
      <c r="L18" s="92"/>
      <c r="M18" s="92"/>
      <c r="N18" s="92"/>
      <c r="O18" s="92"/>
      <c r="P18" s="92"/>
      <c r="Q18" s="92"/>
      <c r="R18" s="92"/>
      <c r="S18" s="92"/>
      <c r="T18" s="92"/>
      <c r="U18" s="92"/>
      <c r="V18" s="92"/>
    </row>
    <row r="19" spans="1:37" ht="14.25">
      <c r="A19" s="828" t="s">
        <v>233</v>
      </c>
      <c r="B19" s="829"/>
      <c r="C19" s="369" t="s">
        <v>22</v>
      </c>
      <c r="D19" s="823" t="s">
        <v>154</v>
      </c>
      <c r="E19" s="825"/>
      <c r="F19" s="823" t="s">
        <v>27</v>
      </c>
      <c r="G19" s="825"/>
      <c r="H19" s="824"/>
      <c r="I19" s="4"/>
      <c r="J19" s="369" t="s">
        <v>22</v>
      </c>
      <c r="K19" s="823" t="s">
        <v>154</v>
      </c>
      <c r="L19" s="824"/>
      <c r="M19" s="823" t="s">
        <v>247</v>
      </c>
      <c r="N19" s="824"/>
      <c r="O19" s="576" t="s">
        <v>27</v>
      </c>
      <c r="P19" s="577"/>
      <c r="Q19" s="576" t="s">
        <v>155</v>
      </c>
      <c r="R19" s="577"/>
      <c r="S19" s="576" t="s">
        <v>33</v>
      </c>
      <c r="T19" s="577"/>
      <c r="U19" s="576" t="s">
        <v>167</v>
      </c>
      <c r="V19" s="577"/>
      <c r="W19" s="576" t="s">
        <v>181</v>
      </c>
      <c r="X19" s="577"/>
      <c r="Y19" s="576" t="s">
        <v>46</v>
      </c>
      <c r="Z19" s="577"/>
      <c r="AA19" s="823"/>
      <c r="AB19" s="824"/>
    </row>
    <row r="20" spans="1:37">
      <c r="A20" s="826" t="s">
        <v>57</v>
      </c>
      <c r="B20" s="827"/>
      <c r="C20" s="371" t="s">
        <v>23</v>
      </c>
      <c r="D20" s="372" t="s">
        <v>40</v>
      </c>
      <c r="E20" s="373" t="s">
        <v>26</v>
      </c>
      <c r="F20" s="374" t="s">
        <v>34</v>
      </c>
      <c r="G20" s="375" t="s">
        <v>26</v>
      </c>
      <c r="H20" s="376" t="s">
        <v>226</v>
      </c>
      <c r="I20" s="1"/>
      <c r="J20" s="580" t="s">
        <v>23</v>
      </c>
      <c r="K20" s="580" t="s">
        <v>40</v>
      </c>
      <c r="L20" s="373" t="s">
        <v>26</v>
      </c>
      <c r="M20" s="580" t="s">
        <v>40</v>
      </c>
      <c r="N20" s="373" t="s">
        <v>26</v>
      </c>
      <c r="O20" s="580" t="s">
        <v>34</v>
      </c>
      <c r="P20" s="373" t="s">
        <v>26</v>
      </c>
      <c r="Q20" s="580" t="s">
        <v>31</v>
      </c>
      <c r="R20" s="373" t="s">
        <v>26</v>
      </c>
      <c r="S20" s="580" t="s">
        <v>34</v>
      </c>
      <c r="T20" s="373" t="s">
        <v>26</v>
      </c>
      <c r="U20" s="580" t="s">
        <v>34</v>
      </c>
      <c r="V20" s="373" t="s">
        <v>26</v>
      </c>
      <c r="W20" s="580" t="s">
        <v>84</v>
      </c>
      <c r="X20" s="373" t="s">
        <v>26</v>
      </c>
      <c r="Y20" s="580" t="s">
        <v>41</v>
      </c>
      <c r="Z20" s="378" t="s">
        <v>26</v>
      </c>
      <c r="AA20" s="580"/>
      <c r="AB20" s="373"/>
    </row>
    <row r="21" spans="1:37">
      <c r="A21" s="17"/>
      <c r="B21" s="123"/>
      <c r="C21" s="18">
        <v>-10</v>
      </c>
      <c r="D21" s="179" t="e">
        <f t="shared" ref="D21:D34" si="0">AVERAGE(D44,D66,D88,D110,D132,D154,D176,D198,D220,D242,D264,D286)</f>
        <v>#DIV/0!</v>
      </c>
      <c r="E21" s="130" t="e">
        <f t="shared" ref="E21:E34" si="1">STDEV(D44,D66,D88,D110,D132,D154,D176,D198,D220,D242,D264,D286)/SQRT(COUNT(D44,D66,D88,D110,D132,D154,D176,D198,D220,D242,D264,D286)-1)</f>
        <v>#DIV/0!</v>
      </c>
      <c r="F21" s="555" t="e">
        <f t="shared" ref="F21:F34" si="2">AVERAGE(F44,F66,F88,F110,F132,F154,F176,F198,F220,F242,F264,F286)</f>
        <v>#DIV/0!</v>
      </c>
      <c r="G21" s="556" t="e">
        <f t="shared" ref="G21:G34" si="3">STDEV(F44,F66,F88,F110,F132,F154,F176,F198,F220,F242,F264,F286)/SQRT(COUNT(F44,F66,F88,F110,F132,F154,F176,F198,F220,F242,F264,F286)-1)</f>
        <v>#DIV/0!</v>
      </c>
      <c r="H21" s="556"/>
      <c r="I21" s="1"/>
      <c r="J21" s="18" t="s">
        <v>280</v>
      </c>
      <c r="K21" s="603">
        <f>AVERAGE(P44,P66,P88,P110,P132,P154,P176,P198,P220,P242,P264,P286)</f>
        <v>0</v>
      </c>
      <c r="L21" s="604">
        <f>STDEV(P44,P66,P88,P110,P132,P154,P176,P198,P220,P242,P264,P286)/SQRT(COUNT(P44,P66,P88,P110,P132,P154,P176,P198,P220,P242,P264,P286)-1)</f>
        <v>0</v>
      </c>
      <c r="M21" s="130" t="e">
        <f>AVERAGE(Q44,Q66,Q88,Q110,Q132,Q154,Q176,Q198,Q220,Q242,Q264,Q286)</f>
        <v>#DIV/0!</v>
      </c>
      <c r="N21" s="130" t="e">
        <f>STDEV(Q44,Q66,Q88,Q110,Q132,Q154,Q176,Q198,Q220,Q242,Q264,Q286)/SQRT(COUNT(Q44,Q66,Q88,Q110,Q132,Q154,Q176,Q198,Q220,Q242,Q264,Q286)-1)</f>
        <v>#DIV/0!</v>
      </c>
      <c r="O21" s="603">
        <v>0</v>
      </c>
      <c r="P21" s="604">
        <v>0</v>
      </c>
      <c r="Q21" s="605" t="e">
        <f>AVERAGE(T44,T66,T88,T110,T132,T154,T176,T198,T220,T242,T264,T286)</f>
        <v>#DIV/0!</v>
      </c>
      <c r="R21" s="604" t="e">
        <f>STDEV(T44,T66,T88,T110,T132,T154,T176,T198,T220,T242,T264,T286)/SQRT(COUNT(T44,T66,T88,T110,T132,T154,T176,T198,T220,T242,T264,T286)-1)</f>
        <v>#DIV/0!</v>
      </c>
      <c r="S21" s="603" t="e">
        <f>AVERAGE(W44,W66,W88,W110,W132,W154,W176,W198,W220,W242,W264,W286)</f>
        <v>#DIV/0!</v>
      </c>
      <c r="T21" s="604" t="e">
        <f>STDEV(W44,W66,W88,W110,W132,W154,W176,W198,W220,W242,W264,W286)/SQRT(COUNT(W44,W66,W88,W110,W132,W154,W176,W198,W220,W242,W264,W286)-1)</f>
        <v>#DIV/0!</v>
      </c>
      <c r="U21" s="603" t="e">
        <f>AVERAGE(X44,X66,X88,X110,X132,X154,X176,X198,X220,X242,X264,X286)</f>
        <v>#DIV/0!</v>
      </c>
      <c r="V21" s="604" t="e">
        <f>STDEV(X44,X66,X88,X110,X132,X154,X176,X198,X220,X242,X264,X286)/SQRT(COUNT(X44,X66,X88,X110,X132,X154,X176,X198,X220,X242,X264,X286)-1)</f>
        <v>#DIV/0!</v>
      </c>
      <c r="W21" s="17"/>
      <c r="X21" s="607"/>
      <c r="Y21" s="603" t="e">
        <f>AVERAGE(Z44,Z66,Z88,Z110,Z132,Z154,Z176,Z198,Z220,Z242,Z264,Z286)</f>
        <v>#DIV/0!</v>
      </c>
      <c r="Z21" s="605" t="e">
        <f>STDEV(Z44,Z66,Z88,Z110,Z132,Z154,Z176,Z198,Z220,Z242,Z264,Z286)/SQRT(COUNT(Z44,Z66,Z88,Z110,Z132,Z154,Z176,Z198,Z220,Z242,Z264,Z286)-1)</f>
        <v>#DIV/0!</v>
      </c>
      <c r="AA21" s="603"/>
      <c r="AB21" s="604"/>
    </row>
    <row r="22" spans="1:37">
      <c r="A22" s="29"/>
      <c r="B22" s="10"/>
      <c r="C22" s="19">
        <v>10</v>
      </c>
      <c r="D22" s="180" t="e">
        <f t="shared" si="0"/>
        <v>#DIV/0!</v>
      </c>
      <c r="E22" s="131" t="e">
        <f t="shared" si="1"/>
        <v>#DIV/0!</v>
      </c>
      <c r="F22" s="547" t="e">
        <f t="shared" si="2"/>
        <v>#DIV/0!</v>
      </c>
      <c r="G22" s="548" t="e">
        <f t="shared" si="3"/>
        <v>#DIV/0!</v>
      </c>
      <c r="H22" s="548" t="e">
        <f t="shared" ref="H22:H33" si="4">AVERAGE(G45,G67,G89,G111,G133,G155,G177,G199,G221,G243,G265,G287)</f>
        <v>#DIV/0!</v>
      </c>
      <c r="I22" s="1"/>
      <c r="J22" s="18">
        <v>80</v>
      </c>
      <c r="K22" s="179">
        <f t="shared" ref="K22:K28" si="5">AVERAGE(P45,P67,P89,P111,P133,P155,P177,P199,P221,P243,P265,P287)</f>
        <v>0</v>
      </c>
      <c r="L22" s="130">
        <f t="shared" ref="L22:L28" si="6">STDEV(P45,P67,P89,P111,P133,P155,P177,P199,P221,P243,P265,P287)/SQRT(COUNT(P45,P67,P89,P111,P133,P155,P177,P199,P221,P243,P265,P287)-1)</f>
        <v>0</v>
      </c>
      <c r="M22" s="179" t="e">
        <f t="shared" ref="M22:M28" si="7">AVERAGE(Q45,Q67,Q89,Q111,Q133,Q155,Q177,Q199,Q221,Q243,Q265,Q287)</f>
        <v>#DIV/0!</v>
      </c>
      <c r="N22" s="182" t="e">
        <f t="shared" ref="N22:N28" si="8">STDEV(Q45,Q67,Q89,Q111,Q133,Q155,Q177,Q199,Q221,Q243,Q265,Q287)/SQRT(COUNT(Q45,Q67,Q89,Q111,Q133,Q155,Q177,Q199,Q221,Q243,Q265,Q287)-1)</f>
        <v>#DIV/0!</v>
      </c>
      <c r="O22" s="179" t="e">
        <f t="shared" ref="O22:O28" si="9">AVERAGE(R45,R67,R89,R111,R133,R155,R177,R199,R221,R243,R265,R287)</f>
        <v>#DIV/0!</v>
      </c>
      <c r="P22" s="182" t="e">
        <f t="shared" ref="P22:P28" si="10">STDEV(R45,R67,R89,R111,R133,R155,R177,R199,R221,R243,R265,R287)/SQRT(COUNT(R45,R67,R89,R111,R133,R155,R177,R199,R221,R243,R265,R287)-1)</f>
        <v>#DIV/0!</v>
      </c>
      <c r="Q22" s="605" t="e">
        <f t="shared" ref="Q22:Q28" si="11">AVERAGE(T45,T67,T89,T111,T133,T155,T177,T199,T221,T243,T265,T287)</f>
        <v>#DIV/0!</v>
      </c>
      <c r="R22" s="605" t="e">
        <f t="shared" ref="R22:R28" si="12">STDEV(T45,T67,T89,T111,T133,T155,T177,T199,T221,T243,T265,T287)/SQRT(COUNT(T45,T67,T89,T111,T133,T155,T177,T199,T221,T243,T265,T287)-1)</f>
        <v>#DIV/0!</v>
      </c>
      <c r="S22" s="179" t="e">
        <f t="shared" ref="S22:S28" si="13">AVERAGE(W45,W67,W89,W111,W133,W155,W177,W199,W221,W243,W265,W287)</f>
        <v>#DIV/0!</v>
      </c>
      <c r="T22" s="182" t="e">
        <f t="shared" ref="T22:T28" si="14">STDEV(W45,W67,W89,W111,W133,W155,W177,W199,W221,W243,W265,W287)/SQRT(COUNT(W45,W67,W89,W111,W133,W155,W177,W199,W221,W243,W265,W287)-1)</f>
        <v>#DIV/0!</v>
      </c>
      <c r="U22" s="605" t="e">
        <f t="shared" ref="U22:U28" si="15">AVERAGE(X45,X67,X89,X111,X133,X155,X177,X199,X221,X243,X265,X287)</f>
        <v>#DIV/0!</v>
      </c>
      <c r="V22" s="605" t="e">
        <f t="shared" ref="V22:V28" si="16">STDEV(X45,X67,X89,X111,X133,X155,X177,X199,X221,X243,X265,X287)/SQRT(COUNT(X45,X67,X89,X111,X133,X155,X177,X199,X221,X243,X265,X287)-1)</f>
        <v>#DIV/0!</v>
      </c>
      <c r="W22" s="179" t="e">
        <f t="shared" ref="W22:W28" si="17">AVERAGE(Y45,Y67,Y89,Y111,Y133,Y155,Y177,Y199,Y221,Y243,Y265,Y287)</f>
        <v>#DIV/0!</v>
      </c>
      <c r="X22" s="182" t="e">
        <f t="shared" ref="X22:X28" si="18">STDEV(Y45,Y67,Y89,Y111,Y133,Y155,Y177,Y199,Y221,Y243,Y265,Y287)/SQRT(COUNT(Y45,Y67,Y89,Y111,Y133,Y155,Y177,Y199,Y221,Y243,Y265,Y287)-1)</f>
        <v>#DIV/0!</v>
      </c>
      <c r="Y22" s="179" t="e">
        <f t="shared" ref="Y22:Y28" si="19">AVERAGE(Z45,Z67,Z89,Z111,Z133,Z155,Z177,Z199,Z221,Z243,Z265,Z287)</f>
        <v>#DIV/0!</v>
      </c>
      <c r="Z22" s="182" t="e">
        <f t="shared" ref="Z22:Z28" si="20">STDEV(Z45,Z67,Z89,Z111,Z133,Z155,Z177,Z199,Z221,Z243,Z265,Z287)/SQRT(COUNT(Z45,Z67,Z89,Z111,Z133,Z155,Z177,Z199,Z221,Z243,Z265,Z287)-1)</f>
        <v>#DIV/0!</v>
      </c>
      <c r="AA22" s="637"/>
      <c r="AB22" s="566"/>
    </row>
    <row r="23" spans="1:37">
      <c r="A23" s="63" t="s">
        <v>42</v>
      </c>
      <c r="B23" s="561" t="s">
        <v>273</v>
      </c>
      <c r="C23" s="19">
        <v>20</v>
      </c>
      <c r="D23" s="180" t="e">
        <f t="shared" si="0"/>
        <v>#DIV/0!</v>
      </c>
      <c r="E23" s="131" t="e">
        <f t="shared" si="1"/>
        <v>#DIV/0!</v>
      </c>
      <c r="F23" s="547" t="e">
        <f t="shared" si="2"/>
        <v>#DIV/0!</v>
      </c>
      <c r="G23" s="548" t="e">
        <f t="shared" si="3"/>
        <v>#DIV/0!</v>
      </c>
      <c r="H23" s="548" t="e">
        <f t="shared" si="4"/>
        <v>#DIV/0!</v>
      </c>
      <c r="I23" s="1"/>
      <c r="J23" s="19">
        <v>85</v>
      </c>
      <c r="K23" s="593">
        <f t="shared" si="5"/>
        <v>0</v>
      </c>
      <c r="L23" s="131">
        <f t="shared" si="6"/>
        <v>0</v>
      </c>
      <c r="M23" s="593" t="e">
        <f t="shared" si="7"/>
        <v>#DIV/0!</v>
      </c>
      <c r="N23" s="594" t="e">
        <f t="shared" si="8"/>
        <v>#DIV/0!</v>
      </c>
      <c r="O23" s="593" t="e">
        <f t="shared" si="9"/>
        <v>#DIV/0!</v>
      </c>
      <c r="P23" s="594" t="e">
        <f t="shared" si="10"/>
        <v>#DIV/0!</v>
      </c>
      <c r="Q23" s="606" t="e">
        <f t="shared" si="11"/>
        <v>#DIV/0!</v>
      </c>
      <c r="R23" s="606" t="e">
        <f t="shared" si="12"/>
        <v>#DIV/0!</v>
      </c>
      <c r="S23" s="593" t="e">
        <f t="shared" si="13"/>
        <v>#DIV/0!</v>
      </c>
      <c r="T23" s="594" t="e">
        <f t="shared" si="14"/>
        <v>#DIV/0!</v>
      </c>
      <c r="U23" s="606" t="e">
        <f t="shared" si="15"/>
        <v>#DIV/0!</v>
      </c>
      <c r="V23" s="606" t="e">
        <f t="shared" si="16"/>
        <v>#DIV/0!</v>
      </c>
      <c r="W23" s="593" t="e">
        <f t="shared" si="17"/>
        <v>#DIV/0!</v>
      </c>
      <c r="X23" s="594" t="e">
        <f t="shared" si="18"/>
        <v>#DIV/0!</v>
      </c>
      <c r="Y23" s="593" t="e">
        <f t="shared" si="19"/>
        <v>#DIV/0!</v>
      </c>
      <c r="Z23" s="594" t="e">
        <f t="shared" si="20"/>
        <v>#DIV/0!</v>
      </c>
      <c r="AA23" s="131"/>
      <c r="AB23" s="594"/>
    </row>
    <row r="24" spans="1:37">
      <c r="A24" s="62"/>
      <c r="B24" s="10"/>
      <c r="C24" s="19">
        <v>30</v>
      </c>
      <c r="D24" s="180" t="e">
        <f t="shared" si="0"/>
        <v>#DIV/0!</v>
      </c>
      <c r="E24" s="131" t="e">
        <f t="shared" si="1"/>
        <v>#DIV/0!</v>
      </c>
      <c r="F24" s="547" t="e">
        <f t="shared" si="2"/>
        <v>#DIV/0!</v>
      </c>
      <c r="G24" s="548" t="e">
        <f t="shared" si="3"/>
        <v>#DIV/0!</v>
      </c>
      <c r="H24" s="548" t="e">
        <f t="shared" si="4"/>
        <v>#DIV/0!</v>
      </c>
      <c r="I24" s="1"/>
      <c r="J24" s="19">
        <v>90</v>
      </c>
      <c r="K24" s="593">
        <f t="shared" si="5"/>
        <v>0</v>
      </c>
      <c r="L24" s="131">
        <f t="shared" si="6"/>
        <v>0</v>
      </c>
      <c r="M24" s="593" t="e">
        <f t="shared" si="7"/>
        <v>#DIV/0!</v>
      </c>
      <c r="N24" s="594" t="e">
        <f t="shared" si="8"/>
        <v>#DIV/0!</v>
      </c>
      <c r="O24" s="593" t="e">
        <f t="shared" si="9"/>
        <v>#DIV/0!</v>
      </c>
      <c r="P24" s="594" t="e">
        <f t="shared" si="10"/>
        <v>#DIV/0!</v>
      </c>
      <c r="Q24" s="606" t="e">
        <f t="shared" si="11"/>
        <v>#DIV/0!</v>
      </c>
      <c r="R24" s="606" t="e">
        <f t="shared" si="12"/>
        <v>#DIV/0!</v>
      </c>
      <c r="S24" s="593" t="e">
        <f t="shared" si="13"/>
        <v>#DIV/0!</v>
      </c>
      <c r="T24" s="594" t="e">
        <f t="shared" si="14"/>
        <v>#DIV/0!</v>
      </c>
      <c r="U24" s="606" t="e">
        <f t="shared" si="15"/>
        <v>#DIV/0!</v>
      </c>
      <c r="V24" s="606" t="e">
        <f t="shared" si="16"/>
        <v>#DIV/0!</v>
      </c>
      <c r="W24" s="593" t="e">
        <f t="shared" si="17"/>
        <v>#DIV/0!</v>
      </c>
      <c r="X24" s="594" t="e">
        <f t="shared" si="18"/>
        <v>#DIV/0!</v>
      </c>
      <c r="Y24" s="593" t="e">
        <f t="shared" si="19"/>
        <v>#DIV/0!</v>
      </c>
      <c r="Z24" s="594" t="e">
        <f t="shared" si="20"/>
        <v>#DIV/0!</v>
      </c>
      <c r="AA24" s="131"/>
      <c r="AB24" s="594"/>
    </row>
    <row r="25" spans="1:37">
      <c r="A25" s="63" t="s">
        <v>43</v>
      </c>
      <c r="B25" s="72"/>
      <c r="C25" s="19">
        <v>40</v>
      </c>
      <c r="D25" s="180" t="e">
        <f t="shared" si="0"/>
        <v>#DIV/0!</v>
      </c>
      <c r="E25" s="131" t="e">
        <f t="shared" si="1"/>
        <v>#DIV/0!</v>
      </c>
      <c r="F25" s="547" t="e">
        <f t="shared" si="2"/>
        <v>#DIV/0!</v>
      </c>
      <c r="G25" s="548" t="e">
        <f t="shared" si="3"/>
        <v>#DIV/0!</v>
      </c>
      <c r="H25" s="548" t="e">
        <f t="shared" si="4"/>
        <v>#DIV/0!</v>
      </c>
      <c r="I25" s="1"/>
      <c r="J25" s="19">
        <v>100</v>
      </c>
      <c r="K25" s="593">
        <f t="shared" si="5"/>
        <v>0</v>
      </c>
      <c r="L25" s="131">
        <f t="shared" si="6"/>
        <v>0</v>
      </c>
      <c r="M25" s="593" t="e">
        <f t="shared" si="7"/>
        <v>#DIV/0!</v>
      </c>
      <c r="N25" s="594" t="e">
        <f t="shared" si="8"/>
        <v>#DIV/0!</v>
      </c>
      <c r="O25" s="593" t="e">
        <f t="shared" si="9"/>
        <v>#DIV/0!</v>
      </c>
      <c r="P25" s="594" t="e">
        <f t="shared" si="10"/>
        <v>#DIV/0!</v>
      </c>
      <c r="Q25" s="606" t="e">
        <f t="shared" si="11"/>
        <v>#DIV/0!</v>
      </c>
      <c r="R25" s="606" t="e">
        <f t="shared" si="12"/>
        <v>#DIV/0!</v>
      </c>
      <c r="S25" s="593" t="e">
        <f t="shared" si="13"/>
        <v>#DIV/0!</v>
      </c>
      <c r="T25" s="594" t="e">
        <f t="shared" si="14"/>
        <v>#DIV/0!</v>
      </c>
      <c r="U25" s="606" t="e">
        <f t="shared" si="15"/>
        <v>#DIV/0!</v>
      </c>
      <c r="V25" s="606" t="e">
        <f t="shared" si="16"/>
        <v>#DIV/0!</v>
      </c>
      <c r="W25" s="593" t="e">
        <f t="shared" si="17"/>
        <v>#DIV/0!</v>
      </c>
      <c r="X25" s="594" t="e">
        <f t="shared" si="18"/>
        <v>#DIV/0!</v>
      </c>
      <c r="Y25" s="593" t="e">
        <f t="shared" si="19"/>
        <v>#DIV/0!</v>
      </c>
      <c r="Z25" s="594" t="e">
        <f t="shared" si="20"/>
        <v>#DIV/0!</v>
      </c>
      <c r="AA25" s="131"/>
      <c r="AB25" s="594"/>
    </row>
    <row r="26" spans="1:37">
      <c r="A26" s="62"/>
      <c r="B26" s="10"/>
      <c r="C26" s="19">
        <v>50</v>
      </c>
      <c r="D26" s="180" t="e">
        <f t="shared" si="0"/>
        <v>#DIV/0!</v>
      </c>
      <c r="E26" s="131" t="e">
        <f t="shared" si="1"/>
        <v>#DIV/0!</v>
      </c>
      <c r="F26" s="547" t="e">
        <f t="shared" si="2"/>
        <v>#DIV/0!</v>
      </c>
      <c r="G26" s="548" t="e">
        <f t="shared" si="3"/>
        <v>#DIV/0!</v>
      </c>
      <c r="H26" s="548" t="e">
        <f t="shared" si="4"/>
        <v>#DIV/0!</v>
      </c>
      <c r="I26" s="1"/>
      <c r="J26" s="19">
        <v>110</v>
      </c>
      <c r="K26" s="593">
        <f t="shared" si="5"/>
        <v>0</v>
      </c>
      <c r="L26" s="131">
        <f t="shared" si="6"/>
        <v>0</v>
      </c>
      <c r="M26" s="593" t="e">
        <f t="shared" si="7"/>
        <v>#DIV/0!</v>
      </c>
      <c r="N26" s="594" t="e">
        <f t="shared" si="8"/>
        <v>#DIV/0!</v>
      </c>
      <c r="O26" s="593" t="e">
        <f t="shared" si="9"/>
        <v>#DIV/0!</v>
      </c>
      <c r="P26" s="594" t="e">
        <f t="shared" si="10"/>
        <v>#DIV/0!</v>
      </c>
      <c r="Q26" s="606" t="e">
        <f t="shared" si="11"/>
        <v>#DIV/0!</v>
      </c>
      <c r="R26" s="606" t="e">
        <f t="shared" si="12"/>
        <v>#DIV/0!</v>
      </c>
      <c r="S26" s="593" t="e">
        <f t="shared" si="13"/>
        <v>#DIV/0!</v>
      </c>
      <c r="T26" s="594" t="e">
        <f t="shared" si="14"/>
        <v>#DIV/0!</v>
      </c>
      <c r="U26" s="606" t="e">
        <f t="shared" si="15"/>
        <v>#DIV/0!</v>
      </c>
      <c r="V26" s="606" t="e">
        <f t="shared" si="16"/>
        <v>#DIV/0!</v>
      </c>
      <c r="W26" s="593" t="e">
        <f t="shared" si="17"/>
        <v>#DIV/0!</v>
      </c>
      <c r="X26" s="594" t="e">
        <f t="shared" si="18"/>
        <v>#DIV/0!</v>
      </c>
      <c r="Y26" s="593" t="e">
        <f t="shared" si="19"/>
        <v>#DIV/0!</v>
      </c>
      <c r="Z26" s="594" t="e">
        <f t="shared" si="20"/>
        <v>#DIV/0!</v>
      </c>
      <c r="AA26" s="131"/>
      <c r="AB26" s="594"/>
    </row>
    <row r="27" spans="1:37">
      <c r="A27" s="62" t="s">
        <v>45</v>
      </c>
      <c r="B27" s="72"/>
      <c r="C27" s="19">
        <v>60</v>
      </c>
      <c r="D27" s="180" t="e">
        <f t="shared" si="0"/>
        <v>#DIV/0!</v>
      </c>
      <c r="E27" s="131" t="e">
        <f t="shared" si="1"/>
        <v>#DIV/0!</v>
      </c>
      <c r="F27" s="547" t="e">
        <f t="shared" si="2"/>
        <v>#DIV/0!</v>
      </c>
      <c r="G27" s="548" t="e">
        <f t="shared" si="3"/>
        <v>#DIV/0!</v>
      </c>
      <c r="H27" s="548" t="e">
        <f t="shared" si="4"/>
        <v>#DIV/0!</v>
      </c>
      <c r="I27" s="1"/>
      <c r="J27" s="590">
        <v>120</v>
      </c>
      <c r="K27" s="595">
        <f t="shared" si="5"/>
        <v>0</v>
      </c>
      <c r="L27" s="183">
        <f t="shared" si="6"/>
        <v>0</v>
      </c>
      <c r="M27" s="595" t="e">
        <f t="shared" si="7"/>
        <v>#DIV/0!</v>
      </c>
      <c r="N27" s="596" t="e">
        <f t="shared" si="8"/>
        <v>#DIV/0!</v>
      </c>
      <c r="O27" s="595" t="e">
        <f t="shared" si="9"/>
        <v>#DIV/0!</v>
      </c>
      <c r="P27" s="596" t="e">
        <f t="shared" si="10"/>
        <v>#DIV/0!</v>
      </c>
      <c r="Q27" s="185" t="e">
        <f t="shared" si="11"/>
        <v>#DIV/0!</v>
      </c>
      <c r="R27" s="185" t="e">
        <f t="shared" si="12"/>
        <v>#DIV/0!</v>
      </c>
      <c r="S27" s="595" t="e">
        <f t="shared" si="13"/>
        <v>#DIV/0!</v>
      </c>
      <c r="T27" s="596" t="e">
        <f t="shared" si="14"/>
        <v>#DIV/0!</v>
      </c>
      <c r="U27" s="185" t="e">
        <f t="shared" si="15"/>
        <v>#DIV/0!</v>
      </c>
      <c r="V27" s="185" t="e">
        <f t="shared" si="16"/>
        <v>#DIV/0!</v>
      </c>
      <c r="W27" s="595" t="e">
        <f t="shared" si="17"/>
        <v>#DIV/0!</v>
      </c>
      <c r="X27" s="596" t="e">
        <f t="shared" si="18"/>
        <v>#DIV/0!</v>
      </c>
      <c r="Y27" s="595" t="e">
        <f t="shared" si="19"/>
        <v>#DIV/0!</v>
      </c>
      <c r="Z27" s="596" t="e">
        <f t="shared" si="20"/>
        <v>#DIV/0!</v>
      </c>
      <c r="AA27" s="16"/>
      <c r="AB27" s="144"/>
    </row>
    <row r="28" spans="1:37">
      <c r="A28" s="62"/>
      <c r="B28" s="7"/>
      <c r="C28" s="19">
        <v>70</v>
      </c>
      <c r="D28" s="180" t="e">
        <f t="shared" si="0"/>
        <v>#DIV/0!</v>
      </c>
      <c r="E28" s="131" t="e">
        <f t="shared" si="1"/>
        <v>#DIV/0!</v>
      </c>
      <c r="F28" s="547" t="e">
        <f t="shared" si="2"/>
        <v>#DIV/0!</v>
      </c>
      <c r="G28" s="548" t="e">
        <f t="shared" si="3"/>
        <v>#DIV/0!</v>
      </c>
      <c r="H28" s="548" t="e">
        <f t="shared" si="4"/>
        <v>#DIV/0!</v>
      </c>
      <c r="I28" s="1"/>
      <c r="J28" s="636" t="s">
        <v>94</v>
      </c>
      <c r="K28" s="595">
        <f t="shared" si="5"/>
        <v>0</v>
      </c>
      <c r="L28" s="183">
        <f t="shared" si="6"/>
        <v>0</v>
      </c>
      <c r="M28" s="595" t="e">
        <f t="shared" si="7"/>
        <v>#DIV/0!</v>
      </c>
      <c r="N28" s="596" t="e">
        <f t="shared" si="8"/>
        <v>#DIV/0!</v>
      </c>
      <c r="O28" s="595" t="e">
        <f t="shared" si="9"/>
        <v>#DIV/0!</v>
      </c>
      <c r="P28" s="596" t="e">
        <f t="shared" si="10"/>
        <v>#DIV/0!</v>
      </c>
      <c r="Q28" s="185" t="e">
        <f t="shared" si="11"/>
        <v>#DIV/0!</v>
      </c>
      <c r="R28" s="185" t="e">
        <f t="shared" si="12"/>
        <v>#DIV/0!</v>
      </c>
      <c r="S28" s="595" t="e">
        <f t="shared" si="13"/>
        <v>#DIV/0!</v>
      </c>
      <c r="T28" s="596" t="e">
        <f t="shared" si="14"/>
        <v>#DIV/0!</v>
      </c>
      <c r="U28" s="185" t="e">
        <f t="shared" si="15"/>
        <v>#DIV/0!</v>
      </c>
      <c r="V28" s="185" t="e">
        <f t="shared" si="16"/>
        <v>#DIV/0!</v>
      </c>
      <c r="W28" s="595" t="e">
        <f t="shared" si="17"/>
        <v>#DIV/0!</v>
      </c>
      <c r="X28" s="596" t="e">
        <f t="shared" si="18"/>
        <v>#DIV/0!</v>
      </c>
      <c r="Y28" s="595" t="e">
        <f t="shared" si="19"/>
        <v>#DIV/0!</v>
      </c>
      <c r="Z28" s="596" t="e">
        <f t="shared" si="20"/>
        <v>#DIV/0!</v>
      </c>
      <c r="AA28" s="185"/>
      <c r="AB28" s="600"/>
    </row>
    <row r="29" spans="1:37">
      <c r="A29" s="63" t="s">
        <v>44</v>
      </c>
      <c r="B29" s="72"/>
      <c r="C29" s="19">
        <v>80</v>
      </c>
      <c r="D29" s="180" t="e">
        <f t="shared" si="0"/>
        <v>#DIV/0!</v>
      </c>
      <c r="E29" s="131" t="e">
        <f t="shared" si="1"/>
        <v>#DIV/0!</v>
      </c>
      <c r="F29" s="547" t="e">
        <f t="shared" si="2"/>
        <v>#DIV/0!</v>
      </c>
      <c r="G29" s="548" t="e">
        <f t="shared" si="3"/>
        <v>#DIV/0!</v>
      </c>
      <c r="H29" s="548" t="e">
        <f t="shared" si="4"/>
        <v>#DIV/0!</v>
      </c>
      <c r="I29" s="1"/>
      <c r="V29" s="95"/>
      <c r="W29" s="3"/>
      <c r="X29" s="3"/>
      <c r="Y29" s="3"/>
      <c r="Z29" s="3"/>
      <c r="AA29" s="3"/>
      <c r="AB29" s="124"/>
    </row>
    <row r="30" spans="1:37" ht="14.25">
      <c r="A30" s="62"/>
      <c r="B30" s="10"/>
      <c r="C30" s="19">
        <v>85</v>
      </c>
      <c r="D30" s="180" t="e">
        <f t="shared" si="0"/>
        <v>#DIV/0!</v>
      </c>
      <c r="E30" s="131" t="e">
        <f t="shared" si="1"/>
        <v>#DIV/0!</v>
      </c>
      <c r="F30" s="547" t="e">
        <f t="shared" si="2"/>
        <v>#DIV/0!</v>
      </c>
      <c r="G30" s="548" t="e">
        <f t="shared" si="3"/>
        <v>#DIV/0!</v>
      </c>
      <c r="H30" s="548" t="e">
        <f t="shared" si="4"/>
        <v>#DIV/0!</v>
      </c>
      <c r="I30" s="1"/>
      <c r="J30" s="369" t="s">
        <v>22</v>
      </c>
      <c r="K30" s="823" t="s">
        <v>165</v>
      </c>
      <c r="L30" s="824"/>
      <c r="M30" s="823" t="s">
        <v>85</v>
      </c>
      <c r="N30" s="824"/>
      <c r="O30" s="823" t="s">
        <v>166</v>
      </c>
      <c r="P30" s="824"/>
      <c r="Q30" s="1"/>
      <c r="R30" s="823" t="s">
        <v>82</v>
      </c>
      <c r="S30" s="825"/>
      <c r="T30" s="825"/>
      <c r="U30" s="825"/>
      <c r="V30" s="824"/>
      <c r="W30" s="3"/>
      <c r="X30" s="3"/>
      <c r="Y30" s="3"/>
      <c r="Z30" s="3"/>
      <c r="AA30" s="3"/>
      <c r="AB30" s="124"/>
    </row>
    <row r="31" spans="1:37">
      <c r="A31" s="63" t="s">
        <v>234</v>
      </c>
      <c r="B31" s="44"/>
      <c r="C31" s="19">
        <v>90</v>
      </c>
      <c r="D31" s="180" t="e">
        <f t="shared" si="0"/>
        <v>#DIV/0!</v>
      </c>
      <c r="E31" s="131" t="e">
        <f t="shared" si="1"/>
        <v>#DIV/0!</v>
      </c>
      <c r="F31" s="547" t="e">
        <f t="shared" si="2"/>
        <v>#DIV/0!</v>
      </c>
      <c r="G31" s="548" t="e">
        <f t="shared" si="3"/>
        <v>#DIV/0!</v>
      </c>
      <c r="H31" s="548" t="e">
        <f t="shared" si="4"/>
        <v>#DIV/0!</v>
      </c>
      <c r="I31" s="1"/>
      <c r="J31" s="377" t="s">
        <v>23</v>
      </c>
      <c r="K31" s="449" t="s">
        <v>259</v>
      </c>
      <c r="L31" s="379" t="s">
        <v>26</v>
      </c>
      <c r="M31" s="373" t="s">
        <v>84</v>
      </c>
      <c r="N31" s="373" t="s">
        <v>26</v>
      </c>
      <c r="O31" s="373" t="s">
        <v>147</v>
      </c>
      <c r="P31" s="373" t="s">
        <v>26</v>
      </c>
      <c r="Q31" s="1"/>
      <c r="R31" s="379" t="s">
        <v>83</v>
      </c>
      <c r="S31" s="378" t="s">
        <v>266</v>
      </c>
      <c r="T31" s="373" t="s">
        <v>26</v>
      </c>
      <c r="U31" s="380" t="s">
        <v>100</v>
      </c>
      <c r="V31" s="380" t="s">
        <v>26</v>
      </c>
      <c r="W31" s="3"/>
      <c r="X31" s="3"/>
      <c r="Y31" s="3"/>
      <c r="Z31" s="3"/>
      <c r="AA31" s="3"/>
      <c r="AB31" s="124"/>
    </row>
    <row r="32" spans="1:37">
      <c r="A32" s="426" t="s">
        <v>236</v>
      </c>
      <c r="B32" s="427" t="s">
        <v>235</v>
      </c>
      <c r="C32" s="19">
        <v>100</v>
      </c>
      <c r="D32" s="180" t="e">
        <f t="shared" si="0"/>
        <v>#DIV/0!</v>
      </c>
      <c r="E32" s="131" t="e">
        <f t="shared" si="1"/>
        <v>#DIV/0!</v>
      </c>
      <c r="F32" s="547" t="e">
        <f t="shared" si="2"/>
        <v>#DIV/0!</v>
      </c>
      <c r="G32" s="548" t="e">
        <f t="shared" si="3"/>
        <v>#DIV/0!</v>
      </c>
      <c r="H32" s="548" t="e">
        <f t="shared" si="4"/>
        <v>#DIV/0!</v>
      </c>
      <c r="I32" s="1"/>
      <c r="J32" s="175">
        <v>-10</v>
      </c>
      <c r="K32" s="557" t="e">
        <f>AVERAGE(K44,K66,K88,K110,K132,K154,K176,K198,K220,K242,K264,K286)</f>
        <v>#DIV/0!</v>
      </c>
      <c r="L32" s="557" t="e">
        <f>STDEV(K44,K66,K88,K110,K132,K154,K176,K198,K220,K242,K264,K286)/SQRT(COUNT(K44,K66,K88,K110,K132,K154,K176,K198,K220,K242,K264,K286)-1)</f>
        <v>#DIV/0!</v>
      </c>
      <c r="M32" s="125" t="e">
        <f>AVERAGE(L44,L66,L88,L110,L132,L154,L176,L198,L220)</f>
        <v>#DIV/0!</v>
      </c>
      <c r="N32" s="154" t="e">
        <f>STDEV(L44,L66,L88,L110,L132,L154,L176,L198,L220)/SQRT(COUNT(L44,L66,L88,L110,L132,L154,L176,L198,L220)-1)</f>
        <v>#DIV/0!</v>
      </c>
      <c r="O32" s="125" t="e">
        <f>AVERAGE(M44,M66,M88,M110,M132,M154)</f>
        <v>#DIV/0!</v>
      </c>
      <c r="P32" s="154" t="e">
        <f>STDEV(M44,M66,M88,M110,M132,M154)/SQRT(COUNT(M44,M66,M88,M110,M132,M154)-1)</f>
        <v>#DIV/0!</v>
      </c>
      <c r="Q32" s="1"/>
      <c r="R32" s="52" t="s">
        <v>112</v>
      </c>
      <c r="S32" s="293" t="e">
        <f>'Mch-Tsc wt, tissue'!D21</f>
        <v>#DIV/0!</v>
      </c>
      <c r="T32" s="294" t="e">
        <f>'Mch-Tsc wt, tissue'!E21</f>
        <v>#DIV/0!</v>
      </c>
      <c r="U32" s="293" t="e">
        <f>'Mch-Tsc wt, tissue'!F21</f>
        <v>#VALUE!</v>
      </c>
      <c r="V32" s="294" t="e">
        <f>'Mch-Tsc wt, tissue'!G21</f>
        <v>#VALUE!</v>
      </c>
      <c r="W32" s="3"/>
      <c r="X32" s="3"/>
      <c r="Y32" s="3"/>
      <c r="Z32" s="3"/>
      <c r="AA32" s="3"/>
      <c r="AB32" s="124"/>
    </row>
    <row r="33" spans="1:53">
      <c r="A33" s="319" t="e">
        <f>AVERAGE(B48,B70,B92,B114,B136,B158,B180,B202,B224,B246)</f>
        <v>#DIV/0!</v>
      </c>
      <c r="B33" s="407" t="e">
        <f>STDEV(B48,B70,B92,B114,B136,B158,B180,B202,B224,B246)/SQRT(COUNT(B48,B70,B92,B114,B136,B158,B180,B202,B224,B246)-1)</f>
        <v>#DIV/0!</v>
      </c>
      <c r="C33" s="19">
        <v>110</v>
      </c>
      <c r="D33" s="180" t="e">
        <f t="shared" si="0"/>
        <v>#DIV/0!</v>
      </c>
      <c r="E33" s="131" t="e">
        <f t="shared" si="1"/>
        <v>#DIV/0!</v>
      </c>
      <c r="F33" s="547" t="e">
        <f t="shared" si="2"/>
        <v>#DIV/0!</v>
      </c>
      <c r="G33" s="548" t="e">
        <f t="shared" si="3"/>
        <v>#DIV/0!</v>
      </c>
      <c r="H33" s="548" t="e">
        <f t="shared" si="4"/>
        <v>#DIV/0!</v>
      </c>
      <c r="I33" s="1"/>
      <c r="J33" s="64">
        <v>110</v>
      </c>
      <c r="K33" s="234"/>
      <c r="L33" s="234"/>
      <c r="M33" s="146" t="e">
        <f>AVERAGE(L55,L77,L99,L121,L143,L165,L187,L209,L231)</f>
        <v>#DIV/0!</v>
      </c>
      <c r="N33" s="147" t="e">
        <f>STDEV(L55,L77,L99,L121,L143,L165,L187,L209,L231)/SQRT(COUNT(L55,L77,L99,L121,L143,L165,L187,L209,L231)-1)</f>
        <v>#DIV/0!</v>
      </c>
      <c r="O33" s="146" t="e">
        <f>AVERAGE(M55,M77,M99,M121,M143,M165)</f>
        <v>#DIV/0!</v>
      </c>
      <c r="P33" s="147" t="e">
        <f>STDEV(M55,M77,M99,M121,M143,M165)/SQRT(COUNT(M55,M77,M99,M121,M143,M165)-1)</f>
        <v>#DIV/0!</v>
      </c>
      <c r="Q33" s="1"/>
      <c r="R33" s="52" t="s">
        <v>279</v>
      </c>
      <c r="S33" s="282" t="e">
        <f>'Mch-Tsc wt, tissue'!D22</f>
        <v>#DIV/0!</v>
      </c>
      <c r="T33" s="291" t="e">
        <f>'Mch-Tsc wt, tissue'!E22</f>
        <v>#DIV/0!</v>
      </c>
      <c r="U33" s="282" t="e">
        <f>'Mch-Tsc wt, tissue'!F22</f>
        <v>#VALUE!</v>
      </c>
      <c r="V33" s="291" t="e">
        <f>'Mch-Tsc wt, tissue'!G22</f>
        <v>#VALUE!</v>
      </c>
      <c r="W33" s="3"/>
      <c r="X33" s="3"/>
      <c r="Y33" s="3"/>
      <c r="Z33" s="3"/>
      <c r="AA33" s="3"/>
      <c r="AB33" s="124"/>
    </row>
    <row r="34" spans="1:53">
      <c r="A34" s="426" t="s">
        <v>237</v>
      </c>
      <c r="B34" s="427" t="s">
        <v>235</v>
      </c>
      <c r="C34" s="19">
        <v>120</v>
      </c>
      <c r="D34" s="180" t="e">
        <f t="shared" si="0"/>
        <v>#DIV/0!</v>
      </c>
      <c r="E34" s="131" t="e">
        <f t="shared" si="1"/>
        <v>#DIV/0!</v>
      </c>
      <c r="F34" s="547" t="e">
        <f t="shared" si="2"/>
        <v>#DIV/0!</v>
      </c>
      <c r="G34" s="548" t="e">
        <f t="shared" si="3"/>
        <v>#DIV/0!</v>
      </c>
      <c r="H34" s="424" t="s">
        <v>229</v>
      </c>
      <c r="I34" s="1"/>
      <c r="J34" s="176">
        <v>120</v>
      </c>
      <c r="K34" s="558" t="e">
        <f>AVERAGE(K57,K79,K101,K123,K145,K167,K189,K211,K233,K255,K277,K299)</f>
        <v>#DIV/0!</v>
      </c>
      <c r="L34" s="558" t="e">
        <f>STDEV(K57,K79,K101,K123,K145,K167,K189,K211,K233,K255,K277,K299)/SQRT(COUNT(K57,K79,K101,K123,K145,K167,K189,K211,K233,K255,K277,K299)-1)</f>
        <v>#DIV/0!</v>
      </c>
      <c r="M34" s="146"/>
      <c r="N34" s="147"/>
      <c r="O34" s="146"/>
      <c r="P34" s="147"/>
      <c r="Q34" s="1"/>
      <c r="R34" s="52" t="s">
        <v>48</v>
      </c>
      <c r="S34" s="282">
        <f>'Mch-Tsc wt, tissue'!D23</f>
        <v>12.558342146288078</v>
      </c>
      <c r="T34" s="291">
        <f>'Mch-Tsc wt, tissue'!E23</f>
        <v>1.5449008372555362</v>
      </c>
      <c r="U34" s="282" t="e">
        <f>'Mch-Tsc wt, tissue'!F23</f>
        <v>#VALUE!</v>
      </c>
      <c r="V34" s="291" t="e">
        <f>'Mch-Tsc wt, tissue'!G23</f>
        <v>#VALUE!</v>
      </c>
      <c r="W34" s="3"/>
      <c r="X34" s="3"/>
      <c r="Y34" s="3"/>
      <c r="Z34" s="3"/>
      <c r="AA34" s="3"/>
      <c r="AB34" s="124"/>
    </row>
    <row r="35" spans="1:53">
      <c r="A35" s="159" t="e">
        <f>AVERAGE(B50,B72,B94,B116,B138,B160,B182,B204,B226,B248)</f>
        <v>#DIV/0!</v>
      </c>
      <c r="B35" s="407" t="e">
        <f>STDEV(B50,B72,B94,B116,B138,B160,B182,B204,B226,B248)/SQRT(COUNT(B50,B72,B94,B116,B138,B160,B182,B204,B226,B248)-1)</f>
        <v>#DIV/0!</v>
      </c>
      <c r="C35" s="19"/>
      <c r="D35" s="180"/>
      <c r="E35" s="131"/>
      <c r="F35" s="547"/>
      <c r="G35" s="548"/>
      <c r="H35" s="548" t="e">
        <f>AVERAGE(G81,G103,G125,G147,G169,G191,G213,G235,G257,G279,G301)</f>
        <v>#DIV/0!</v>
      </c>
      <c r="I35" s="1"/>
      <c r="J35" s="233">
        <v>25</v>
      </c>
      <c r="K35" s="185"/>
      <c r="L35" s="185"/>
      <c r="M35" s="76"/>
      <c r="N35" s="80"/>
      <c r="O35" s="76"/>
      <c r="P35" s="80"/>
      <c r="Q35" s="1"/>
      <c r="R35" s="52" t="s">
        <v>49</v>
      </c>
      <c r="S35" s="282">
        <f>'Mch-Tsc wt, tissue'!D24</f>
        <v>437.35032215355284</v>
      </c>
      <c r="T35" s="291">
        <f>'Mch-Tsc wt, tissue'!E24</f>
        <v>54.582564432142846</v>
      </c>
      <c r="U35" s="282" t="e">
        <f>'Mch-Tsc wt, tissue'!F24</f>
        <v>#VALUE!</v>
      </c>
      <c r="V35" s="291" t="e">
        <f>'Mch-Tsc wt, tissue'!G24</f>
        <v>#VALUE!</v>
      </c>
      <c r="W35" s="3"/>
      <c r="X35" s="3"/>
      <c r="Y35" s="3"/>
      <c r="Z35" s="3"/>
      <c r="AA35" s="3"/>
      <c r="AB35" s="124"/>
    </row>
    <row r="36" spans="1:53">
      <c r="A36" s="9"/>
      <c r="B36" s="10"/>
      <c r="C36" s="19"/>
      <c r="D36" s="180"/>
      <c r="E36" s="131"/>
      <c r="F36" s="547"/>
      <c r="G36" s="548"/>
      <c r="H36" s="550" t="e">
        <f>STDEV(G59,G81,G103,G125,G147,G169,G191,G213,G235,G257,G279,G301)/SQRT(COUNT(G59,G81,G103,G125,G147,G169,G191,G213,G235,G257,G279,G301)-1)</f>
        <v>#DIV/0!</v>
      </c>
      <c r="I36" s="1"/>
      <c r="J36" s="70"/>
      <c r="K36" s="129"/>
      <c r="L36" s="70"/>
      <c r="M36" s="81"/>
      <c r="N36" s="81"/>
      <c r="O36" s="81"/>
      <c r="P36" s="81"/>
      <c r="Q36" s="1"/>
      <c r="R36" s="52" t="s">
        <v>216</v>
      </c>
      <c r="S36" s="282">
        <f>'Mch-Tsc wt, tissue'!D25</f>
        <v>2.9048841540328025</v>
      </c>
      <c r="T36" s="291">
        <f>'Mch-Tsc wt, tissue'!E25</f>
        <v>0.40051617484653473</v>
      </c>
      <c r="U36" s="282" t="e">
        <f>'Mch-Tsc wt, tissue'!F25</f>
        <v>#VALUE!</v>
      </c>
      <c r="V36" s="291" t="e">
        <f>'Mch-Tsc wt, tissue'!G25</f>
        <v>#VALUE!</v>
      </c>
      <c r="W36" s="3"/>
      <c r="X36" s="3"/>
      <c r="Y36" s="3"/>
      <c r="Z36" s="3"/>
      <c r="AA36" s="3"/>
      <c r="AB36" s="124"/>
    </row>
    <row r="37" spans="1:53">
      <c r="A37" s="9"/>
      <c r="B37" s="10"/>
      <c r="C37" s="19"/>
      <c r="D37" s="180"/>
      <c r="E37" s="131"/>
      <c r="F37" s="547"/>
      <c r="G37" s="548"/>
      <c r="H37" s="548"/>
      <c r="I37" s="1"/>
      <c r="J37" s="1"/>
      <c r="K37" s="1"/>
      <c r="L37" s="1"/>
      <c r="M37" s="1"/>
      <c r="N37" s="1"/>
      <c r="O37" s="1"/>
      <c r="P37" s="1"/>
      <c r="Q37" s="1"/>
      <c r="R37" s="208" t="s">
        <v>109</v>
      </c>
      <c r="S37" s="282">
        <f>'Mch-Tsc wt, tissue'!D26</f>
        <v>7.7768204825306686</v>
      </c>
      <c r="T37" s="291">
        <f>'Mch-Tsc wt, tissue'!E26</f>
        <v>1.6416692939449133</v>
      </c>
      <c r="U37" s="282" t="e">
        <f>'Mch-Tsc wt, tissue'!F26</f>
        <v>#VALUE!</v>
      </c>
      <c r="V37" s="291" t="e">
        <f>'Mch-Tsc wt, tissue'!G26</f>
        <v>#VALUE!</v>
      </c>
      <c r="W37" s="3"/>
      <c r="X37" s="3"/>
      <c r="Y37" s="3"/>
      <c r="Z37" s="3"/>
      <c r="AA37" s="3"/>
      <c r="AB37" s="124"/>
    </row>
    <row r="38" spans="1:53">
      <c r="A38" s="11"/>
      <c r="B38" s="61"/>
      <c r="C38" s="534"/>
      <c r="D38" s="159"/>
      <c r="E38" s="183"/>
      <c r="F38" s="549"/>
      <c r="G38" s="550"/>
      <c r="H38" s="550"/>
      <c r="I38" s="1"/>
      <c r="J38" s="1"/>
      <c r="K38" s="1"/>
      <c r="L38" s="1"/>
      <c r="M38" s="1"/>
      <c r="N38" s="1"/>
      <c r="O38" s="1"/>
      <c r="P38" s="1"/>
      <c r="Q38" s="1"/>
      <c r="R38" s="52" t="s">
        <v>215</v>
      </c>
      <c r="S38" s="282"/>
      <c r="T38" s="291"/>
      <c r="U38" s="282"/>
      <c r="V38" s="291"/>
      <c r="W38" s="3"/>
      <c r="X38" s="3"/>
      <c r="Y38" s="3"/>
      <c r="Z38" s="3"/>
      <c r="AA38" s="3"/>
      <c r="AB38" s="124"/>
    </row>
    <row r="39" spans="1:53">
      <c r="A39" s="9"/>
      <c r="B39" s="2"/>
      <c r="C39" s="2"/>
      <c r="D39" s="2"/>
      <c r="E39" s="2"/>
      <c r="F39" s="81"/>
      <c r="G39" s="81"/>
      <c r="H39" s="1"/>
      <c r="I39" s="1"/>
      <c r="J39" s="1"/>
      <c r="K39" s="1"/>
      <c r="L39" s="1"/>
      <c r="M39" s="1"/>
      <c r="N39" s="1"/>
      <c r="O39" s="1"/>
      <c r="P39" s="1"/>
      <c r="Q39" s="1"/>
      <c r="R39" s="301" t="s">
        <v>101</v>
      </c>
      <c r="S39" s="284">
        <f>'Mch-Tsc wt, tissue'!D28</f>
        <v>265.61186654296739</v>
      </c>
      <c r="T39" s="292">
        <f>'Mch-Tsc wt, tissue'!E28</f>
        <v>35.799265989432733</v>
      </c>
      <c r="U39" s="284" t="e">
        <f>'Mch-Tsc wt, tissue'!F28</f>
        <v>#VALUE!</v>
      </c>
      <c r="V39" s="292" t="e">
        <f>'Mch-Tsc wt, tissue'!G28</f>
        <v>#VALUE!</v>
      </c>
      <c r="W39" s="3"/>
      <c r="X39" s="3"/>
      <c r="Y39" s="3"/>
      <c r="Z39" s="3"/>
      <c r="AA39" s="3"/>
      <c r="AB39" s="124"/>
    </row>
    <row r="40" spans="1:53">
      <c r="A40" s="11"/>
      <c r="B40" s="16"/>
      <c r="C40" s="85"/>
      <c r="D40" s="121"/>
      <c r="E40" s="121"/>
      <c r="F40" s="88"/>
      <c r="G40" s="88"/>
      <c r="H40" s="8"/>
      <c r="I40" s="8"/>
      <c r="J40" s="8"/>
      <c r="K40" s="8"/>
      <c r="L40" s="8"/>
      <c r="M40" s="8"/>
      <c r="N40" s="8"/>
      <c r="O40" s="8"/>
      <c r="P40" s="8"/>
      <c r="Q40" s="8"/>
      <c r="R40" s="8"/>
      <c r="S40" s="8"/>
      <c r="T40" s="8"/>
      <c r="U40" s="8"/>
      <c r="V40" s="16"/>
      <c r="W40" s="16"/>
      <c r="X40" s="16"/>
      <c r="Y40" s="16"/>
      <c r="Z40" s="16"/>
      <c r="AA40" s="16"/>
      <c r="AB40" s="144"/>
    </row>
    <row r="41" spans="1:53" s="95" customFormat="1">
      <c r="A41" s="94"/>
      <c r="B41" s="92"/>
      <c r="C41" s="92"/>
      <c r="D41" s="92"/>
      <c r="E41" s="92"/>
      <c r="F41" s="92"/>
      <c r="G41" s="92"/>
      <c r="H41" s="92"/>
      <c r="I41" s="92"/>
      <c r="J41" s="92"/>
      <c r="K41" s="92"/>
      <c r="L41" s="92"/>
      <c r="M41" s="92"/>
      <c r="N41" s="92"/>
      <c r="O41" s="92"/>
      <c r="P41" s="92"/>
      <c r="Q41" s="92"/>
      <c r="R41" s="92"/>
      <c r="S41" s="92"/>
      <c r="T41" s="92"/>
      <c r="U41" s="92"/>
      <c r="V41" s="92"/>
      <c r="W41" s="89"/>
      <c r="X41" s="89"/>
      <c r="Y41" s="89"/>
      <c r="Z41" s="89"/>
      <c r="AA41" s="89"/>
      <c r="AB41" s="89"/>
      <c r="AC41" s="89"/>
      <c r="AD41" s="89"/>
      <c r="AE41" s="89"/>
      <c r="AF41" s="446"/>
      <c r="AG41" s="446"/>
      <c r="AH41" s="446"/>
      <c r="AI41" s="446"/>
      <c r="AJ41" s="446"/>
      <c r="AK41" s="446"/>
      <c r="AL41" s="446"/>
      <c r="AM41" s="446"/>
      <c r="AN41" s="446"/>
      <c r="AO41" s="446"/>
      <c r="AP41" s="446"/>
      <c r="AQ41" s="446"/>
      <c r="AR41" s="446"/>
      <c r="AS41" s="446"/>
      <c r="AT41" s="446"/>
      <c r="AU41" s="446"/>
      <c r="AV41" s="446"/>
      <c r="AW41" s="446"/>
      <c r="AX41" s="446"/>
      <c r="AY41" s="446"/>
      <c r="AZ41" s="446"/>
      <c r="BA41" s="446"/>
    </row>
    <row r="42" spans="1:53" ht="15">
      <c r="A42" s="828" t="s">
        <v>60</v>
      </c>
      <c r="B42" s="829"/>
      <c r="C42" s="369" t="s">
        <v>22</v>
      </c>
      <c r="D42" s="381" t="s">
        <v>164</v>
      </c>
      <c r="E42" s="828" t="s">
        <v>27</v>
      </c>
      <c r="F42" s="833"/>
      <c r="G42" s="382" t="s">
        <v>227</v>
      </c>
      <c r="H42" s="383" t="s">
        <v>145</v>
      </c>
      <c r="I42" s="383" t="s">
        <v>95</v>
      </c>
      <c r="J42" s="384" t="s">
        <v>146</v>
      </c>
      <c r="K42" s="385" t="s">
        <v>28</v>
      </c>
      <c r="L42" s="381" t="s">
        <v>85</v>
      </c>
      <c r="M42" s="381" t="s">
        <v>134</v>
      </c>
      <c r="N42" s="4"/>
      <c r="O42" s="369" t="s">
        <v>22</v>
      </c>
      <c r="P42" s="381" t="s">
        <v>164</v>
      </c>
      <c r="Q42" s="381" t="s">
        <v>238</v>
      </c>
      <c r="R42" s="381" t="s">
        <v>27</v>
      </c>
      <c r="S42" s="381" t="s">
        <v>29</v>
      </c>
      <c r="T42" s="381" t="s">
        <v>179</v>
      </c>
      <c r="U42" s="381" t="s">
        <v>36</v>
      </c>
      <c r="V42" s="381" t="s">
        <v>38</v>
      </c>
      <c r="W42" s="381" t="s">
        <v>33</v>
      </c>
      <c r="X42" s="381" t="s">
        <v>167</v>
      </c>
      <c r="Y42" s="381" t="s">
        <v>181</v>
      </c>
      <c r="Z42" s="393" t="s">
        <v>46</v>
      </c>
      <c r="AA42" s="394"/>
      <c r="AB42" s="295"/>
    </row>
    <row r="43" spans="1:53">
      <c r="A43" s="386"/>
      <c r="B43" s="387"/>
      <c r="C43" s="377" t="s">
        <v>23</v>
      </c>
      <c r="D43" s="371" t="s">
        <v>40</v>
      </c>
      <c r="E43" s="388" t="s">
        <v>108</v>
      </c>
      <c r="F43" s="389" t="s">
        <v>34</v>
      </c>
      <c r="G43" s="390"/>
      <c r="H43" s="375" t="s">
        <v>29</v>
      </c>
      <c r="I43" s="371" t="s">
        <v>29</v>
      </c>
      <c r="J43" s="391" t="s">
        <v>29</v>
      </c>
      <c r="K43" s="374" t="s">
        <v>202</v>
      </c>
      <c r="L43" s="392" t="s">
        <v>84</v>
      </c>
      <c r="M43" s="375" t="s">
        <v>147</v>
      </c>
      <c r="N43" s="1"/>
      <c r="O43" s="374" t="s">
        <v>23</v>
      </c>
      <c r="P43" s="371" t="s">
        <v>40</v>
      </c>
      <c r="Q43" s="371" t="s">
        <v>40</v>
      </c>
      <c r="R43" s="375" t="s">
        <v>34</v>
      </c>
      <c r="S43" s="395"/>
      <c r="T43" s="375" t="s">
        <v>31</v>
      </c>
      <c r="U43" s="375" t="s">
        <v>37</v>
      </c>
      <c r="V43" s="375" t="s">
        <v>39</v>
      </c>
      <c r="W43" s="375" t="s">
        <v>34</v>
      </c>
      <c r="X43" s="375" t="s">
        <v>34</v>
      </c>
      <c r="Y43" s="375" t="s">
        <v>84</v>
      </c>
      <c r="Z43" s="375" t="s">
        <v>41</v>
      </c>
      <c r="AA43" s="375"/>
      <c r="AB43" s="124"/>
    </row>
    <row r="44" spans="1:53">
      <c r="A44" s="17"/>
      <c r="B44" s="4"/>
      <c r="C44" s="18">
        <v>-10</v>
      </c>
      <c r="D44" s="74"/>
      <c r="E44" s="145"/>
      <c r="F44" s="130" t="e">
        <f>E44*460/B50</f>
        <v>#DIV/0!</v>
      </c>
      <c r="G44" s="153"/>
      <c r="H44" s="248"/>
      <c r="I44" s="248"/>
      <c r="J44" s="252"/>
      <c r="K44" s="238"/>
      <c r="L44" s="248"/>
      <c r="M44" s="248"/>
      <c r="N44" s="1"/>
      <c r="O44" s="175">
        <v>-10</v>
      </c>
      <c r="P44" s="635">
        <f>D44</f>
        <v>0</v>
      </c>
      <c r="Q44" s="433"/>
      <c r="R44" s="130" t="e">
        <f>F44</f>
        <v>#DIV/0!</v>
      </c>
      <c r="S44" s="130">
        <f>H44</f>
        <v>0</v>
      </c>
      <c r="T44" s="557" t="e">
        <f>(S44/10)*1000*O55/(Q44/100)</f>
        <v>#DIV/0!</v>
      </c>
      <c r="U44" s="544">
        <v>1</v>
      </c>
      <c r="V44" s="126" t="e">
        <f t="shared" ref="V44:V50" si="21">(U44*$P$58*200/10)/($B$50/1000)</f>
        <v>#DIV/0!</v>
      </c>
      <c r="W44" s="557" t="e">
        <f t="shared" ref="W44:W50" si="22">V44/T44</f>
        <v>#DIV/0!</v>
      </c>
      <c r="X44" s="557" t="e">
        <f t="shared" ref="X44:X50" si="23">W44-R44</f>
        <v>#DIV/0!</v>
      </c>
      <c r="Y44" s="351"/>
      <c r="Z44" s="557" t="e">
        <f t="shared" ref="Z44:Z50" si="24">(W44/Q44)*100</f>
        <v>#DIV/0!</v>
      </c>
      <c r="AA44" s="182"/>
      <c r="AB44" s="124"/>
    </row>
    <row r="45" spans="1:53">
      <c r="A45" s="30" t="s">
        <v>61</v>
      </c>
      <c r="B45" s="350"/>
      <c r="C45" s="19">
        <v>10</v>
      </c>
      <c r="D45" s="74"/>
      <c r="E45" s="145"/>
      <c r="F45" s="131" t="e">
        <f>E45*460/B50</f>
        <v>#DIV/0!</v>
      </c>
      <c r="G45" s="343" t="e">
        <f>(F45+F44)*5</f>
        <v>#DIV/0!</v>
      </c>
      <c r="H45" s="249"/>
      <c r="I45" s="253"/>
      <c r="J45" s="254"/>
      <c r="K45" s="253"/>
      <c r="L45" s="327"/>
      <c r="M45" s="327"/>
      <c r="N45" s="1"/>
      <c r="O45" s="64">
        <v>80</v>
      </c>
      <c r="P45" s="64">
        <f t="shared" ref="P45:P50" si="25">D52</f>
        <v>0</v>
      </c>
      <c r="Q45" s="433"/>
      <c r="R45" s="131" t="e">
        <f t="shared" ref="R45:R50" si="26">F52</f>
        <v>#DIV/0!</v>
      </c>
      <c r="S45" s="131">
        <f t="shared" ref="S45:S50" si="27">H52</f>
        <v>0</v>
      </c>
      <c r="T45" s="558" t="e">
        <f>(S45/10)*1000*O55/(Q45/100)</f>
        <v>#DIV/0!</v>
      </c>
      <c r="U45" s="533">
        <v>2</v>
      </c>
      <c r="V45" s="127" t="e">
        <f t="shared" si="21"/>
        <v>#DIV/0!</v>
      </c>
      <c r="W45" s="558" t="e">
        <f t="shared" si="22"/>
        <v>#DIV/0!</v>
      </c>
      <c r="X45" s="558" t="e">
        <f t="shared" si="23"/>
        <v>#DIV/0!</v>
      </c>
      <c r="Y45" s="131" t="e">
        <f t="shared" ref="Y45:Y50" si="28">($X$44-X45)/$X$44*100</f>
        <v>#DIV/0!</v>
      </c>
      <c r="Z45" s="558" t="e">
        <f t="shared" si="24"/>
        <v>#DIV/0!</v>
      </c>
      <c r="AA45" s="181"/>
      <c r="AB45" s="124"/>
    </row>
    <row r="46" spans="1:53">
      <c r="A46" s="6"/>
      <c r="B46" s="1"/>
      <c r="C46" s="19">
        <v>20</v>
      </c>
      <c r="D46" s="74"/>
      <c r="E46" s="145"/>
      <c r="F46" s="131" t="e">
        <f>E46*460/B50</f>
        <v>#DIV/0!</v>
      </c>
      <c r="G46" s="343" t="e">
        <f t="shared" ref="G46:G57" si="29">(F46+F45)*5</f>
        <v>#DIV/0!</v>
      </c>
      <c r="H46" s="249"/>
      <c r="I46" s="253"/>
      <c r="J46" s="254"/>
      <c r="K46" s="234"/>
      <c r="L46" s="254"/>
      <c r="M46" s="254"/>
      <c r="N46" s="1"/>
      <c r="O46" s="532">
        <v>85</v>
      </c>
      <c r="P46" s="64">
        <f t="shared" si="25"/>
        <v>0</v>
      </c>
      <c r="Q46" s="433"/>
      <c r="R46" s="131" t="e">
        <f t="shared" si="26"/>
        <v>#DIV/0!</v>
      </c>
      <c r="S46" s="131">
        <f t="shared" si="27"/>
        <v>0</v>
      </c>
      <c r="T46" s="558" t="e">
        <f>(S46/10)*1000*O55/(Q46/100)</f>
        <v>#DIV/0!</v>
      </c>
      <c r="U46" s="533">
        <v>2</v>
      </c>
      <c r="V46" s="127" t="e">
        <f t="shared" si="21"/>
        <v>#DIV/0!</v>
      </c>
      <c r="W46" s="558" t="e">
        <f t="shared" si="22"/>
        <v>#DIV/0!</v>
      </c>
      <c r="X46" s="558" t="e">
        <f t="shared" si="23"/>
        <v>#DIV/0!</v>
      </c>
      <c r="Y46" s="131" t="e">
        <f t="shared" si="28"/>
        <v>#DIV/0!</v>
      </c>
      <c r="Z46" s="558" t="e">
        <f t="shared" si="24"/>
        <v>#DIV/0!</v>
      </c>
      <c r="AA46" s="124"/>
      <c r="AB46" s="124"/>
    </row>
    <row r="47" spans="1:53">
      <c r="A47" s="30" t="s">
        <v>97</v>
      </c>
      <c r="B47" s="1"/>
      <c r="C47" s="19">
        <v>30</v>
      </c>
      <c r="D47" s="74"/>
      <c r="E47" s="145"/>
      <c r="F47" s="131" t="e">
        <f>E47*460/B50</f>
        <v>#DIV/0!</v>
      </c>
      <c r="G47" s="343" t="e">
        <f t="shared" si="29"/>
        <v>#DIV/0!</v>
      </c>
      <c r="H47" s="249"/>
      <c r="I47" s="253"/>
      <c r="J47" s="254"/>
      <c r="K47" s="234"/>
      <c r="L47" s="347"/>
      <c r="M47" s="347"/>
      <c r="N47" s="1"/>
      <c r="O47" s="64">
        <v>90</v>
      </c>
      <c r="P47" s="64">
        <f t="shared" si="25"/>
        <v>0</v>
      </c>
      <c r="Q47" s="433"/>
      <c r="R47" s="131" t="e">
        <f t="shared" si="26"/>
        <v>#DIV/0!</v>
      </c>
      <c r="S47" s="131">
        <f t="shared" si="27"/>
        <v>0</v>
      </c>
      <c r="T47" s="558" t="e">
        <f>(S47/10)*1000*O55/(Q47/100)</f>
        <v>#DIV/0!</v>
      </c>
      <c r="U47" s="533">
        <v>2</v>
      </c>
      <c r="V47" s="127" t="e">
        <f t="shared" si="21"/>
        <v>#DIV/0!</v>
      </c>
      <c r="W47" s="558" t="e">
        <f t="shared" si="22"/>
        <v>#DIV/0!</v>
      </c>
      <c r="X47" s="558" t="e">
        <f t="shared" si="23"/>
        <v>#DIV/0!</v>
      </c>
      <c r="Y47" s="131" t="e">
        <f t="shared" si="28"/>
        <v>#DIV/0!</v>
      </c>
      <c r="Z47" s="558" t="e">
        <f t="shared" si="24"/>
        <v>#DIV/0!</v>
      </c>
      <c r="AA47" s="181"/>
      <c r="AB47" s="124"/>
    </row>
    <row r="48" spans="1:53">
      <c r="A48" s="6"/>
      <c r="B48" s="350"/>
      <c r="C48" s="19">
        <v>40</v>
      </c>
      <c r="D48" s="74"/>
      <c r="E48" s="145"/>
      <c r="F48" s="131" t="e">
        <f>E48*460/B50</f>
        <v>#DIV/0!</v>
      </c>
      <c r="G48" s="343" t="e">
        <f t="shared" si="29"/>
        <v>#DIV/0!</v>
      </c>
      <c r="H48" s="249"/>
      <c r="I48" s="253"/>
      <c r="J48" s="254"/>
      <c r="K48" s="234"/>
      <c r="L48" s="347"/>
      <c r="M48" s="347"/>
      <c r="N48" s="1"/>
      <c r="O48" s="64">
        <v>100</v>
      </c>
      <c r="P48" s="64">
        <f t="shared" si="25"/>
        <v>0</v>
      </c>
      <c r="Q48" s="433"/>
      <c r="R48" s="131" t="e">
        <f t="shared" si="26"/>
        <v>#DIV/0!</v>
      </c>
      <c r="S48" s="131">
        <f t="shared" si="27"/>
        <v>0</v>
      </c>
      <c r="T48" s="558" t="e">
        <f>(S48/10)*1000*O55/(Q48/100)</f>
        <v>#DIV/0!</v>
      </c>
      <c r="U48" s="533">
        <v>2</v>
      </c>
      <c r="V48" s="127" t="e">
        <f t="shared" si="21"/>
        <v>#DIV/0!</v>
      </c>
      <c r="W48" s="558" t="e">
        <f t="shared" si="22"/>
        <v>#DIV/0!</v>
      </c>
      <c r="X48" s="558" t="e">
        <f t="shared" si="23"/>
        <v>#DIV/0!</v>
      </c>
      <c r="Y48" s="131" t="e">
        <f t="shared" si="28"/>
        <v>#DIV/0!</v>
      </c>
      <c r="Z48" s="558" t="e">
        <f t="shared" si="24"/>
        <v>#DIV/0!</v>
      </c>
      <c r="AA48" s="181"/>
      <c r="AB48" s="124"/>
    </row>
    <row r="49" spans="1:53">
      <c r="A49" s="30" t="s">
        <v>96</v>
      </c>
      <c r="B49" s="1"/>
      <c r="C49" s="19">
        <v>50</v>
      </c>
      <c r="D49" s="74"/>
      <c r="E49" s="145"/>
      <c r="F49" s="131" t="e">
        <f>E49*460/B50</f>
        <v>#DIV/0!</v>
      </c>
      <c r="G49" s="343" t="e">
        <f t="shared" si="29"/>
        <v>#DIV/0!</v>
      </c>
      <c r="H49" s="249"/>
      <c r="I49" s="253"/>
      <c r="J49" s="254"/>
      <c r="K49" s="234"/>
      <c r="L49" s="347"/>
      <c r="M49" s="347"/>
      <c r="N49" s="1"/>
      <c r="O49" s="19">
        <v>110</v>
      </c>
      <c r="P49" s="64">
        <f t="shared" si="25"/>
        <v>0</v>
      </c>
      <c r="Q49" s="433"/>
      <c r="R49" s="131" t="e">
        <f t="shared" si="26"/>
        <v>#DIV/0!</v>
      </c>
      <c r="S49" s="131">
        <f t="shared" si="27"/>
        <v>0</v>
      </c>
      <c r="T49" s="558" t="e">
        <f>(S49/10)*1000*O55/(Q49/100)</f>
        <v>#DIV/0!</v>
      </c>
      <c r="U49" s="2">
        <v>2</v>
      </c>
      <c r="V49" s="127" t="e">
        <f t="shared" si="21"/>
        <v>#DIV/0!</v>
      </c>
      <c r="W49" s="558" t="e">
        <f t="shared" si="22"/>
        <v>#DIV/0!</v>
      </c>
      <c r="X49" s="558" t="e">
        <f t="shared" si="23"/>
        <v>#DIV/0!</v>
      </c>
      <c r="Y49" s="131" t="e">
        <f t="shared" si="28"/>
        <v>#DIV/0!</v>
      </c>
      <c r="Z49" s="558" t="e">
        <f t="shared" si="24"/>
        <v>#DIV/0!</v>
      </c>
      <c r="AA49" s="124"/>
      <c r="AB49" s="124"/>
    </row>
    <row r="50" spans="1:53">
      <c r="A50" s="30"/>
      <c r="B50" s="489"/>
      <c r="C50" s="19">
        <v>60</v>
      </c>
      <c r="D50" s="74"/>
      <c r="E50" s="145"/>
      <c r="F50" s="131" t="e">
        <f>E50*460/B50</f>
        <v>#DIV/0!</v>
      </c>
      <c r="G50" s="343" t="e">
        <f t="shared" si="29"/>
        <v>#DIV/0!</v>
      </c>
      <c r="H50" s="249"/>
      <c r="I50" s="253"/>
      <c r="J50" s="254"/>
      <c r="K50" s="234"/>
      <c r="L50" s="347"/>
      <c r="M50" s="347"/>
      <c r="N50" s="1"/>
      <c r="O50" s="65">
        <v>120</v>
      </c>
      <c r="P50" s="65">
        <f t="shared" si="25"/>
        <v>0</v>
      </c>
      <c r="Q50" s="433"/>
      <c r="R50" s="183" t="e">
        <f t="shared" si="26"/>
        <v>#DIV/0!</v>
      </c>
      <c r="S50" s="183">
        <f t="shared" si="27"/>
        <v>0</v>
      </c>
      <c r="T50" s="185" t="e">
        <f>(S50/10)*1000*O55/(Q50/100)</f>
        <v>#DIV/0!</v>
      </c>
      <c r="U50" s="546">
        <v>2</v>
      </c>
      <c r="V50" s="362" t="e">
        <f t="shared" si="21"/>
        <v>#DIV/0!</v>
      </c>
      <c r="W50" s="185" t="e">
        <f t="shared" si="22"/>
        <v>#DIV/0!</v>
      </c>
      <c r="X50" s="558" t="e">
        <f t="shared" si="23"/>
        <v>#DIV/0!</v>
      </c>
      <c r="Y50" s="131" t="e">
        <f t="shared" si="28"/>
        <v>#DIV/0!</v>
      </c>
      <c r="Z50" s="558" t="e">
        <f t="shared" si="24"/>
        <v>#DIV/0!</v>
      </c>
      <c r="AA50" s="161"/>
      <c r="AB50" s="124"/>
    </row>
    <row r="51" spans="1:53">
      <c r="A51" s="30"/>
      <c r="B51" s="1"/>
      <c r="C51" s="19">
        <v>70</v>
      </c>
      <c r="D51" s="74"/>
      <c r="E51" s="145"/>
      <c r="F51" s="131" t="e">
        <f>E51*460/B50</f>
        <v>#DIV/0!</v>
      </c>
      <c r="G51" s="343" t="e">
        <f t="shared" si="29"/>
        <v>#DIV/0!</v>
      </c>
      <c r="H51" s="249"/>
      <c r="I51" s="253"/>
      <c r="J51" s="254"/>
      <c r="K51" s="1"/>
      <c r="L51" s="347"/>
      <c r="M51" s="347"/>
      <c r="N51" s="1"/>
      <c r="O51" s="204" t="s">
        <v>94</v>
      </c>
      <c r="P51" s="599">
        <f>AVERAGE(P45:P50)</f>
        <v>0</v>
      </c>
      <c r="Q51" s="549" t="e">
        <f t="shared" ref="Q51:Z51" si="30">AVERAGE(Q45:Q50)</f>
        <v>#DIV/0!</v>
      </c>
      <c r="R51" s="185" t="e">
        <f t="shared" si="30"/>
        <v>#DIV/0!</v>
      </c>
      <c r="S51" s="185">
        <f t="shared" si="30"/>
        <v>0</v>
      </c>
      <c r="T51" s="185" t="e">
        <f t="shared" si="30"/>
        <v>#DIV/0!</v>
      </c>
      <c r="U51" s="546">
        <f t="shared" si="30"/>
        <v>2</v>
      </c>
      <c r="V51" s="362" t="e">
        <f t="shared" si="30"/>
        <v>#DIV/0!</v>
      </c>
      <c r="W51" s="185" t="e">
        <f t="shared" si="30"/>
        <v>#DIV/0!</v>
      </c>
      <c r="X51" s="132" t="e">
        <f t="shared" si="30"/>
        <v>#DIV/0!</v>
      </c>
      <c r="Y51" s="132" t="e">
        <f t="shared" si="30"/>
        <v>#DIV/0!</v>
      </c>
      <c r="Z51" s="132" t="e">
        <f t="shared" si="30"/>
        <v>#DIV/0!</v>
      </c>
      <c r="AA51" s="550"/>
      <c r="AB51" s="124"/>
    </row>
    <row r="52" spans="1:53">
      <c r="A52" s="6"/>
      <c r="B52" s="1"/>
      <c r="C52" s="19">
        <v>80</v>
      </c>
      <c r="D52" s="74"/>
      <c r="E52" s="145"/>
      <c r="F52" s="131" t="e">
        <f>E52*460/B50</f>
        <v>#DIV/0!</v>
      </c>
      <c r="G52" s="343" t="e">
        <f t="shared" si="29"/>
        <v>#DIV/0!</v>
      </c>
      <c r="H52" s="248"/>
      <c r="I52" s="238"/>
      <c r="J52" s="248"/>
      <c r="K52" s="1"/>
      <c r="L52" s="347"/>
      <c r="M52" s="347"/>
      <c r="N52" s="1"/>
      <c r="V52" s="95"/>
      <c r="W52" s="95"/>
      <c r="X52" s="95"/>
      <c r="Y52" s="95"/>
      <c r="Z52" s="95"/>
      <c r="AA52" s="3"/>
      <c r="AB52" s="124"/>
    </row>
    <row r="53" spans="1:53" ht="15">
      <c r="A53" s="6"/>
      <c r="B53" s="1"/>
      <c r="C53" s="19">
        <v>85</v>
      </c>
      <c r="D53" s="74"/>
      <c r="E53" s="145"/>
      <c r="F53" s="131" t="e">
        <f>E53*460/B50</f>
        <v>#DIV/0!</v>
      </c>
      <c r="G53" s="343" t="e">
        <f t="shared" si="29"/>
        <v>#DIV/0!</v>
      </c>
      <c r="H53" s="248"/>
      <c r="I53" s="238"/>
      <c r="J53" s="248"/>
      <c r="K53" s="253"/>
      <c r="L53" s="255"/>
      <c r="M53" s="255"/>
      <c r="N53" s="1"/>
      <c r="O53" s="823" t="s">
        <v>63</v>
      </c>
      <c r="P53" s="825"/>
      <c r="Q53" s="824"/>
      <c r="R53" s="1"/>
      <c r="S53" s="895" t="s">
        <v>98</v>
      </c>
      <c r="T53" s="896"/>
      <c r="U53" s="78"/>
      <c r="V53" s="3"/>
      <c r="W53" s="369" t="s">
        <v>22</v>
      </c>
      <c r="X53" s="385" t="s">
        <v>24</v>
      </c>
      <c r="Y53" s="828" t="s">
        <v>81</v>
      </c>
      <c r="Z53" s="833"/>
      <c r="AA53" s="3"/>
      <c r="AB53" s="124"/>
    </row>
    <row r="54" spans="1:53">
      <c r="A54" s="30"/>
      <c r="B54" s="1"/>
      <c r="C54" s="19">
        <v>90</v>
      </c>
      <c r="D54" s="74"/>
      <c r="E54" s="145"/>
      <c r="F54" s="131" t="e">
        <f>E54*460/B50</f>
        <v>#DIV/0!</v>
      </c>
      <c r="G54" s="343" t="e">
        <f t="shared" si="29"/>
        <v>#DIV/0!</v>
      </c>
      <c r="H54" s="248"/>
      <c r="I54" s="238"/>
      <c r="J54" s="248"/>
      <c r="K54" s="253"/>
      <c r="L54" s="257"/>
      <c r="M54" s="257"/>
      <c r="N54" s="1"/>
      <c r="O54" s="396" t="s">
        <v>62</v>
      </c>
      <c r="P54" s="396" t="s">
        <v>58</v>
      </c>
      <c r="Q54" s="397" t="s">
        <v>59</v>
      </c>
      <c r="R54" s="1"/>
      <c r="S54" s="897" t="s">
        <v>99</v>
      </c>
      <c r="T54" s="898"/>
      <c r="U54" s="205"/>
      <c r="V54" s="3"/>
      <c r="W54" s="374" t="s">
        <v>23</v>
      </c>
      <c r="X54" s="374" t="s">
        <v>40</v>
      </c>
      <c r="Y54" s="897" t="s">
        <v>196</v>
      </c>
      <c r="Z54" s="898"/>
      <c r="AA54" s="3"/>
      <c r="AB54" s="124"/>
    </row>
    <row r="55" spans="1:53">
      <c r="A55" s="30"/>
      <c r="B55" s="1"/>
      <c r="C55" s="19">
        <v>100</v>
      </c>
      <c r="D55" s="74"/>
      <c r="E55" s="145"/>
      <c r="F55" s="131" t="e">
        <f>E55*460/B50</f>
        <v>#DIV/0!</v>
      </c>
      <c r="G55" s="343" t="e">
        <f t="shared" si="29"/>
        <v>#DIV/0!</v>
      </c>
      <c r="H55" s="562"/>
      <c r="I55" s="563"/>
      <c r="J55" s="248"/>
      <c r="K55" s="253"/>
      <c r="L55" s="248"/>
      <c r="M55" s="248"/>
      <c r="N55" s="1"/>
      <c r="O55" s="137" t="e">
        <f>P58/Q58</f>
        <v>#DIV/0!</v>
      </c>
      <c r="P55" s="145"/>
      <c r="Q55" s="145"/>
      <c r="R55" s="1"/>
      <c r="S55" s="1"/>
      <c r="T55" s="1"/>
      <c r="U55" s="1"/>
      <c r="V55" s="3"/>
      <c r="W55" s="18">
        <v>2</v>
      </c>
      <c r="X55" s="543">
        <f t="shared" ref="X55:X60" si="31">D52</f>
        <v>0</v>
      </c>
      <c r="Y55" s="567"/>
      <c r="Z55" s="566"/>
      <c r="AA55" s="3"/>
      <c r="AB55" s="124"/>
    </row>
    <row r="56" spans="1:53">
      <c r="A56" s="30"/>
      <c r="B56" s="1"/>
      <c r="C56" s="19">
        <v>110</v>
      </c>
      <c r="D56" s="74"/>
      <c r="E56" s="145"/>
      <c r="F56" s="131" t="e">
        <f>E56*460/B50</f>
        <v>#DIV/0!</v>
      </c>
      <c r="G56" s="343" t="e">
        <f t="shared" si="29"/>
        <v>#DIV/0!</v>
      </c>
      <c r="H56" s="275"/>
      <c r="I56" s="238"/>
      <c r="J56" s="248"/>
      <c r="K56" s="1"/>
      <c r="L56" s="256"/>
      <c r="M56" s="256"/>
      <c r="N56" s="1"/>
      <c r="O56" s="532"/>
      <c r="P56" s="145"/>
      <c r="Q56" s="145"/>
      <c r="R56" s="1"/>
      <c r="S56" s="1"/>
      <c r="T56" s="1"/>
      <c r="U56" s="1"/>
      <c r="V56" s="3"/>
      <c r="W56" s="19">
        <v>7</v>
      </c>
      <c r="X56" s="532">
        <f t="shared" si="31"/>
        <v>0</v>
      </c>
      <c r="Y56" s="877">
        <f>(J52+J53)*(C53-C52)/2</f>
        <v>0</v>
      </c>
      <c r="Z56" s="878"/>
      <c r="AA56" s="3"/>
      <c r="AB56" s="124"/>
    </row>
    <row r="57" spans="1:53">
      <c r="A57" s="30"/>
      <c r="B57" s="1"/>
      <c r="C57" s="19">
        <v>120</v>
      </c>
      <c r="D57" s="74"/>
      <c r="E57" s="145"/>
      <c r="F57" s="131" t="e">
        <f>E57*460/B50</f>
        <v>#DIV/0!</v>
      </c>
      <c r="G57" s="343" t="e">
        <f t="shared" si="29"/>
        <v>#DIV/0!</v>
      </c>
      <c r="H57" s="248"/>
      <c r="I57" s="238"/>
      <c r="J57" s="248"/>
      <c r="K57" s="238"/>
      <c r="L57" s="255"/>
      <c r="M57" s="255"/>
      <c r="N57" s="1"/>
      <c r="O57" s="545"/>
      <c r="P57" s="145"/>
      <c r="Q57" s="145"/>
      <c r="R57" s="1"/>
      <c r="S57" s="1"/>
      <c r="T57" s="1"/>
      <c r="U57" s="1"/>
      <c r="V57" s="3"/>
      <c r="W57" s="19">
        <v>12</v>
      </c>
      <c r="X57" s="532">
        <f t="shared" si="31"/>
        <v>0</v>
      </c>
      <c r="Y57" s="877">
        <f>(J53+J54)*(C54-C53)/2</f>
        <v>0</v>
      </c>
      <c r="Z57" s="878"/>
      <c r="AA57" s="3"/>
      <c r="AB57" s="124"/>
    </row>
    <row r="58" spans="1:53">
      <c r="A58" s="30"/>
      <c r="B58" s="1"/>
      <c r="C58" s="19"/>
      <c r="D58" s="564"/>
      <c r="E58" s="565"/>
      <c r="F58" s="131"/>
      <c r="G58" s="349" t="s">
        <v>228</v>
      </c>
      <c r="H58" s="249"/>
      <c r="I58" s="235"/>
      <c r="J58" s="347"/>
      <c r="K58" s="253"/>
      <c r="L58" s="255"/>
      <c r="M58" s="255"/>
      <c r="N58" s="1"/>
      <c r="O58" s="42" t="s">
        <v>25</v>
      </c>
      <c r="P58" s="551" t="e">
        <f>AVERAGE(P55:P57)</f>
        <v>#DIV/0!</v>
      </c>
      <c r="Q58" s="173" t="e">
        <f>AVERAGE(Q55:Q57)</f>
        <v>#DIV/0!</v>
      </c>
      <c r="R58" s="1"/>
      <c r="S58" s="1"/>
      <c r="T58" s="1"/>
      <c r="U58" s="1"/>
      <c r="V58" s="3"/>
      <c r="W58" s="19">
        <v>22</v>
      </c>
      <c r="X58" s="532">
        <f t="shared" si="31"/>
        <v>0</v>
      </c>
      <c r="Y58" s="877">
        <f>(J54+J55)*(C55-C54)/2</f>
        <v>0</v>
      </c>
      <c r="Z58" s="878"/>
      <c r="AA58" s="3"/>
      <c r="AB58" s="124"/>
    </row>
    <row r="59" spans="1:53">
      <c r="A59" s="30"/>
      <c r="B59" s="1"/>
      <c r="C59" s="19"/>
      <c r="D59" s="564"/>
      <c r="E59" s="565"/>
      <c r="F59" s="131"/>
      <c r="G59" s="344" t="e">
        <f>SUM(G45:G57)</f>
        <v>#DIV/0!</v>
      </c>
      <c r="H59" s="250"/>
      <c r="I59" s="235"/>
      <c r="J59" s="347"/>
      <c r="K59" s="253"/>
      <c r="L59" s="255"/>
      <c r="M59" s="255"/>
      <c r="N59" s="1"/>
      <c r="O59" s="1"/>
      <c r="P59" s="1"/>
      <c r="Q59" s="1"/>
      <c r="R59" s="1"/>
      <c r="S59" s="1"/>
      <c r="T59" s="1"/>
      <c r="U59" s="1"/>
      <c r="V59" s="3"/>
      <c r="W59" s="19">
        <v>32</v>
      </c>
      <c r="X59" s="532">
        <f t="shared" si="31"/>
        <v>0</v>
      </c>
      <c r="Y59" s="877">
        <f>(J55+J56)*(C56-C55)/2</f>
        <v>0</v>
      </c>
      <c r="Z59" s="878"/>
      <c r="AA59" s="3"/>
      <c r="AB59" s="124"/>
    </row>
    <row r="60" spans="1:53">
      <c r="A60" s="30"/>
      <c r="B60" s="1"/>
      <c r="C60" s="19"/>
      <c r="D60" s="564"/>
      <c r="E60" s="565"/>
      <c r="F60" s="131"/>
      <c r="G60" s="347"/>
      <c r="H60" s="250"/>
      <c r="I60" s="235"/>
      <c r="J60" s="347"/>
      <c r="K60" s="253"/>
      <c r="L60" s="255"/>
      <c r="M60" s="255"/>
      <c r="N60" s="1"/>
      <c r="O60" s="1"/>
      <c r="P60" s="1"/>
      <c r="Q60" s="1"/>
      <c r="R60" s="1"/>
      <c r="S60" s="1"/>
      <c r="T60" s="1"/>
      <c r="U60" s="1"/>
      <c r="V60" s="3"/>
      <c r="W60" s="534">
        <v>42</v>
      </c>
      <c r="X60" s="545">
        <f t="shared" si="31"/>
        <v>0</v>
      </c>
      <c r="Y60" s="879">
        <f>(J56+J57)*(C57-C56)/2</f>
        <v>0</v>
      </c>
      <c r="Z60" s="880"/>
      <c r="AA60" s="3"/>
      <c r="AB60" s="124"/>
    </row>
    <row r="61" spans="1:53">
      <c r="A61" s="76"/>
      <c r="B61" s="8"/>
      <c r="C61" s="534"/>
      <c r="D61" s="564"/>
      <c r="E61" s="565"/>
      <c r="F61" s="183"/>
      <c r="G61" s="348"/>
      <c r="H61" s="251"/>
      <c r="I61" s="352"/>
      <c r="J61" s="227"/>
      <c r="K61" s="338"/>
      <c r="L61" s="407"/>
      <c r="M61" s="257"/>
      <c r="N61" s="1"/>
      <c r="O61" s="1"/>
      <c r="P61" s="1"/>
      <c r="Q61" s="1"/>
      <c r="R61" s="1"/>
      <c r="S61" s="1"/>
      <c r="T61" s="1"/>
      <c r="U61" s="1"/>
      <c r="V61" s="1"/>
      <c r="W61" s="545" t="s">
        <v>25</v>
      </c>
      <c r="X61" s="549">
        <f>AVERAGE(X55:X60)</f>
        <v>0</v>
      </c>
      <c r="Y61" s="881">
        <f>SUM(Y56:Z60)/10*(220/100)/40*1000</f>
        <v>0</v>
      </c>
      <c r="Z61" s="882"/>
      <c r="AA61" s="3"/>
      <c r="AB61" s="124"/>
    </row>
    <row r="62" spans="1:53">
      <c r="A62" s="140"/>
      <c r="B62" s="8"/>
      <c r="C62" s="88"/>
      <c r="D62" s="88"/>
      <c r="E62" s="353"/>
      <c r="F62" s="88"/>
      <c r="G62" s="88"/>
      <c r="H62" s="88"/>
      <c r="I62" s="88"/>
      <c r="J62" s="88"/>
      <c r="K62" s="83"/>
      <c r="L62" s="121"/>
      <c r="M62" s="8"/>
      <c r="N62" s="8"/>
      <c r="O62" s="8"/>
      <c r="P62" s="8"/>
      <c r="Q62" s="8"/>
      <c r="R62" s="8"/>
      <c r="S62" s="8"/>
      <c r="T62" s="8"/>
      <c r="U62" s="8"/>
      <c r="V62" s="16"/>
      <c r="W62" s="16"/>
      <c r="X62" s="16"/>
      <c r="Y62" s="16"/>
      <c r="Z62" s="16"/>
      <c r="AA62" s="16"/>
      <c r="AB62" s="144"/>
    </row>
    <row r="63" spans="1:53" s="1" customFormat="1">
      <c r="A63" s="141"/>
      <c r="B63" s="142"/>
      <c r="C63" s="141"/>
      <c r="D63" s="92"/>
      <c r="E63" s="92"/>
      <c r="F63" s="92"/>
      <c r="G63" s="92"/>
      <c r="H63" s="92"/>
      <c r="I63" s="92"/>
      <c r="J63" s="92"/>
      <c r="K63" s="92"/>
      <c r="L63" s="92"/>
      <c r="M63" s="92"/>
      <c r="N63" s="92"/>
      <c r="O63" s="92"/>
      <c r="P63" s="92"/>
      <c r="Q63" s="92"/>
      <c r="R63" s="92"/>
      <c r="S63" s="92"/>
      <c r="T63" s="92"/>
      <c r="U63" s="92"/>
      <c r="V63" s="92"/>
      <c r="W63" s="92"/>
      <c r="X63" s="92"/>
      <c r="Y63" s="92"/>
      <c r="Z63" s="92"/>
      <c r="AA63" s="92"/>
      <c r="AB63" s="92"/>
      <c r="AC63" s="92"/>
      <c r="AD63" s="92"/>
      <c r="AE63" s="92"/>
      <c r="AF63" s="445"/>
      <c r="AG63" s="445"/>
      <c r="AH63" s="445"/>
      <c r="AI63" s="445"/>
      <c r="AJ63" s="445"/>
      <c r="AK63" s="445"/>
      <c r="AL63" s="445"/>
      <c r="AM63" s="445"/>
      <c r="AN63" s="445"/>
      <c r="AO63" s="445"/>
      <c r="AP63" s="445"/>
      <c r="AQ63" s="445"/>
      <c r="AR63" s="445"/>
      <c r="AS63" s="445"/>
      <c r="AT63" s="445"/>
      <c r="AU63" s="445"/>
      <c r="AV63" s="445"/>
      <c r="AW63" s="445"/>
      <c r="AX63" s="445"/>
      <c r="AY63" s="445"/>
      <c r="AZ63" s="445"/>
      <c r="BA63" s="445"/>
    </row>
    <row r="64" spans="1:53" ht="15">
      <c r="A64" s="828" t="s">
        <v>64</v>
      </c>
      <c r="B64" s="833"/>
      <c r="C64" s="369" t="s">
        <v>22</v>
      </c>
      <c r="D64" s="381" t="s">
        <v>164</v>
      </c>
      <c r="E64" s="828" t="s">
        <v>27</v>
      </c>
      <c r="F64" s="833"/>
      <c r="G64" s="382" t="s">
        <v>227</v>
      </c>
      <c r="H64" s="383" t="s">
        <v>145</v>
      </c>
      <c r="I64" s="383" t="s">
        <v>95</v>
      </c>
      <c r="J64" s="384" t="s">
        <v>146</v>
      </c>
      <c r="K64" s="385" t="s">
        <v>28</v>
      </c>
      <c r="L64" s="381" t="s">
        <v>85</v>
      </c>
      <c r="M64" s="381" t="s">
        <v>134</v>
      </c>
      <c r="N64" s="4"/>
      <c r="O64" s="369" t="s">
        <v>22</v>
      </c>
      <c r="P64" s="381" t="s">
        <v>164</v>
      </c>
      <c r="Q64" s="381" t="s">
        <v>238</v>
      </c>
      <c r="R64" s="381" t="s">
        <v>27</v>
      </c>
      <c r="S64" s="381" t="s">
        <v>29</v>
      </c>
      <c r="T64" s="381" t="s">
        <v>179</v>
      </c>
      <c r="U64" s="381" t="s">
        <v>36</v>
      </c>
      <c r="V64" s="381" t="s">
        <v>38</v>
      </c>
      <c r="W64" s="381" t="s">
        <v>33</v>
      </c>
      <c r="X64" s="381" t="s">
        <v>167</v>
      </c>
      <c r="Y64" s="381" t="s">
        <v>181</v>
      </c>
      <c r="Z64" s="393" t="s">
        <v>46</v>
      </c>
      <c r="AA64" s="394"/>
      <c r="AB64" s="295"/>
    </row>
    <row r="65" spans="1:28">
      <c r="A65" s="386"/>
      <c r="B65" s="399"/>
      <c r="C65" s="377" t="s">
        <v>23</v>
      </c>
      <c r="D65" s="371" t="s">
        <v>40</v>
      </c>
      <c r="E65" s="388" t="s">
        <v>108</v>
      </c>
      <c r="F65" s="389" t="s">
        <v>34</v>
      </c>
      <c r="G65" s="390"/>
      <c r="H65" s="375" t="s">
        <v>29</v>
      </c>
      <c r="I65" s="371" t="s">
        <v>29</v>
      </c>
      <c r="J65" s="391" t="s">
        <v>29</v>
      </c>
      <c r="K65" s="374" t="s">
        <v>202</v>
      </c>
      <c r="L65" s="392" t="s">
        <v>84</v>
      </c>
      <c r="M65" s="375" t="s">
        <v>147</v>
      </c>
      <c r="N65" s="1"/>
      <c r="O65" s="374" t="s">
        <v>23</v>
      </c>
      <c r="P65" s="371" t="s">
        <v>40</v>
      </c>
      <c r="Q65" s="371" t="s">
        <v>40</v>
      </c>
      <c r="R65" s="375" t="s">
        <v>34</v>
      </c>
      <c r="S65" s="395"/>
      <c r="T65" s="375" t="s">
        <v>31</v>
      </c>
      <c r="U65" s="375" t="s">
        <v>37</v>
      </c>
      <c r="V65" s="375" t="s">
        <v>39</v>
      </c>
      <c r="W65" s="375" t="s">
        <v>34</v>
      </c>
      <c r="X65" s="375" t="s">
        <v>34</v>
      </c>
      <c r="Y65" s="375" t="s">
        <v>84</v>
      </c>
      <c r="Z65" s="375" t="s">
        <v>41</v>
      </c>
      <c r="AA65" s="375"/>
      <c r="AB65" s="124"/>
    </row>
    <row r="66" spans="1:28">
      <c r="A66" s="17"/>
      <c r="B66" s="5"/>
      <c r="C66" s="18">
        <v>-10</v>
      </c>
      <c r="D66" s="74"/>
      <c r="E66" s="145"/>
      <c r="F66" s="130" t="e">
        <f>E66*460/B72</f>
        <v>#DIV/0!</v>
      </c>
      <c r="G66" s="153"/>
      <c r="H66" s="248"/>
      <c r="I66" s="248"/>
      <c r="J66" s="252"/>
      <c r="K66" s="238"/>
      <c r="L66" s="248"/>
      <c r="M66" s="248"/>
      <c r="N66" s="1"/>
      <c r="O66" s="175">
        <v>-10</v>
      </c>
      <c r="P66" s="635">
        <f>D66</f>
        <v>0</v>
      </c>
      <c r="Q66" s="433"/>
      <c r="R66" s="130" t="e">
        <f>F66</f>
        <v>#DIV/0!</v>
      </c>
      <c r="S66" s="130">
        <f>H66</f>
        <v>0</v>
      </c>
      <c r="T66" s="557" t="e">
        <f>(S66/10)*1000*O77/(Q66/100)</f>
        <v>#DIV/0!</v>
      </c>
      <c r="U66" s="544">
        <v>1</v>
      </c>
      <c r="V66" s="126" t="e">
        <f>(U66*P80*200/10)/($B$50/1000)</f>
        <v>#DIV/0!</v>
      </c>
      <c r="W66" s="557" t="e">
        <f t="shared" ref="W66:W72" si="32">V66/T66</f>
        <v>#DIV/0!</v>
      </c>
      <c r="X66" s="557" t="e">
        <f t="shared" ref="X66:X72" si="33">W66-R66</f>
        <v>#DIV/0!</v>
      </c>
      <c r="Y66" s="351"/>
      <c r="Z66" s="557" t="e">
        <f t="shared" ref="Z66:Z72" si="34">(W66/Q66)*100</f>
        <v>#DIV/0!</v>
      </c>
      <c r="AA66" s="182"/>
      <c r="AB66" s="124"/>
    </row>
    <row r="67" spans="1:28">
      <c r="A67" s="30" t="s">
        <v>61</v>
      </c>
      <c r="B67" s="72"/>
      <c r="C67" s="19">
        <v>10</v>
      </c>
      <c r="D67" s="74"/>
      <c r="E67" s="145"/>
      <c r="F67" s="131" t="e">
        <f>E67*460/B72</f>
        <v>#DIV/0!</v>
      </c>
      <c r="G67" s="343" t="e">
        <f>(F67+F66)*5</f>
        <v>#DIV/0!</v>
      </c>
      <c r="H67" s="249"/>
      <c r="I67" s="253"/>
      <c r="J67" s="254"/>
      <c r="K67" s="253"/>
      <c r="L67" s="327"/>
      <c r="M67" s="327"/>
      <c r="N67" s="1"/>
      <c r="O67" s="64">
        <v>80</v>
      </c>
      <c r="P67" s="64">
        <f t="shared" ref="P67:P72" si="35">D74</f>
        <v>0</v>
      </c>
      <c r="Q67" s="433"/>
      <c r="R67" s="131" t="e">
        <f t="shared" ref="R67:R72" si="36">F74</f>
        <v>#DIV/0!</v>
      </c>
      <c r="S67" s="131">
        <f t="shared" ref="S67:S72" si="37">H74</f>
        <v>0</v>
      </c>
      <c r="T67" s="558" t="e">
        <f>(S67/10)*1000*O77/(Q67/100)</f>
        <v>#DIV/0!</v>
      </c>
      <c r="U67" s="533">
        <v>2</v>
      </c>
      <c r="V67" s="127" t="e">
        <f>(U67*P80*200/10)/($B$50/1000)</f>
        <v>#DIV/0!</v>
      </c>
      <c r="W67" s="558" t="e">
        <f t="shared" si="32"/>
        <v>#DIV/0!</v>
      </c>
      <c r="X67" s="558" t="e">
        <f t="shared" si="33"/>
        <v>#DIV/0!</v>
      </c>
      <c r="Y67" s="131" t="e">
        <f t="shared" ref="Y67:Y72" si="38">($X$66-X67)/$X$66*100</f>
        <v>#DIV/0!</v>
      </c>
      <c r="Z67" s="558" t="e">
        <f t="shared" si="34"/>
        <v>#DIV/0!</v>
      </c>
      <c r="AA67" s="181"/>
      <c r="AB67" s="124"/>
    </row>
    <row r="68" spans="1:28">
      <c r="A68" s="6"/>
      <c r="B68" s="7"/>
      <c r="C68" s="19">
        <v>20</v>
      </c>
      <c r="D68" s="74"/>
      <c r="E68" s="145"/>
      <c r="F68" s="131" t="e">
        <f>E68*460/B72</f>
        <v>#DIV/0!</v>
      </c>
      <c r="G68" s="343" t="e">
        <f t="shared" ref="G68:G79" si="39">(F68+F67)*5</f>
        <v>#DIV/0!</v>
      </c>
      <c r="H68" s="249"/>
      <c r="I68" s="253"/>
      <c r="J68" s="254"/>
      <c r="K68" s="234"/>
      <c r="L68" s="254"/>
      <c r="M68" s="254"/>
      <c r="N68" s="1"/>
      <c r="O68" s="532">
        <v>85</v>
      </c>
      <c r="P68" s="64">
        <f t="shared" si="35"/>
        <v>0</v>
      </c>
      <c r="Q68" s="433"/>
      <c r="R68" s="131" t="e">
        <f t="shared" si="36"/>
        <v>#DIV/0!</v>
      </c>
      <c r="S68" s="131">
        <f t="shared" si="37"/>
        <v>0</v>
      </c>
      <c r="T68" s="558" t="e">
        <f>(S68/10)*1000*O77/(Q68/100)</f>
        <v>#DIV/0!</v>
      </c>
      <c r="U68" s="533">
        <v>2</v>
      </c>
      <c r="V68" s="127" t="e">
        <f>(U68*P80*200/10)/($B$50/1000)</f>
        <v>#DIV/0!</v>
      </c>
      <c r="W68" s="558" t="e">
        <f t="shared" si="32"/>
        <v>#DIV/0!</v>
      </c>
      <c r="X68" s="558" t="e">
        <f t="shared" si="33"/>
        <v>#DIV/0!</v>
      </c>
      <c r="Y68" s="131" t="e">
        <f t="shared" si="38"/>
        <v>#DIV/0!</v>
      </c>
      <c r="Z68" s="558" t="e">
        <f t="shared" si="34"/>
        <v>#DIV/0!</v>
      </c>
      <c r="AA68" s="181"/>
      <c r="AB68" s="124"/>
    </row>
    <row r="69" spans="1:28">
      <c r="A69" s="30" t="s">
        <v>97</v>
      </c>
      <c r="B69" s="7"/>
      <c r="C69" s="19">
        <v>30</v>
      </c>
      <c r="D69" s="74"/>
      <c r="E69" s="145"/>
      <c r="F69" s="131" t="e">
        <f>E69*460/B72</f>
        <v>#DIV/0!</v>
      </c>
      <c r="G69" s="343" t="e">
        <f t="shared" si="39"/>
        <v>#DIV/0!</v>
      </c>
      <c r="H69" s="249"/>
      <c r="I69" s="253"/>
      <c r="J69" s="254"/>
      <c r="K69" s="234"/>
      <c r="L69" s="347"/>
      <c r="M69" s="347"/>
      <c r="N69" s="1"/>
      <c r="O69" s="64">
        <v>90</v>
      </c>
      <c r="P69" s="64">
        <f t="shared" si="35"/>
        <v>0</v>
      </c>
      <c r="Q69" s="433"/>
      <c r="R69" s="131" t="e">
        <f t="shared" si="36"/>
        <v>#DIV/0!</v>
      </c>
      <c r="S69" s="131">
        <f t="shared" si="37"/>
        <v>0</v>
      </c>
      <c r="T69" s="558" t="e">
        <f>(S69/10)*1000*O77/(Q69/100)</f>
        <v>#DIV/0!</v>
      </c>
      <c r="U69" s="533">
        <v>2</v>
      </c>
      <c r="V69" s="127" t="e">
        <f>(U69*P80*200/10)/($B$50/1000)</f>
        <v>#DIV/0!</v>
      </c>
      <c r="W69" s="558" t="e">
        <f t="shared" si="32"/>
        <v>#DIV/0!</v>
      </c>
      <c r="X69" s="558" t="e">
        <f t="shared" si="33"/>
        <v>#DIV/0!</v>
      </c>
      <c r="Y69" s="131" t="e">
        <f t="shared" si="38"/>
        <v>#DIV/0!</v>
      </c>
      <c r="Z69" s="558" t="e">
        <f t="shared" si="34"/>
        <v>#DIV/0!</v>
      </c>
      <c r="AA69" s="181"/>
      <c r="AB69" s="124"/>
    </row>
    <row r="70" spans="1:28">
      <c r="A70" s="6"/>
      <c r="B70" s="332"/>
      <c r="C70" s="19">
        <v>40</v>
      </c>
      <c r="D70" s="74"/>
      <c r="E70" s="145"/>
      <c r="F70" s="131" t="e">
        <f>E70*460/B72</f>
        <v>#DIV/0!</v>
      </c>
      <c r="G70" s="343" t="e">
        <f t="shared" si="39"/>
        <v>#DIV/0!</v>
      </c>
      <c r="H70" s="249"/>
      <c r="I70" s="253"/>
      <c r="J70" s="254"/>
      <c r="K70" s="234"/>
      <c r="L70" s="347"/>
      <c r="M70" s="347"/>
      <c r="N70" s="1"/>
      <c r="O70" s="64">
        <v>100</v>
      </c>
      <c r="P70" s="64">
        <f t="shared" si="35"/>
        <v>0</v>
      </c>
      <c r="Q70" s="433"/>
      <c r="R70" s="131" t="e">
        <f t="shared" si="36"/>
        <v>#DIV/0!</v>
      </c>
      <c r="S70" s="131">
        <f t="shared" si="37"/>
        <v>0</v>
      </c>
      <c r="T70" s="558" t="e">
        <f>(S70/10)*1000*O77/(Q70/100)</f>
        <v>#DIV/0!</v>
      </c>
      <c r="U70" s="533">
        <v>2</v>
      </c>
      <c r="V70" s="127" t="e">
        <f>(U70*P80*200/10)/($B$50/1000)</f>
        <v>#DIV/0!</v>
      </c>
      <c r="W70" s="558" t="e">
        <f t="shared" si="32"/>
        <v>#DIV/0!</v>
      </c>
      <c r="X70" s="558" t="e">
        <f t="shared" si="33"/>
        <v>#DIV/0!</v>
      </c>
      <c r="Y70" s="131" t="e">
        <f t="shared" si="38"/>
        <v>#DIV/0!</v>
      </c>
      <c r="Z70" s="558" t="e">
        <f t="shared" si="34"/>
        <v>#DIV/0!</v>
      </c>
      <c r="AA70" s="181"/>
      <c r="AB70" s="124"/>
    </row>
    <row r="71" spans="1:28">
      <c r="A71" s="30" t="s">
        <v>96</v>
      </c>
      <c r="B71" s="7"/>
      <c r="C71" s="19">
        <v>50</v>
      </c>
      <c r="D71" s="74"/>
      <c r="E71" s="145"/>
      <c r="F71" s="131" t="e">
        <f>E71*460/B72</f>
        <v>#DIV/0!</v>
      </c>
      <c r="G71" s="343" t="e">
        <f t="shared" si="39"/>
        <v>#DIV/0!</v>
      </c>
      <c r="H71" s="249"/>
      <c r="I71" s="253"/>
      <c r="J71" s="254"/>
      <c r="K71" s="234"/>
      <c r="L71" s="347"/>
      <c r="M71" s="347"/>
      <c r="N71" s="1"/>
      <c r="O71" s="19">
        <v>110</v>
      </c>
      <c r="P71" s="64">
        <f t="shared" si="35"/>
        <v>0</v>
      </c>
      <c r="Q71" s="433"/>
      <c r="R71" s="131" t="e">
        <f t="shared" si="36"/>
        <v>#DIV/0!</v>
      </c>
      <c r="S71" s="131">
        <f t="shared" si="37"/>
        <v>0</v>
      </c>
      <c r="T71" s="558" t="e">
        <f>(S71/10)*1000*O77/(Q71/100)</f>
        <v>#DIV/0!</v>
      </c>
      <c r="U71" s="2">
        <v>2</v>
      </c>
      <c r="V71" s="127" t="e">
        <f>(U71*P80*200/10)/($B$50/1000)</f>
        <v>#DIV/0!</v>
      </c>
      <c r="W71" s="558" t="e">
        <f t="shared" si="32"/>
        <v>#DIV/0!</v>
      </c>
      <c r="X71" s="558" t="e">
        <f t="shared" si="33"/>
        <v>#DIV/0!</v>
      </c>
      <c r="Y71" s="131" t="e">
        <f t="shared" si="38"/>
        <v>#DIV/0!</v>
      </c>
      <c r="Z71" s="558" t="e">
        <f t="shared" si="34"/>
        <v>#DIV/0!</v>
      </c>
      <c r="AA71" s="124"/>
      <c r="AB71" s="124"/>
    </row>
    <row r="72" spans="1:28">
      <c r="A72" s="30"/>
      <c r="B72" s="332"/>
      <c r="C72" s="19">
        <v>60</v>
      </c>
      <c r="D72" s="74"/>
      <c r="E72" s="145"/>
      <c r="F72" s="131" t="e">
        <f>E72*460/B72</f>
        <v>#DIV/0!</v>
      </c>
      <c r="G72" s="343" t="e">
        <f t="shared" si="39"/>
        <v>#DIV/0!</v>
      </c>
      <c r="H72" s="249"/>
      <c r="I72" s="253"/>
      <c r="J72" s="254"/>
      <c r="K72" s="234"/>
      <c r="L72" s="347"/>
      <c r="M72" s="347"/>
      <c r="N72" s="1"/>
      <c r="O72" s="65">
        <v>120</v>
      </c>
      <c r="P72" s="65">
        <f t="shared" si="35"/>
        <v>0</v>
      </c>
      <c r="Q72" s="433"/>
      <c r="R72" s="183" t="e">
        <f t="shared" si="36"/>
        <v>#DIV/0!</v>
      </c>
      <c r="S72" s="183">
        <f t="shared" si="37"/>
        <v>0</v>
      </c>
      <c r="T72" s="185" t="e">
        <f>(S72/10)*1000*O77/(Q72/100)</f>
        <v>#DIV/0!</v>
      </c>
      <c r="U72" s="546">
        <v>2</v>
      </c>
      <c r="V72" s="362" t="e">
        <f>(U72*P80*200/10)/($B$50/1000)</f>
        <v>#DIV/0!</v>
      </c>
      <c r="W72" s="185" t="e">
        <f t="shared" si="32"/>
        <v>#DIV/0!</v>
      </c>
      <c r="X72" s="558" t="e">
        <f t="shared" si="33"/>
        <v>#DIV/0!</v>
      </c>
      <c r="Y72" s="131" t="e">
        <f t="shared" si="38"/>
        <v>#DIV/0!</v>
      </c>
      <c r="Z72" s="558" t="e">
        <f t="shared" si="34"/>
        <v>#DIV/0!</v>
      </c>
      <c r="AA72" s="144"/>
      <c r="AB72" s="124"/>
    </row>
    <row r="73" spans="1:28">
      <c r="A73" s="30"/>
      <c r="B73" s="7"/>
      <c r="C73" s="19">
        <v>70</v>
      </c>
      <c r="D73" s="74"/>
      <c r="E73" s="145"/>
      <c r="F73" s="131" t="e">
        <f>E73*460/B72</f>
        <v>#DIV/0!</v>
      </c>
      <c r="G73" s="343" t="e">
        <f t="shared" si="39"/>
        <v>#DIV/0!</v>
      </c>
      <c r="H73" s="249"/>
      <c r="I73" s="253"/>
      <c r="J73" s="254"/>
      <c r="K73" s="1"/>
      <c r="L73" s="347"/>
      <c r="M73" s="347"/>
      <c r="N73" s="1"/>
      <c r="O73" s="204" t="s">
        <v>94</v>
      </c>
      <c r="P73" s="599">
        <f>AVERAGE(P67:P72)</f>
        <v>0</v>
      </c>
      <c r="Q73" s="549" t="e">
        <f t="shared" ref="Q73:Z73" si="40">AVERAGE(Q67:Q72)</f>
        <v>#DIV/0!</v>
      </c>
      <c r="R73" s="185" t="e">
        <f t="shared" si="40"/>
        <v>#DIV/0!</v>
      </c>
      <c r="S73" s="185">
        <f t="shared" si="40"/>
        <v>0</v>
      </c>
      <c r="T73" s="185" t="e">
        <f t="shared" si="40"/>
        <v>#DIV/0!</v>
      </c>
      <c r="U73" s="546">
        <f t="shared" si="40"/>
        <v>2</v>
      </c>
      <c r="V73" s="362" t="e">
        <f t="shared" si="40"/>
        <v>#DIV/0!</v>
      </c>
      <c r="W73" s="185" t="e">
        <f t="shared" si="40"/>
        <v>#DIV/0!</v>
      </c>
      <c r="X73" s="132" t="e">
        <f t="shared" si="40"/>
        <v>#DIV/0!</v>
      </c>
      <c r="Y73" s="132" t="e">
        <f t="shared" si="40"/>
        <v>#DIV/0!</v>
      </c>
      <c r="Z73" s="132" t="e">
        <f t="shared" si="40"/>
        <v>#DIV/0!</v>
      </c>
      <c r="AA73" s="550"/>
      <c r="AB73" s="124"/>
    </row>
    <row r="74" spans="1:28">
      <c r="A74" s="6"/>
      <c r="B74" s="7"/>
      <c r="C74" s="19">
        <v>80</v>
      </c>
      <c r="D74" s="74"/>
      <c r="E74" s="145"/>
      <c r="F74" s="131" t="e">
        <f>E74*460/B72</f>
        <v>#DIV/0!</v>
      </c>
      <c r="G74" s="343" t="e">
        <f t="shared" si="39"/>
        <v>#DIV/0!</v>
      </c>
      <c r="H74" s="248"/>
      <c r="I74" s="238"/>
      <c r="J74" s="248"/>
      <c r="K74" s="1"/>
      <c r="L74" s="347"/>
      <c r="M74" s="347"/>
      <c r="N74" s="1"/>
      <c r="V74" s="95"/>
      <c r="W74" s="95"/>
      <c r="X74" s="95"/>
      <c r="Y74" s="95"/>
      <c r="Z74" s="95"/>
      <c r="AA74" s="3"/>
      <c r="AB74" s="124"/>
    </row>
    <row r="75" spans="1:28" ht="15">
      <c r="A75" s="6"/>
      <c r="B75" s="7"/>
      <c r="C75" s="19">
        <v>85</v>
      </c>
      <c r="D75" s="74"/>
      <c r="E75" s="145"/>
      <c r="F75" s="131" t="e">
        <f>E75*460/B72</f>
        <v>#DIV/0!</v>
      </c>
      <c r="G75" s="343" t="e">
        <f t="shared" si="39"/>
        <v>#DIV/0!</v>
      </c>
      <c r="H75" s="248"/>
      <c r="I75" s="238"/>
      <c r="J75" s="248"/>
      <c r="K75" s="253"/>
      <c r="L75" s="255"/>
      <c r="M75" s="255"/>
      <c r="N75" s="1"/>
      <c r="O75" s="823" t="s">
        <v>63</v>
      </c>
      <c r="P75" s="825"/>
      <c r="Q75" s="824"/>
      <c r="R75" s="1"/>
      <c r="S75" s="895" t="s">
        <v>98</v>
      </c>
      <c r="T75" s="896"/>
      <c r="U75" s="78"/>
      <c r="V75" s="3"/>
      <c r="W75" s="369" t="s">
        <v>22</v>
      </c>
      <c r="X75" s="385" t="s">
        <v>24</v>
      </c>
      <c r="Y75" s="828" t="s">
        <v>81</v>
      </c>
      <c r="Z75" s="833"/>
      <c r="AA75" s="3"/>
      <c r="AB75" s="124"/>
    </row>
    <row r="76" spans="1:28">
      <c r="A76" s="30"/>
      <c r="B76" s="7"/>
      <c r="C76" s="19">
        <v>90</v>
      </c>
      <c r="D76" s="74"/>
      <c r="E76" s="145"/>
      <c r="F76" s="131" t="e">
        <f>E76*460/B72</f>
        <v>#DIV/0!</v>
      </c>
      <c r="G76" s="343" t="e">
        <f t="shared" si="39"/>
        <v>#DIV/0!</v>
      </c>
      <c r="H76" s="248"/>
      <c r="I76" s="238"/>
      <c r="J76" s="248"/>
      <c r="K76" s="253"/>
      <c r="L76" s="257"/>
      <c r="M76" s="257"/>
      <c r="N76" s="1"/>
      <c r="O76" s="396" t="s">
        <v>62</v>
      </c>
      <c r="P76" s="396" t="s">
        <v>58</v>
      </c>
      <c r="Q76" s="397" t="s">
        <v>59</v>
      </c>
      <c r="R76" s="1"/>
      <c r="S76" s="897" t="s">
        <v>99</v>
      </c>
      <c r="T76" s="898"/>
      <c r="U76" s="205"/>
      <c r="V76" s="3"/>
      <c r="W76" s="374" t="s">
        <v>23</v>
      </c>
      <c r="X76" s="374" t="s">
        <v>40</v>
      </c>
      <c r="Y76" s="897" t="s">
        <v>196</v>
      </c>
      <c r="Z76" s="898"/>
      <c r="AA76" s="3"/>
      <c r="AB76" s="124"/>
    </row>
    <row r="77" spans="1:28">
      <c r="A77" s="30"/>
      <c r="B77" s="7"/>
      <c r="C77" s="19">
        <v>100</v>
      </c>
      <c r="D77" s="74"/>
      <c r="E77" s="145"/>
      <c r="F77" s="131" t="e">
        <f>E77*460/B72</f>
        <v>#DIV/0!</v>
      </c>
      <c r="G77" s="343" t="e">
        <f t="shared" si="39"/>
        <v>#DIV/0!</v>
      </c>
      <c r="H77" s="562"/>
      <c r="I77" s="563"/>
      <c r="J77" s="248"/>
      <c r="K77" s="253"/>
      <c r="L77" s="248"/>
      <c r="M77" s="248"/>
      <c r="N77" s="1"/>
      <c r="O77" s="137" t="e">
        <f>P80/Q80</f>
        <v>#DIV/0!</v>
      </c>
      <c r="P77" s="145"/>
      <c r="Q77" s="145"/>
      <c r="R77" s="1"/>
      <c r="S77" s="1"/>
      <c r="T77" s="1"/>
      <c r="U77" s="1"/>
      <c r="V77" s="3"/>
      <c r="W77" s="18">
        <v>2</v>
      </c>
      <c r="X77" s="543">
        <f t="shared" ref="X77:X82" si="41">D74</f>
        <v>0</v>
      </c>
      <c r="Y77" s="567"/>
      <c r="Z77" s="566"/>
      <c r="AA77" s="3"/>
      <c r="AB77" s="124"/>
    </row>
    <row r="78" spans="1:28">
      <c r="A78" s="30"/>
      <c r="B78" s="7"/>
      <c r="C78" s="19">
        <v>110</v>
      </c>
      <c r="D78" s="74"/>
      <c r="E78" s="145"/>
      <c r="F78" s="131" t="e">
        <f>E78*460/B72</f>
        <v>#DIV/0!</v>
      </c>
      <c r="G78" s="343" t="e">
        <f t="shared" si="39"/>
        <v>#DIV/0!</v>
      </c>
      <c r="H78" s="275"/>
      <c r="I78" s="238"/>
      <c r="J78" s="248"/>
      <c r="K78" s="1"/>
      <c r="L78" s="256"/>
      <c r="M78" s="256"/>
      <c r="N78" s="1"/>
      <c r="O78" s="532"/>
      <c r="P78" s="145"/>
      <c r="Q78" s="145"/>
      <c r="R78" s="1"/>
      <c r="S78" s="1"/>
      <c r="T78" s="1"/>
      <c r="U78" s="1"/>
      <c r="V78" s="3"/>
      <c r="W78" s="19">
        <v>7</v>
      </c>
      <c r="X78" s="532">
        <f t="shared" si="41"/>
        <v>0</v>
      </c>
      <c r="Y78" s="877">
        <f>(J74+J75)*(C75-C74)/2</f>
        <v>0</v>
      </c>
      <c r="Z78" s="878"/>
      <c r="AA78" s="3"/>
      <c r="AB78" s="124"/>
    </row>
    <row r="79" spans="1:28">
      <c r="A79" s="30"/>
      <c r="B79" s="7"/>
      <c r="C79" s="19">
        <v>120</v>
      </c>
      <c r="D79" s="74"/>
      <c r="E79" s="145"/>
      <c r="F79" s="131" t="e">
        <f>E79*460/B72</f>
        <v>#DIV/0!</v>
      </c>
      <c r="G79" s="343" t="e">
        <f t="shared" si="39"/>
        <v>#DIV/0!</v>
      </c>
      <c r="H79" s="248"/>
      <c r="I79" s="238"/>
      <c r="J79" s="248"/>
      <c r="K79" s="238"/>
      <c r="L79" s="255"/>
      <c r="M79" s="255"/>
      <c r="N79" s="1"/>
      <c r="O79" s="545"/>
      <c r="P79" s="145"/>
      <c r="Q79" s="145"/>
      <c r="R79" s="1"/>
      <c r="S79" s="1"/>
      <c r="T79" s="1"/>
      <c r="U79" s="1"/>
      <c r="V79" s="3"/>
      <c r="W79" s="19">
        <v>12</v>
      </c>
      <c r="X79" s="532">
        <f t="shared" si="41"/>
        <v>0</v>
      </c>
      <c r="Y79" s="877">
        <f>(J75+J76)*(C76-C75)/2</f>
        <v>0</v>
      </c>
      <c r="Z79" s="878"/>
      <c r="AA79" s="3"/>
      <c r="AB79" s="124"/>
    </row>
    <row r="80" spans="1:28">
      <c r="A80" s="30"/>
      <c r="B80" s="7"/>
      <c r="C80" s="19"/>
      <c r="D80" s="564"/>
      <c r="E80" s="565"/>
      <c r="F80" s="131"/>
      <c r="G80" s="349" t="s">
        <v>228</v>
      </c>
      <c r="H80" s="249"/>
      <c r="I80" s="235"/>
      <c r="J80" s="347"/>
      <c r="K80" s="253"/>
      <c r="L80" s="255"/>
      <c r="M80" s="255"/>
      <c r="N80" s="1"/>
      <c r="O80" s="42" t="s">
        <v>25</v>
      </c>
      <c r="P80" s="551" t="e">
        <f>AVERAGE(P77:P79)</f>
        <v>#DIV/0!</v>
      </c>
      <c r="Q80" s="173" t="e">
        <f>AVERAGE(Q77:Q79)</f>
        <v>#DIV/0!</v>
      </c>
      <c r="R80" s="1"/>
      <c r="S80" s="1"/>
      <c r="T80" s="1"/>
      <c r="U80" s="1"/>
      <c r="V80" s="3"/>
      <c r="W80" s="19">
        <v>22</v>
      </c>
      <c r="X80" s="532">
        <f t="shared" si="41"/>
        <v>0</v>
      </c>
      <c r="Y80" s="877">
        <f>(J76+J77)*(C77-C76)/2</f>
        <v>0</v>
      </c>
      <c r="Z80" s="878"/>
      <c r="AA80" s="3"/>
      <c r="AB80" s="124"/>
    </row>
    <row r="81" spans="1:28">
      <c r="A81" s="30"/>
      <c r="B81" s="7"/>
      <c r="C81" s="19"/>
      <c r="D81" s="564"/>
      <c r="E81" s="565"/>
      <c r="F81" s="131"/>
      <c r="G81" s="344" t="e">
        <f>SUM(G67:G79)</f>
        <v>#DIV/0!</v>
      </c>
      <c r="H81" s="250"/>
      <c r="I81" s="235"/>
      <c r="J81" s="347"/>
      <c r="K81" s="253"/>
      <c r="L81" s="255"/>
      <c r="M81" s="255"/>
      <c r="N81" s="1"/>
      <c r="O81" s="1"/>
      <c r="P81" s="1"/>
      <c r="Q81" s="1"/>
      <c r="R81" s="1"/>
      <c r="S81" s="1"/>
      <c r="T81" s="1"/>
      <c r="U81" s="1"/>
      <c r="V81" s="3"/>
      <c r="W81" s="19">
        <v>32</v>
      </c>
      <c r="X81" s="532">
        <f t="shared" si="41"/>
        <v>0</v>
      </c>
      <c r="Y81" s="877">
        <f>(J77+J78)*(C78-C77)/2</f>
        <v>0</v>
      </c>
      <c r="Z81" s="878"/>
      <c r="AA81" s="3"/>
      <c r="AB81" s="124"/>
    </row>
    <row r="82" spans="1:28">
      <c r="A82" s="30"/>
      <c r="B82" s="7"/>
      <c r="C82" s="19"/>
      <c r="D82" s="564"/>
      <c r="E82" s="565"/>
      <c r="F82" s="131"/>
      <c r="G82" s="347"/>
      <c r="H82" s="250"/>
      <c r="I82" s="235"/>
      <c r="J82" s="347"/>
      <c r="K82" s="253"/>
      <c r="L82" s="255"/>
      <c r="M82" s="255"/>
      <c r="N82" s="1"/>
      <c r="O82" s="1"/>
      <c r="P82" s="1"/>
      <c r="Q82" s="1"/>
      <c r="R82" s="1"/>
      <c r="S82" s="1"/>
      <c r="T82" s="1"/>
      <c r="U82" s="1"/>
      <c r="V82" s="3"/>
      <c r="W82" s="534">
        <v>42</v>
      </c>
      <c r="X82" s="545">
        <f t="shared" si="41"/>
        <v>0</v>
      </c>
      <c r="Y82" s="879">
        <f>(J78+J79)*(C79-C78)/2</f>
        <v>0</v>
      </c>
      <c r="Z82" s="880"/>
      <c r="AA82" s="3"/>
      <c r="AB82" s="124"/>
    </row>
    <row r="83" spans="1:28">
      <c r="A83" s="76"/>
      <c r="B83" s="116"/>
      <c r="C83" s="534"/>
      <c r="D83" s="564"/>
      <c r="E83" s="565"/>
      <c r="F83" s="183"/>
      <c r="G83" s="348"/>
      <c r="H83" s="251"/>
      <c r="I83" s="352"/>
      <c r="J83" s="227"/>
      <c r="K83" s="338"/>
      <c r="L83" s="407"/>
      <c r="M83" s="257"/>
      <c r="N83" s="1"/>
      <c r="O83" s="1"/>
      <c r="P83" s="1"/>
      <c r="Q83" s="1"/>
      <c r="R83" s="1"/>
      <c r="S83" s="1"/>
      <c r="T83" s="1"/>
      <c r="U83" s="1"/>
      <c r="V83" s="1"/>
      <c r="W83" s="545" t="s">
        <v>25</v>
      </c>
      <c r="X83" s="549">
        <f>AVERAGE(X77:X82)</f>
        <v>0</v>
      </c>
      <c r="Y83" s="881">
        <f>SUM(Y78:Z82)/10*(220/100)/40*1000</f>
        <v>0</v>
      </c>
      <c r="Z83" s="882"/>
      <c r="AA83" s="3"/>
      <c r="AB83" s="124"/>
    </row>
    <row r="84" spans="1:28">
      <c r="A84" s="354"/>
      <c r="B84" s="339"/>
      <c r="C84" s="66"/>
      <c r="D84" s="66"/>
      <c r="E84" s="135"/>
      <c r="F84" s="88"/>
      <c r="G84" s="8"/>
      <c r="H84" s="66"/>
      <c r="I84" s="66"/>
      <c r="J84" s="66"/>
      <c r="K84" s="66"/>
      <c r="L84" s="83"/>
      <c r="M84" s="121"/>
      <c r="N84" s="8"/>
      <c r="O84" s="8"/>
      <c r="P84" s="8"/>
      <c r="Q84" s="8"/>
      <c r="R84" s="8"/>
      <c r="S84" s="8"/>
      <c r="T84" s="8"/>
      <c r="U84" s="8"/>
      <c r="V84" s="16"/>
      <c r="W84" s="16"/>
      <c r="X84" s="16"/>
      <c r="Y84" s="16"/>
      <c r="Z84" s="16"/>
      <c r="AA84" s="16"/>
      <c r="AB84" s="144"/>
    </row>
    <row r="85" spans="1:28">
      <c r="A85" s="141"/>
      <c r="B85" s="142"/>
      <c r="C85" s="141"/>
      <c r="D85" s="92"/>
      <c r="E85" s="92"/>
      <c r="F85" s="92"/>
      <c r="G85" s="92"/>
      <c r="H85" s="92"/>
      <c r="I85" s="92"/>
      <c r="J85" s="92"/>
      <c r="K85" s="92"/>
      <c r="L85" s="92"/>
      <c r="M85" s="92"/>
      <c r="N85" s="92"/>
      <c r="O85" s="92"/>
      <c r="P85" s="92"/>
      <c r="Q85" s="92"/>
      <c r="R85" s="92"/>
      <c r="S85" s="92"/>
      <c r="T85" s="92"/>
      <c r="U85" s="92"/>
      <c r="V85" s="92"/>
      <c r="W85" s="92"/>
      <c r="X85" s="92"/>
      <c r="Y85" s="92"/>
    </row>
    <row r="86" spans="1:28" ht="15">
      <c r="A86" s="828" t="s">
        <v>65</v>
      </c>
      <c r="B86" s="833"/>
      <c r="C86" s="400" t="s">
        <v>22</v>
      </c>
      <c r="D86" s="381" t="s">
        <v>164</v>
      </c>
      <c r="E86" s="828" t="s">
        <v>27</v>
      </c>
      <c r="F86" s="833"/>
      <c r="G86" s="382" t="s">
        <v>227</v>
      </c>
      <c r="H86" s="383" t="s">
        <v>145</v>
      </c>
      <c r="I86" s="383" t="s">
        <v>95</v>
      </c>
      <c r="J86" s="384" t="s">
        <v>146</v>
      </c>
      <c r="K86" s="385" t="s">
        <v>28</v>
      </c>
      <c r="L86" s="381" t="s">
        <v>85</v>
      </c>
      <c r="M86" s="381" t="s">
        <v>134</v>
      </c>
      <c r="N86" s="4"/>
      <c r="O86" s="369" t="s">
        <v>22</v>
      </c>
      <c r="P86" s="381" t="s">
        <v>164</v>
      </c>
      <c r="Q86" s="381" t="s">
        <v>238</v>
      </c>
      <c r="R86" s="381" t="s">
        <v>27</v>
      </c>
      <c r="S86" s="381" t="s">
        <v>29</v>
      </c>
      <c r="T86" s="381" t="s">
        <v>179</v>
      </c>
      <c r="U86" s="381" t="s">
        <v>36</v>
      </c>
      <c r="V86" s="381" t="s">
        <v>38</v>
      </c>
      <c r="W86" s="381" t="s">
        <v>33</v>
      </c>
      <c r="X86" s="381" t="s">
        <v>167</v>
      </c>
      <c r="Y86" s="381" t="s">
        <v>181</v>
      </c>
      <c r="Z86" s="393" t="s">
        <v>46</v>
      </c>
      <c r="AA86" s="394"/>
      <c r="AB86" s="295"/>
    </row>
    <row r="87" spans="1:28">
      <c r="A87" s="386"/>
      <c r="B87" s="399"/>
      <c r="C87" s="391" t="s">
        <v>23</v>
      </c>
      <c r="D87" s="371" t="s">
        <v>40</v>
      </c>
      <c r="E87" s="388" t="s">
        <v>108</v>
      </c>
      <c r="F87" s="389" t="s">
        <v>34</v>
      </c>
      <c r="G87" s="390"/>
      <c r="H87" s="375" t="s">
        <v>29</v>
      </c>
      <c r="I87" s="371" t="s">
        <v>29</v>
      </c>
      <c r="J87" s="391" t="s">
        <v>29</v>
      </c>
      <c r="K87" s="374" t="s">
        <v>202</v>
      </c>
      <c r="L87" s="392" t="s">
        <v>84</v>
      </c>
      <c r="M87" s="375" t="s">
        <v>147</v>
      </c>
      <c r="N87" s="1"/>
      <c r="O87" s="374" t="s">
        <v>23</v>
      </c>
      <c r="P87" s="371" t="s">
        <v>40</v>
      </c>
      <c r="Q87" s="371" t="s">
        <v>40</v>
      </c>
      <c r="R87" s="375" t="s">
        <v>34</v>
      </c>
      <c r="S87" s="395"/>
      <c r="T87" s="375" t="s">
        <v>31</v>
      </c>
      <c r="U87" s="375" t="s">
        <v>37</v>
      </c>
      <c r="V87" s="375" t="s">
        <v>39</v>
      </c>
      <c r="W87" s="375" t="s">
        <v>34</v>
      </c>
      <c r="X87" s="375" t="s">
        <v>34</v>
      </c>
      <c r="Y87" s="375" t="s">
        <v>84</v>
      </c>
      <c r="Z87" s="375" t="s">
        <v>41</v>
      </c>
      <c r="AA87" s="375"/>
      <c r="AB87" s="124"/>
    </row>
    <row r="88" spans="1:28">
      <c r="A88" s="17"/>
      <c r="B88" s="5"/>
      <c r="C88" s="18">
        <v>-10</v>
      </c>
      <c r="D88" s="74"/>
      <c r="E88" s="145"/>
      <c r="F88" s="130" t="e">
        <f>E88*460/B94</f>
        <v>#DIV/0!</v>
      </c>
      <c r="G88" s="153"/>
      <c r="H88" s="248"/>
      <c r="I88" s="248"/>
      <c r="J88" s="252"/>
      <c r="K88" s="238"/>
      <c r="L88" s="248"/>
      <c r="M88" s="248"/>
      <c r="N88" s="1"/>
      <c r="O88" s="175">
        <v>-10</v>
      </c>
      <c r="P88" s="635">
        <f>D88</f>
        <v>0</v>
      </c>
      <c r="Q88" s="433"/>
      <c r="R88" s="130" t="e">
        <f>F88</f>
        <v>#DIV/0!</v>
      </c>
      <c r="S88" s="130">
        <f>H88</f>
        <v>0</v>
      </c>
      <c r="T88" s="557" t="e">
        <f>(S88/10)*1000*O99/(Q88/100)</f>
        <v>#DIV/0!</v>
      </c>
      <c r="U88" s="544">
        <v>1</v>
      </c>
      <c r="V88" s="126" t="e">
        <f>(U88*P102*200/10)/($B$50/1000)</f>
        <v>#DIV/0!</v>
      </c>
      <c r="W88" s="557" t="e">
        <f t="shared" ref="W88:W94" si="42">V88/T88</f>
        <v>#DIV/0!</v>
      </c>
      <c r="X88" s="557" t="e">
        <f t="shared" ref="X88:X94" si="43">W88-R88</f>
        <v>#DIV/0!</v>
      </c>
      <c r="Y88" s="351"/>
      <c r="Z88" s="557" t="e">
        <f t="shared" ref="Z88:Z94" si="44">(W88/Q88)*100</f>
        <v>#DIV/0!</v>
      </c>
      <c r="AA88" s="182"/>
      <c r="AB88" s="124"/>
    </row>
    <row r="89" spans="1:28">
      <c r="A89" s="30" t="s">
        <v>61</v>
      </c>
      <c r="B89" s="72"/>
      <c r="C89" s="19">
        <v>10</v>
      </c>
      <c r="D89" s="74"/>
      <c r="E89" s="145"/>
      <c r="F89" s="131" t="e">
        <f>E89*460/B94</f>
        <v>#DIV/0!</v>
      </c>
      <c r="G89" s="343" t="e">
        <f>(F89+F88)*5</f>
        <v>#DIV/0!</v>
      </c>
      <c r="H89" s="249"/>
      <c r="I89" s="253"/>
      <c r="J89" s="254"/>
      <c r="K89" s="253"/>
      <c r="L89" s="327"/>
      <c r="M89" s="327"/>
      <c r="N89" s="1"/>
      <c r="O89" s="64">
        <v>80</v>
      </c>
      <c r="P89" s="64">
        <f t="shared" ref="P89:P94" si="45">D96</f>
        <v>0</v>
      </c>
      <c r="Q89" s="433"/>
      <c r="R89" s="131" t="e">
        <f t="shared" ref="R89:R94" si="46">F96</f>
        <v>#DIV/0!</v>
      </c>
      <c r="S89" s="131">
        <f t="shared" ref="S89:S94" si="47">H96</f>
        <v>0</v>
      </c>
      <c r="T89" s="558" t="e">
        <f>(S89/10)*1000*O99/(Q89/100)</f>
        <v>#DIV/0!</v>
      </c>
      <c r="U89" s="533">
        <v>2</v>
      </c>
      <c r="V89" s="127" t="e">
        <f>(U89*P102*200/10)/($B$50/1000)</f>
        <v>#DIV/0!</v>
      </c>
      <c r="W89" s="558" t="e">
        <f t="shared" si="42"/>
        <v>#DIV/0!</v>
      </c>
      <c r="X89" s="558" t="e">
        <f t="shared" si="43"/>
        <v>#DIV/0!</v>
      </c>
      <c r="Y89" s="131" t="e">
        <f t="shared" ref="Y89:Y94" si="48">($X$88-X89)/$X$88*100</f>
        <v>#DIV/0!</v>
      </c>
      <c r="Z89" s="558" t="e">
        <f t="shared" si="44"/>
        <v>#DIV/0!</v>
      </c>
      <c r="AA89" s="181"/>
      <c r="AB89" s="124"/>
    </row>
    <row r="90" spans="1:28">
      <c r="A90" s="6"/>
      <c r="B90" s="7"/>
      <c r="C90" s="19">
        <v>20</v>
      </c>
      <c r="D90" s="74"/>
      <c r="E90" s="145"/>
      <c r="F90" s="131" t="e">
        <f>E90*460/B94</f>
        <v>#DIV/0!</v>
      </c>
      <c r="G90" s="343" t="e">
        <f t="shared" ref="G90:G101" si="49">(F90+F89)*5</f>
        <v>#DIV/0!</v>
      </c>
      <c r="H90" s="249"/>
      <c r="I90" s="253"/>
      <c r="J90" s="254"/>
      <c r="K90" s="234"/>
      <c r="L90" s="254"/>
      <c r="M90" s="254"/>
      <c r="N90" s="1"/>
      <c r="O90" s="532">
        <v>85</v>
      </c>
      <c r="P90" s="64">
        <f t="shared" si="45"/>
        <v>0</v>
      </c>
      <c r="Q90" s="433"/>
      <c r="R90" s="131" t="e">
        <f t="shared" si="46"/>
        <v>#DIV/0!</v>
      </c>
      <c r="S90" s="131">
        <f t="shared" si="47"/>
        <v>0</v>
      </c>
      <c r="T90" s="558" t="e">
        <f>(S90/10)*1000*O99/(Q90/100)</f>
        <v>#DIV/0!</v>
      </c>
      <c r="U90" s="533">
        <v>2</v>
      </c>
      <c r="V90" s="127" t="e">
        <f>(U90*P102*200/10)/($B$50/1000)</f>
        <v>#DIV/0!</v>
      </c>
      <c r="W90" s="558" t="e">
        <f t="shared" si="42"/>
        <v>#DIV/0!</v>
      </c>
      <c r="X90" s="558" t="e">
        <f t="shared" si="43"/>
        <v>#DIV/0!</v>
      </c>
      <c r="Y90" s="131" t="e">
        <f t="shared" si="48"/>
        <v>#DIV/0!</v>
      </c>
      <c r="Z90" s="558" t="e">
        <f t="shared" si="44"/>
        <v>#DIV/0!</v>
      </c>
      <c r="AA90" s="181"/>
      <c r="AB90" s="124"/>
    </row>
    <row r="91" spans="1:28">
      <c r="A91" s="30" t="s">
        <v>97</v>
      </c>
      <c r="B91" s="7"/>
      <c r="C91" s="19">
        <v>30</v>
      </c>
      <c r="D91" s="74"/>
      <c r="E91" s="145"/>
      <c r="F91" s="131" t="e">
        <f>E91*460/B94</f>
        <v>#DIV/0!</v>
      </c>
      <c r="G91" s="343" t="e">
        <f t="shared" si="49"/>
        <v>#DIV/0!</v>
      </c>
      <c r="H91" s="249"/>
      <c r="I91" s="253"/>
      <c r="J91" s="254"/>
      <c r="K91" s="234"/>
      <c r="L91" s="347"/>
      <c r="M91" s="347"/>
      <c r="N91" s="1"/>
      <c r="O91" s="64">
        <v>90</v>
      </c>
      <c r="P91" s="64">
        <f t="shared" si="45"/>
        <v>0</v>
      </c>
      <c r="Q91" s="433"/>
      <c r="R91" s="131" t="e">
        <f t="shared" si="46"/>
        <v>#DIV/0!</v>
      </c>
      <c r="S91" s="131">
        <f t="shared" si="47"/>
        <v>0</v>
      </c>
      <c r="T91" s="558" t="e">
        <f>(S91/10)*1000*O99/(Q91/100)</f>
        <v>#DIV/0!</v>
      </c>
      <c r="U91" s="533">
        <v>2</v>
      </c>
      <c r="V91" s="127" t="e">
        <f>(U91*P102*200/10)/($B$50/1000)</f>
        <v>#DIV/0!</v>
      </c>
      <c r="W91" s="558" t="e">
        <f t="shared" si="42"/>
        <v>#DIV/0!</v>
      </c>
      <c r="X91" s="558" t="e">
        <f t="shared" si="43"/>
        <v>#DIV/0!</v>
      </c>
      <c r="Y91" s="131" t="e">
        <f t="shared" si="48"/>
        <v>#DIV/0!</v>
      </c>
      <c r="Z91" s="558" t="e">
        <f t="shared" si="44"/>
        <v>#DIV/0!</v>
      </c>
      <c r="AA91" s="181"/>
      <c r="AB91" s="124"/>
    </row>
    <row r="92" spans="1:28">
      <c r="A92" s="6"/>
      <c r="B92" s="72"/>
      <c r="C92" s="19">
        <v>40</v>
      </c>
      <c r="D92" s="74"/>
      <c r="E92" s="145"/>
      <c r="F92" s="131" t="e">
        <f>E92*460/B94</f>
        <v>#DIV/0!</v>
      </c>
      <c r="G92" s="343" t="e">
        <f t="shared" si="49"/>
        <v>#DIV/0!</v>
      </c>
      <c r="H92" s="249"/>
      <c r="I92" s="253"/>
      <c r="J92" s="254"/>
      <c r="K92" s="234"/>
      <c r="L92" s="347"/>
      <c r="M92" s="347"/>
      <c r="N92" s="1"/>
      <c r="O92" s="64">
        <v>100</v>
      </c>
      <c r="P92" s="64">
        <f t="shared" si="45"/>
        <v>0</v>
      </c>
      <c r="Q92" s="433"/>
      <c r="R92" s="131" t="e">
        <f t="shared" si="46"/>
        <v>#DIV/0!</v>
      </c>
      <c r="S92" s="131">
        <f t="shared" si="47"/>
        <v>0</v>
      </c>
      <c r="T92" s="558" t="e">
        <f>(S92/10)*1000*O99/(Q92/100)</f>
        <v>#DIV/0!</v>
      </c>
      <c r="U92" s="533">
        <v>2</v>
      </c>
      <c r="V92" s="127" t="e">
        <f>(U92*P102*200/10)/($B$50/1000)</f>
        <v>#DIV/0!</v>
      </c>
      <c r="W92" s="558" t="e">
        <f t="shared" si="42"/>
        <v>#DIV/0!</v>
      </c>
      <c r="X92" s="558" t="e">
        <f t="shared" si="43"/>
        <v>#DIV/0!</v>
      </c>
      <c r="Y92" s="131" t="e">
        <f t="shared" si="48"/>
        <v>#DIV/0!</v>
      </c>
      <c r="Z92" s="558" t="e">
        <f t="shared" si="44"/>
        <v>#DIV/0!</v>
      </c>
      <c r="AA92" s="181"/>
      <c r="AB92" s="124"/>
    </row>
    <row r="93" spans="1:28">
      <c r="A93" s="30" t="s">
        <v>96</v>
      </c>
      <c r="B93" s="7"/>
      <c r="C93" s="19">
        <v>50</v>
      </c>
      <c r="D93" s="74"/>
      <c r="E93" s="145"/>
      <c r="F93" s="131" t="e">
        <f>E93*460/B94</f>
        <v>#DIV/0!</v>
      </c>
      <c r="G93" s="343" t="e">
        <f t="shared" si="49"/>
        <v>#DIV/0!</v>
      </c>
      <c r="H93" s="249"/>
      <c r="I93" s="253"/>
      <c r="J93" s="254"/>
      <c r="K93" s="234"/>
      <c r="L93" s="347"/>
      <c r="M93" s="347"/>
      <c r="N93" s="1"/>
      <c r="O93" s="19">
        <v>110</v>
      </c>
      <c r="P93" s="64">
        <f t="shared" si="45"/>
        <v>0</v>
      </c>
      <c r="Q93" s="433"/>
      <c r="R93" s="131" t="e">
        <f t="shared" si="46"/>
        <v>#DIV/0!</v>
      </c>
      <c r="S93" s="131">
        <f t="shared" si="47"/>
        <v>0</v>
      </c>
      <c r="T93" s="558" t="e">
        <f>(S93/10)*1000*O99/(Q93/100)</f>
        <v>#DIV/0!</v>
      </c>
      <c r="U93" s="2">
        <v>2</v>
      </c>
      <c r="V93" s="127" t="e">
        <f>(U93*P102*200/10)/($B$50/1000)</f>
        <v>#DIV/0!</v>
      </c>
      <c r="W93" s="558" t="e">
        <f t="shared" si="42"/>
        <v>#DIV/0!</v>
      </c>
      <c r="X93" s="558" t="e">
        <f t="shared" si="43"/>
        <v>#DIV/0!</v>
      </c>
      <c r="Y93" s="131" t="e">
        <f t="shared" si="48"/>
        <v>#DIV/0!</v>
      </c>
      <c r="Z93" s="558" t="e">
        <f t="shared" si="44"/>
        <v>#DIV/0!</v>
      </c>
      <c r="AA93" s="124"/>
      <c r="AB93" s="124"/>
    </row>
    <row r="94" spans="1:28">
      <c r="A94" s="30"/>
      <c r="B94" s="72"/>
      <c r="C94" s="19">
        <v>60</v>
      </c>
      <c r="D94" s="74"/>
      <c r="E94" s="145"/>
      <c r="F94" s="131" t="e">
        <f>E94*460/B94</f>
        <v>#DIV/0!</v>
      </c>
      <c r="G94" s="343" t="e">
        <f t="shared" si="49"/>
        <v>#DIV/0!</v>
      </c>
      <c r="H94" s="249"/>
      <c r="I94" s="253"/>
      <c r="J94" s="254"/>
      <c r="K94" s="234"/>
      <c r="L94" s="347"/>
      <c r="M94" s="347"/>
      <c r="N94" s="1"/>
      <c r="O94" s="65">
        <v>120</v>
      </c>
      <c r="P94" s="65">
        <f t="shared" si="45"/>
        <v>0</v>
      </c>
      <c r="Q94" s="433"/>
      <c r="R94" s="183" t="e">
        <f t="shared" si="46"/>
        <v>#DIV/0!</v>
      </c>
      <c r="S94" s="183">
        <f t="shared" si="47"/>
        <v>0</v>
      </c>
      <c r="T94" s="185" t="e">
        <f>(S94/10)*1000*O99/(Q94/100)</f>
        <v>#DIV/0!</v>
      </c>
      <c r="U94" s="546">
        <v>2</v>
      </c>
      <c r="V94" s="362" t="e">
        <f>(U94*P102*200/10)/($B$50/1000)</f>
        <v>#DIV/0!</v>
      </c>
      <c r="W94" s="185" t="e">
        <f t="shared" si="42"/>
        <v>#DIV/0!</v>
      </c>
      <c r="X94" s="558" t="e">
        <f t="shared" si="43"/>
        <v>#DIV/0!</v>
      </c>
      <c r="Y94" s="131" t="e">
        <f t="shared" si="48"/>
        <v>#DIV/0!</v>
      </c>
      <c r="Z94" s="558" t="e">
        <f t="shared" si="44"/>
        <v>#DIV/0!</v>
      </c>
      <c r="AA94" s="144"/>
      <c r="AB94" s="124"/>
    </row>
    <row r="95" spans="1:28">
      <c r="A95" s="30"/>
      <c r="B95" s="7"/>
      <c r="C95" s="19">
        <v>70</v>
      </c>
      <c r="D95" s="74"/>
      <c r="E95" s="145"/>
      <c r="F95" s="131" t="e">
        <f>E95*460/B94</f>
        <v>#DIV/0!</v>
      </c>
      <c r="G95" s="343" t="e">
        <f t="shared" si="49"/>
        <v>#DIV/0!</v>
      </c>
      <c r="H95" s="249"/>
      <c r="I95" s="253"/>
      <c r="J95" s="254"/>
      <c r="K95" s="1"/>
      <c r="L95" s="347"/>
      <c r="M95" s="347"/>
      <c r="N95" s="1"/>
      <c r="O95" s="204" t="s">
        <v>94</v>
      </c>
      <c r="P95" s="599">
        <f>AVERAGE(P89:P94)</f>
        <v>0</v>
      </c>
      <c r="Q95" s="549" t="e">
        <f t="shared" ref="Q95:Z95" si="50">AVERAGE(Q89:Q94)</f>
        <v>#DIV/0!</v>
      </c>
      <c r="R95" s="185" t="e">
        <f t="shared" si="50"/>
        <v>#DIV/0!</v>
      </c>
      <c r="S95" s="185">
        <f t="shared" si="50"/>
        <v>0</v>
      </c>
      <c r="T95" s="185" t="e">
        <f t="shared" si="50"/>
        <v>#DIV/0!</v>
      </c>
      <c r="U95" s="546">
        <f t="shared" si="50"/>
        <v>2</v>
      </c>
      <c r="V95" s="362" t="e">
        <f t="shared" si="50"/>
        <v>#DIV/0!</v>
      </c>
      <c r="W95" s="185" t="e">
        <f t="shared" si="50"/>
        <v>#DIV/0!</v>
      </c>
      <c r="X95" s="132" t="e">
        <f t="shared" si="50"/>
        <v>#DIV/0!</v>
      </c>
      <c r="Y95" s="132" t="e">
        <f t="shared" si="50"/>
        <v>#DIV/0!</v>
      </c>
      <c r="Z95" s="132" t="e">
        <f t="shared" si="50"/>
        <v>#DIV/0!</v>
      </c>
      <c r="AA95" s="550"/>
      <c r="AB95" s="124"/>
    </row>
    <row r="96" spans="1:28">
      <c r="A96" s="6"/>
      <c r="B96" s="7"/>
      <c r="C96" s="19">
        <v>80</v>
      </c>
      <c r="D96" s="74"/>
      <c r="E96" s="145"/>
      <c r="F96" s="131" t="e">
        <f>E96*460/B94</f>
        <v>#DIV/0!</v>
      </c>
      <c r="G96" s="343" t="e">
        <f t="shared" si="49"/>
        <v>#DIV/0!</v>
      </c>
      <c r="H96" s="248"/>
      <c r="I96" s="238"/>
      <c r="J96" s="248"/>
      <c r="K96" s="1"/>
      <c r="L96" s="347"/>
      <c r="M96" s="347"/>
      <c r="N96" s="1"/>
      <c r="V96" s="95"/>
      <c r="W96" s="95"/>
      <c r="X96" s="95"/>
      <c r="Y96" s="95"/>
      <c r="Z96" s="95"/>
      <c r="AA96" s="3"/>
      <c r="AB96" s="124"/>
    </row>
    <row r="97" spans="1:28" ht="15">
      <c r="A97" s="6"/>
      <c r="B97" s="7"/>
      <c r="C97" s="19">
        <v>85</v>
      </c>
      <c r="D97" s="74"/>
      <c r="E97" s="145"/>
      <c r="F97" s="131" t="e">
        <f>E97*460/B94</f>
        <v>#DIV/0!</v>
      </c>
      <c r="G97" s="343" t="e">
        <f t="shared" si="49"/>
        <v>#DIV/0!</v>
      </c>
      <c r="H97" s="248"/>
      <c r="I97" s="238"/>
      <c r="J97" s="248"/>
      <c r="K97" s="253"/>
      <c r="L97" s="255"/>
      <c r="M97" s="255"/>
      <c r="N97" s="1"/>
      <c r="O97" s="823" t="s">
        <v>63</v>
      </c>
      <c r="P97" s="825"/>
      <c r="Q97" s="824"/>
      <c r="R97" s="1"/>
      <c r="S97" s="895" t="s">
        <v>98</v>
      </c>
      <c r="T97" s="896"/>
      <c r="U97" s="78"/>
      <c r="V97" s="3"/>
      <c r="W97" s="369" t="s">
        <v>22</v>
      </c>
      <c r="X97" s="385" t="s">
        <v>24</v>
      </c>
      <c r="Y97" s="828" t="s">
        <v>81</v>
      </c>
      <c r="Z97" s="833"/>
      <c r="AA97" s="3"/>
      <c r="AB97" s="124"/>
    </row>
    <row r="98" spans="1:28">
      <c r="A98" s="30"/>
      <c r="B98" s="7"/>
      <c r="C98" s="19">
        <v>90</v>
      </c>
      <c r="D98" s="74"/>
      <c r="E98" s="145"/>
      <c r="F98" s="131" t="e">
        <f>E98*460/B94</f>
        <v>#DIV/0!</v>
      </c>
      <c r="G98" s="343" t="e">
        <f t="shared" si="49"/>
        <v>#DIV/0!</v>
      </c>
      <c r="H98" s="248"/>
      <c r="I98" s="238"/>
      <c r="J98" s="248"/>
      <c r="K98" s="253"/>
      <c r="L98" s="257"/>
      <c r="M98" s="257"/>
      <c r="N98" s="1"/>
      <c r="O98" s="396" t="s">
        <v>62</v>
      </c>
      <c r="P98" s="396" t="s">
        <v>58</v>
      </c>
      <c r="Q98" s="397" t="s">
        <v>59</v>
      </c>
      <c r="R98" s="1"/>
      <c r="S98" s="897" t="s">
        <v>99</v>
      </c>
      <c r="T98" s="898"/>
      <c r="U98" s="205"/>
      <c r="V98" s="3"/>
      <c r="W98" s="374" t="s">
        <v>23</v>
      </c>
      <c r="X98" s="374" t="s">
        <v>40</v>
      </c>
      <c r="Y98" s="897" t="s">
        <v>196</v>
      </c>
      <c r="Z98" s="898"/>
      <c r="AA98" s="3"/>
      <c r="AB98" s="124"/>
    </row>
    <row r="99" spans="1:28">
      <c r="A99" s="30"/>
      <c r="B99" s="7"/>
      <c r="C99" s="19">
        <v>100</v>
      </c>
      <c r="D99" s="74"/>
      <c r="E99" s="145"/>
      <c r="F99" s="131" t="e">
        <f>E99*460/B94</f>
        <v>#DIV/0!</v>
      </c>
      <c r="G99" s="343" t="e">
        <f t="shared" si="49"/>
        <v>#DIV/0!</v>
      </c>
      <c r="H99" s="562"/>
      <c r="I99" s="563"/>
      <c r="J99" s="248"/>
      <c r="K99" s="253"/>
      <c r="L99" s="248"/>
      <c r="M99" s="248"/>
      <c r="N99" s="1"/>
      <c r="O99" s="137" t="e">
        <f>P102/Q102</f>
        <v>#DIV/0!</v>
      </c>
      <c r="P99" s="145"/>
      <c r="Q99" s="145"/>
      <c r="R99" s="1"/>
      <c r="S99" s="1"/>
      <c r="T99" s="1"/>
      <c r="U99" s="1"/>
      <c r="V99" s="3"/>
      <c r="W99" s="18">
        <v>2</v>
      </c>
      <c r="X99" s="543">
        <f t="shared" ref="X99:X104" si="51">D96</f>
        <v>0</v>
      </c>
      <c r="Y99" s="567"/>
      <c r="Z99" s="566"/>
      <c r="AA99" s="3"/>
      <c r="AB99" s="124"/>
    </row>
    <row r="100" spans="1:28">
      <c r="A100" s="30"/>
      <c r="B100" s="7"/>
      <c r="C100" s="19">
        <v>110</v>
      </c>
      <c r="D100" s="74"/>
      <c r="E100" s="145"/>
      <c r="F100" s="131" t="e">
        <f>E100*460/B94</f>
        <v>#DIV/0!</v>
      </c>
      <c r="G100" s="343" t="e">
        <f t="shared" si="49"/>
        <v>#DIV/0!</v>
      </c>
      <c r="H100" s="275"/>
      <c r="I100" s="238"/>
      <c r="J100" s="248"/>
      <c r="K100" s="1"/>
      <c r="L100" s="256"/>
      <c r="M100" s="256"/>
      <c r="N100" s="1"/>
      <c r="O100" s="532"/>
      <c r="P100" s="145"/>
      <c r="Q100" s="145"/>
      <c r="R100" s="1"/>
      <c r="S100" s="1"/>
      <c r="T100" s="1"/>
      <c r="U100" s="1"/>
      <c r="V100" s="3"/>
      <c r="W100" s="19">
        <v>7</v>
      </c>
      <c r="X100" s="532">
        <f t="shared" si="51"/>
        <v>0</v>
      </c>
      <c r="Y100" s="877">
        <f>(J96+J97)*(C97-C96)/2</f>
        <v>0</v>
      </c>
      <c r="Z100" s="878"/>
      <c r="AA100" s="3"/>
      <c r="AB100" s="124"/>
    </row>
    <row r="101" spans="1:28">
      <c r="A101" s="30"/>
      <c r="B101" s="7"/>
      <c r="C101" s="19">
        <v>120</v>
      </c>
      <c r="D101" s="74"/>
      <c r="E101" s="145"/>
      <c r="F101" s="131" t="e">
        <f>E101*460/B94</f>
        <v>#DIV/0!</v>
      </c>
      <c r="G101" s="343" t="e">
        <f t="shared" si="49"/>
        <v>#DIV/0!</v>
      </c>
      <c r="H101" s="248"/>
      <c r="I101" s="238"/>
      <c r="J101" s="248"/>
      <c r="K101" s="238"/>
      <c r="L101" s="255"/>
      <c r="M101" s="255"/>
      <c r="N101" s="1"/>
      <c r="O101" s="545"/>
      <c r="P101" s="145"/>
      <c r="Q101" s="145"/>
      <c r="R101" s="1"/>
      <c r="S101" s="1"/>
      <c r="T101" s="1"/>
      <c r="U101" s="1"/>
      <c r="V101" s="3"/>
      <c r="W101" s="19">
        <v>12</v>
      </c>
      <c r="X101" s="532">
        <f t="shared" si="51"/>
        <v>0</v>
      </c>
      <c r="Y101" s="877">
        <f>(J97+J98)*(C98-C97)/2</f>
        <v>0</v>
      </c>
      <c r="Z101" s="878"/>
      <c r="AA101" s="3"/>
      <c r="AB101" s="124"/>
    </row>
    <row r="102" spans="1:28">
      <c r="A102" s="30"/>
      <c r="B102" s="7"/>
      <c r="C102" s="19"/>
      <c r="D102" s="564"/>
      <c r="E102" s="565"/>
      <c r="F102" s="131"/>
      <c r="G102" s="349" t="s">
        <v>228</v>
      </c>
      <c r="H102" s="249"/>
      <c r="I102" s="235"/>
      <c r="J102" s="347"/>
      <c r="K102" s="253"/>
      <c r="L102" s="255"/>
      <c r="M102" s="255"/>
      <c r="N102" s="1"/>
      <c r="O102" s="42" t="s">
        <v>25</v>
      </c>
      <c r="P102" s="551" t="e">
        <f>AVERAGE(P99:P101)</f>
        <v>#DIV/0!</v>
      </c>
      <c r="Q102" s="173" t="e">
        <f>AVERAGE(Q99:Q101)</f>
        <v>#DIV/0!</v>
      </c>
      <c r="R102" s="1"/>
      <c r="S102" s="1"/>
      <c r="T102" s="1"/>
      <c r="U102" s="1"/>
      <c r="V102" s="3"/>
      <c r="W102" s="19">
        <v>22</v>
      </c>
      <c r="X102" s="532">
        <f t="shared" si="51"/>
        <v>0</v>
      </c>
      <c r="Y102" s="877">
        <f>(J98+J99)*(C99-C98)/2</f>
        <v>0</v>
      </c>
      <c r="Z102" s="878"/>
      <c r="AA102" s="3"/>
      <c r="AB102" s="124"/>
    </row>
    <row r="103" spans="1:28">
      <c r="A103" s="30"/>
      <c r="B103" s="7"/>
      <c r="C103" s="19"/>
      <c r="D103" s="564"/>
      <c r="E103" s="565"/>
      <c r="F103" s="131"/>
      <c r="G103" s="344" t="e">
        <f>SUM(G89:G101)</f>
        <v>#DIV/0!</v>
      </c>
      <c r="H103" s="250"/>
      <c r="I103" s="235"/>
      <c r="J103" s="347"/>
      <c r="K103" s="253"/>
      <c r="L103" s="255"/>
      <c r="M103" s="255"/>
      <c r="N103" s="1"/>
      <c r="O103" s="1"/>
      <c r="P103" s="1"/>
      <c r="Q103" s="1"/>
      <c r="R103" s="1"/>
      <c r="S103" s="1"/>
      <c r="T103" s="1"/>
      <c r="U103" s="1"/>
      <c r="V103" s="3"/>
      <c r="W103" s="19">
        <v>32</v>
      </c>
      <c r="X103" s="532">
        <f t="shared" si="51"/>
        <v>0</v>
      </c>
      <c r="Y103" s="877">
        <f>(J99+J100)*(C100-C99)/2</f>
        <v>0</v>
      </c>
      <c r="Z103" s="878"/>
      <c r="AA103" s="3"/>
      <c r="AB103" s="124"/>
    </row>
    <row r="104" spans="1:28">
      <c r="A104" s="30"/>
      <c r="B104" s="7"/>
      <c r="C104" s="19"/>
      <c r="D104" s="564"/>
      <c r="E104" s="565"/>
      <c r="F104" s="131"/>
      <c r="G104" s="347"/>
      <c r="H104" s="250"/>
      <c r="I104" s="235"/>
      <c r="J104" s="347"/>
      <c r="K104" s="253"/>
      <c r="L104" s="255"/>
      <c r="M104" s="255"/>
      <c r="N104" s="1"/>
      <c r="O104" s="1"/>
      <c r="P104" s="1"/>
      <c r="Q104" s="1"/>
      <c r="R104" s="1"/>
      <c r="S104" s="1"/>
      <c r="T104" s="1"/>
      <c r="U104" s="1"/>
      <c r="V104" s="3"/>
      <c r="W104" s="534">
        <v>42</v>
      </c>
      <c r="X104" s="545">
        <f t="shared" si="51"/>
        <v>0</v>
      </c>
      <c r="Y104" s="879">
        <f>(J100+J101)*(C101-C100)/2</f>
        <v>0</v>
      </c>
      <c r="Z104" s="880"/>
      <c r="AA104" s="3"/>
      <c r="AB104" s="124"/>
    </row>
    <row r="105" spans="1:28">
      <c r="A105" s="76"/>
      <c r="B105" s="116"/>
      <c r="C105" s="534"/>
      <c r="D105" s="564"/>
      <c r="E105" s="565"/>
      <c r="F105" s="183"/>
      <c r="G105" s="348"/>
      <c r="H105" s="251"/>
      <c r="I105" s="352"/>
      <c r="J105" s="227"/>
      <c r="K105" s="338"/>
      <c r="L105" s="407"/>
      <c r="M105" s="257"/>
      <c r="N105" s="1"/>
      <c r="O105" s="1"/>
      <c r="P105" s="1"/>
      <c r="Q105" s="1"/>
      <c r="R105" s="1"/>
      <c r="S105" s="1"/>
      <c r="T105" s="1"/>
      <c r="U105" s="1"/>
      <c r="V105" s="1"/>
      <c r="W105" s="545" t="s">
        <v>25</v>
      </c>
      <c r="X105" s="549">
        <f>AVERAGE(X99:X104)</f>
        <v>0</v>
      </c>
      <c r="Y105" s="881">
        <f>SUM(Y100:Z104)/10*(220/100)/40*1000</f>
        <v>0</v>
      </c>
      <c r="Z105" s="882"/>
      <c r="AA105" s="3"/>
      <c r="AB105" s="124"/>
    </row>
    <row r="106" spans="1:28">
      <c r="A106" s="140"/>
      <c r="B106" s="8"/>
      <c r="C106" s="66"/>
      <c r="D106" s="66"/>
      <c r="E106" s="135"/>
      <c r="F106" s="88"/>
      <c r="G106" s="66"/>
      <c r="H106" s="66"/>
      <c r="I106" s="66"/>
      <c r="J106" s="66"/>
      <c r="K106" s="83"/>
      <c r="L106" s="121"/>
      <c r="M106" s="8"/>
      <c r="N106" s="8"/>
      <c r="O106" s="8"/>
      <c r="P106" s="8"/>
      <c r="Q106" s="8"/>
      <c r="R106" s="8"/>
      <c r="S106" s="8"/>
      <c r="T106" s="8"/>
      <c r="U106" s="8"/>
      <c r="V106" s="16"/>
      <c r="W106" s="16"/>
      <c r="X106" s="16"/>
      <c r="Y106" s="16"/>
      <c r="Z106" s="16"/>
      <c r="AA106" s="16"/>
      <c r="AB106" s="144"/>
    </row>
    <row r="107" spans="1:28">
      <c r="A107" s="141"/>
      <c r="B107" s="142"/>
      <c r="C107" s="141"/>
      <c r="D107" s="92"/>
      <c r="E107" s="92"/>
      <c r="F107" s="92"/>
      <c r="G107" s="92"/>
      <c r="H107" s="92"/>
      <c r="I107" s="92"/>
      <c r="J107" s="92"/>
      <c r="K107" s="92"/>
      <c r="L107" s="92"/>
      <c r="M107" s="92"/>
      <c r="N107" s="92"/>
      <c r="O107" s="92"/>
      <c r="P107" s="92"/>
      <c r="Q107" s="92"/>
      <c r="R107" s="92"/>
      <c r="S107" s="92"/>
      <c r="T107" s="92"/>
      <c r="U107" s="92"/>
      <c r="V107" s="92"/>
      <c r="W107" s="92"/>
      <c r="X107" s="92"/>
      <c r="Y107" s="92"/>
    </row>
    <row r="108" spans="1:28" ht="15">
      <c r="A108" s="828" t="s">
        <v>77</v>
      </c>
      <c r="B108" s="833"/>
      <c r="C108" s="369" t="s">
        <v>22</v>
      </c>
      <c r="D108" s="381" t="s">
        <v>164</v>
      </c>
      <c r="E108" s="828" t="s">
        <v>27</v>
      </c>
      <c r="F108" s="833"/>
      <c r="G108" s="382" t="s">
        <v>227</v>
      </c>
      <c r="H108" s="383" t="s">
        <v>145</v>
      </c>
      <c r="I108" s="383" t="s">
        <v>95</v>
      </c>
      <c r="J108" s="384" t="s">
        <v>146</v>
      </c>
      <c r="K108" s="385" t="s">
        <v>28</v>
      </c>
      <c r="L108" s="381" t="s">
        <v>85</v>
      </c>
      <c r="M108" s="381" t="s">
        <v>134</v>
      </c>
      <c r="N108" s="4"/>
      <c r="O108" s="369" t="s">
        <v>22</v>
      </c>
      <c r="P108" s="381" t="s">
        <v>164</v>
      </c>
      <c r="Q108" s="381" t="s">
        <v>238</v>
      </c>
      <c r="R108" s="381" t="s">
        <v>27</v>
      </c>
      <c r="S108" s="381" t="s">
        <v>29</v>
      </c>
      <c r="T108" s="381" t="s">
        <v>179</v>
      </c>
      <c r="U108" s="381" t="s">
        <v>36</v>
      </c>
      <c r="V108" s="381" t="s">
        <v>38</v>
      </c>
      <c r="W108" s="381" t="s">
        <v>33</v>
      </c>
      <c r="X108" s="381" t="s">
        <v>167</v>
      </c>
      <c r="Y108" s="381" t="s">
        <v>181</v>
      </c>
      <c r="Z108" s="393" t="s">
        <v>46</v>
      </c>
      <c r="AA108" s="394"/>
      <c r="AB108" s="295"/>
    </row>
    <row r="109" spans="1:28">
      <c r="A109" s="386"/>
      <c r="B109" s="399"/>
      <c r="C109" s="377" t="s">
        <v>23</v>
      </c>
      <c r="D109" s="371" t="s">
        <v>40</v>
      </c>
      <c r="E109" s="388" t="s">
        <v>108</v>
      </c>
      <c r="F109" s="389" t="s">
        <v>34</v>
      </c>
      <c r="G109" s="390"/>
      <c r="H109" s="375" t="s">
        <v>29</v>
      </c>
      <c r="I109" s="371" t="s">
        <v>29</v>
      </c>
      <c r="J109" s="391" t="s">
        <v>29</v>
      </c>
      <c r="K109" s="374" t="s">
        <v>202</v>
      </c>
      <c r="L109" s="392" t="s">
        <v>84</v>
      </c>
      <c r="M109" s="375" t="s">
        <v>147</v>
      </c>
      <c r="N109" s="1"/>
      <c r="O109" s="374" t="s">
        <v>23</v>
      </c>
      <c r="P109" s="371" t="s">
        <v>40</v>
      </c>
      <c r="Q109" s="371" t="s">
        <v>40</v>
      </c>
      <c r="R109" s="375" t="s">
        <v>34</v>
      </c>
      <c r="S109" s="395"/>
      <c r="T109" s="375" t="s">
        <v>31</v>
      </c>
      <c r="U109" s="375" t="s">
        <v>37</v>
      </c>
      <c r="V109" s="375" t="s">
        <v>39</v>
      </c>
      <c r="W109" s="375" t="s">
        <v>34</v>
      </c>
      <c r="X109" s="375" t="s">
        <v>34</v>
      </c>
      <c r="Y109" s="375" t="s">
        <v>84</v>
      </c>
      <c r="Z109" s="375" t="s">
        <v>41</v>
      </c>
      <c r="AA109" s="375"/>
      <c r="AB109" s="124"/>
    </row>
    <row r="110" spans="1:28">
      <c r="A110" s="17"/>
      <c r="B110" s="5"/>
      <c r="C110" s="18">
        <v>-10</v>
      </c>
      <c r="D110" s="74"/>
      <c r="E110" s="145"/>
      <c r="F110" s="130" t="e">
        <f>E110*460/B116</f>
        <v>#DIV/0!</v>
      </c>
      <c r="G110" s="153"/>
      <c r="H110" s="248"/>
      <c r="I110" s="248"/>
      <c r="J110" s="252"/>
      <c r="K110" s="238"/>
      <c r="L110" s="248"/>
      <c r="M110" s="248"/>
      <c r="N110" s="235"/>
      <c r="O110" s="175">
        <v>-10</v>
      </c>
      <c r="P110" s="635">
        <f>D110</f>
        <v>0</v>
      </c>
      <c r="Q110" s="433"/>
      <c r="R110" s="130" t="e">
        <f>F110</f>
        <v>#DIV/0!</v>
      </c>
      <c r="S110" s="130">
        <f>H110</f>
        <v>0</v>
      </c>
      <c r="T110" s="557" t="e">
        <f>(S110/10)*1000*O121/(Q110/100)</f>
        <v>#DIV/0!</v>
      </c>
      <c r="U110" s="544">
        <v>1.5</v>
      </c>
      <c r="V110" s="126" t="e">
        <f>(U110*P124*200/10)/($B$50/1000)</f>
        <v>#DIV/0!</v>
      </c>
      <c r="W110" s="557" t="e">
        <f t="shared" ref="W110:W116" si="52">V110/T110</f>
        <v>#DIV/0!</v>
      </c>
      <c r="X110" s="557" t="e">
        <f t="shared" ref="X110:X116" si="53">W110-R110</f>
        <v>#DIV/0!</v>
      </c>
      <c r="Y110" s="351"/>
      <c r="Z110" s="557" t="e">
        <f t="shared" ref="Z110:Z116" si="54">(W110/Q110)*100</f>
        <v>#DIV/0!</v>
      </c>
      <c r="AA110" s="182"/>
      <c r="AB110" s="124"/>
    </row>
    <row r="111" spans="1:28">
      <c r="A111" s="30" t="s">
        <v>61</v>
      </c>
      <c r="B111" s="72"/>
      <c r="C111" s="19">
        <v>10</v>
      </c>
      <c r="D111" s="74"/>
      <c r="E111" s="145"/>
      <c r="F111" s="131" t="e">
        <f>E111*460/B116</f>
        <v>#DIV/0!</v>
      </c>
      <c r="G111" s="343" t="e">
        <f>(F111+F110)*5</f>
        <v>#DIV/0!</v>
      </c>
      <c r="H111" s="249"/>
      <c r="I111" s="253"/>
      <c r="J111" s="254"/>
      <c r="K111" s="253"/>
      <c r="L111" s="327"/>
      <c r="M111" s="327"/>
      <c r="N111" s="235"/>
      <c r="O111" s="64">
        <v>80</v>
      </c>
      <c r="P111" s="64">
        <f t="shared" ref="P111:P116" si="55">D118</f>
        <v>0</v>
      </c>
      <c r="Q111" s="433"/>
      <c r="R111" s="131" t="e">
        <f t="shared" ref="R111:R116" si="56">F118</f>
        <v>#DIV/0!</v>
      </c>
      <c r="S111" s="131">
        <f t="shared" ref="S111:S116" si="57">H118</f>
        <v>0</v>
      </c>
      <c r="T111" s="558" t="e">
        <f>(S111/10)*1000*O121/(Q111/100)</f>
        <v>#DIV/0!</v>
      </c>
      <c r="U111" s="533">
        <v>2</v>
      </c>
      <c r="V111" s="127" t="e">
        <f>(U111*P124*200/10)/($B$50/1000)</f>
        <v>#DIV/0!</v>
      </c>
      <c r="W111" s="558" t="e">
        <f t="shared" si="52"/>
        <v>#DIV/0!</v>
      </c>
      <c r="X111" s="558" t="e">
        <f t="shared" si="53"/>
        <v>#DIV/0!</v>
      </c>
      <c r="Y111" s="131" t="e">
        <f t="shared" ref="Y111:Y116" si="58">($X$110-X111)/$X$110*100</f>
        <v>#DIV/0!</v>
      </c>
      <c r="Z111" s="558" t="e">
        <f t="shared" si="54"/>
        <v>#DIV/0!</v>
      </c>
      <c r="AA111" s="181"/>
      <c r="AB111" s="124"/>
    </row>
    <row r="112" spans="1:28">
      <c r="A112" s="6"/>
      <c r="B112" s="7"/>
      <c r="C112" s="19">
        <v>20</v>
      </c>
      <c r="D112" s="74"/>
      <c r="E112" s="145"/>
      <c r="F112" s="131" t="e">
        <f>E112*460/B116</f>
        <v>#DIV/0!</v>
      </c>
      <c r="G112" s="343" t="e">
        <f t="shared" ref="G112:G123" si="59">(F112+F111)*5</f>
        <v>#DIV/0!</v>
      </c>
      <c r="H112" s="249"/>
      <c r="I112" s="253"/>
      <c r="J112" s="254"/>
      <c r="K112" s="234"/>
      <c r="L112" s="254"/>
      <c r="M112" s="254"/>
      <c r="N112" s="235"/>
      <c r="O112" s="532">
        <v>85</v>
      </c>
      <c r="P112" s="64">
        <f t="shared" si="55"/>
        <v>0</v>
      </c>
      <c r="Q112" s="433"/>
      <c r="R112" s="131" t="e">
        <f t="shared" si="56"/>
        <v>#DIV/0!</v>
      </c>
      <c r="S112" s="131">
        <f t="shared" si="57"/>
        <v>0</v>
      </c>
      <c r="T112" s="558" t="e">
        <f>(S112/10)*1000*O121/(Q112/100)</f>
        <v>#DIV/0!</v>
      </c>
      <c r="U112" s="533">
        <v>2</v>
      </c>
      <c r="V112" s="127" t="e">
        <f>(U112*P124*200/10)/($B$50/1000)</f>
        <v>#DIV/0!</v>
      </c>
      <c r="W112" s="558" t="e">
        <f t="shared" si="52"/>
        <v>#DIV/0!</v>
      </c>
      <c r="X112" s="558" t="e">
        <f t="shared" si="53"/>
        <v>#DIV/0!</v>
      </c>
      <c r="Y112" s="131" t="e">
        <f t="shared" si="58"/>
        <v>#DIV/0!</v>
      </c>
      <c r="Z112" s="558" t="e">
        <f t="shared" si="54"/>
        <v>#DIV/0!</v>
      </c>
      <c r="AA112" s="181"/>
      <c r="AB112" s="124"/>
    </row>
    <row r="113" spans="1:28">
      <c r="A113" s="30" t="s">
        <v>97</v>
      </c>
      <c r="B113" s="7"/>
      <c r="C113" s="19">
        <v>30</v>
      </c>
      <c r="D113" s="74"/>
      <c r="E113" s="145"/>
      <c r="F113" s="131" t="e">
        <f>E113*460/B116</f>
        <v>#DIV/0!</v>
      </c>
      <c r="G113" s="343" t="e">
        <f t="shared" si="59"/>
        <v>#DIV/0!</v>
      </c>
      <c r="H113" s="249"/>
      <c r="I113" s="253"/>
      <c r="J113" s="254"/>
      <c r="K113" s="234"/>
      <c r="L113" s="347"/>
      <c r="M113" s="347"/>
      <c r="N113" s="235"/>
      <c r="O113" s="64">
        <v>90</v>
      </c>
      <c r="P113" s="64">
        <f t="shared" si="55"/>
        <v>0</v>
      </c>
      <c r="Q113" s="433"/>
      <c r="R113" s="131" t="e">
        <f t="shared" si="56"/>
        <v>#DIV/0!</v>
      </c>
      <c r="S113" s="131">
        <f t="shared" si="57"/>
        <v>0</v>
      </c>
      <c r="T113" s="558" t="e">
        <f>(S113/10)*1000*O121/(Q113/100)</f>
        <v>#DIV/0!</v>
      </c>
      <c r="U113" s="533">
        <v>2</v>
      </c>
      <c r="V113" s="127" t="e">
        <f>(U113*P124*200/10)/($B$50/1000)</f>
        <v>#DIV/0!</v>
      </c>
      <c r="W113" s="558" t="e">
        <f t="shared" si="52"/>
        <v>#DIV/0!</v>
      </c>
      <c r="X113" s="558" t="e">
        <f t="shared" si="53"/>
        <v>#DIV/0!</v>
      </c>
      <c r="Y113" s="131" t="e">
        <f t="shared" si="58"/>
        <v>#DIV/0!</v>
      </c>
      <c r="Z113" s="558" t="e">
        <f t="shared" si="54"/>
        <v>#DIV/0!</v>
      </c>
      <c r="AA113" s="181"/>
      <c r="AB113" s="124"/>
    </row>
    <row r="114" spans="1:28">
      <c r="A114" s="6"/>
      <c r="B114" s="72"/>
      <c r="C114" s="19">
        <v>40</v>
      </c>
      <c r="D114" s="74"/>
      <c r="E114" s="145"/>
      <c r="F114" s="131" t="e">
        <f>E114*460/B116</f>
        <v>#DIV/0!</v>
      </c>
      <c r="G114" s="343" t="e">
        <f t="shared" si="59"/>
        <v>#DIV/0!</v>
      </c>
      <c r="H114" s="249"/>
      <c r="I114" s="253"/>
      <c r="J114" s="254"/>
      <c r="K114" s="234"/>
      <c r="L114" s="347"/>
      <c r="M114" s="347"/>
      <c r="N114" s="235"/>
      <c r="O114" s="64">
        <v>100</v>
      </c>
      <c r="P114" s="64">
        <f t="shared" si="55"/>
        <v>0</v>
      </c>
      <c r="Q114" s="433"/>
      <c r="R114" s="131" t="e">
        <f t="shared" si="56"/>
        <v>#DIV/0!</v>
      </c>
      <c r="S114" s="131">
        <f t="shared" si="57"/>
        <v>0</v>
      </c>
      <c r="T114" s="558" t="e">
        <f>(S114/10)*1000*O121/(Q114/100)</f>
        <v>#DIV/0!</v>
      </c>
      <c r="U114" s="533">
        <v>2</v>
      </c>
      <c r="V114" s="127" t="e">
        <f>(U114*P124*200/10)/($B$50/1000)</f>
        <v>#DIV/0!</v>
      </c>
      <c r="W114" s="558" t="e">
        <f t="shared" si="52"/>
        <v>#DIV/0!</v>
      </c>
      <c r="X114" s="558" t="e">
        <f t="shared" si="53"/>
        <v>#DIV/0!</v>
      </c>
      <c r="Y114" s="131" t="e">
        <f t="shared" si="58"/>
        <v>#DIV/0!</v>
      </c>
      <c r="Z114" s="558" t="e">
        <f t="shared" si="54"/>
        <v>#DIV/0!</v>
      </c>
      <c r="AA114" s="181"/>
      <c r="AB114" s="124"/>
    </row>
    <row r="115" spans="1:28">
      <c r="A115" s="30" t="s">
        <v>96</v>
      </c>
      <c r="B115" s="7"/>
      <c r="C115" s="19">
        <v>50</v>
      </c>
      <c r="D115" s="74"/>
      <c r="E115" s="145"/>
      <c r="F115" s="131" t="e">
        <f>E115*460/B116</f>
        <v>#DIV/0!</v>
      </c>
      <c r="G115" s="343" t="e">
        <f t="shared" si="59"/>
        <v>#DIV/0!</v>
      </c>
      <c r="H115" s="249"/>
      <c r="I115" s="253"/>
      <c r="J115" s="254"/>
      <c r="K115" s="234"/>
      <c r="L115" s="347"/>
      <c r="M115" s="347"/>
      <c r="N115" s="235"/>
      <c r="O115" s="19">
        <v>110</v>
      </c>
      <c r="P115" s="64">
        <f t="shared" si="55"/>
        <v>0</v>
      </c>
      <c r="Q115" s="433"/>
      <c r="R115" s="131" t="e">
        <f t="shared" si="56"/>
        <v>#DIV/0!</v>
      </c>
      <c r="S115" s="131">
        <f t="shared" si="57"/>
        <v>0</v>
      </c>
      <c r="T115" s="558" t="e">
        <f>(S115/10)*1000*O121/(Q115/100)</f>
        <v>#DIV/0!</v>
      </c>
      <c r="U115" s="2">
        <v>2</v>
      </c>
      <c r="V115" s="127" t="e">
        <f>(U115*P124*200/10)/($B$50/1000)</f>
        <v>#DIV/0!</v>
      </c>
      <c r="W115" s="558" t="e">
        <f t="shared" si="52"/>
        <v>#DIV/0!</v>
      </c>
      <c r="X115" s="558" t="e">
        <f t="shared" si="53"/>
        <v>#DIV/0!</v>
      </c>
      <c r="Y115" s="131" t="e">
        <f t="shared" si="58"/>
        <v>#DIV/0!</v>
      </c>
      <c r="Z115" s="558" t="e">
        <f t="shared" si="54"/>
        <v>#DIV/0!</v>
      </c>
      <c r="AA115" s="124"/>
      <c r="AB115" s="124"/>
    </row>
    <row r="116" spans="1:28">
      <c r="A116" s="30"/>
      <c r="B116" s="332"/>
      <c r="C116" s="19">
        <v>60</v>
      </c>
      <c r="D116" s="74"/>
      <c r="E116" s="145"/>
      <c r="F116" s="131" t="e">
        <f>E116*460/B116</f>
        <v>#DIV/0!</v>
      </c>
      <c r="G116" s="343" t="e">
        <f t="shared" si="59"/>
        <v>#DIV/0!</v>
      </c>
      <c r="H116" s="249"/>
      <c r="I116" s="253"/>
      <c r="J116" s="254"/>
      <c r="K116" s="234"/>
      <c r="L116" s="347"/>
      <c r="M116" s="347"/>
      <c r="N116" s="235"/>
      <c r="O116" s="65">
        <v>120</v>
      </c>
      <c r="P116" s="65">
        <f t="shared" si="55"/>
        <v>0</v>
      </c>
      <c r="Q116" s="433"/>
      <c r="R116" s="183" t="e">
        <f t="shared" si="56"/>
        <v>#DIV/0!</v>
      </c>
      <c r="S116" s="183">
        <f t="shared" si="57"/>
        <v>0</v>
      </c>
      <c r="T116" s="185" t="e">
        <f>(S116/10)*1000*O121/(Q116/100)</f>
        <v>#DIV/0!</v>
      </c>
      <c r="U116" s="546">
        <v>2</v>
      </c>
      <c r="V116" s="362" t="e">
        <f>(U116*P124*200/10)/($B$50/1000)</f>
        <v>#DIV/0!</v>
      </c>
      <c r="W116" s="185" t="e">
        <f t="shared" si="52"/>
        <v>#DIV/0!</v>
      </c>
      <c r="X116" s="558" t="e">
        <f t="shared" si="53"/>
        <v>#DIV/0!</v>
      </c>
      <c r="Y116" s="131" t="e">
        <f t="shared" si="58"/>
        <v>#DIV/0!</v>
      </c>
      <c r="Z116" s="558" t="e">
        <f t="shared" si="54"/>
        <v>#DIV/0!</v>
      </c>
      <c r="AA116" s="144"/>
      <c r="AB116" s="124"/>
    </row>
    <row r="117" spans="1:28">
      <c r="A117" s="30"/>
      <c r="B117" s="7"/>
      <c r="C117" s="19">
        <v>70</v>
      </c>
      <c r="D117" s="74"/>
      <c r="E117" s="145"/>
      <c r="F117" s="131" t="e">
        <f>E117*460/B116</f>
        <v>#DIV/0!</v>
      </c>
      <c r="G117" s="343" t="e">
        <f t="shared" si="59"/>
        <v>#DIV/0!</v>
      </c>
      <c r="H117" s="249"/>
      <c r="I117" s="253"/>
      <c r="J117" s="254"/>
      <c r="K117" s="1"/>
      <c r="L117" s="347"/>
      <c r="M117" s="347"/>
      <c r="N117" s="1"/>
      <c r="O117" s="204" t="s">
        <v>94</v>
      </c>
      <c r="P117" s="599">
        <f>AVERAGE(P111:P116)</f>
        <v>0</v>
      </c>
      <c r="Q117" s="549" t="e">
        <f t="shared" ref="Q117:Z117" si="60">AVERAGE(Q111:Q116)</f>
        <v>#DIV/0!</v>
      </c>
      <c r="R117" s="185" t="e">
        <f t="shared" si="60"/>
        <v>#DIV/0!</v>
      </c>
      <c r="S117" s="185">
        <f t="shared" si="60"/>
        <v>0</v>
      </c>
      <c r="T117" s="185" t="e">
        <f t="shared" si="60"/>
        <v>#DIV/0!</v>
      </c>
      <c r="U117" s="546">
        <f t="shared" si="60"/>
        <v>2</v>
      </c>
      <c r="V117" s="362" t="e">
        <f t="shared" si="60"/>
        <v>#DIV/0!</v>
      </c>
      <c r="W117" s="185" t="e">
        <f t="shared" si="60"/>
        <v>#DIV/0!</v>
      </c>
      <c r="X117" s="132" t="e">
        <f t="shared" si="60"/>
        <v>#DIV/0!</v>
      </c>
      <c r="Y117" s="132" t="e">
        <f t="shared" si="60"/>
        <v>#DIV/0!</v>
      </c>
      <c r="Z117" s="132" t="e">
        <f t="shared" si="60"/>
        <v>#DIV/0!</v>
      </c>
      <c r="AA117" s="550"/>
      <c r="AB117" s="124"/>
    </row>
    <row r="118" spans="1:28">
      <c r="A118" s="6"/>
      <c r="B118" s="7"/>
      <c r="C118" s="19">
        <v>80</v>
      </c>
      <c r="D118" s="74"/>
      <c r="E118" s="145"/>
      <c r="F118" s="131" t="e">
        <f>E118*460/B116</f>
        <v>#DIV/0!</v>
      </c>
      <c r="G118" s="343" t="e">
        <f t="shared" si="59"/>
        <v>#DIV/0!</v>
      </c>
      <c r="H118" s="248"/>
      <c r="I118" s="238"/>
      <c r="J118" s="248"/>
      <c r="K118" s="1"/>
      <c r="L118" s="347"/>
      <c r="M118" s="347"/>
      <c r="N118" s="1"/>
      <c r="V118" s="95"/>
      <c r="W118" s="95"/>
      <c r="X118" s="95"/>
      <c r="Y118" s="95"/>
      <c r="Z118" s="95"/>
      <c r="AA118" s="3"/>
      <c r="AB118" s="124"/>
    </row>
    <row r="119" spans="1:28" ht="15">
      <c r="A119" s="6"/>
      <c r="B119" s="7"/>
      <c r="C119" s="19">
        <v>85</v>
      </c>
      <c r="D119" s="74"/>
      <c r="E119" s="145"/>
      <c r="F119" s="131" t="e">
        <f>E119*460/B116</f>
        <v>#DIV/0!</v>
      </c>
      <c r="G119" s="343" t="e">
        <f t="shared" si="59"/>
        <v>#DIV/0!</v>
      </c>
      <c r="H119" s="248"/>
      <c r="I119" s="238"/>
      <c r="J119" s="248"/>
      <c r="K119" s="253"/>
      <c r="L119" s="255"/>
      <c r="M119" s="255"/>
      <c r="N119" s="1"/>
      <c r="O119" s="823" t="s">
        <v>63</v>
      </c>
      <c r="P119" s="825"/>
      <c r="Q119" s="824"/>
      <c r="R119" s="1"/>
      <c r="S119" s="895" t="s">
        <v>98</v>
      </c>
      <c r="T119" s="896"/>
      <c r="U119" s="408"/>
      <c r="V119" s="3"/>
      <c r="W119" s="369" t="s">
        <v>22</v>
      </c>
      <c r="X119" s="385" t="s">
        <v>24</v>
      </c>
      <c r="Y119" s="823" t="s">
        <v>81</v>
      </c>
      <c r="Z119" s="824"/>
      <c r="AA119" s="3"/>
      <c r="AB119" s="124"/>
    </row>
    <row r="120" spans="1:28">
      <c r="A120" s="30"/>
      <c r="B120" s="7"/>
      <c r="C120" s="19">
        <v>90</v>
      </c>
      <c r="D120" s="74"/>
      <c r="E120" s="145"/>
      <c r="F120" s="131" t="e">
        <f>E120*460/B116</f>
        <v>#DIV/0!</v>
      </c>
      <c r="G120" s="343" t="e">
        <f t="shared" si="59"/>
        <v>#DIV/0!</v>
      </c>
      <c r="H120" s="248"/>
      <c r="I120" s="238"/>
      <c r="J120" s="248"/>
      <c r="K120" s="253"/>
      <c r="L120" s="257"/>
      <c r="M120" s="257"/>
      <c r="N120" s="1"/>
      <c r="O120" s="401" t="s">
        <v>62</v>
      </c>
      <c r="P120" s="401" t="s">
        <v>58</v>
      </c>
      <c r="Q120" s="402" t="s">
        <v>59</v>
      </c>
      <c r="R120" s="1"/>
      <c r="S120" s="897" t="s">
        <v>99</v>
      </c>
      <c r="T120" s="898"/>
      <c r="U120" s="409"/>
      <c r="V120" s="3"/>
      <c r="W120" s="374" t="s">
        <v>23</v>
      </c>
      <c r="X120" s="374" t="s">
        <v>40</v>
      </c>
      <c r="Y120" s="899" t="s">
        <v>196</v>
      </c>
      <c r="Z120" s="900"/>
      <c r="AA120" s="3"/>
      <c r="AB120" s="124"/>
    </row>
    <row r="121" spans="1:28">
      <c r="A121" s="30"/>
      <c r="B121" s="7"/>
      <c r="C121" s="19">
        <v>100</v>
      </c>
      <c r="D121" s="74"/>
      <c r="E121" s="145"/>
      <c r="F121" s="131" t="e">
        <f>E121*460/B116</f>
        <v>#DIV/0!</v>
      </c>
      <c r="G121" s="343" t="e">
        <f t="shared" si="59"/>
        <v>#DIV/0!</v>
      </c>
      <c r="H121" s="562"/>
      <c r="I121" s="563"/>
      <c r="J121" s="248"/>
      <c r="K121" s="253"/>
      <c r="L121" s="248"/>
      <c r="M121" s="248"/>
      <c r="N121" s="1"/>
      <c r="O121" s="137" t="e">
        <f>P124/Q124</f>
        <v>#DIV/0!</v>
      </c>
      <c r="P121" s="145"/>
      <c r="Q121" s="145"/>
      <c r="R121" s="1"/>
      <c r="S121" s="1"/>
      <c r="T121" s="1"/>
      <c r="U121" s="1"/>
      <c r="V121" s="3"/>
      <c r="W121" s="18">
        <v>2</v>
      </c>
      <c r="X121" s="543">
        <f t="shared" ref="X121:X126" si="61">D118</f>
        <v>0</v>
      </c>
      <c r="Y121" s="567"/>
      <c r="Z121" s="566"/>
      <c r="AA121" s="3"/>
      <c r="AB121" s="124"/>
    </row>
    <row r="122" spans="1:28">
      <c r="A122" s="30"/>
      <c r="B122" s="7"/>
      <c r="C122" s="19">
        <v>110</v>
      </c>
      <c r="D122" s="74"/>
      <c r="E122" s="145"/>
      <c r="F122" s="131" t="e">
        <f>E122*460/B116</f>
        <v>#DIV/0!</v>
      </c>
      <c r="G122" s="343" t="e">
        <f t="shared" si="59"/>
        <v>#DIV/0!</v>
      </c>
      <c r="H122" s="275"/>
      <c r="I122" s="238"/>
      <c r="J122" s="248"/>
      <c r="K122" s="1"/>
      <c r="L122" s="256"/>
      <c r="M122" s="256"/>
      <c r="N122" s="1"/>
      <c r="O122" s="532"/>
      <c r="P122" s="145"/>
      <c r="Q122" s="145"/>
      <c r="R122" s="1"/>
      <c r="S122" s="1"/>
      <c r="T122" s="1"/>
      <c r="U122" s="1"/>
      <c r="V122" s="3"/>
      <c r="W122" s="19">
        <v>7</v>
      </c>
      <c r="X122" s="532">
        <f t="shared" si="61"/>
        <v>0</v>
      </c>
      <c r="Y122" s="877">
        <f>(J118+J119)*(C119-C118)/2</f>
        <v>0</v>
      </c>
      <c r="Z122" s="878"/>
      <c r="AA122" s="3"/>
      <c r="AB122" s="124"/>
    </row>
    <row r="123" spans="1:28">
      <c r="A123" s="30"/>
      <c r="B123" s="7"/>
      <c r="C123" s="19">
        <v>120</v>
      </c>
      <c r="D123" s="74"/>
      <c r="E123" s="145"/>
      <c r="F123" s="131" t="e">
        <f>E123*460/B116</f>
        <v>#DIV/0!</v>
      </c>
      <c r="G123" s="343" t="e">
        <f t="shared" si="59"/>
        <v>#DIV/0!</v>
      </c>
      <c r="H123" s="248"/>
      <c r="I123" s="238"/>
      <c r="J123" s="248"/>
      <c r="K123" s="238"/>
      <c r="L123" s="255"/>
      <c r="M123" s="255"/>
      <c r="N123" s="1"/>
      <c r="O123" s="545"/>
      <c r="P123" s="145"/>
      <c r="Q123" s="145"/>
      <c r="R123" s="1"/>
      <c r="S123" s="1"/>
      <c r="T123" s="1"/>
      <c r="U123" s="1"/>
      <c r="V123" s="3"/>
      <c r="W123" s="19">
        <v>12</v>
      </c>
      <c r="X123" s="532">
        <f t="shared" si="61"/>
        <v>0</v>
      </c>
      <c r="Y123" s="877">
        <f>(J119+J120)*(C120-C119)/2</f>
        <v>0</v>
      </c>
      <c r="Z123" s="878"/>
      <c r="AA123" s="3"/>
      <c r="AB123" s="124"/>
    </row>
    <row r="124" spans="1:28">
      <c r="A124" s="30"/>
      <c r="B124" s="7"/>
      <c r="C124" s="19"/>
      <c r="D124" s="564"/>
      <c r="E124" s="565"/>
      <c r="F124" s="131"/>
      <c r="G124" s="349" t="s">
        <v>228</v>
      </c>
      <c r="H124" s="249"/>
      <c r="I124" s="235"/>
      <c r="J124" s="347"/>
      <c r="K124" s="253"/>
      <c r="L124" s="255"/>
      <c r="M124" s="255"/>
      <c r="N124" s="1"/>
      <c r="O124" s="42" t="s">
        <v>25</v>
      </c>
      <c r="P124" s="551" t="e">
        <f>AVERAGE(P121:P123)</f>
        <v>#DIV/0!</v>
      </c>
      <c r="Q124" s="173" t="e">
        <f>AVERAGE(Q121:Q123)</f>
        <v>#DIV/0!</v>
      </c>
      <c r="R124" s="1"/>
      <c r="S124" s="1"/>
      <c r="T124" s="1"/>
      <c r="U124" s="1"/>
      <c r="V124" s="3"/>
      <c r="W124" s="19">
        <v>22</v>
      </c>
      <c r="X124" s="532">
        <f t="shared" si="61"/>
        <v>0</v>
      </c>
      <c r="Y124" s="877">
        <f>(J120+J121)*(C121-C120)/2</f>
        <v>0</v>
      </c>
      <c r="Z124" s="878"/>
      <c r="AA124" s="3"/>
      <c r="AB124" s="124"/>
    </row>
    <row r="125" spans="1:28">
      <c r="A125" s="30"/>
      <c r="B125" s="7"/>
      <c r="C125" s="19"/>
      <c r="D125" s="564"/>
      <c r="E125" s="565"/>
      <c r="F125" s="131"/>
      <c r="G125" s="344" t="e">
        <f>SUM(G111:G123)</f>
        <v>#DIV/0!</v>
      </c>
      <c r="H125" s="250"/>
      <c r="I125" s="235"/>
      <c r="J125" s="347"/>
      <c r="K125" s="253"/>
      <c r="L125" s="255"/>
      <c r="M125" s="255"/>
      <c r="N125" s="1"/>
      <c r="O125" s="1"/>
      <c r="P125" s="1"/>
      <c r="Q125" s="1"/>
      <c r="R125" s="1"/>
      <c r="S125" s="1"/>
      <c r="T125" s="1"/>
      <c r="U125" s="1"/>
      <c r="V125" s="3"/>
      <c r="W125" s="19">
        <v>32</v>
      </c>
      <c r="X125" s="532">
        <f t="shared" si="61"/>
        <v>0</v>
      </c>
      <c r="Y125" s="877">
        <f>(J121+J122)*(C122-C121)/2</f>
        <v>0</v>
      </c>
      <c r="Z125" s="878"/>
      <c r="AA125" s="3"/>
      <c r="AB125" s="124"/>
    </row>
    <row r="126" spans="1:28">
      <c r="A126" s="30"/>
      <c r="B126" s="7"/>
      <c r="C126" s="19"/>
      <c r="D126" s="564"/>
      <c r="E126" s="565"/>
      <c r="F126" s="131"/>
      <c r="G126" s="347"/>
      <c r="H126" s="250"/>
      <c r="I126" s="235"/>
      <c r="J126" s="347"/>
      <c r="K126" s="253"/>
      <c r="L126" s="255"/>
      <c r="M126" s="255"/>
      <c r="N126" s="1"/>
      <c r="O126" s="1"/>
      <c r="P126" s="1"/>
      <c r="Q126" s="1"/>
      <c r="R126" s="1"/>
      <c r="S126" s="1"/>
      <c r="T126" s="1"/>
      <c r="U126" s="1"/>
      <c r="V126" s="3"/>
      <c r="W126" s="534">
        <v>42</v>
      </c>
      <c r="X126" s="545">
        <f t="shared" si="61"/>
        <v>0</v>
      </c>
      <c r="Y126" s="879">
        <f>(J122+J123)*(C123-C122)/2</f>
        <v>0</v>
      </c>
      <c r="Z126" s="880"/>
      <c r="AA126" s="3"/>
      <c r="AB126" s="124"/>
    </row>
    <row r="127" spans="1:28">
      <c r="A127" s="76"/>
      <c r="B127" s="116"/>
      <c r="C127" s="534"/>
      <c r="D127" s="564"/>
      <c r="E127" s="565"/>
      <c r="F127" s="183"/>
      <c r="G127" s="348"/>
      <c r="H127" s="251"/>
      <c r="I127" s="352"/>
      <c r="J127" s="227"/>
      <c r="K127" s="338"/>
      <c r="L127" s="407"/>
      <c r="M127" s="257"/>
      <c r="N127" s="1"/>
      <c r="O127" s="1"/>
      <c r="P127" s="1"/>
      <c r="Q127" s="1"/>
      <c r="R127" s="1"/>
      <c r="S127" s="1"/>
      <c r="T127" s="1"/>
      <c r="U127" s="1"/>
      <c r="V127" s="1"/>
      <c r="W127" s="545" t="s">
        <v>25</v>
      </c>
      <c r="X127" s="549">
        <f>AVERAGE(X121:X126)</f>
        <v>0</v>
      </c>
      <c r="Y127" s="881">
        <f>SUM(Y122:Z126)/10*(220/100)/40*1000</f>
        <v>0</v>
      </c>
      <c r="Z127" s="882"/>
      <c r="AA127" s="3"/>
      <c r="AB127" s="124"/>
    </row>
    <row r="128" spans="1:28">
      <c r="A128" s="140"/>
      <c r="B128" s="8"/>
      <c r="C128" s="66"/>
      <c r="D128" s="66"/>
      <c r="E128" s="135"/>
      <c r="F128" s="88"/>
      <c r="G128" s="8"/>
      <c r="H128" s="66"/>
      <c r="I128" s="66"/>
      <c r="J128" s="66"/>
      <c r="K128" s="66"/>
      <c r="L128" s="83"/>
      <c r="M128" s="121"/>
      <c r="N128" s="8"/>
      <c r="O128" s="8"/>
      <c r="P128" s="8"/>
      <c r="Q128" s="8"/>
      <c r="R128" s="8"/>
      <c r="S128" s="8"/>
      <c r="T128" s="8"/>
      <c r="U128" s="8"/>
      <c r="V128" s="16"/>
      <c r="W128" s="16"/>
      <c r="X128" s="16"/>
      <c r="Y128" s="16"/>
      <c r="Z128" s="16"/>
      <c r="AA128" s="16"/>
      <c r="AB128" s="144"/>
    </row>
    <row r="129" spans="1:28">
      <c r="A129" s="141"/>
      <c r="B129" s="142"/>
      <c r="C129" s="141"/>
      <c r="D129" s="92"/>
      <c r="E129" s="92"/>
      <c r="F129" s="92"/>
      <c r="G129" s="92"/>
      <c r="H129" s="92"/>
      <c r="I129" s="92"/>
      <c r="J129" s="92"/>
      <c r="K129" s="92"/>
      <c r="L129" s="92"/>
      <c r="M129" s="92"/>
      <c r="N129" s="92"/>
      <c r="O129" s="92">
        <v>118</v>
      </c>
      <c r="P129" s="92"/>
      <c r="Q129" s="92"/>
      <c r="R129" s="92"/>
      <c r="S129" s="92"/>
      <c r="T129" s="92"/>
      <c r="U129" s="92"/>
      <c r="V129" s="92"/>
      <c r="W129" s="92"/>
      <c r="X129" s="92"/>
      <c r="Y129" s="92"/>
    </row>
    <row r="130" spans="1:28" ht="15">
      <c r="A130" s="828" t="s">
        <v>78</v>
      </c>
      <c r="B130" s="833"/>
      <c r="C130" s="400" t="s">
        <v>22</v>
      </c>
      <c r="D130" s="381" t="s">
        <v>164</v>
      </c>
      <c r="E130" s="828" t="s">
        <v>27</v>
      </c>
      <c r="F130" s="833"/>
      <c r="G130" s="382" t="s">
        <v>227</v>
      </c>
      <c r="H130" s="383" t="s">
        <v>145</v>
      </c>
      <c r="I130" s="383" t="s">
        <v>95</v>
      </c>
      <c r="J130" s="384" t="s">
        <v>146</v>
      </c>
      <c r="K130" s="385" t="s">
        <v>28</v>
      </c>
      <c r="L130" s="381" t="s">
        <v>85</v>
      </c>
      <c r="M130" s="381" t="s">
        <v>134</v>
      </c>
      <c r="N130" s="4"/>
      <c r="O130" s="369" t="s">
        <v>22</v>
      </c>
      <c r="P130" s="381" t="s">
        <v>164</v>
      </c>
      <c r="Q130" s="381" t="s">
        <v>238</v>
      </c>
      <c r="R130" s="381" t="s">
        <v>27</v>
      </c>
      <c r="S130" s="381" t="s">
        <v>29</v>
      </c>
      <c r="T130" s="381" t="s">
        <v>179</v>
      </c>
      <c r="U130" s="381" t="s">
        <v>36</v>
      </c>
      <c r="V130" s="381" t="s">
        <v>38</v>
      </c>
      <c r="W130" s="381" t="s">
        <v>33</v>
      </c>
      <c r="X130" s="381" t="s">
        <v>167</v>
      </c>
      <c r="Y130" s="381" t="s">
        <v>181</v>
      </c>
      <c r="Z130" s="393" t="s">
        <v>46</v>
      </c>
      <c r="AA130" s="394"/>
      <c r="AB130" s="295"/>
    </row>
    <row r="131" spans="1:28">
      <c r="A131" s="386"/>
      <c r="B131" s="399"/>
      <c r="C131" s="391" t="s">
        <v>23</v>
      </c>
      <c r="D131" s="371" t="s">
        <v>40</v>
      </c>
      <c r="E131" s="388" t="s">
        <v>108</v>
      </c>
      <c r="F131" s="389" t="s">
        <v>34</v>
      </c>
      <c r="G131" s="390"/>
      <c r="H131" s="375" t="s">
        <v>29</v>
      </c>
      <c r="I131" s="371" t="s">
        <v>29</v>
      </c>
      <c r="J131" s="391" t="s">
        <v>29</v>
      </c>
      <c r="K131" s="374" t="s">
        <v>202</v>
      </c>
      <c r="L131" s="392" t="s">
        <v>84</v>
      </c>
      <c r="M131" s="375" t="s">
        <v>147</v>
      </c>
      <c r="N131" s="1"/>
      <c r="O131" s="374" t="s">
        <v>23</v>
      </c>
      <c r="P131" s="371" t="s">
        <v>40</v>
      </c>
      <c r="Q131" s="371" t="s">
        <v>40</v>
      </c>
      <c r="R131" s="375" t="s">
        <v>34</v>
      </c>
      <c r="S131" s="395"/>
      <c r="T131" s="375" t="s">
        <v>31</v>
      </c>
      <c r="U131" s="375" t="s">
        <v>37</v>
      </c>
      <c r="V131" s="375" t="s">
        <v>39</v>
      </c>
      <c r="W131" s="375" t="s">
        <v>34</v>
      </c>
      <c r="X131" s="375" t="s">
        <v>34</v>
      </c>
      <c r="Y131" s="375" t="s">
        <v>84</v>
      </c>
      <c r="Z131" s="375" t="s">
        <v>41</v>
      </c>
      <c r="AA131" s="375"/>
      <c r="AB131" s="124"/>
    </row>
    <row r="132" spans="1:28">
      <c r="A132" s="17"/>
      <c r="B132" s="5"/>
      <c r="C132" s="18">
        <v>-10</v>
      </c>
      <c r="D132" s="74"/>
      <c r="E132" s="145"/>
      <c r="F132" s="130" t="e">
        <f>E132*460/B138</f>
        <v>#DIV/0!</v>
      </c>
      <c r="G132" s="153"/>
      <c r="H132" s="248"/>
      <c r="I132" s="248"/>
      <c r="J132" s="252"/>
      <c r="K132" s="238"/>
      <c r="L132" s="248"/>
      <c r="M132" s="248"/>
      <c r="N132" s="1"/>
      <c r="O132" s="175">
        <v>-10</v>
      </c>
      <c r="P132" s="635">
        <f>D132</f>
        <v>0</v>
      </c>
      <c r="Q132" s="433"/>
      <c r="R132" s="130" t="e">
        <f>F132</f>
        <v>#DIV/0!</v>
      </c>
      <c r="S132" s="130">
        <f>H132</f>
        <v>0</v>
      </c>
      <c r="T132" s="557" t="e">
        <f>(S132/10)*1000*O143/(Q132/100)</f>
        <v>#DIV/0!</v>
      </c>
      <c r="U132" s="544">
        <v>1.5</v>
      </c>
      <c r="V132" s="126" t="e">
        <f>(U132*P146*200/10)/($B$50/1000)</f>
        <v>#DIV/0!</v>
      </c>
      <c r="W132" s="557" t="e">
        <f t="shared" ref="W132:W138" si="62">V132/T132</f>
        <v>#DIV/0!</v>
      </c>
      <c r="X132" s="557" t="e">
        <f t="shared" ref="X132:X138" si="63">W132-R132</f>
        <v>#DIV/0!</v>
      </c>
      <c r="Y132" s="351"/>
      <c r="Z132" s="557" t="e">
        <f t="shared" ref="Z132:Z138" si="64">(W132/Q132)*100</f>
        <v>#DIV/0!</v>
      </c>
      <c r="AA132" s="182"/>
      <c r="AB132" s="124"/>
    </row>
    <row r="133" spans="1:28">
      <c r="A133" s="30" t="s">
        <v>61</v>
      </c>
      <c r="B133" s="72"/>
      <c r="C133" s="19">
        <v>10</v>
      </c>
      <c r="D133" s="74"/>
      <c r="E133" s="145"/>
      <c r="F133" s="131" t="e">
        <f>E133*460/B138</f>
        <v>#DIV/0!</v>
      </c>
      <c r="G133" s="343" t="e">
        <f>(F133+F132)*5</f>
        <v>#DIV/0!</v>
      </c>
      <c r="H133" s="249"/>
      <c r="I133" s="253"/>
      <c r="J133" s="254"/>
      <c r="K133" s="253"/>
      <c r="L133" s="327"/>
      <c r="M133" s="327"/>
      <c r="N133" s="1"/>
      <c r="O133" s="64">
        <v>80</v>
      </c>
      <c r="P133" s="64">
        <f t="shared" ref="P133:P138" si="65">D140</f>
        <v>0</v>
      </c>
      <c r="Q133" s="433"/>
      <c r="R133" s="131" t="e">
        <f t="shared" ref="R133:R138" si="66">F140</f>
        <v>#DIV/0!</v>
      </c>
      <c r="S133" s="131">
        <f t="shared" ref="S133:S138" si="67">H140</f>
        <v>0</v>
      </c>
      <c r="T133" s="558" t="e">
        <f>(S133/10)*1000*O143/(Q133/100)</f>
        <v>#DIV/0!</v>
      </c>
      <c r="U133" s="533">
        <v>2</v>
      </c>
      <c r="V133" s="127" t="e">
        <f>(U133*P146*200/10)/($B$50/1000)</f>
        <v>#DIV/0!</v>
      </c>
      <c r="W133" s="558" t="e">
        <f t="shared" si="62"/>
        <v>#DIV/0!</v>
      </c>
      <c r="X133" s="558" t="e">
        <f t="shared" si="63"/>
        <v>#DIV/0!</v>
      </c>
      <c r="Y133" s="131" t="e">
        <f t="shared" ref="Y133:Y138" si="68">($X$132-X133)/$X$132*100</f>
        <v>#DIV/0!</v>
      </c>
      <c r="Z133" s="558" t="e">
        <f t="shared" si="64"/>
        <v>#DIV/0!</v>
      </c>
      <c r="AA133" s="181"/>
      <c r="AB133" s="124"/>
    </row>
    <row r="134" spans="1:28">
      <c r="A134" s="6"/>
      <c r="B134" s="7"/>
      <c r="C134" s="19">
        <v>20</v>
      </c>
      <c r="D134" s="74"/>
      <c r="E134" s="145"/>
      <c r="F134" s="131" t="e">
        <f>E134*460/B138</f>
        <v>#DIV/0!</v>
      </c>
      <c r="G134" s="343" t="e">
        <f t="shared" ref="G134:G145" si="69">(F134+F133)*5</f>
        <v>#DIV/0!</v>
      </c>
      <c r="H134" s="249"/>
      <c r="I134" s="253"/>
      <c r="J134" s="254"/>
      <c r="K134" s="234"/>
      <c r="L134" s="254"/>
      <c r="M134" s="254"/>
      <c r="N134" s="1"/>
      <c r="O134" s="532">
        <v>85</v>
      </c>
      <c r="P134" s="64">
        <f t="shared" si="65"/>
        <v>0</v>
      </c>
      <c r="Q134" s="433"/>
      <c r="R134" s="131" t="e">
        <f t="shared" si="66"/>
        <v>#DIV/0!</v>
      </c>
      <c r="S134" s="131">
        <f t="shared" si="67"/>
        <v>0</v>
      </c>
      <c r="T134" s="558" t="e">
        <f>(S134/10)*1000*O143/(Q134/100)</f>
        <v>#DIV/0!</v>
      </c>
      <c r="U134" s="533">
        <v>2</v>
      </c>
      <c r="V134" s="127" t="e">
        <f>(U134*P146*200/10)/($B$50/1000)</f>
        <v>#DIV/0!</v>
      </c>
      <c r="W134" s="558" t="e">
        <f t="shared" si="62"/>
        <v>#DIV/0!</v>
      </c>
      <c r="X134" s="558" t="e">
        <f t="shared" si="63"/>
        <v>#DIV/0!</v>
      </c>
      <c r="Y134" s="131" t="e">
        <f t="shared" si="68"/>
        <v>#DIV/0!</v>
      </c>
      <c r="Z134" s="558" t="e">
        <f t="shared" si="64"/>
        <v>#DIV/0!</v>
      </c>
      <c r="AA134" s="181"/>
      <c r="AB134" s="124"/>
    </row>
    <row r="135" spans="1:28">
      <c r="A135" s="30" t="s">
        <v>97</v>
      </c>
      <c r="B135" s="7"/>
      <c r="C135" s="19">
        <v>30</v>
      </c>
      <c r="D135" s="74"/>
      <c r="E135" s="145"/>
      <c r="F135" s="131" t="e">
        <f>E135*460/B138</f>
        <v>#DIV/0!</v>
      </c>
      <c r="G135" s="343" t="e">
        <f t="shared" si="69"/>
        <v>#DIV/0!</v>
      </c>
      <c r="H135" s="249"/>
      <c r="I135" s="253"/>
      <c r="J135" s="254"/>
      <c r="K135" s="234"/>
      <c r="L135" s="347"/>
      <c r="M135" s="347"/>
      <c r="N135" s="1"/>
      <c r="O135" s="64">
        <v>90</v>
      </c>
      <c r="P135" s="64">
        <f t="shared" si="65"/>
        <v>0</v>
      </c>
      <c r="Q135" s="433"/>
      <c r="R135" s="131" t="e">
        <f t="shared" si="66"/>
        <v>#DIV/0!</v>
      </c>
      <c r="S135" s="131">
        <f t="shared" si="67"/>
        <v>0</v>
      </c>
      <c r="T135" s="558" t="e">
        <f>(S135/10)*1000*O143/(Q135/100)</f>
        <v>#DIV/0!</v>
      </c>
      <c r="U135" s="533">
        <v>2</v>
      </c>
      <c r="V135" s="127" t="e">
        <f>(U135*P146*200/10)/($B$50/1000)</f>
        <v>#DIV/0!</v>
      </c>
      <c r="W135" s="558" t="e">
        <f t="shared" si="62"/>
        <v>#DIV/0!</v>
      </c>
      <c r="X135" s="558" t="e">
        <f t="shared" si="63"/>
        <v>#DIV/0!</v>
      </c>
      <c r="Y135" s="131" t="e">
        <f t="shared" si="68"/>
        <v>#DIV/0!</v>
      </c>
      <c r="Z135" s="558" t="e">
        <f t="shared" si="64"/>
        <v>#DIV/0!</v>
      </c>
      <c r="AA135" s="181"/>
      <c r="AB135" s="124"/>
    </row>
    <row r="136" spans="1:28">
      <c r="A136" s="6"/>
      <c r="B136" s="332"/>
      <c r="C136" s="19">
        <v>40</v>
      </c>
      <c r="D136" s="74"/>
      <c r="E136" s="145"/>
      <c r="F136" s="131" t="e">
        <f>E136*460/B138</f>
        <v>#DIV/0!</v>
      </c>
      <c r="G136" s="343" t="e">
        <f t="shared" si="69"/>
        <v>#DIV/0!</v>
      </c>
      <c r="H136" s="249"/>
      <c r="I136" s="253"/>
      <c r="J136" s="254"/>
      <c r="K136" s="234"/>
      <c r="L136" s="347"/>
      <c r="M136" s="347"/>
      <c r="N136" s="1"/>
      <c r="O136" s="64">
        <v>100</v>
      </c>
      <c r="P136" s="64">
        <f t="shared" si="65"/>
        <v>0</v>
      </c>
      <c r="Q136" s="433"/>
      <c r="R136" s="131" t="e">
        <f t="shared" si="66"/>
        <v>#DIV/0!</v>
      </c>
      <c r="S136" s="131">
        <f t="shared" si="67"/>
        <v>0</v>
      </c>
      <c r="T136" s="558" t="e">
        <f>(S136/10)*1000*O143/(Q136/100)</f>
        <v>#DIV/0!</v>
      </c>
      <c r="U136" s="533">
        <v>2</v>
      </c>
      <c r="V136" s="127" t="e">
        <f>(U136*P146*200/10)/($B$50/1000)</f>
        <v>#DIV/0!</v>
      </c>
      <c r="W136" s="558" t="e">
        <f t="shared" si="62"/>
        <v>#DIV/0!</v>
      </c>
      <c r="X136" s="558" t="e">
        <f t="shared" si="63"/>
        <v>#DIV/0!</v>
      </c>
      <c r="Y136" s="131" t="e">
        <f t="shared" si="68"/>
        <v>#DIV/0!</v>
      </c>
      <c r="Z136" s="558" t="e">
        <f t="shared" si="64"/>
        <v>#DIV/0!</v>
      </c>
      <c r="AA136" s="181"/>
      <c r="AB136" s="124"/>
    </row>
    <row r="137" spans="1:28">
      <c r="A137" s="30" t="s">
        <v>96</v>
      </c>
      <c r="B137" s="7"/>
      <c r="C137" s="19">
        <v>50</v>
      </c>
      <c r="D137" s="74"/>
      <c r="E137" s="145"/>
      <c r="F137" s="131" t="e">
        <f>E137*460/B138</f>
        <v>#DIV/0!</v>
      </c>
      <c r="G137" s="343" t="e">
        <f t="shared" si="69"/>
        <v>#DIV/0!</v>
      </c>
      <c r="H137" s="249"/>
      <c r="I137" s="253"/>
      <c r="J137" s="254"/>
      <c r="K137" s="234"/>
      <c r="L137" s="347"/>
      <c r="M137" s="347"/>
      <c r="N137" s="1"/>
      <c r="O137" s="19">
        <v>110</v>
      </c>
      <c r="P137" s="64">
        <f t="shared" si="65"/>
        <v>0</v>
      </c>
      <c r="Q137" s="433"/>
      <c r="R137" s="131" t="e">
        <f t="shared" si="66"/>
        <v>#DIV/0!</v>
      </c>
      <c r="S137" s="131">
        <f t="shared" si="67"/>
        <v>0</v>
      </c>
      <c r="T137" s="558" t="e">
        <f>(S137/10)*1000*O143/(Q137/100)</f>
        <v>#DIV/0!</v>
      </c>
      <c r="U137" s="2">
        <v>2</v>
      </c>
      <c r="V137" s="127" t="e">
        <f>(U137*P146*200/10)/($B$50/1000)</f>
        <v>#DIV/0!</v>
      </c>
      <c r="W137" s="558" t="e">
        <f t="shared" si="62"/>
        <v>#DIV/0!</v>
      </c>
      <c r="X137" s="558" t="e">
        <f t="shared" si="63"/>
        <v>#DIV/0!</v>
      </c>
      <c r="Y137" s="131" t="e">
        <f t="shared" si="68"/>
        <v>#DIV/0!</v>
      </c>
      <c r="Z137" s="558" t="e">
        <f t="shared" si="64"/>
        <v>#DIV/0!</v>
      </c>
      <c r="AA137" s="124"/>
      <c r="AB137" s="124"/>
    </row>
    <row r="138" spans="1:28">
      <c r="A138" s="30"/>
      <c r="B138" s="72"/>
      <c r="C138" s="19">
        <v>60</v>
      </c>
      <c r="D138" s="74"/>
      <c r="E138" s="145"/>
      <c r="F138" s="131" t="e">
        <f>E138*460/B138</f>
        <v>#DIV/0!</v>
      </c>
      <c r="G138" s="343" t="e">
        <f t="shared" si="69"/>
        <v>#DIV/0!</v>
      </c>
      <c r="H138" s="249"/>
      <c r="I138" s="253"/>
      <c r="J138" s="254"/>
      <c r="K138" s="234"/>
      <c r="L138" s="347"/>
      <c r="M138" s="347"/>
      <c r="N138" s="1"/>
      <c r="O138" s="65">
        <v>120</v>
      </c>
      <c r="P138" s="65">
        <f t="shared" si="65"/>
        <v>0</v>
      </c>
      <c r="Q138" s="433"/>
      <c r="R138" s="183" t="e">
        <f t="shared" si="66"/>
        <v>#DIV/0!</v>
      </c>
      <c r="S138" s="183">
        <f t="shared" si="67"/>
        <v>0</v>
      </c>
      <c r="T138" s="185" t="e">
        <f>(S138/10)*1000*O143/(Q138/100)</f>
        <v>#DIV/0!</v>
      </c>
      <c r="U138" s="546">
        <v>2</v>
      </c>
      <c r="V138" s="362" t="e">
        <f>(U138*P146*200/10)/($B$50/1000)</f>
        <v>#DIV/0!</v>
      </c>
      <c r="W138" s="185" t="e">
        <f t="shared" si="62"/>
        <v>#DIV/0!</v>
      </c>
      <c r="X138" s="558" t="e">
        <f t="shared" si="63"/>
        <v>#DIV/0!</v>
      </c>
      <c r="Y138" s="131" t="e">
        <f t="shared" si="68"/>
        <v>#DIV/0!</v>
      </c>
      <c r="Z138" s="558" t="e">
        <f t="shared" si="64"/>
        <v>#DIV/0!</v>
      </c>
      <c r="AA138" s="144"/>
      <c r="AB138" s="124"/>
    </row>
    <row r="139" spans="1:28">
      <c r="A139" s="30"/>
      <c r="B139" s="7"/>
      <c r="C139" s="19">
        <v>70</v>
      </c>
      <c r="D139" s="74"/>
      <c r="E139" s="145"/>
      <c r="F139" s="131" t="e">
        <f>E139*460/B138</f>
        <v>#DIV/0!</v>
      </c>
      <c r="G139" s="343" t="e">
        <f t="shared" si="69"/>
        <v>#DIV/0!</v>
      </c>
      <c r="H139" s="249"/>
      <c r="I139" s="253"/>
      <c r="J139" s="254"/>
      <c r="K139" s="1"/>
      <c r="L139" s="347"/>
      <c r="M139" s="347"/>
      <c r="N139" s="1"/>
      <c r="O139" s="204" t="s">
        <v>94</v>
      </c>
      <c r="P139" s="599">
        <f>AVERAGE(P133:P138)</f>
        <v>0</v>
      </c>
      <c r="Q139" s="549" t="e">
        <f t="shared" ref="Q139:Z139" si="70">AVERAGE(Q133:Q138)</f>
        <v>#DIV/0!</v>
      </c>
      <c r="R139" s="185" t="e">
        <f t="shared" si="70"/>
        <v>#DIV/0!</v>
      </c>
      <c r="S139" s="185">
        <f t="shared" si="70"/>
        <v>0</v>
      </c>
      <c r="T139" s="185" t="e">
        <f t="shared" si="70"/>
        <v>#DIV/0!</v>
      </c>
      <c r="U139" s="546">
        <f t="shared" si="70"/>
        <v>2</v>
      </c>
      <c r="V139" s="362" t="e">
        <f t="shared" si="70"/>
        <v>#DIV/0!</v>
      </c>
      <c r="W139" s="185" t="e">
        <f t="shared" si="70"/>
        <v>#DIV/0!</v>
      </c>
      <c r="X139" s="132" t="e">
        <f t="shared" si="70"/>
        <v>#DIV/0!</v>
      </c>
      <c r="Y139" s="132" t="e">
        <f t="shared" si="70"/>
        <v>#DIV/0!</v>
      </c>
      <c r="Z139" s="132" t="e">
        <f t="shared" si="70"/>
        <v>#DIV/0!</v>
      </c>
      <c r="AA139" s="552"/>
      <c r="AB139" s="124"/>
    </row>
    <row r="140" spans="1:28">
      <c r="A140" s="6"/>
      <c r="B140" s="7"/>
      <c r="C140" s="19">
        <v>80</v>
      </c>
      <c r="D140" s="74"/>
      <c r="E140" s="145"/>
      <c r="F140" s="131" t="e">
        <f>E140*460/B138</f>
        <v>#DIV/0!</v>
      </c>
      <c r="G140" s="343" t="e">
        <f t="shared" si="69"/>
        <v>#DIV/0!</v>
      </c>
      <c r="H140" s="248"/>
      <c r="I140" s="238"/>
      <c r="J140" s="248"/>
      <c r="K140" s="1"/>
      <c r="L140" s="347"/>
      <c r="M140" s="347"/>
      <c r="N140" s="1"/>
      <c r="V140" s="95"/>
      <c r="W140" s="95"/>
      <c r="X140" s="95"/>
      <c r="Y140" s="95"/>
      <c r="Z140" s="95"/>
      <c r="AA140" s="3"/>
      <c r="AB140" s="124"/>
    </row>
    <row r="141" spans="1:28" ht="15">
      <c r="A141" s="6"/>
      <c r="B141" s="7"/>
      <c r="C141" s="19">
        <v>85</v>
      </c>
      <c r="D141" s="74"/>
      <c r="E141" s="145"/>
      <c r="F141" s="131" t="e">
        <f>E141*460/B138</f>
        <v>#DIV/0!</v>
      </c>
      <c r="G141" s="343" t="e">
        <f t="shared" si="69"/>
        <v>#DIV/0!</v>
      </c>
      <c r="H141" s="248"/>
      <c r="I141" s="238"/>
      <c r="J141" s="248"/>
      <c r="K141" s="253"/>
      <c r="L141" s="255"/>
      <c r="M141" s="255"/>
      <c r="N141" s="1"/>
      <c r="O141" s="823" t="s">
        <v>63</v>
      </c>
      <c r="P141" s="825"/>
      <c r="Q141" s="824"/>
      <c r="R141" s="1"/>
      <c r="S141" s="895" t="s">
        <v>98</v>
      </c>
      <c r="T141" s="896"/>
      <c r="U141" s="78"/>
      <c r="V141" s="3"/>
      <c r="W141" s="369" t="s">
        <v>22</v>
      </c>
      <c r="X141" s="385" t="s">
        <v>24</v>
      </c>
      <c r="Y141" s="828" t="s">
        <v>81</v>
      </c>
      <c r="Z141" s="833"/>
      <c r="AA141" s="3"/>
      <c r="AB141" s="124"/>
    </row>
    <row r="142" spans="1:28">
      <c r="A142" s="30"/>
      <c r="B142" s="7"/>
      <c r="C142" s="19">
        <v>90</v>
      </c>
      <c r="D142" s="74"/>
      <c r="E142" s="145"/>
      <c r="F142" s="131" t="e">
        <f>E142*460/B138</f>
        <v>#DIV/0!</v>
      </c>
      <c r="G142" s="343" t="e">
        <f t="shared" si="69"/>
        <v>#DIV/0!</v>
      </c>
      <c r="H142" s="248"/>
      <c r="I142" s="238"/>
      <c r="J142" s="248"/>
      <c r="K142" s="253"/>
      <c r="L142" s="257"/>
      <c r="M142" s="257"/>
      <c r="N142" s="1"/>
      <c r="O142" s="396" t="s">
        <v>62</v>
      </c>
      <c r="P142" s="396" t="s">
        <v>58</v>
      </c>
      <c r="Q142" s="397" t="s">
        <v>59</v>
      </c>
      <c r="R142" s="1"/>
      <c r="S142" s="897" t="s">
        <v>99</v>
      </c>
      <c r="T142" s="898"/>
      <c r="U142" s="205"/>
      <c r="V142" s="3"/>
      <c r="W142" s="374" t="s">
        <v>23</v>
      </c>
      <c r="X142" s="374" t="s">
        <v>40</v>
      </c>
      <c r="Y142" s="897" t="s">
        <v>196</v>
      </c>
      <c r="Z142" s="898"/>
      <c r="AA142" s="3"/>
      <c r="AB142" s="124"/>
    </row>
    <row r="143" spans="1:28">
      <c r="A143" s="30"/>
      <c r="B143" s="7"/>
      <c r="C143" s="19">
        <v>100</v>
      </c>
      <c r="D143" s="74"/>
      <c r="E143" s="145"/>
      <c r="F143" s="131" t="e">
        <f>E143*460/B138</f>
        <v>#DIV/0!</v>
      </c>
      <c r="G143" s="343" t="e">
        <f t="shared" si="69"/>
        <v>#DIV/0!</v>
      </c>
      <c r="H143" s="562"/>
      <c r="I143" s="563"/>
      <c r="J143" s="248"/>
      <c r="K143" s="253"/>
      <c r="L143" s="248"/>
      <c r="M143" s="248"/>
      <c r="N143" s="1"/>
      <c r="O143" s="137" t="e">
        <f>P146/Q146</f>
        <v>#DIV/0!</v>
      </c>
      <c r="P143" s="145"/>
      <c r="Q143" s="145"/>
      <c r="R143" s="1"/>
      <c r="S143" s="1"/>
      <c r="T143" s="1"/>
      <c r="U143" s="1"/>
      <c r="V143" s="3"/>
      <c r="W143" s="18">
        <v>2</v>
      </c>
      <c r="X143" s="543">
        <f t="shared" ref="X143:X148" si="71">D140</f>
        <v>0</v>
      </c>
      <c r="Y143" s="567"/>
      <c r="Z143" s="566"/>
      <c r="AA143" s="3"/>
      <c r="AB143" s="124"/>
    </row>
    <row r="144" spans="1:28">
      <c r="A144" s="30"/>
      <c r="B144" s="7"/>
      <c r="C144" s="19">
        <v>110</v>
      </c>
      <c r="D144" s="74"/>
      <c r="E144" s="145"/>
      <c r="F144" s="131" t="e">
        <f>E144*460/B138</f>
        <v>#DIV/0!</v>
      </c>
      <c r="G144" s="343" t="e">
        <f t="shared" si="69"/>
        <v>#DIV/0!</v>
      </c>
      <c r="H144" s="275"/>
      <c r="I144" s="238"/>
      <c r="J144" s="248"/>
      <c r="K144" s="1"/>
      <c r="L144" s="256"/>
      <c r="M144" s="256"/>
      <c r="N144" s="1"/>
      <c r="O144" s="532"/>
      <c r="P144" s="145"/>
      <c r="Q144" s="145"/>
      <c r="R144" s="1"/>
      <c r="S144" s="1"/>
      <c r="T144" s="1"/>
      <c r="U144" s="1"/>
      <c r="V144" s="3"/>
      <c r="W144" s="19">
        <v>7</v>
      </c>
      <c r="X144" s="532">
        <f t="shared" si="71"/>
        <v>0</v>
      </c>
      <c r="Y144" s="877">
        <f>(J140+J141)*(C141-C140)/2</f>
        <v>0</v>
      </c>
      <c r="Z144" s="878"/>
      <c r="AA144" s="3"/>
      <c r="AB144" s="124"/>
    </row>
    <row r="145" spans="1:28">
      <c r="A145" s="30"/>
      <c r="B145" s="7"/>
      <c r="C145" s="19">
        <v>120</v>
      </c>
      <c r="D145" s="74"/>
      <c r="E145" s="145"/>
      <c r="F145" s="131" t="e">
        <f>E145*460/B138</f>
        <v>#DIV/0!</v>
      </c>
      <c r="G145" s="343" t="e">
        <f t="shared" si="69"/>
        <v>#DIV/0!</v>
      </c>
      <c r="H145" s="248"/>
      <c r="I145" s="238"/>
      <c r="J145" s="248"/>
      <c r="K145" s="238"/>
      <c r="L145" s="255"/>
      <c r="M145" s="255"/>
      <c r="N145" s="1"/>
      <c r="O145" s="545"/>
      <c r="P145" s="145"/>
      <c r="Q145" s="145"/>
      <c r="R145" s="1"/>
      <c r="S145" s="1"/>
      <c r="T145" s="1"/>
      <c r="U145" s="1"/>
      <c r="V145" s="3"/>
      <c r="W145" s="19">
        <v>12</v>
      </c>
      <c r="X145" s="532">
        <f t="shared" si="71"/>
        <v>0</v>
      </c>
      <c r="Y145" s="877">
        <f>(J141+J142)*(C142-C141)/2</f>
        <v>0</v>
      </c>
      <c r="Z145" s="878"/>
      <c r="AA145" s="3"/>
      <c r="AB145" s="124"/>
    </row>
    <row r="146" spans="1:28">
      <c r="A146" s="30"/>
      <c r="B146" s="7"/>
      <c r="C146" s="19"/>
      <c r="D146" s="564"/>
      <c r="E146" s="565"/>
      <c r="F146" s="131"/>
      <c r="G146" s="349" t="s">
        <v>228</v>
      </c>
      <c r="H146" s="249"/>
      <c r="I146" s="235"/>
      <c r="J146" s="347"/>
      <c r="K146" s="253"/>
      <c r="L146" s="255"/>
      <c r="M146" s="255"/>
      <c r="N146" s="1"/>
      <c r="O146" s="42" t="s">
        <v>25</v>
      </c>
      <c r="P146" s="551" t="e">
        <f>AVERAGE(P143:P145)</f>
        <v>#DIV/0!</v>
      </c>
      <c r="Q146" s="173" t="e">
        <f>AVERAGE(Q143:Q145)</f>
        <v>#DIV/0!</v>
      </c>
      <c r="R146" s="1"/>
      <c r="S146" s="1"/>
      <c r="T146" s="1"/>
      <c r="U146" s="1"/>
      <c r="V146" s="3"/>
      <c r="W146" s="19">
        <v>22</v>
      </c>
      <c r="X146" s="532">
        <f t="shared" si="71"/>
        <v>0</v>
      </c>
      <c r="Y146" s="877">
        <f>(J142+J143)*(C143-C142)/2</f>
        <v>0</v>
      </c>
      <c r="Z146" s="878"/>
      <c r="AA146" s="3"/>
      <c r="AB146" s="124"/>
    </row>
    <row r="147" spans="1:28">
      <c r="A147" s="30"/>
      <c r="B147" s="7"/>
      <c r="C147" s="19"/>
      <c r="D147" s="564"/>
      <c r="E147" s="565"/>
      <c r="F147" s="131"/>
      <c r="G147" s="344" t="e">
        <f>SUM(G133:G145)</f>
        <v>#DIV/0!</v>
      </c>
      <c r="H147" s="250"/>
      <c r="I147" s="235"/>
      <c r="J147" s="347"/>
      <c r="K147" s="253"/>
      <c r="L147" s="255"/>
      <c r="M147" s="255"/>
      <c r="N147" s="1"/>
      <c r="O147" s="1"/>
      <c r="P147" s="1"/>
      <c r="Q147" s="1"/>
      <c r="R147" s="1"/>
      <c r="S147" s="1"/>
      <c r="T147" s="1"/>
      <c r="U147" s="1"/>
      <c r="V147" s="3"/>
      <c r="W147" s="19">
        <v>32</v>
      </c>
      <c r="X147" s="532">
        <f t="shared" si="71"/>
        <v>0</v>
      </c>
      <c r="Y147" s="877">
        <f>(J143+J144)*(C144-C143)/2</f>
        <v>0</v>
      </c>
      <c r="Z147" s="878"/>
      <c r="AA147" s="3"/>
      <c r="AB147" s="124"/>
    </row>
    <row r="148" spans="1:28">
      <c r="A148" s="30"/>
      <c r="B148" s="7"/>
      <c r="C148" s="19"/>
      <c r="D148" s="564"/>
      <c r="E148" s="565"/>
      <c r="F148" s="131"/>
      <c r="G148" s="347"/>
      <c r="H148" s="250"/>
      <c r="I148" s="235"/>
      <c r="J148" s="347"/>
      <c r="K148" s="253"/>
      <c r="L148" s="255"/>
      <c r="M148" s="255"/>
      <c r="N148" s="1"/>
      <c r="O148" s="1"/>
      <c r="P148" s="1"/>
      <c r="Q148" s="1"/>
      <c r="R148" s="1"/>
      <c r="S148" s="1"/>
      <c r="T148" s="1"/>
      <c r="U148" s="1"/>
      <c r="V148" s="3"/>
      <c r="W148" s="534">
        <v>42</v>
      </c>
      <c r="X148" s="545">
        <f t="shared" si="71"/>
        <v>0</v>
      </c>
      <c r="Y148" s="879">
        <f>(J144+J145)*(C145-C144)/2</f>
        <v>0</v>
      </c>
      <c r="Z148" s="880"/>
      <c r="AA148" s="3"/>
      <c r="AB148" s="124"/>
    </row>
    <row r="149" spans="1:28">
      <c r="A149" s="76"/>
      <c r="B149" s="116"/>
      <c r="C149" s="534"/>
      <c r="D149" s="564"/>
      <c r="E149" s="565"/>
      <c r="F149" s="183"/>
      <c r="G149" s="348"/>
      <c r="H149" s="251"/>
      <c r="I149" s="352"/>
      <c r="J149" s="227"/>
      <c r="K149" s="338"/>
      <c r="L149" s="407"/>
      <c r="M149" s="257"/>
      <c r="N149" s="1"/>
      <c r="O149" s="1"/>
      <c r="P149" s="1"/>
      <c r="Q149" s="1"/>
      <c r="R149" s="1"/>
      <c r="S149" s="1"/>
      <c r="T149" s="1"/>
      <c r="U149" s="1"/>
      <c r="V149" s="1"/>
      <c r="W149" s="545" t="s">
        <v>25</v>
      </c>
      <c r="X149" s="549">
        <f>AVERAGE(X143:X148)</f>
        <v>0</v>
      </c>
      <c r="Y149" s="881">
        <f>SUM(Y144:Z148)/10*(220/100)/40*1000</f>
        <v>0</v>
      </c>
      <c r="Z149" s="882"/>
      <c r="AA149" s="3"/>
      <c r="AB149" s="124"/>
    </row>
    <row r="150" spans="1:28">
      <c r="A150" s="140"/>
      <c r="B150" s="8"/>
      <c r="C150" s="66"/>
      <c r="D150" s="66"/>
      <c r="E150" s="135"/>
      <c r="F150" s="88"/>
      <c r="G150" s="8"/>
      <c r="H150" s="66"/>
      <c r="I150" s="66"/>
      <c r="J150" s="66"/>
      <c r="K150" s="66"/>
      <c r="L150" s="83"/>
      <c r="M150" s="121"/>
      <c r="N150" s="8"/>
      <c r="O150" s="8"/>
      <c r="P150" s="8"/>
      <c r="Q150" s="8"/>
      <c r="R150" s="8"/>
      <c r="S150" s="8"/>
      <c r="T150" s="8"/>
      <c r="U150" s="8"/>
      <c r="V150" s="16"/>
      <c r="W150" s="16"/>
      <c r="X150" s="16"/>
      <c r="Y150" s="16"/>
      <c r="Z150" s="16"/>
      <c r="AA150" s="16"/>
      <c r="AB150" s="144"/>
    </row>
    <row r="151" spans="1:28">
      <c r="A151" s="141"/>
      <c r="B151" s="142"/>
      <c r="C151" s="141"/>
      <c r="D151" s="92"/>
      <c r="E151" s="92"/>
      <c r="F151" s="92"/>
      <c r="G151" s="92"/>
      <c r="H151" s="92"/>
      <c r="I151" s="92"/>
      <c r="J151" s="92"/>
      <c r="K151" s="92"/>
      <c r="L151" s="92"/>
      <c r="M151" s="92"/>
      <c r="N151" s="92"/>
      <c r="O151" s="92"/>
      <c r="P151" s="92"/>
      <c r="Q151" s="92"/>
      <c r="R151" s="92"/>
      <c r="S151" s="92"/>
      <c r="T151" s="92"/>
      <c r="U151" s="92"/>
      <c r="V151" s="92"/>
      <c r="W151" s="92"/>
      <c r="X151" s="92"/>
      <c r="Y151" s="92"/>
    </row>
    <row r="152" spans="1:28" ht="15">
      <c r="A152" s="828" t="s">
        <v>79</v>
      </c>
      <c r="B152" s="833"/>
      <c r="C152" s="400" t="s">
        <v>22</v>
      </c>
      <c r="D152" s="381" t="s">
        <v>164</v>
      </c>
      <c r="E152" s="828" t="s">
        <v>27</v>
      </c>
      <c r="F152" s="833"/>
      <c r="G152" s="382" t="s">
        <v>227</v>
      </c>
      <c r="H152" s="383" t="s">
        <v>145</v>
      </c>
      <c r="I152" s="383" t="s">
        <v>95</v>
      </c>
      <c r="J152" s="384" t="s">
        <v>146</v>
      </c>
      <c r="K152" s="385" t="s">
        <v>28</v>
      </c>
      <c r="L152" s="381" t="s">
        <v>85</v>
      </c>
      <c r="M152" s="381" t="s">
        <v>134</v>
      </c>
      <c r="N152" s="4"/>
      <c r="O152" s="369" t="s">
        <v>22</v>
      </c>
      <c r="P152" s="381" t="s">
        <v>164</v>
      </c>
      <c r="Q152" s="381" t="s">
        <v>238</v>
      </c>
      <c r="R152" s="381" t="s">
        <v>27</v>
      </c>
      <c r="S152" s="381" t="s">
        <v>29</v>
      </c>
      <c r="T152" s="381" t="s">
        <v>179</v>
      </c>
      <c r="U152" s="381" t="s">
        <v>36</v>
      </c>
      <c r="V152" s="381" t="s">
        <v>38</v>
      </c>
      <c r="W152" s="381" t="s">
        <v>33</v>
      </c>
      <c r="X152" s="381" t="s">
        <v>167</v>
      </c>
      <c r="Y152" s="381" t="s">
        <v>181</v>
      </c>
      <c r="Z152" s="393" t="s">
        <v>46</v>
      </c>
      <c r="AA152" s="394"/>
      <c r="AB152" s="295"/>
    </row>
    <row r="153" spans="1:28">
      <c r="A153" s="386"/>
      <c r="B153" s="399"/>
      <c r="C153" s="391" t="s">
        <v>23</v>
      </c>
      <c r="D153" s="371" t="s">
        <v>40</v>
      </c>
      <c r="E153" s="388" t="s">
        <v>108</v>
      </c>
      <c r="F153" s="389" t="s">
        <v>34</v>
      </c>
      <c r="G153" s="390"/>
      <c r="H153" s="375" t="s">
        <v>29</v>
      </c>
      <c r="I153" s="371" t="s">
        <v>29</v>
      </c>
      <c r="J153" s="391" t="s">
        <v>29</v>
      </c>
      <c r="K153" s="374" t="s">
        <v>202</v>
      </c>
      <c r="L153" s="392" t="s">
        <v>84</v>
      </c>
      <c r="M153" s="375" t="s">
        <v>147</v>
      </c>
      <c r="N153" s="1"/>
      <c r="O153" s="374" t="s">
        <v>23</v>
      </c>
      <c r="P153" s="371" t="s">
        <v>40</v>
      </c>
      <c r="Q153" s="371" t="s">
        <v>40</v>
      </c>
      <c r="R153" s="375" t="s">
        <v>34</v>
      </c>
      <c r="S153" s="395"/>
      <c r="T153" s="375" t="s">
        <v>31</v>
      </c>
      <c r="U153" s="375" t="s">
        <v>37</v>
      </c>
      <c r="V153" s="375" t="s">
        <v>39</v>
      </c>
      <c r="W153" s="375" t="s">
        <v>34</v>
      </c>
      <c r="X153" s="375" t="s">
        <v>34</v>
      </c>
      <c r="Y153" s="375" t="s">
        <v>84</v>
      </c>
      <c r="Z153" s="375" t="s">
        <v>41</v>
      </c>
      <c r="AA153" s="375"/>
      <c r="AB153" s="124"/>
    </row>
    <row r="154" spans="1:28">
      <c r="A154" s="17"/>
      <c r="B154" s="5"/>
      <c r="C154" s="18">
        <v>-10</v>
      </c>
      <c r="D154" s="74"/>
      <c r="E154" s="145"/>
      <c r="F154" s="130"/>
      <c r="G154" s="153"/>
      <c r="H154" s="248"/>
      <c r="I154" s="248"/>
      <c r="J154" s="252"/>
      <c r="K154" s="238"/>
      <c r="L154" s="248"/>
      <c r="M154" s="248"/>
      <c r="N154" s="1"/>
      <c r="O154" s="175">
        <v>-10</v>
      </c>
      <c r="P154" s="635"/>
      <c r="Q154" s="433"/>
      <c r="R154" s="130"/>
      <c r="S154" s="130"/>
      <c r="T154" s="605"/>
      <c r="U154" s="583"/>
      <c r="V154" s="126"/>
      <c r="W154" s="605"/>
      <c r="X154" s="605"/>
      <c r="Y154" s="351"/>
      <c r="Z154" s="605"/>
      <c r="AA154" s="182"/>
      <c r="AB154" s="124"/>
    </row>
    <row r="155" spans="1:28">
      <c r="A155" s="30" t="s">
        <v>61</v>
      </c>
      <c r="B155" s="72"/>
      <c r="C155" s="19">
        <v>10</v>
      </c>
      <c r="D155" s="74"/>
      <c r="E155" s="145"/>
      <c r="F155" s="131"/>
      <c r="G155" s="343"/>
      <c r="H155" s="249"/>
      <c r="I155" s="253"/>
      <c r="J155" s="254"/>
      <c r="K155" s="253"/>
      <c r="L155" s="327"/>
      <c r="M155" s="327"/>
      <c r="N155" s="1"/>
      <c r="O155" s="64">
        <v>80</v>
      </c>
      <c r="P155" s="64"/>
      <c r="Q155" s="433"/>
      <c r="R155" s="131"/>
      <c r="S155" s="131"/>
      <c r="T155" s="606"/>
      <c r="U155" s="585"/>
      <c r="V155" s="127"/>
      <c r="W155" s="606"/>
      <c r="X155" s="606"/>
      <c r="Y155" s="131"/>
      <c r="Z155" s="606"/>
      <c r="AA155" s="594"/>
      <c r="AB155" s="124"/>
    </row>
    <row r="156" spans="1:28">
      <c r="A156" s="6"/>
      <c r="B156" s="7"/>
      <c r="C156" s="19">
        <v>20</v>
      </c>
      <c r="D156" s="74"/>
      <c r="E156" s="145"/>
      <c r="F156" s="131"/>
      <c r="G156" s="343"/>
      <c r="H156" s="249"/>
      <c r="I156" s="253"/>
      <c r="J156" s="254"/>
      <c r="K156" s="234"/>
      <c r="L156" s="254"/>
      <c r="M156" s="254"/>
      <c r="N156" s="1"/>
      <c r="O156" s="584">
        <v>85</v>
      </c>
      <c r="P156" s="64"/>
      <c r="Q156" s="433"/>
      <c r="R156" s="131"/>
      <c r="S156" s="131"/>
      <c r="T156" s="606"/>
      <c r="U156" s="585"/>
      <c r="V156" s="127"/>
      <c r="W156" s="606"/>
      <c r="X156" s="606"/>
      <c r="Y156" s="131"/>
      <c r="Z156" s="606"/>
      <c r="AA156" s="594"/>
      <c r="AB156" s="124"/>
    </row>
    <row r="157" spans="1:28">
      <c r="A157" s="30" t="s">
        <v>97</v>
      </c>
      <c r="B157" s="7"/>
      <c r="C157" s="19">
        <v>30</v>
      </c>
      <c r="D157" s="74"/>
      <c r="E157" s="145"/>
      <c r="F157" s="131"/>
      <c r="G157" s="343"/>
      <c r="H157" s="249"/>
      <c r="I157" s="253"/>
      <c r="J157" s="254"/>
      <c r="K157" s="234"/>
      <c r="L157" s="347"/>
      <c r="M157" s="347"/>
      <c r="N157" s="1"/>
      <c r="O157" s="64">
        <v>90</v>
      </c>
      <c r="P157" s="64"/>
      <c r="Q157" s="433"/>
      <c r="R157" s="131"/>
      <c r="S157" s="131"/>
      <c r="T157" s="606"/>
      <c r="U157" s="585"/>
      <c r="V157" s="127"/>
      <c r="W157" s="606"/>
      <c r="X157" s="606"/>
      <c r="Y157" s="131"/>
      <c r="Z157" s="606"/>
      <c r="AA157" s="594"/>
      <c r="AB157" s="124"/>
    </row>
    <row r="158" spans="1:28">
      <c r="A158" s="6"/>
      <c r="B158" s="332"/>
      <c r="C158" s="19">
        <v>40</v>
      </c>
      <c r="D158" s="74"/>
      <c r="E158" s="145"/>
      <c r="F158" s="131"/>
      <c r="G158" s="343"/>
      <c r="H158" s="249"/>
      <c r="I158" s="253"/>
      <c r="J158" s="254"/>
      <c r="K158" s="234"/>
      <c r="L158" s="347"/>
      <c r="M158" s="347"/>
      <c r="N158" s="1"/>
      <c r="O158" s="64">
        <v>100</v>
      </c>
      <c r="P158" s="64"/>
      <c r="Q158" s="433"/>
      <c r="R158" s="131"/>
      <c r="S158" s="131"/>
      <c r="T158" s="606"/>
      <c r="U158" s="585"/>
      <c r="V158" s="127"/>
      <c r="W158" s="606"/>
      <c r="X158" s="606"/>
      <c r="Y158" s="131"/>
      <c r="Z158" s="606"/>
      <c r="AA158" s="594"/>
      <c r="AB158" s="124"/>
    </row>
    <row r="159" spans="1:28">
      <c r="A159" s="30" t="s">
        <v>96</v>
      </c>
      <c r="B159" s="7"/>
      <c r="C159" s="19">
        <v>50</v>
      </c>
      <c r="D159" s="74"/>
      <c r="E159" s="145"/>
      <c r="F159" s="131"/>
      <c r="G159" s="343"/>
      <c r="H159" s="249"/>
      <c r="I159" s="253"/>
      <c r="J159" s="254"/>
      <c r="K159" s="234"/>
      <c r="L159" s="347"/>
      <c r="M159" s="347"/>
      <c r="N159" s="1"/>
      <c r="O159" s="19">
        <v>110</v>
      </c>
      <c r="P159" s="64"/>
      <c r="Q159" s="433"/>
      <c r="R159" s="131"/>
      <c r="S159" s="131"/>
      <c r="T159" s="606"/>
      <c r="U159" s="2"/>
      <c r="V159" s="127"/>
      <c r="W159" s="606"/>
      <c r="X159" s="606"/>
      <c r="Y159" s="131"/>
      <c r="Z159" s="606"/>
      <c r="AA159" s="124"/>
      <c r="AB159" s="124"/>
    </row>
    <row r="160" spans="1:28">
      <c r="A160" s="30"/>
      <c r="B160" s="72"/>
      <c r="C160" s="19">
        <v>60</v>
      </c>
      <c r="D160" s="74"/>
      <c r="E160" s="145"/>
      <c r="F160" s="131"/>
      <c r="G160" s="343"/>
      <c r="H160" s="249"/>
      <c r="I160" s="253"/>
      <c r="J160" s="254"/>
      <c r="K160" s="234"/>
      <c r="L160" s="347"/>
      <c r="M160" s="347"/>
      <c r="N160" s="1"/>
      <c r="O160" s="65">
        <v>120</v>
      </c>
      <c r="P160" s="65"/>
      <c r="Q160" s="433"/>
      <c r="R160" s="183"/>
      <c r="S160" s="183"/>
      <c r="T160" s="185"/>
      <c r="U160" s="589"/>
      <c r="V160" s="362"/>
      <c r="W160" s="185"/>
      <c r="X160" s="606"/>
      <c r="Y160" s="131"/>
      <c r="Z160" s="606"/>
      <c r="AA160" s="144"/>
      <c r="AB160" s="124"/>
    </row>
    <row r="161" spans="1:53">
      <c r="A161" s="30"/>
      <c r="B161" s="7"/>
      <c r="C161" s="19">
        <v>70</v>
      </c>
      <c r="D161" s="74"/>
      <c r="E161" s="145"/>
      <c r="F161" s="131"/>
      <c r="G161" s="343"/>
      <c r="H161" s="249"/>
      <c r="I161" s="253"/>
      <c r="J161" s="254"/>
      <c r="K161" s="1"/>
      <c r="L161" s="347"/>
      <c r="M161" s="347"/>
      <c r="N161" s="1"/>
      <c r="O161" s="204" t="s">
        <v>94</v>
      </c>
      <c r="P161" s="599"/>
      <c r="Q161" s="599"/>
      <c r="R161" s="185"/>
      <c r="S161" s="185"/>
      <c r="T161" s="185"/>
      <c r="U161" s="589"/>
      <c r="V161" s="362"/>
      <c r="W161" s="185"/>
      <c r="X161" s="132"/>
      <c r="Y161" s="132"/>
      <c r="Z161" s="132"/>
      <c r="AA161" s="598"/>
      <c r="AB161" s="124"/>
    </row>
    <row r="162" spans="1:53">
      <c r="A162" s="6"/>
      <c r="B162" s="7"/>
      <c r="C162" s="19">
        <v>80</v>
      </c>
      <c r="D162" s="74"/>
      <c r="E162" s="145"/>
      <c r="F162" s="131"/>
      <c r="G162" s="343"/>
      <c r="H162" s="248"/>
      <c r="I162" s="238"/>
      <c r="J162" s="248"/>
      <c r="K162" s="1"/>
      <c r="L162" s="347"/>
      <c r="M162" s="347"/>
      <c r="N162" s="1"/>
      <c r="V162" s="95"/>
      <c r="W162" s="95"/>
      <c r="X162" s="95"/>
      <c r="Y162" s="95"/>
      <c r="Z162" s="95"/>
      <c r="AA162" s="3"/>
      <c r="AB162" s="124"/>
    </row>
    <row r="163" spans="1:53" ht="15">
      <c r="A163" s="6"/>
      <c r="B163" s="7"/>
      <c r="C163" s="19">
        <v>85</v>
      </c>
      <c r="D163" s="74"/>
      <c r="E163" s="145"/>
      <c r="F163" s="131"/>
      <c r="G163" s="343"/>
      <c r="H163" s="248"/>
      <c r="I163" s="238"/>
      <c r="J163" s="248"/>
      <c r="K163" s="253"/>
      <c r="L163" s="255"/>
      <c r="M163" s="255"/>
      <c r="N163" s="1"/>
      <c r="O163" s="823" t="s">
        <v>63</v>
      </c>
      <c r="P163" s="825"/>
      <c r="Q163" s="824"/>
      <c r="R163" s="1"/>
      <c r="S163" s="895" t="s">
        <v>98</v>
      </c>
      <c r="T163" s="896"/>
      <c r="U163" s="78"/>
      <c r="V163" s="3"/>
      <c r="W163" s="369" t="s">
        <v>22</v>
      </c>
      <c r="X163" s="385" t="s">
        <v>24</v>
      </c>
      <c r="Y163" s="828" t="s">
        <v>81</v>
      </c>
      <c r="Z163" s="833"/>
      <c r="AA163" s="3"/>
      <c r="AB163" s="124"/>
    </row>
    <row r="164" spans="1:53">
      <c r="A164" s="30"/>
      <c r="B164" s="7"/>
      <c r="C164" s="19">
        <v>90</v>
      </c>
      <c r="D164" s="74"/>
      <c r="E164" s="145"/>
      <c r="F164" s="131"/>
      <c r="G164" s="343"/>
      <c r="H164" s="248"/>
      <c r="I164" s="238"/>
      <c r="J164" s="248"/>
      <c r="K164" s="253"/>
      <c r="L164" s="257"/>
      <c r="M164" s="257"/>
      <c r="N164" s="1"/>
      <c r="O164" s="396" t="s">
        <v>62</v>
      </c>
      <c r="P164" s="396" t="s">
        <v>58</v>
      </c>
      <c r="Q164" s="397" t="s">
        <v>59</v>
      </c>
      <c r="R164" s="1"/>
      <c r="S164" s="897" t="s">
        <v>99</v>
      </c>
      <c r="T164" s="898"/>
      <c r="U164" s="205"/>
      <c r="V164" s="3"/>
      <c r="W164" s="374" t="s">
        <v>23</v>
      </c>
      <c r="X164" s="374" t="s">
        <v>40</v>
      </c>
      <c r="Y164" s="897" t="s">
        <v>196</v>
      </c>
      <c r="Z164" s="898"/>
      <c r="AA164" s="3"/>
      <c r="AB164" s="124"/>
    </row>
    <row r="165" spans="1:53">
      <c r="A165" s="30"/>
      <c r="B165" s="7"/>
      <c r="C165" s="19">
        <v>100</v>
      </c>
      <c r="D165" s="74"/>
      <c r="E165" s="145"/>
      <c r="F165" s="131"/>
      <c r="G165" s="343"/>
      <c r="H165" s="562"/>
      <c r="I165" s="563"/>
      <c r="J165" s="248"/>
      <c r="K165" s="253"/>
      <c r="L165" s="248"/>
      <c r="M165" s="248"/>
      <c r="N165" s="1"/>
      <c r="O165" s="137" t="e">
        <f>P168/Q168</f>
        <v>#DIV/0!</v>
      </c>
      <c r="P165" s="145"/>
      <c r="Q165" s="145"/>
      <c r="R165" s="1"/>
      <c r="S165" s="1"/>
      <c r="T165" s="1"/>
      <c r="U165" s="1"/>
      <c r="V165" s="3"/>
      <c r="W165" s="18">
        <v>2</v>
      </c>
      <c r="X165" s="582">
        <f>D167</f>
        <v>0</v>
      </c>
      <c r="Y165" s="340"/>
      <c r="Z165" s="341"/>
      <c r="AA165" s="3"/>
      <c r="AB165" s="124"/>
    </row>
    <row r="166" spans="1:53">
      <c r="A166" s="30"/>
      <c r="B166" s="7"/>
      <c r="C166" s="19">
        <v>110</v>
      </c>
      <c r="D166" s="74"/>
      <c r="E166" s="145"/>
      <c r="F166" s="131"/>
      <c r="G166" s="343"/>
      <c r="H166" s="275"/>
      <c r="I166" s="238"/>
      <c r="J166" s="248"/>
      <c r="K166" s="1"/>
      <c r="L166" s="256"/>
      <c r="M166" s="256"/>
      <c r="N166" s="1"/>
      <c r="O166" s="584"/>
      <c r="P166" s="145"/>
      <c r="Q166" s="145"/>
      <c r="R166" s="1"/>
      <c r="S166" s="1"/>
      <c r="T166" s="1"/>
      <c r="U166" s="1"/>
      <c r="V166" s="3"/>
      <c r="W166" s="19">
        <v>5</v>
      </c>
      <c r="X166" s="584">
        <f>D168</f>
        <v>0</v>
      </c>
      <c r="Y166" s="601">
        <f>(J167+J168)*(C168-C167)/2</f>
        <v>0</v>
      </c>
      <c r="Z166" s="602"/>
      <c r="AA166" s="3"/>
      <c r="AB166" s="124"/>
    </row>
    <row r="167" spans="1:53">
      <c r="A167" s="30"/>
      <c r="B167" s="7"/>
      <c r="C167" s="19">
        <v>120</v>
      </c>
      <c r="D167" s="74"/>
      <c r="E167" s="145"/>
      <c r="F167" s="131"/>
      <c r="G167" s="343"/>
      <c r="H167" s="248"/>
      <c r="I167" s="238"/>
      <c r="J167" s="248"/>
      <c r="K167" s="238"/>
      <c r="L167" s="255"/>
      <c r="M167" s="255"/>
      <c r="N167" s="1"/>
      <c r="O167" s="588"/>
      <c r="P167" s="145"/>
      <c r="Q167" s="145"/>
      <c r="R167" s="1"/>
      <c r="S167" s="1"/>
      <c r="T167" s="1"/>
      <c r="U167" s="1"/>
      <c r="V167" s="3"/>
      <c r="W167" s="19">
        <v>10</v>
      </c>
      <c r="X167" s="584">
        <f>D169</f>
        <v>0</v>
      </c>
      <c r="Y167" s="601">
        <f>(J168+J169)*(C169-C168)/2</f>
        <v>0</v>
      </c>
      <c r="Z167" s="602"/>
      <c r="AA167" s="3"/>
      <c r="AB167" s="124"/>
    </row>
    <row r="168" spans="1:53">
      <c r="A168" s="30"/>
      <c r="B168" s="7"/>
      <c r="C168" s="19"/>
      <c r="D168" s="564"/>
      <c r="E168" s="565"/>
      <c r="F168" s="131"/>
      <c r="G168" s="349"/>
      <c r="H168" s="249"/>
      <c r="I168" s="235"/>
      <c r="J168" s="347"/>
      <c r="K168" s="253"/>
      <c r="L168" s="255"/>
      <c r="M168" s="255"/>
      <c r="N168" s="1"/>
      <c r="O168" s="42" t="s">
        <v>25</v>
      </c>
      <c r="P168" s="597" t="e">
        <f>AVERAGE(P165:P167)</f>
        <v>#DIV/0!</v>
      </c>
      <c r="Q168" s="173" t="e">
        <f>AVERAGE(Q165:Q167)</f>
        <v>#DIV/0!</v>
      </c>
      <c r="R168" s="1"/>
      <c r="S168" s="1"/>
      <c r="T168" s="1"/>
      <c r="U168" s="1"/>
      <c r="V168" s="3"/>
      <c r="W168" s="19">
        <v>15</v>
      </c>
      <c r="X168" s="584">
        <f>D170</f>
        <v>0</v>
      </c>
      <c r="Y168" s="601">
        <f>(J169+J170)*(C170-C169)/2</f>
        <v>0</v>
      </c>
      <c r="Z168" s="602"/>
      <c r="AA168" s="3"/>
      <c r="AB168" s="124"/>
    </row>
    <row r="169" spans="1:53">
      <c r="A169" s="30"/>
      <c r="B169" s="7"/>
      <c r="C169" s="19"/>
      <c r="D169" s="564"/>
      <c r="E169" s="565"/>
      <c r="F169" s="131"/>
      <c r="G169" s="344"/>
      <c r="H169" s="250"/>
      <c r="I169" s="235"/>
      <c r="J169" s="347"/>
      <c r="K169" s="253"/>
      <c r="L169" s="255"/>
      <c r="M169" s="255"/>
      <c r="N169" s="1"/>
      <c r="O169" s="1"/>
      <c r="P169" s="1"/>
      <c r="Q169" s="1"/>
      <c r="R169" s="1"/>
      <c r="S169" s="1"/>
      <c r="T169" s="1"/>
      <c r="U169" s="1"/>
      <c r="V169" s="3"/>
      <c r="W169" s="590">
        <v>25</v>
      </c>
      <c r="X169" s="65">
        <f>D171</f>
        <v>0</v>
      </c>
      <c r="Y169" s="599">
        <f>(J170+J171)*(C171-C170)/2</f>
        <v>0</v>
      </c>
      <c r="Z169" s="600"/>
      <c r="AA169" s="3"/>
      <c r="AB169" s="124"/>
    </row>
    <row r="170" spans="1:53">
      <c r="A170" s="30"/>
      <c r="B170" s="7"/>
      <c r="C170" s="19"/>
      <c r="D170" s="564"/>
      <c r="E170" s="565"/>
      <c r="F170" s="131"/>
      <c r="G170" s="347"/>
      <c r="H170" s="250"/>
      <c r="I170" s="235"/>
      <c r="J170" s="347"/>
      <c r="K170" s="253"/>
      <c r="L170" s="255"/>
      <c r="M170" s="255"/>
      <c r="N170" s="1"/>
      <c r="O170" s="1"/>
      <c r="P170" s="1"/>
      <c r="Q170" s="1"/>
      <c r="R170" s="1"/>
      <c r="S170" s="1"/>
      <c r="T170" s="1"/>
      <c r="U170" s="1"/>
      <c r="V170" s="3"/>
      <c r="W170" s="588" t="s">
        <v>25</v>
      </c>
      <c r="X170" s="588">
        <f>AVERAGE(X165:X169)</f>
        <v>0</v>
      </c>
      <c r="Y170" s="597">
        <f>SUM(Y166:Z169)/10*(220/100)/23*1000</f>
        <v>0</v>
      </c>
      <c r="Z170" s="598"/>
      <c r="AA170" s="3"/>
      <c r="AB170" s="124"/>
    </row>
    <row r="171" spans="1:53">
      <c r="A171" s="76"/>
      <c r="B171" s="116"/>
      <c r="C171" s="534"/>
      <c r="D171" s="564"/>
      <c r="E171" s="565"/>
      <c r="F171" s="183"/>
      <c r="G171" s="348"/>
      <c r="H171" s="251"/>
      <c r="I171" s="352"/>
      <c r="J171" s="227"/>
      <c r="K171" s="338"/>
      <c r="L171" s="407"/>
      <c r="M171" s="257"/>
      <c r="N171" s="1"/>
      <c r="O171" s="1"/>
      <c r="P171" s="1"/>
      <c r="Q171" s="1"/>
      <c r="R171" s="1"/>
      <c r="S171" s="1"/>
      <c r="T171" s="1"/>
      <c r="U171" s="1"/>
      <c r="V171" s="1"/>
      <c r="W171" s="1"/>
      <c r="X171" s="3"/>
      <c r="Y171" s="3"/>
      <c r="Z171" s="3"/>
      <c r="AA171" s="3"/>
      <c r="AB171" s="124"/>
    </row>
    <row r="172" spans="1:53">
      <c r="A172" s="140"/>
      <c r="B172" s="8"/>
      <c r="C172" s="66"/>
      <c r="D172" s="66"/>
      <c r="E172" s="135"/>
      <c r="F172" s="88"/>
      <c r="G172" s="8"/>
      <c r="H172" s="66"/>
      <c r="I172" s="66"/>
      <c r="J172" s="66"/>
      <c r="K172" s="66"/>
      <c r="L172" s="83"/>
      <c r="M172" s="121"/>
      <c r="N172" s="8"/>
      <c r="O172" s="8"/>
      <c r="P172" s="8"/>
      <c r="Q172" s="8"/>
      <c r="R172" s="8"/>
      <c r="S172" s="8"/>
      <c r="T172" s="8"/>
      <c r="U172" s="8"/>
      <c r="V172" s="16"/>
      <c r="W172" s="16"/>
      <c r="X172" s="16"/>
      <c r="Y172" s="16"/>
      <c r="Z172" s="16"/>
      <c r="AA172" s="16"/>
      <c r="AB172" s="144"/>
    </row>
    <row r="173" spans="1:53">
      <c r="A173" s="141"/>
      <c r="B173" s="142"/>
      <c r="C173" s="141"/>
      <c r="D173" s="92"/>
      <c r="E173" s="92"/>
      <c r="F173" s="92"/>
      <c r="G173" s="92"/>
      <c r="H173" s="92"/>
      <c r="I173" s="92"/>
      <c r="J173" s="92"/>
      <c r="K173" s="92"/>
      <c r="L173" s="92"/>
      <c r="M173" s="92"/>
      <c r="N173" s="92"/>
      <c r="O173" s="92"/>
      <c r="P173" s="92"/>
      <c r="Q173" s="92"/>
      <c r="R173" s="92"/>
      <c r="S173" s="92"/>
      <c r="T173" s="92"/>
      <c r="U173" s="92"/>
      <c r="V173" s="92"/>
      <c r="W173" s="92"/>
      <c r="X173" s="92"/>
      <c r="Y173" s="92"/>
    </row>
    <row r="174" spans="1:53" s="3" customFormat="1" ht="15">
      <c r="A174" s="828" t="s">
        <v>156</v>
      </c>
      <c r="B174" s="833"/>
      <c r="C174" s="400" t="s">
        <v>22</v>
      </c>
      <c r="D174" s="381" t="s">
        <v>164</v>
      </c>
      <c r="E174" s="828" t="s">
        <v>27</v>
      </c>
      <c r="F174" s="833"/>
      <c r="G174" s="382" t="s">
        <v>227</v>
      </c>
      <c r="H174" s="383" t="s">
        <v>145</v>
      </c>
      <c r="I174" s="383" t="s">
        <v>95</v>
      </c>
      <c r="J174" s="384" t="s">
        <v>146</v>
      </c>
      <c r="K174" s="385" t="s">
        <v>28</v>
      </c>
      <c r="L174" s="381" t="s">
        <v>85</v>
      </c>
      <c r="M174" s="381" t="s">
        <v>134</v>
      </c>
      <c r="N174" s="351"/>
      <c r="O174" s="369" t="s">
        <v>22</v>
      </c>
      <c r="P174" s="381" t="s">
        <v>164</v>
      </c>
      <c r="Q174" s="381" t="s">
        <v>238</v>
      </c>
      <c r="R174" s="381" t="s">
        <v>27</v>
      </c>
      <c r="S174" s="381" t="s">
        <v>29</v>
      </c>
      <c r="T174" s="381" t="s">
        <v>179</v>
      </c>
      <c r="U174" s="381" t="s">
        <v>36</v>
      </c>
      <c r="V174" s="381" t="s">
        <v>38</v>
      </c>
      <c r="W174" s="381" t="s">
        <v>33</v>
      </c>
      <c r="X174" s="381" t="s">
        <v>167</v>
      </c>
      <c r="Y174" s="381" t="s">
        <v>181</v>
      </c>
      <c r="Z174" s="393" t="s">
        <v>46</v>
      </c>
      <c r="AA174" s="394"/>
      <c r="AB174" s="295"/>
      <c r="AC174" s="92"/>
      <c r="AD174" s="92"/>
      <c r="AE174" s="92"/>
      <c r="AF174" s="445"/>
      <c r="AG174" s="445"/>
      <c r="AH174" s="445"/>
      <c r="AI174" s="445"/>
      <c r="AJ174" s="445"/>
      <c r="AK174" s="445"/>
      <c r="AL174" s="445"/>
      <c r="AM174" s="445"/>
      <c r="AN174" s="445"/>
      <c r="AO174" s="445"/>
      <c r="AP174" s="445"/>
      <c r="AQ174" s="445"/>
      <c r="AR174" s="445"/>
      <c r="AS174" s="445"/>
      <c r="AT174" s="445"/>
      <c r="AU174" s="445"/>
      <c r="AV174" s="445"/>
      <c r="AW174" s="445"/>
      <c r="AX174" s="445"/>
      <c r="AY174" s="445"/>
      <c r="AZ174" s="445"/>
      <c r="BA174" s="445"/>
    </row>
    <row r="175" spans="1:53" s="3" customFormat="1">
      <c r="A175" s="386"/>
      <c r="B175" s="399"/>
      <c r="C175" s="391" t="s">
        <v>23</v>
      </c>
      <c r="D175" s="371" t="s">
        <v>40</v>
      </c>
      <c r="E175" s="388" t="s">
        <v>108</v>
      </c>
      <c r="F175" s="389" t="s">
        <v>34</v>
      </c>
      <c r="G175" s="390"/>
      <c r="H175" s="375" t="s">
        <v>29</v>
      </c>
      <c r="I175" s="371" t="s">
        <v>29</v>
      </c>
      <c r="J175" s="391" t="s">
        <v>29</v>
      </c>
      <c r="K175" s="374" t="s">
        <v>202</v>
      </c>
      <c r="L175" s="392" t="s">
        <v>84</v>
      </c>
      <c r="M175" s="375" t="s">
        <v>147</v>
      </c>
      <c r="O175" s="374" t="s">
        <v>23</v>
      </c>
      <c r="P175" s="371" t="s">
        <v>40</v>
      </c>
      <c r="Q175" s="371" t="s">
        <v>40</v>
      </c>
      <c r="R175" s="375" t="s">
        <v>34</v>
      </c>
      <c r="S175" s="395"/>
      <c r="T175" s="375" t="s">
        <v>31</v>
      </c>
      <c r="U175" s="375" t="s">
        <v>37</v>
      </c>
      <c r="V175" s="375" t="s">
        <v>39</v>
      </c>
      <c r="W175" s="375" t="s">
        <v>34</v>
      </c>
      <c r="X175" s="375" t="s">
        <v>34</v>
      </c>
      <c r="Y175" s="375" t="s">
        <v>84</v>
      </c>
      <c r="Z175" s="375" t="s">
        <v>41</v>
      </c>
      <c r="AA175" s="375"/>
      <c r="AB175" s="124"/>
      <c r="AC175" s="92"/>
      <c r="AD175" s="92"/>
      <c r="AE175" s="92"/>
      <c r="AF175" s="445"/>
      <c r="AG175" s="445"/>
      <c r="AH175" s="445"/>
      <c r="AI175" s="445"/>
      <c r="AJ175" s="445"/>
      <c r="AK175" s="445"/>
      <c r="AL175" s="445"/>
      <c r="AM175" s="445"/>
      <c r="AN175" s="445"/>
      <c r="AO175" s="445"/>
      <c r="AP175" s="445"/>
      <c r="AQ175" s="445"/>
      <c r="AR175" s="445"/>
      <c r="AS175" s="445"/>
      <c r="AT175" s="445"/>
      <c r="AU175" s="445"/>
      <c r="AV175" s="445"/>
      <c r="AW175" s="445"/>
      <c r="AX175" s="445"/>
      <c r="AY175" s="445"/>
      <c r="AZ175" s="445"/>
      <c r="BA175" s="445"/>
    </row>
    <row r="176" spans="1:53" s="3" customFormat="1">
      <c r="A176" s="17"/>
      <c r="B176" s="5"/>
      <c r="C176" s="18">
        <v>-10</v>
      </c>
      <c r="D176" s="74"/>
      <c r="E176" s="145"/>
      <c r="F176" s="130"/>
      <c r="G176" s="153"/>
      <c r="H176" s="248"/>
      <c r="I176" s="248"/>
      <c r="J176" s="252"/>
      <c r="K176" s="238"/>
      <c r="L176" s="248"/>
      <c r="M176" s="248"/>
      <c r="O176" s="175">
        <v>-10</v>
      </c>
      <c r="P176" s="635"/>
      <c r="Q176" s="433"/>
      <c r="R176" s="130"/>
      <c r="S176" s="130"/>
      <c r="T176" s="605"/>
      <c r="U176" s="583"/>
      <c r="V176" s="126"/>
      <c r="W176" s="605"/>
      <c r="X176" s="605"/>
      <c r="Y176" s="351"/>
      <c r="Z176" s="605"/>
      <c r="AA176" s="182"/>
      <c r="AB176" s="124"/>
      <c r="AC176" s="92"/>
      <c r="AD176" s="92"/>
      <c r="AE176" s="92"/>
      <c r="AF176" s="445"/>
      <c r="AG176" s="445"/>
      <c r="AH176" s="445"/>
      <c r="AI176" s="445"/>
      <c r="AJ176" s="445"/>
      <c r="AK176" s="445"/>
      <c r="AL176" s="445"/>
      <c r="AM176" s="445"/>
      <c r="AN176" s="445"/>
      <c r="AO176" s="445"/>
      <c r="AP176" s="445"/>
      <c r="AQ176" s="445"/>
      <c r="AR176" s="445"/>
      <c r="AS176" s="445"/>
      <c r="AT176" s="445"/>
      <c r="AU176" s="445"/>
      <c r="AV176" s="445"/>
      <c r="AW176" s="445"/>
      <c r="AX176" s="445"/>
      <c r="AY176" s="445"/>
      <c r="AZ176" s="445"/>
      <c r="BA176" s="445"/>
    </row>
    <row r="177" spans="1:53" s="3" customFormat="1">
      <c r="A177" s="30" t="s">
        <v>61</v>
      </c>
      <c r="B177" s="72"/>
      <c r="C177" s="19">
        <v>10</v>
      </c>
      <c r="D177" s="74"/>
      <c r="E177" s="145"/>
      <c r="F177" s="131"/>
      <c r="G177" s="343"/>
      <c r="H177" s="249"/>
      <c r="I177" s="253"/>
      <c r="J177" s="254"/>
      <c r="K177" s="253"/>
      <c r="L177" s="327"/>
      <c r="M177" s="327"/>
      <c r="O177" s="64">
        <v>80</v>
      </c>
      <c r="P177" s="64"/>
      <c r="Q177" s="433"/>
      <c r="R177" s="131"/>
      <c r="S177" s="131"/>
      <c r="T177" s="606"/>
      <c r="U177" s="585"/>
      <c r="V177" s="127"/>
      <c r="W177" s="606"/>
      <c r="X177" s="606"/>
      <c r="Y177" s="131"/>
      <c r="Z177" s="606"/>
      <c r="AA177" s="594"/>
      <c r="AB177" s="124"/>
      <c r="AC177" s="92"/>
      <c r="AD177" s="92"/>
      <c r="AE177" s="92"/>
      <c r="AF177" s="445"/>
      <c r="AG177" s="445"/>
      <c r="AH177" s="445"/>
      <c r="AI177" s="445"/>
      <c r="AJ177" s="445"/>
      <c r="AK177" s="445"/>
      <c r="AL177" s="445"/>
      <c r="AM177" s="445"/>
      <c r="AN177" s="445"/>
      <c r="AO177" s="445"/>
      <c r="AP177" s="445"/>
      <c r="AQ177" s="445"/>
      <c r="AR177" s="445"/>
      <c r="AS177" s="445"/>
      <c r="AT177" s="445"/>
      <c r="AU177" s="445"/>
      <c r="AV177" s="445"/>
      <c r="AW177" s="445"/>
      <c r="AX177" s="445"/>
      <c r="AY177" s="445"/>
      <c r="AZ177" s="445"/>
      <c r="BA177" s="445"/>
    </row>
    <row r="178" spans="1:53" s="3" customFormat="1">
      <c r="A178" s="6"/>
      <c r="B178" s="7"/>
      <c r="C178" s="19">
        <v>20</v>
      </c>
      <c r="D178" s="74"/>
      <c r="E178" s="145"/>
      <c r="F178" s="131"/>
      <c r="G178" s="343"/>
      <c r="H178" s="249"/>
      <c r="I178" s="253"/>
      <c r="J178" s="254"/>
      <c r="K178" s="234"/>
      <c r="L178" s="254"/>
      <c r="M178" s="254"/>
      <c r="O178" s="584">
        <v>85</v>
      </c>
      <c r="P178" s="64"/>
      <c r="Q178" s="433"/>
      <c r="R178" s="131"/>
      <c r="S178" s="131"/>
      <c r="T178" s="606"/>
      <c r="U178" s="585"/>
      <c r="V178" s="127"/>
      <c r="W178" s="606"/>
      <c r="X178" s="606"/>
      <c r="Y178" s="131"/>
      <c r="Z178" s="606"/>
      <c r="AA178" s="594"/>
      <c r="AB178" s="124"/>
      <c r="AC178" s="92"/>
      <c r="AD178" s="92"/>
      <c r="AE178" s="92"/>
      <c r="AF178" s="445"/>
      <c r="AG178" s="445"/>
      <c r="AH178" s="445"/>
      <c r="AI178" s="445"/>
      <c r="AJ178" s="445"/>
      <c r="AK178" s="445"/>
      <c r="AL178" s="445"/>
      <c r="AM178" s="445"/>
      <c r="AN178" s="445"/>
      <c r="AO178" s="445"/>
      <c r="AP178" s="445"/>
      <c r="AQ178" s="445"/>
      <c r="AR178" s="445"/>
      <c r="AS178" s="445"/>
      <c r="AT178" s="445"/>
      <c r="AU178" s="445"/>
      <c r="AV178" s="445"/>
      <c r="AW178" s="445"/>
      <c r="AX178" s="445"/>
      <c r="AY178" s="445"/>
      <c r="AZ178" s="445"/>
      <c r="BA178" s="445"/>
    </row>
    <row r="179" spans="1:53" s="3" customFormat="1">
      <c r="A179" s="30" t="s">
        <v>97</v>
      </c>
      <c r="B179" s="7"/>
      <c r="C179" s="19">
        <v>30</v>
      </c>
      <c r="D179" s="74"/>
      <c r="E179" s="145"/>
      <c r="F179" s="131"/>
      <c r="G179" s="343"/>
      <c r="H179" s="249"/>
      <c r="I179" s="253"/>
      <c r="J179" s="254"/>
      <c r="K179" s="234"/>
      <c r="L179" s="347"/>
      <c r="M179" s="347"/>
      <c r="O179" s="64">
        <v>90</v>
      </c>
      <c r="P179" s="64"/>
      <c r="Q179" s="433"/>
      <c r="R179" s="131"/>
      <c r="S179" s="131"/>
      <c r="T179" s="606"/>
      <c r="U179" s="585"/>
      <c r="V179" s="127"/>
      <c r="W179" s="606"/>
      <c r="X179" s="606"/>
      <c r="Y179" s="131"/>
      <c r="Z179" s="606"/>
      <c r="AA179" s="594"/>
      <c r="AB179" s="124"/>
      <c r="AC179" s="92"/>
      <c r="AD179" s="92"/>
      <c r="AE179" s="92"/>
      <c r="AF179" s="445"/>
      <c r="AG179" s="445"/>
      <c r="AH179" s="445"/>
      <c r="AI179" s="445"/>
      <c r="AJ179" s="445"/>
      <c r="AK179" s="445"/>
      <c r="AL179" s="445"/>
      <c r="AM179" s="445"/>
      <c r="AN179" s="445"/>
      <c r="AO179" s="445"/>
      <c r="AP179" s="445"/>
      <c r="AQ179" s="445"/>
      <c r="AR179" s="445"/>
      <c r="AS179" s="445"/>
      <c r="AT179" s="445"/>
      <c r="AU179" s="445"/>
      <c r="AV179" s="445"/>
      <c r="AW179" s="445"/>
      <c r="AX179" s="445"/>
      <c r="AY179" s="445"/>
      <c r="AZ179" s="445"/>
      <c r="BA179" s="445"/>
    </row>
    <row r="180" spans="1:53" s="3" customFormat="1">
      <c r="A180" s="6"/>
      <c r="B180" s="72"/>
      <c r="C180" s="19">
        <v>40</v>
      </c>
      <c r="D180" s="74"/>
      <c r="E180" s="145"/>
      <c r="F180" s="131"/>
      <c r="G180" s="343"/>
      <c r="H180" s="249"/>
      <c r="I180" s="253"/>
      <c r="J180" s="254"/>
      <c r="K180" s="234"/>
      <c r="L180" s="347"/>
      <c r="M180" s="347"/>
      <c r="O180" s="64">
        <v>100</v>
      </c>
      <c r="P180" s="64"/>
      <c r="Q180" s="433"/>
      <c r="R180" s="131"/>
      <c r="S180" s="131"/>
      <c r="T180" s="606"/>
      <c r="U180" s="585"/>
      <c r="V180" s="127"/>
      <c r="W180" s="606"/>
      <c r="X180" s="606"/>
      <c r="Y180" s="131"/>
      <c r="Z180" s="606"/>
      <c r="AA180" s="594"/>
      <c r="AB180" s="124"/>
      <c r="AC180" s="92"/>
      <c r="AD180" s="92"/>
      <c r="AE180" s="92"/>
      <c r="AF180" s="445"/>
      <c r="AG180" s="445"/>
      <c r="AH180" s="445"/>
      <c r="AI180" s="445"/>
      <c r="AJ180" s="445"/>
      <c r="AK180" s="445"/>
      <c r="AL180" s="445"/>
      <c r="AM180" s="445"/>
      <c r="AN180" s="445"/>
      <c r="AO180" s="445"/>
      <c r="AP180" s="445"/>
      <c r="AQ180" s="445"/>
      <c r="AR180" s="445"/>
      <c r="AS180" s="445"/>
      <c r="AT180" s="445"/>
      <c r="AU180" s="445"/>
      <c r="AV180" s="445"/>
      <c r="AW180" s="445"/>
      <c r="AX180" s="445"/>
      <c r="AY180" s="445"/>
      <c r="AZ180" s="445"/>
      <c r="BA180" s="445"/>
    </row>
    <row r="181" spans="1:53" s="3" customFormat="1">
      <c r="A181" s="30" t="s">
        <v>96</v>
      </c>
      <c r="B181" s="7"/>
      <c r="C181" s="19">
        <v>50</v>
      </c>
      <c r="D181" s="74"/>
      <c r="E181" s="145"/>
      <c r="F181" s="131"/>
      <c r="G181" s="343"/>
      <c r="H181" s="249"/>
      <c r="I181" s="253"/>
      <c r="J181" s="254"/>
      <c r="K181" s="234"/>
      <c r="L181" s="347"/>
      <c r="M181" s="347"/>
      <c r="O181" s="19">
        <v>110</v>
      </c>
      <c r="P181" s="64"/>
      <c r="Q181" s="433"/>
      <c r="R181" s="131"/>
      <c r="S181" s="131"/>
      <c r="T181" s="606"/>
      <c r="U181" s="2"/>
      <c r="V181" s="127"/>
      <c r="W181" s="606"/>
      <c r="X181" s="606"/>
      <c r="Y181" s="131"/>
      <c r="Z181" s="606"/>
      <c r="AA181" s="124"/>
      <c r="AB181" s="124"/>
      <c r="AC181" s="92"/>
      <c r="AD181" s="92"/>
      <c r="AE181" s="92"/>
      <c r="AF181" s="445"/>
      <c r="AG181" s="445"/>
      <c r="AH181" s="445"/>
      <c r="AI181" s="445"/>
      <c r="AJ181" s="445"/>
      <c r="AK181" s="445"/>
      <c r="AL181" s="445"/>
      <c r="AM181" s="445"/>
      <c r="AN181" s="445"/>
      <c r="AO181" s="445"/>
      <c r="AP181" s="445"/>
      <c r="AQ181" s="445"/>
      <c r="AR181" s="445"/>
      <c r="AS181" s="445"/>
      <c r="AT181" s="445"/>
      <c r="AU181" s="445"/>
      <c r="AV181" s="445"/>
      <c r="AW181" s="445"/>
      <c r="AX181" s="445"/>
      <c r="AY181" s="445"/>
      <c r="AZ181" s="445"/>
      <c r="BA181" s="445"/>
    </row>
    <row r="182" spans="1:53" s="3" customFormat="1">
      <c r="A182" s="30"/>
      <c r="B182" s="332"/>
      <c r="C182" s="19">
        <v>60</v>
      </c>
      <c r="D182" s="74"/>
      <c r="E182" s="145"/>
      <c r="F182" s="131"/>
      <c r="G182" s="343"/>
      <c r="H182" s="249"/>
      <c r="I182" s="253"/>
      <c r="J182" s="254"/>
      <c r="K182" s="234"/>
      <c r="L182" s="347"/>
      <c r="M182" s="347"/>
      <c r="N182" s="1"/>
      <c r="O182" s="65">
        <v>120</v>
      </c>
      <c r="P182" s="65"/>
      <c r="Q182" s="433"/>
      <c r="R182" s="183"/>
      <c r="S182" s="183"/>
      <c r="T182" s="185"/>
      <c r="U182" s="589"/>
      <c r="V182" s="362"/>
      <c r="W182" s="185"/>
      <c r="X182" s="606"/>
      <c r="Y182" s="131"/>
      <c r="Z182" s="606"/>
      <c r="AA182" s="144"/>
      <c r="AB182" s="124"/>
      <c r="AC182" s="92"/>
      <c r="AD182" s="92"/>
      <c r="AE182" s="92"/>
      <c r="AF182" s="445"/>
      <c r="AG182" s="445"/>
      <c r="AH182" s="445"/>
      <c r="AI182" s="445"/>
      <c r="AJ182" s="445"/>
      <c r="AK182" s="445"/>
      <c r="AL182" s="445"/>
      <c r="AM182" s="445"/>
      <c r="AN182" s="445"/>
      <c r="AO182" s="445"/>
      <c r="AP182" s="445"/>
      <c r="AQ182" s="445"/>
      <c r="AR182" s="445"/>
      <c r="AS182" s="445"/>
      <c r="AT182" s="445"/>
      <c r="AU182" s="445"/>
      <c r="AV182" s="445"/>
      <c r="AW182" s="445"/>
      <c r="AX182" s="445"/>
      <c r="AY182" s="445"/>
      <c r="AZ182" s="445"/>
      <c r="BA182" s="445"/>
    </row>
    <row r="183" spans="1:53" s="3" customFormat="1">
      <c r="A183" s="30"/>
      <c r="B183" s="7"/>
      <c r="C183" s="19">
        <v>70</v>
      </c>
      <c r="D183" s="74"/>
      <c r="E183" s="145"/>
      <c r="F183" s="131"/>
      <c r="G183" s="343"/>
      <c r="H183" s="249"/>
      <c r="I183" s="253"/>
      <c r="J183" s="254"/>
      <c r="K183" s="1"/>
      <c r="L183" s="347"/>
      <c r="M183" s="347"/>
      <c r="O183" s="204" t="s">
        <v>94</v>
      </c>
      <c r="P183" s="599"/>
      <c r="Q183" s="599"/>
      <c r="R183" s="185"/>
      <c r="S183" s="185"/>
      <c r="T183" s="185"/>
      <c r="U183" s="589"/>
      <c r="V183" s="362"/>
      <c r="W183" s="185"/>
      <c r="X183" s="132"/>
      <c r="Y183" s="132"/>
      <c r="Z183" s="132"/>
      <c r="AA183" s="598"/>
      <c r="AB183" s="124"/>
      <c r="AC183" s="92"/>
      <c r="AD183" s="92"/>
      <c r="AE183" s="92"/>
      <c r="AF183" s="445"/>
      <c r="AG183" s="445"/>
      <c r="AH183" s="445"/>
      <c r="AI183" s="445"/>
      <c r="AJ183" s="445"/>
      <c r="AK183" s="445"/>
      <c r="AL183" s="445"/>
      <c r="AM183" s="445"/>
      <c r="AN183" s="445"/>
      <c r="AO183" s="445"/>
      <c r="AP183" s="445"/>
      <c r="AQ183" s="445"/>
      <c r="AR183" s="445"/>
      <c r="AS183" s="445"/>
      <c r="AT183" s="445"/>
      <c r="AU183" s="445"/>
      <c r="AV183" s="445"/>
      <c r="AW183" s="445"/>
      <c r="AX183" s="445"/>
      <c r="AY183" s="445"/>
      <c r="AZ183" s="445"/>
      <c r="BA183" s="445"/>
    </row>
    <row r="184" spans="1:53" s="3" customFormat="1">
      <c r="A184" s="6"/>
      <c r="B184" s="7"/>
      <c r="C184" s="19">
        <v>80</v>
      </c>
      <c r="D184" s="74"/>
      <c r="E184" s="145"/>
      <c r="F184" s="131"/>
      <c r="G184" s="343"/>
      <c r="H184" s="248"/>
      <c r="I184" s="238"/>
      <c r="J184" s="248"/>
      <c r="K184" s="1"/>
      <c r="L184" s="347"/>
      <c r="M184" s="347"/>
      <c r="AB184" s="124"/>
      <c r="AC184" s="92"/>
      <c r="AD184" s="92"/>
      <c r="AE184" s="92"/>
      <c r="AF184" s="445"/>
      <c r="AG184" s="445"/>
      <c r="AH184" s="445"/>
      <c r="AI184" s="445"/>
      <c r="AJ184" s="445"/>
      <c r="AK184" s="445"/>
      <c r="AL184" s="445"/>
      <c r="AM184" s="445"/>
      <c r="AN184" s="445"/>
      <c r="AO184" s="445"/>
      <c r="AP184" s="445"/>
      <c r="AQ184" s="445"/>
      <c r="AR184" s="445"/>
      <c r="AS184" s="445"/>
      <c r="AT184" s="445"/>
      <c r="AU184" s="445"/>
      <c r="AV184" s="445"/>
      <c r="AW184" s="445"/>
      <c r="AX184" s="445"/>
      <c r="AY184" s="445"/>
      <c r="AZ184" s="445"/>
      <c r="BA184" s="445"/>
    </row>
    <row r="185" spans="1:53" s="3" customFormat="1" ht="15">
      <c r="A185" s="6"/>
      <c r="B185" s="7"/>
      <c r="C185" s="19">
        <v>85</v>
      </c>
      <c r="D185" s="74"/>
      <c r="E185" s="145"/>
      <c r="F185" s="131"/>
      <c r="G185" s="343"/>
      <c r="H185" s="248"/>
      <c r="I185" s="238"/>
      <c r="J185" s="248"/>
      <c r="K185" s="253"/>
      <c r="L185" s="255"/>
      <c r="M185" s="255"/>
      <c r="O185" s="823" t="s">
        <v>63</v>
      </c>
      <c r="P185" s="825"/>
      <c r="Q185" s="824"/>
      <c r="S185" s="895" t="s">
        <v>98</v>
      </c>
      <c r="T185" s="896"/>
      <c r="U185" s="78"/>
      <c r="W185" s="369" t="s">
        <v>22</v>
      </c>
      <c r="X185" s="385" t="s">
        <v>24</v>
      </c>
      <c r="Y185" s="828" t="s">
        <v>81</v>
      </c>
      <c r="Z185" s="833"/>
      <c r="AB185" s="124"/>
      <c r="AC185" s="92"/>
      <c r="AD185" s="92"/>
      <c r="AE185" s="92"/>
      <c r="AF185" s="445"/>
      <c r="AG185" s="445"/>
      <c r="AH185" s="445"/>
      <c r="AI185" s="445"/>
      <c r="AJ185" s="445"/>
      <c r="AK185" s="445"/>
      <c r="AL185" s="445"/>
      <c r="AM185" s="445"/>
      <c r="AN185" s="445"/>
      <c r="AO185" s="445"/>
      <c r="AP185" s="445"/>
      <c r="AQ185" s="445"/>
      <c r="AR185" s="445"/>
      <c r="AS185" s="445"/>
      <c r="AT185" s="445"/>
      <c r="AU185" s="445"/>
      <c r="AV185" s="445"/>
      <c r="AW185" s="445"/>
      <c r="AX185" s="445"/>
      <c r="AY185" s="445"/>
      <c r="AZ185" s="445"/>
      <c r="BA185" s="445"/>
    </row>
    <row r="186" spans="1:53" s="3" customFormat="1">
      <c r="A186" s="30"/>
      <c r="B186" s="7"/>
      <c r="C186" s="19">
        <v>90</v>
      </c>
      <c r="D186" s="74"/>
      <c r="E186" s="145"/>
      <c r="F186" s="131"/>
      <c r="G186" s="343"/>
      <c r="H186" s="248"/>
      <c r="I186" s="238"/>
      <c r="J186" s="248"/>
      <c r="K186" s="253"/>
      <c r="L186" s="257"/>
      <c r="M186" s="257"/>
      <c r="O186" s="396" t="s">
        <v>62</v>
      </c>
      <c r="P186" s="396" t="s">
        <v>58</v>
      </c>
      <c r="Q186" s="397" t="s">
        <v>59</v>
      </c>
      <c r="S186" s="897" t="s">
        <v>99</v>
      </c>
      <c r="T186" s="898"/>
      <c r="U186" s="205"/>
      <c r="W186" s="374" t="s">
        <v>23</v>
      </c>
      <c r="X186" s="374" t="s">
        <v>40</v>
      </c>
      <c r="Y186" s="897" t="s">
        <v>196</v>
      </c>
      <c r="Z186" s="898"/>
      <c r="AB186" s="124"/>
      <c r="AC186" s="92"/>
      <c r="AD186" s="92"/>
      <c r="AE186" s="92"/>
      <c r="AF186" s="445"/>
      <c r="AG186" s="445"/>
      <c r="AH186" s="445"/>
      <c r="AI186" s="445"/>
      <c r="AJ186" s="445"/>
      <c r="AK186" s="445"/>
      <c r="AL186" s="445"/>
      <c r="AM186" s="445"/>
      <c r="AN186" s="445"/>
      <c r="AO186" s="445"/>
      <c r="AP186" s="445"/>
      <c r="AQ186" s="445"/>
      <c r="AR186" s="445"/>
      <c r="AS186" s="445"/>
      <c r="AT186" s="445"/>
      <c r="AU186" s="445"/>
      <c r="AV186" s="445"/>
      <c r="AW186" s="445"/>
      <c r="AX186" s="445"/>
      <c r="AY186" s="445"/>
      <c r="AZ186" s="445"/>
      <c r="BA186" s="445"/>
    </row>
    <row r="187" spans="1:53" s="3" customFormat="1">
      <c r="A187" s="30"/>
      <c r="B187" s="7"/>
      <c r="C187" s="19">
        <v>100</v>
      </c>
      <c r="D187" s="74"/>
      <c r="E187" s="145"/>
      <c r="F187" s="131"/>
      <c r="G187" s="343"/>
      <c r="H187" s="562"/>
      <c r="I187" s="563"/>
      <c r="J187" s="248"/>
      <c r="K187" s="253"/>
      <c r="L187" s="248"/>
      <c r="M187" s="248"/>
      <c r="O187" s="137" t="e">
        <f>P190/Q190</f>
        <v>#DIV/0!</v>
      </c>
      <c r="P187" s="145"/>
      <c r="Q187" s="145"/>
      <c r="R187" s="1"/>
      <c r="S187" s="1"/>
      <c r="T187" s="1"/>
      <c r="U187" s="1"/>
      <c r="W187" s="18">
        <v>2</v>
      </c>
      <c r="X187" s="582">
        <f>D189</f>
        <v>0</v>
      </c>
      <c r="Y187" s="340"/>
      <c r="Z187" s="341"/>
      <c r="AB187" s="124"/>
      <c r="AC187" s="92"/>
      <c r="AD187" s="92"/>
      <c r="AE187" s="92"/>
      <c r="AF187" s="445"/>
      <c r="AG187" s="445"/>
      <c r="AH187" s="445"/>
      <c r="AI187" s="445"/>
      <c r="AJ187" s="445"/>
      <c r="AK187" s="445"/>
      <c r="AL187" s="445"/>
      <c r="AM187" s="445"/>
      <c r="AN187" s="445"/>
      <c r="AO187" s="445"/>
      <c r="AP187" s="445"/>
      <c r="AQ187" s="445"/>
      <c r="AR187" s="445"/>
      <c r="AS187" s="445"/>
      <c r="AT187" s="445"/>
      <c r="AU187" s="445"/>
      <c r="AV187" s="445"/>
      <c r="AW187" s="445"/>
      <c r="AX187" s="445"/>
      <c r="AY187" s="445"/>
      <c r="AZ187" s="445"/>
      <c r="BA187" s="445"/>
    </row>
    <row r="188" spans="1:53" s="3" customFormat="1">
      <c r="A188" s="30"/>
      <c r="B188" s="7"/>
      <c r="C188" s="19">
        <v>110</v>
      </c>
      <c r="D188" s="74"/>
      <c r="E188" s="145"/>
      <c r="F188" s="131"/>
      <c r="G188" s="343"/>
      <c r="H188" s="275"/>
      <c r="I188" s="238"/>
      <c r="J188" s="248"/>
      <c r="K188" s="1"/>
      <c r="L188" s="256"/>
      <c r="M188" s="256"/>
      <c r="O188" s="584"/>
      <c r="P188" s="145"/>
      <c r="Q188" s="145"/>
      <c r="R188" s="1"/>
      <c r="S188" s="1"/>
      <c r="T188" s="1"/>
      <c r="U188" s="1"/>
      <c r="W188" s="19">
        <v>5</v>
      </c>
      <c r="X188" s="584">
        <f>D190</f>
        <v>0</v>
      </c>
      <c r="Y188" s="601">
        <f>(J189+J190)*(C190-C189)/2</f>
        <v>0</v>
      </c>
      <c r="Z188" s="602"/>
      <c r="AB188" s="124"/>
      <c r="AC188" s="92"/>
      <c r="AD188" s="92"/>
      <c r="AE188" s="92"/>
      <c r="AF188" s="445"/>
      <c r="AG188" s="445"/>
      <c r="AH188" s="445"/>
      <c r="AI188" s="445"/>
      <c r="AJ188" s="445"/>
      <c r="AK188" s="445"/>
      <c r="AL188" s="445"/>
      <c r="AM188" s="445"/>
      <c r="AN188" s="445"/>
      <c r="AO188" s="445"/>
      <c r="AP188" s="445"/>
      <c r="AQ188" s="445"/>
      <c r="AR188" s="445"/>
      <c r="AS188" s="445"/>
      <c r="AT188" s="445"/>
      <c r="AU188" s="445"/>
      <c r="AV188" s="445"/>
      <c r="AW188" s="445"/>
      <c r="AX188" s="445"/>
      <c r="AY188" s="445"/>
      <c r="AZ188" s="445"/>
      <c r="BA188" s="445"/>
    </row>
    <row r="189" spans="1:53" s="3" customFormat="1">
      <c r="A189" s="30"/>
      <c r="B189" s="7"/>
      <c r="C189" s="19">
        <v>120</v>
      </c>
      <c r="D189" s="74"/>
      <c r="E189" s="145"/>
      <c r="F189" s="131"/>
      <c r="G189" s="343"/>
      <c r="H189" s="248"/>
      <c r="I189" s="238"/>
      <c r="J189" s="248"/>
      <c r="K189" s="238"/>
      <c r="L189" s="255"/>
      <c r="M189" s="255"/>
      <c r="N189" s="1"/>
      <c r="O189" s="588"/>
      <c r="P189" s="145"/>
      <c r="Q189" s="145"/>
      <c r="R189" s="1"/>
      <c r="S189" s="1"/>
      <c r="T189" s="1"/>
      <c r="U189" s="1"/>
      <c r="W189" s="19">
        <v>10</v>
      </c>
      <c r="X189" s="584">
        <f>D191</f>
        <v>0</v>
      </c>
      <c r="Y189" s="601">
        <f>(J190+J191)*(C191-C190)/2</f>
        <v>0</v>
      </c>
      <c r="Z189" s="602"/>
      <c r="AB189" s="124"/>
      <c r="AC189" s="92"/>
      <c r="AD189" s="92"/>
      <c r="AE189" s="92"/>
      <c r="AF189" s="445"/>
      <c r="AG189" s="445"/>
      <c r="AH189" s="445"/>
      <c r="AI189" s="445"/>
      <c r="AJ189" s="445"/>
      <c r="AK189" s="445"/>
      <c r="AL189" s="445"/>
      <c r="AM189" s="445"/>
      <c r="AN189" s="445"/>
      <c r="AO189" s="445"/>
      <c r="AP189" s="445"/>
      <c r="AQ189" s="445"/>
      <c r="AR189" s="445"/>
      <c r="AS189" s="445"/>
      <c r="AT189" s="445"/>
      <c r="AU189" s="445"/>
      <c r="AV189" s="445"/>
      <c r="AW189" s="445"/>
      <c r="AX189" s="445"/>
      <c r="AY189" s="445"/>
      <c r="AZ189" s="445"/>
      <c r="BA189" s="445"/>
    </row>
    <row r="190" spans="1:53" s="3" customFormat="1">
      <c r="A190" s="30"/>
      <c r="B190" s="7"/>
      <c r="C190" s="19"/>
      <c r="D190" s="564"/>
      <c r="E190" s="565"/>
      <c r="F190" s="131"/>
      <c r="G190" s="349"/>
      <c r="H190" s="249"/>
      <c r="I190" s="235"/>
      <c r="J190" s="347"/>
      <c r="K190" s="253"/>
      <c r="L190" s="255"/>
      <c r="M190" s="255"/>
      <c r="N190" s="1"/>
      <c r="O190" s="42" t="s">
        <v>25</v>
      </c>
      <c r="P190" s="597" t="e">
        <f>AVERAGE(P187:P189)</f>
        <v>#DIV/0!</v>
      </c>
      <c r="Q190" s="173" t="e">
        <f>AVERAGE(Q187:Q189)</f>
        <v>#DIV/0!</v>
      </c>
      <c r="R190" s="1"/>
      <c r="S190" s="1"/>
      <c r="T190" s="1"/>
      <c r="U190" s="1"/>
      <c r="W190" s="19">
        <v>15</v>
      </c>
      <c r="X190" s="584">
        <f>D192</f>
        <v>0</v>
      </c>
      <c r="Y190" s="601">
        <f>(J191+J192)*(C192-C191)/2</f>
        <v>0</v>
      </c>
      <c r="Z190" s="602"/>
      <c r="AB190" s="124"/>
      <c r="AC190" s="92"/>
      <c r="AD190" s="92"/>
      <c r="AE190" s="92"/>
      <c r="AF190" s="445"/>
      <c r="AG190" s="445"/>
      <c r="AH190" s="445"/>
      <c r="AI190" s="445"/>
      <c r="AJ190" s="445"/>
      <c r="AK190" s="445"/>
      <c r="AL190" s="445"/>
      <c r="AM190" s="445"/>
      <c r="AN190" s="445"/>
      <c r="AO190" s="445"/>
      <c r="AP190" s="445"/>
      <c r="AQ190" s="445"/>
      <c r="AR190" s="445"/>
      <c r="AS190" s="445"/>
      <c r="AT190" s="445"/>
      <c r="AU190" s="445"/>
      <c r="AV190" s="445"/>
      <c r="AW190" s="445"/>
      <c r="AX190" s="445"/>
      <c r="AY190" s="445"/>
      <c r="AZ190" s="445"/>
      <c r="BA190" s="445"/>
    </row>
    <row r="191" spans="1:53" s="3" customFormat="1">
      <c r="A191" s="30"/>
      <c r="B191" s="7"/>
      <c r="C191" s="19"/>
      <c r="D191" s="564"/>
      <c r="E191" s="565"/>
      <c r="F191" s="131"/>
      <c r="G191" s="344"/>
      <c r="H191" s="250"/>
      <c r="I191" s="235"/>
      <c r="J191" s="347"/>
      <c r="K191" s="253"/>
      <c r="L191" s="255"/>
      <c r="M191" s="255"/>
      <c r="N191" s="1"/>
      <c r="O191" s="1"/>
      <c r="P191" s="1"/>
      <c r="Q191" s="1"/>
      <c r="R191" s="1"/>
      <c r="S191" s="1"/>
      <c r="T191" s="1"/>
      <c r="U191" s="1"/>
      <c r="W191" s="590">
        <v>25</v>
      </c>
      <c r="X191" s="65">
        <f>D193</f>
        <v>0</v>
      </c>
      <c r="Y191" s="599">
        <f>(J192+J193)*(C193-C192)/2</f>
        <v>0</v>
      </c>
      <c r="Z191" s="600"/>
      <c r="AB191" s="124"/>
      <c r="AC191" s="92"/>
      <c r="AD191" s="92"/>
      <c r="AE191" s="92"/>
      <c r="AF191" s="445"/>
      <c r="AG191" s="445"/>
      <c r="AH191" s="445"/>
      <c r="AI191" s="445"/>
      <c r="AJ191" s="445"/>
      <c r="AK191" s="445"/>
      <c r="AL191" s="445"/>
      <c r="AM191" s="445"/>
      <c r="AN191" s="445"/>
      <c r="AO191" s="445"/>
      <c r="AP191" s="445"/>
      <c r="AQ191" s="445"/>
      <c r="AR191" s="445"/>
      <c r="AS191" s="445"/>
      <c r="AT191" s="445"/>
      <c r="AU191" s="445"/>
      <c r="AV191" s="445"/>
      <c r="AW191" s="445"/>
      <c r="AX191" s="445"/>
      <c r="AY191" s="445"/>
      <c r="AZ191" s="445"/>
      <c r="BA191" s="445"/>
    </row>
    <row r="192" spans="1:53" s="3" customFormat="1">
      <c r="A192" s="30"/>
      <c r="B192" s="7"/>
      <c r="C192" s="19"/>
      <c r="D192" s="564"/>
      <c r="E192" s="565"/>
      <c r="F192" s="131"/>
      <c r="G192" s="347"/>
      <c r="H192" s="250"/>
      <c r="I192" s="235"/>
      <c r="J192" s="347"/>
      <c r="K192" s="253"/>
      <c r="L192" s="255"/>
      <c r="M192" s="255"/>
      <c r="N192" s="1"/>
      <c r="O192" s="1"/>
      <c r="P192" s="1"/>
      <c r="Q192" s="1"/>
      <c r="R192" s="1"/>
      <c r="S192" s="1"/>
      <c r="T192" s="1"/>
      <c r="U192" s="1"/>
      <c r="W192" s="588" t="s">
        <v>25</v>
      </c>
      <c r="X192" s="588">
        <f>AVERAGE(X187:X191)</f>
        <v>0</v>
      </c>
      <c r="Y192" s="597">
        <f>SUM(Y188:Z191)/10*(220/100)/23*1000</f>
        <v>0</v>
      </c>
      <c r="Z192" s="598"/>
      <c r="AB192" s="124"/>
      <c r="AC192" s="92"/>
      <c r="AD192" s="92"/>
      <c r="AE192" s="92"/>
      <c r="AF192" s="445"/>
      <c r="AG192" s="445"/>
      <c r="AH192" s="445"/>
      <c r="AI192" s="445"/>
      <c r="AJ192" s="445"/>
      <c r="AK192" s="445"/>
      <c r="AL192" s="445"/>
      <c r="AM192" s="445"/>
      <c r="AN192" s="445"/>
      <c r="AO192" s="445"/>
      <c r="AP192" s="445"/>
      <c r="AQ192" s="445"/>
      <c r="AR192" s="445"/>
      <c r="AS192" s="445"/>
      <c r="AT192" s="445"/>
      <c r="AU192" s="445"/>
      <c r="AV192" s="445"/>
      <c r="AW192" s="445"/>
      <c r="AX192" s="445"/>
      <c r="AY192" s="445"/>
      <c r="AZ192" s="445"/>
      <c r="BA192" s="445"/>
    </row>
    <row r="193" spans="1:53" s="3" customFormat="1">
      <c r="A193" s="76"/>
      <c r="B193" s="116"/>
      <c r="C193" s="534"/>
      <c r="D193" s="564"/>
      <c r="E193" s="565"/>
      <c r="F193" s="183"/>
      <c r="G193" s="348"/>
      <c r="H193" s="251"/>
      <c r="I193" s="352"/>
      <c r="J193" s="227"/>
      <c r="K193" s="338"/>
      <c r="L193" s="407"/>
      <c r="M193" s="257"/>
      <c r="N193" s="1"/>
      <c r="O193" s="1"/>
      <c r="P193" s="1"/>
      <c r="Q193" s="1"/>
      <c r="R193" s="1"/>
      <c r="S193" s="1"/>
      <c r="T193" s="1"/>
      <c r="U193" s="1"/>
      <c r="V193" s="1"/>
      <c r="W193" s="1"/>
      <c r="AB193" s="124"/>
      <c r="AC193" s="92"/>
      <c r="AD193" s="92"/>
      <c r="AE193" s="92"/>
      <c r="AF193" s="445"/>
      <c r="AG193" s="445"/>
      <c r="AH193" s="445"/>
      <c r="AI193" s="445"/>
      <c r="AJ193" s="445"/>
      <c r="AK193" s="445"/>
      <c r="AL193" s="445"/>
      <c r="AM193" s="445"/>
      <c r="AN193" s="445"/>
      <c r="AO193" s="445"/>
      <c r="AP193" s="445"/>
      <c r="AQ193" s="445"/>
      <c r="AR193" s="445"/>
      <c r="AS193" s="445"/>
      <c r="AT193" s="445"/>
      <c r="AU193" s="445"/>
      <c r="AV193" s="445"/>
      <c r="AW193" s="445"/>
      <c r="AX193" s="445"/>
      <c r="AY193" s="445"/>
      <c r="AZ193" s="445"/>
      <c r="BA193" s="445"/>
    </row>
    <row r="194" spans="1:53" s="3" customFormat="1">
      <c r="A194" s="140"/>
      <c r="B194" s="8"/>
      <c r="C194" s="66"/>
      <c r="D194" s="66"/>
      <c r="E194" s="135"/>
      <c r="F194" s="88"/>
      <c r="G194" s="8"/>
      <c r="H194" s="66"/>
      <c r="I194" s="66"/>
      <c r="J194" s="66"/>
      <c r="K194" s="66"/>
      <c r="L194" s="83"/>
      <c r="M194" s="121"/>
      <c r="N194" s="8"/>
      <c r="O194" s="8"/>
      <c r="P194" s="8"/>
      <c r="Q194" s="8"/>
      <c r="R194" s="8"/>
      <c r="S194" s="8"/>
      <c r="T194" s="8"/>
      <c r="U194" s="8"/>
      <c r="V194" s="16"/>
      <c r="W194" s="16"/>
      <c r="X194" s="16"/>
      <c r="Y194" s="16"/>
      <c r="Z194" s="16"/>
      <c r="AA194" s="16"/>
      <c r="AB194" s="144"/>
      <c r="AC194" s="92"/>
      <c r="AD194" s="92"/>
      <c r="AE194" s="92"/>
      <c r="AF194" s="445"/>
      <c r="AG194" s="445"/>
      <c r="AH194" s="445"/>
      <c r="AI194" s="445"/>
      <c r="AJ194" s="445"/>
      <c r="AK194" s="445"/>
      <c r="AL194" s="445"/>
      <c r="AM194" s="445"/>
      <c r="AN194" s="445"/>
      <c r="AO194" s="445"/>
      <c r="AP194" s="445"/>
      <c r="AQ194" s="445"/>
      <c r="AR194" s="445"/>
      <c r="AS194" s="445"/>
      <c r="AT194" s="445"/>
      <c r="AU194" s="445"/>
      <c r="AV194" s="445"/>
      <c r="AW194" s="445"/>
      <c r="AX194" s="445"/>
      <c r="AY194" s="445"/>
      <c r="AZ194" s="445"/>
      <c r="BA194" s="445"/>
    </row>
    <row r="195" spans="1:53" s="3" customFormat="1">
      <c r="A195" s="141"/>
      <c r="B195" s="142"/>
      <c r="C195" s="141"/>
      <c r="D195" s="92"/>
      <c r="E195" s="92"/>
      <c r="F195" s="92"/>
      <c r="G195" s="92"/>
      <c r="H195" s="92"/>
      <c r="I195" s="92"/>
      <c r="J195" s="92"/>
      <c r="K195" s="92"/>
      <c r="L195" s="92"/>
      <c r="M195" s="92"/>
      <c r="N195" s="92"/>
      <c r="O195" s="92"/>
      <c r="P195" s="92"/>
      <c r="Q195" s="92"/>
      <c r="R195" s="92"/>
      <c r="S195" s="92"/>
      <c r="T195" s="92"/>
      <c r="U195" s="92"/>
      <c r="V195" s="92"/>
      <c r="W195" s="92"/>
      <c r="X195" s="92"/>
      <c r="Y195" s="92"/>
      <c r="Z195" s="89"/>
      <c r="AA195" s="89"/>
      <c r="AB195" s="92"/>
      <c r="AC195" s="92"/>
      <c r="AD195" s="92"/>
      <c r="AE195" s="92"/>
      <c r="AF195" s="445"/>
      <c r="AG195" s="445"/>
      <c r="AH195" s="445"/>
      <c r="AI195" s="445"/>
      <c r="AJ195" s="445"/>
      <c r="AK195" s="445"/>
      <c r="AL195" s="445"/>
      <c r="AM195" s="445"/>
      <c r="AN195" s="445"/>
      <c r="AO195" s="445"/>
      <c r="AP195" s="445"/>
      <c r="AQ195" s="445"/>
      <c r="AR195" s="445"/>
      <c r="AS195" s="445"/>
      <c r="AT195" s="445"/>
      <c r="AU195" s="445"/>
      <c r="AV195" s="445"/>
      <c r="AW195" s="445"/>
      <c r="AX195" s="445"/>
      <c r="AY195" s="445"/>
      <c r="AZ195" s="445"/>
      <c r="BA195" s="445"/>
    </row>
    <row r="196" spans="1:53" s="3" customFormat="1" ht="15">
      <c r="A196" s="828" t="s">
        <v>157</v>
      </c>
      <c r="B196" s="833"/>
      <c r="C196" s="400" t="s">
        <v>22</v>
      </c>
      <c r="D196" s="381" t="s">
        <v>164</v>
      </c>
      <c r="E196" s="828" t="s">
        <v>27</v>
      </c>
      <c r="F196" s="833"/>
      <c r="G196" s="382" t="s">
        <v>227</v>
      </c>
      <c r="H196" s="383" t="s">
        <v>145</v>
      </c>
      <c r="I196" s="383" t="s">
        <v>95</v>
      </c>
      <c r="J196" s="384" t="s">
        <v>146</v>
      </c>
      <c r="K196" s="385" t="s">
        <v>28</v>
      </c>
      <c r="L196" s="381" t="s">
        <v>85</v>
      </c>
      <c r="M196" s="381" t="s">
        <v>134</v>
      </c>
      <c r="N196" s="351"/>
      <c r="O196" s="369" t="s">
        <v>22</v>
      </c>
      <c r="P196" s="381" t="s">
        <v>164</v>
      </c>
      <c r="Q196" s="381" t="s">
        <v>238</v>
      </c>
      <c r="R196" s="381" t="s">
        <v>27</v>
      </c>
      <c r="S196" s="381" t="s">
        <v>29</v>
      </c>
      <c r="T196" s="381" t="s">
        <v>179</v>
      </c>
      <c r="U196" s="381" t="s">
        <v>36</v>
      </c>
      <c r="V196" s="381" t="s">
        <v>38</v>
      </c>
      <c r="W196" s="381" t="s">
        <v>33</v>
      </c>
      <c r="X196" s="381" t="s">
        <v>167</v>
      </c>
      <c r="Y196" s="381" t="s">
        <v>181</v>
      </c>
      <c r="Z196" s="393" t="s">
        <v>46</v>
      </c>
      <c r="AA196" s="394"/>
      <c r="AB196" s="295"/>
      <c r="AC196" s="92"/>
      <c r="AD196" s="92"/>
      <c r="AE196" s="92"/>
      <c r="AF196" s="445"/>
      <c r="AG196" s="445"/>
      <c r="AH196" s="445"/>
      <c r="AI196" s="445"/>
      <c r="AJ196" s="445"/>
      <c r="AK196" s="445"/>
      <c r="AL196" s="445"/>
      <c r="AM196" s="445"/>
      <c r="AN196" s="445"/>
      <c r="AO196" s="445"/>
      <c r="AP196" s="445"/>
      <c r="AQ196" s="445"/>
      <c r="AR196" s="445"/>
      <c r="AS196" s="445"/>
      <c r="AT196" s="445"/>
      <c r="AU196" s="445"/>
      <c r="AV196" s="445"/>
      <c r="AW196" s="445"/>
      <c r="AX196" s="445"/>
      <c r="AY196" s="445"/>
      <c r="AZ196" s="445"/>
      <c r="BA196" s="445"/>
    </row>
    <row r="197" spans="1:53" s="3" customFormat="1">
      <c r="A197" s="386"/>
      <c r="B197" s="399"/>
      <c r="C197" s="391" t="s">
        <v>23</v>
      </c>
      <c r="D197" s="371" t="s">
        <v>40</v>
      </c>
      <c r="E197" s="388" t="s">
        <v>108</v>
      </c>
      <c r="F197" s="389" t="s">
        <v>34</v>
      </c>
      <c r="G197" s="390"/>
      <c r="H197" s="375" t="s">
        <v>29</v>
      </c>
      <c r="I197" s="371" t="s">
        <v>29</v>
      </c>
      <c r="J197" s="391" t="s">
        <v>29</v>
      </c>
      <c r="K197" s="374" t="s">
        <v>202</v>
      </c>
      <c r="L197" s="392" t="s">
        <v>84</v>
      </c>
      <c r="M197" s="375" t="s">
        <v>147</v>
      </c>
      <c r="O197" s="374" t="s">
        <v>23</v>
      </c>
      <c r="P197" s="371" t="s">
        <v>40</v>
      </c>
      <c r="Q197" s="371" t="s">
        <v>40</v>
      </c>
      <c r="R197" s="375" t="s">
        <v>34</v>
      </c>
      <c r="S197" s="395"/>
      <c r="T197" s="375" t="s">
        <v>31</v>
      </c>
      <c r="U197" s="375" t="s">
        <v>37</v>
      </c>
      <c r="V197" s="375" t="s">
        <v>39</v>
      </c>
      <c r="W197" s="375" t="s">
        <v>34</v>
      </c>
      <c r="X197" s="375" t="s">
        <v>34</v>
      </c>
      <c r="Y197" s="375" t="s">
        <v>84</v>
      </c>
      <c r="Z197" s="375" t="s">
        <v>41</v>
      </c>
      <c r="AA197" s="375"/>
      <c r="AB197" s="124"/>
      <c r="AC197" s="92"/>
      <c r="AD197" s="92"/>
      <c r="AE197" s="92"/>
      <c r="AF197" s="445"/>
      <c r="AG197" s="445"/>
      <c r="AH197" s="445"/>
      <c r="AI197" s="445"/>
      <c r="AJ197" s="445"/>
      <c r="AK197" s="445"/>
      <c r="AL197" s="445"/>
      <c r="AM197" s="445"/>
      <c r="AN197" s="445"/>
      <c r="AO197" s="445"/>
      <c r="AP197" s="445"/>
      <c r="AQ197" s="445"/>
      <c r="AR197" s="445"/>
      <c r="AS197" s="445"/>
      <c r="AT197" s="445"/>
      <c r="AU197" s="445"/>
      <c r="AV197" s="445"/>
      <c r="AW197" s="445"/>
      <c r="AX197" s="445"/>
      <c r="AY197" s="445"/>
      <c r="AZ197" s="445"/>
      <c r="BA197" s="445"/>
    </row>
    <row r="198" spans="1:53" s="3" customFormat="1">
      <c r="A198" s="17"/>
      <c r="B198" s="5"/>
      <c r="C198" s="18">
        <v>-10</v>
      </c>
      <c r="D198" s="74"/>
      <c r="E198" s="145"/>
      <c r="F198" s="130"/>
      <c r="G198" s="153"/>
      <c r="H198" s="248"/>
      <c r="I198" s="248"/>
      <c r="J198" s="252"/>
      <c r="K198" s="238"/>
      <c r="L198" s="248"/>
      <c r="M198" s="248"/>
      <c r="O198" s="175">
        <v>-10</v>
      </c>
      <c r="P198" s="635"/>
      <c r="Q198" s="433"/>
      <c r="R198" s="130"/>
      <c r="S198" s="130"/>
      <c r="T198" s="605"/>
      <c r="U198" s="583"/>
      <c r="V198" s="126"/>
      <c r="W198" s="605"/>
      <c r="X198" s="605"/>
      <c r="Y198" s="351"/>
      <c r="Z198" s="605"/>
      <c r="AA198" s="182"/>
      <c r="AB198" s="124"/>
      <c r="AC198" s="92"/>
      <c r="AD198" s="92"/>
      <c r="AE198" s="92"/>
      <c r="AF198" s="445"/>
      <c r="AG198" s="445"/>
      <c r="AH198" s="445"/>
      <c r="AI198" s="445"/>
      <c r="AJ198" s="445"/>
      <c r="AK198" s="445"/>
      <c r="AL198" s="445"/>
      <c r="AM198" s="445"/>
      <c r="AN198" s="445"/>
      <c r="AO198" s="445"/>
      <c r="AP198" s="445"/>
      <c r="AQ198" s="445"/>
      <c r="AR198" s="445"/>
      <c r="AS198" s="445"/>
      <c r="AT198" s="445"/>
      <c r="AU198" s="445"/>
      <c r="AV198" s="445"/>
      <c r="AW198" s="445"/>
      <c r="AX198" s="445"/>
      <c r="AY198" s="445"/>
      <c r="AZ198" s="445"/>
      <c r="BA198" s="445"/>
    </row>
    <row r="199" spans="1:53" s="3" customFormat="1">
      <c r="A199" s="30" t="s">
        <v>61</v>
      </c>
      <c r="B199" s="72"/>
      <c r="C199" s="19">
        <v>10</v>
      </c>
      <c r="D199" s="74"/>
      <c r="E199" s="145"/>
      <c r="F199" s="131"/>
      <c r="G199" s="343"/>
      <c r="H199" s="249"/>
      <c r="I199" s="253"/>
      <c r="J199" s="254"/>
      <c r="K199" s="253"/>
      <c r="L199" s="327"/>
      <c r="M199" s="327"/>
      <c r="O199" s="64">
        <v>80</v>
      </c>
      <c r="P199" s="64"/>
      <c r="Q199" s="433"/>
      <c r="R199" s="131"/>
      <c r="S199" s="131"/>
      <c r="T199" s="606"/>
      <c r="U199" s="585"/>
      <c r="V199" s="127"/>
      <c r="W199" s="606"/>
      <c r="X199" s="606"/>
      <c r="Y199" s="131"/>
      <c r="Z199" s="606"/>
      <c r="AA199" s="594"/>
      <c r="AB199" s="124"/>
      <c r="AC199" s="92"/>
      <c r="AD199" s="92"/>
      <c r="AE199" s="92"/>
      <c r="AF199" s="445"/>
      <c r="AG199" s="445"/>
      <c r="AH199" s="445"/>
      <c r="AI199" s="445"/>
      <c r="AJ199" s="445"/>
      <c r="AK199" s="445"/>
      <c r="AL199" s="445"/>
      <c r="AM199" s="445"/>
      <c r="AN199" s="445"/>
      <c r="AO199" s="445"/>
      <c r="AP199" s="445"/>
      <c r="AQ199" s="445"/>
      <c r="AR199" s="445"/>
      <c r="AS199" s="445"/>
      <c r="AT199" s="445"/>
      <c r="AU199" s="445"/>
      <c r="AV199" s="445"/>
      <c r="AW199" s="445"/>
      <c r="AX199" s="445"/>
      <c r="AY199" s="445"/>
      <c r="AZ199" s="445"/>
      <c r="BA199" s="445"/>
    </row>
    <row r="200" spans="1:53" s="3" customFormat="1">
      <c r="A200" s="6"/>
      <c r="B200" s="7"/>
      <c r="C200" s="19">
        <v>20</v>
      </c>
      <c r="D200" s="74"/>
      <c r="E200" s="145"/>
      <c r="F200" s="131"/>
      <c r="G200" s="343"/>
      <c r="H200" s="249"/>
      <c r="I200" s="253"/>
      <c r="J200" s="254"/>
      <c r="K200" s="234"/>
      <c r="L200" s="254"/>
      <c r="M200" s="254"/>
      <c r="O200" s="584">
        <v>85</v>
      </c>
      <c r="P200" s="64"/>
      <c r="Q200" s="433"/>
      <c r="R200" s="131"/>
      <c r="S200" s="131"/>
      <c r="T200" s="606"/>
      <c r="U200" s="585"/>
      <c r="V200" s="127"/>
      <c r="W200" s="606"/>
      <c r="X200" s="606"/>
      <c r="Y200" s="131"/>
      <c r="Z200" s="606"/>
      <c r="AA200" s="594"/>
      <c r="AB200" s="124"/>
      <c r="AC200" s="92"/>
      <c r="AD200" s="92"/>
      <c r="AE200" s="92"/>
      <c r="AF200" s="445"/>
      <c r="AG200" s="445"/>
      <c r="AH200" s="445"/>
      <c r="AI200" s="445"/>
      <c r="AJ200" s="445"/>
      <c r="AK200" s="445"/>
      <c r="AL200" s="445"/>
      <c r="AM200" s="445"/>
      <c r="AN200" s="445"/>
      <c r="AO200" s="445"/>
      <c r="AP200" s="445"/>
      <c r="AQ200" s="445"/>
      <c r="AR200" s="445"/>
      <c r="AS200" s="445"/>
      <c r="AT200" s="445"/>
      <c r="AU200" s="445"/>
      <c r="AV200" s="445"/>
      <c r="AW200" s="445"/>
      <c r="AX200" s="445"/>
      <c r="AY200" s="445"/>
      <c r="AZ200" s="445"/>
      <c r="BA200" s="445"/>
    </row>
    <row r="201" spans="1:53" s="3" customFormat="1">
      <c r="A201" s="30" t="s">
        <v>97</v>
      </c>
      <c r="B201" s="7"/>
      <c r="C201" s="19">
        <v>30</v>
      </c>
      <c r="D201" s="74"/>
      <c r="E201" s="145"/>
      <c r="F201" s="131"/>
      <c r="G201" s="343"/>
      <c r="H201" s="249"/>
      <c r="I201" s="253"/>
      <c r="J201" s="254"/>
      <c r="K201" s="234"/>
      <c r="L201" s="347"/>
      <c r="M201" s="347"/>
      <c r="O201" s="64">
        <v>90</v>
      </c>
      <c r="P201" s="64"/>
      <c r="Q201" s="433"/>
      <c r="R201" s="131"/>
      <c r="S201" s="131"/>
      <c r="T201" s="606"/>
      <c r="U201" s="585"/>
      <c r="V201" s="127"/>
      <c r="W201" s="606"/>
      <c r="X201" s="606"/>
      <c r="Y201" s="131"/>
      <c r="Z201" s="606"/>
      <c r="AA201" s="594"/>
      <c r="AB201" s="124"/>
      <c r="AC201" s="92"/>
      <c r="AD201" s="92"/>
      <c r="AE201" s="92"/>
      <c r="AF201" s="445"/>
      <c r="AG201" s="445"/>
      <c r="AH201" s="445"/>
      <c r="AI201" s="445"/>
      <c r="AJ201" s="445"/>
      <c r="AK201" s="445"/>
      <c r="AL201" s="445"/>
      <c r="AM201" s="445"/>
      <c r="AN201" s="445"/>
      <c r="AO201" s="445"/>
      <c r="AP201" s="445"/>
      <c r="AQ201" s="445"/>
      <c r="AR201" s="445"/>
      <c r="AS201" s="445"/>
      <c r="AT201" s="445"/>
      <c r="AU201" s="445"/>
      <c r="AV201" s="445"/>
      <c r="AW201" s="445"/>
      <c r="AX201" s="445"/>
      <c r="AY201" s="445"/>
      <c r="AZ201" s="445"/>
      <c r="BA201" s="445"/>
    </row>
    <row r="202" spans="1:53" s="3" customFormat="1">
      <c r="A202" s="6"/>
      <c r="B202" s="72"/>
      <c r="C202" s="19">
        <v>40</v>
      </c>
      <c r="D202" s="74"/>
      <c r="E202" s="145"/>
      <c r="F202" s="131"/>
      <c r="G202" s="343"/>
      <c r="H202" s="249"/>
      <c r="I202" s="253"/>
      <c r="J202" s="254"/>
      <c r="K202" s="234"/>
      <c r="L202" s="347"/>
      <c r="M202" s="347"/>
      <c r="O202" s="64">
        <v>100</v>
      </c>
      <c r="P202" s="64"/>
      <c r="Q202" s="433"/>
      <c r="R202" s="131"/>
      <c r="S202" s="131"/>
      <c r="T202" s="606"/>
      <c r="U202" s="585"/>
      <c r="V202" s="127"/>
      <c r="W202" s="606"/>
      <c r="X202" s="606"/>
      <c r="Y202" s="131"/>
      <c r="Z202" s="606"/>
      <c r="AA202" s="594"/>
      <c r="AB202" s="124"/>
      <c r="AC202" s="92"/>
      <c r="AD202" s="92"/>
      <c r="AE202" s="92"/>
      <c r="AF202" s="445"/>
      <c r="AG202" s="445"/>
      <c r="AH202" s="445"/>
      <c r="AI202" s="445"/>
      <c r="AJ202" s="445"/>
      <c r="AK202" s="445"/>
      <c r="AL202" s="445"/>
      <c r="AM202" s="445"/>
      <c r="AN202" s="445"/>
      <c r="AO202" s="445"/>
      <c r="AP202" s="445"/>
      <c r="AQ202" s="445"/>
      <c r="AR202" s="445"/>
      <c r="AS202" s="445"/>
      <c r="AT202" s="445"/>
      <c r="AU202" s="445"/>
      <c r="AV202" s="445"/>
      <c r="AW202" s="445"/>
      <c r="AX202" s="445"/>
      <c r="AY202" s="445"/>
      <c r="AZ202" s="445"/>
      <c r="BA202" s="445"/>
    </row>
    <row r="203" spans="1:53" s="3" customFormat="1">
      <c r="A203" s="30" t="s">
        <v>96</v>
      </c>
      <c r="B203" s="7"/>
      <c r="C203" s="19">
        <v>50</v>
      </c>
      <c r="D203" s="74"/>
      <c r="E203" s="145"/>
      <c r="F203" s="131"/>
      <c r="G203" s="343"/>
      <c r="H203" s="249"/>
      <c r="I203" s="253"/>
      <c r="J203" s="254"/>
      <c r="K203" s="234"/>
      <c r="L203" s="347"/>
      <c r="M203" s="347"/>
      <c r="O203" s="19">
        <v>110</v>
      </c>
      <c r="P203" s="64"/>
      <c r="Q203" s="433"/>
      <c r="R203" s="131"/>
      <c r="S203" s="131"/>
      <c r="T203" s="606"/>
      <c r="U203" s="2"/>
      <c r="V203" s="127"/>
      <c r="W203" s="606"/>
      <c r="X203" s="606"/>
      <c r="Y203" s="131"/>
      <c r="Z203" s="606"/>
      <c r="AA203" s="124"/>
      <c r="AB203" s="124"/>
      <c r="AC203" s="92"/>
      <c r="AD203" s="92"/>
      <c r="AE203" s="92"/>
      <c r="AF203" s="445"/>
      <c r="AG203" s="445"/>
      <c r="AH203" s="445"/>
      <c r="AI203" s="445"/>
      <c r="AJ203" s="445"/>
      <c r="AK203" s="445"/>
      <c r="AL203" s="445"/>
      <c r="AM203" s="445"/>
      <c r="AN203" s="445"/>
      <c r="AO203" s="445"/>
      <c r="AP203" s="445"/>
      <c r="AQ203" s="445"/>
      <c r="AR203" s="445"/>
      <c r="AS203" s="445"/>
      <c r="AT203" s="445"/>
      <c r="AU203" s="445"/>
      <c r="AV203" s="445"/>
      <c r="AW203" s="445"/>
      <c r="AX203" s="445"/>
      <c r="AY203" s="445"/>
      <c r="AZ203" s="445"/>
      <c r="BA203" s="445"/>
    </row>
    <row r="204" spans="1:53" s="3" customFormat="1">
      <c r="A204" s="30"/>
      <c r="B204" s="72"/>
      <c r="C204" s="19">
        <v>60</v>
      </c>
      <c r="D204" s="74"/>
      <c r="E204" s="145"/>
      <c r="F204" s="131"/>
      <c r="G204" s="343"/>
      <c r="H204" s="249"/>
      <c r="I204" s="253"/>
      <c r="J204" s="254"/>
      <c r="K204" s="234"/>
      <c r="L204" s="347"/>
      <c r="M204" s="347"/>
      <c r="N204" s="1"/>
      <c r="O204" s="65">
        <v>120</v>
      </c>
      <c r="P204" s="65"/>
      <c r="Q204" s="433"/>
      <c r="R204" s="183"/>
      <c r="S204" s="183"/>
      <c r="T204" s="185"/>
      <c r="U204" s="589"/>
      <c r="V204" s="362"/>
      <c r="W204" s="185"/>
      <c r="X204" s="606"/>
      <c r="Y204" s="131"/>
      <c r="Z204" s="606"/>
      <c r="AA204" s="144"/>
      <c r="AB204" s="124"/>
      <c r="AC204" s="92"/>
      <c r="AD204" s="92"/>
      <c r="AE204" s="92"/>
      <c r="AF204" s="445"/>
      <c r="AG204" s="445"/>
      <c r="AH204" s="445"/>
      <c r="AI204" s="445"/>
      <c r="AJ204" s="445"/>
      <c r="AK204" s="445"/>
      <c r="AL204" s="445"/>
      <c r="AM204" s="445"/>
      <c r="AN204" s="445"/>
      <c r="AO204" s="445"/>
      <c r="AP204" s="445"/>
      <c r="AQ204" s="445"/>
      <c r="AR204" s="445"/>
      <c r="AS204" s="445"/>
      <c r="AT204" s="445"/>
      <c r="AU204" s="445"/>
      <c r="AV204" s="445"/>
      <c r="AW204" s="445"/>
      <c r="AX204" s="445"/>
      <c r="AY204" s="445"/>
      <c r="AZ204" s="445"/>
      <c r="BA204" s="445"/>
    </row>
    <row r="205" spans="1:53" s="3" customFormat="1">
      <c r="A205" s="30"/>
      <c r="B205" s="7"/>
      <c r="C205" s="19">
        <v>70</v>
      </c>
      <c r="D205" s="74"/>
      <c r="E205" s="145"/>
      <c r="F205" s="131"/>
      <c r="G205" s="343"/>
      <c r="H205" s="249"/>
      <c r="I205" s="253"/>
      <c r="J205" s="254"/>
      <c r="K205" s="1"/>
      <c r="L205" s="347"/>
      <c r="M205" s="347"/>
      <c r="O205" s="204" t="s">
        <v>94</v>
      </c>
      <c r="P205" s="599"/>
      <c r="Q205" s="599"/>
      <c r="R205" s="185"/>
      <c r="S205" s="185"/>
      <c r="T205" s="185"/>
      <c r="U205" s="589"/>
      <c r="V205" s="362"/>
      <c r="W205" s="185"/>
      <c r="X205" s="132"/>
      <c r="Y205" s="132"/>
      <c r="Z205" s="132"/>
      <c r="AA205" s="598"/>
      <c r="AB205" s="124"/>
      <c r="AC205" s="92"/>
      <c r="AD205" s="92"/>
      <c r="AE205" s="92"/>
      <c r="AF205" s="445"/>
      <c r="AG205" s="445"/>
      <c r="AH205" s="445"/>
      <c r="AI205" s="445"/>
      <c r="AJ205" s="445"/>
      <c r="AK205" s="445"/>
      <c r="AL205" s="445"/>
      <c r="AM205" s="445"/>
      <c r="AN205" s="445"/>
      <c r="AO205" s="445"/>
      <c r="AP205" s="445"/>
      <c r="AQ205" s="445"/>
      <c r="AR205" s="445"/>
      <c r="AS205" s="445"/>
      <c r="AT205" s="445"/>
      <c r="AU205" s="445"/>
      <c r="AV205" s="445"/>
      <c r="AW205" s="445"/>
      <c r="AX205" s="445"/>
      <c r="AY205" s="445"/>
      <c r="AZ205" s="445"/>
      <c r="BA205" s="445"/>
    </row>
    <row r="206" spans="1:53" s="3" customFormat="1">
      <c r="A206" s="6"/>
      <c r="B206" s="7"/>
      <c r="C206" s="19">
        <v>80</v>
      </c>
      <c r="D206" s="74"/>
      <c r="E206" s="145"/>
      <c r="F206" s="131"/>
      <c r="G206" s="343"/>
      <c r="H206" s="248"/>
      <c r="I206" s="238"/>
      <c r="J206" s="248"/>
      <c r="K206" s="1"/>
      <c r="L206" s="347"/>
      <c r="M206" s="347"/>
      <c r="AB206" s="124"/>
      <c r="AC206" s="92"/>
      <c r="AD206" s="92"/>
      <c r="AE206" s="92"/>
      <c r="AF206" s="445"/>
      <c r="AG206" s="445"/>
      <c r="AH206" s="445"/>
      <c r="AI206" s="445"/>
      <c r="AJ206" s="445"/>
      <c r="AK206" s="445"/>
      <c r="AL206" s="445"/>
      <c r="AM206" s="445"/>
      <c r="AN206" s="445"/>
      <c r="AO206" s="445"/>
      <c r="AP206" s="445"/>
      <c r="AQ206" s="445"/>
      <c r="AR206" s="445"/>
      <c r="AS206" s="445"/>
      <c r="AT206" s="445"/>
      <c r="AU206" s="445"/>
      <c r="AV206" s="445"/>
      <c r="AW206" s="445"/>
      <c r="AX206" s="445"/>
      <c r="AY206" s="445"/>
      <c r="AZ206" s="445"/>
      <c r="BA206" s="445"/>
    </row>
    <row r="207" spans="1:53" s="3" customFormat="1" ht="15">
      <c r="A207" s="6"/>
      <c r="B207" s="7"/>
      <c r="C207" s="19">
        <v>85</v>
      </c>
      <c r="D207" s="74"/>
      <c r="E207" s="145"/>
      <c r="F207" s="131"/>
      <c r="G207" s="343"/>
      <c r="H207" s="248"/>
      <c r="I207" s="238"/>
      <c r="J207" s="248"/>
      <c r="K207" s="253"/>
      <c r="L207" s="255"/>
      <c r="M207" s="255"/>
      <c r="O207" s="823" t="s">
        <v>63</v>
      </c>
      <c r="P207" s="825"/>
      <c r="Q207" s="824"/>
      <c r="S207" s="895" t="s">
        <v>98</v>
      </c>
      <c r="T207" s="896"/>
      <c r="U207" s="78"/>
      <c r="W207" s="369" t="s">
        <v>22</v>
      </c>
      <c r="X207" s="385" t="s">
        <v>24</v>
      </c>
      <c r="Y207" s="828" t="s">
        <v>81</v>
      </c>
      <c r="Z207" s="833"/>
      <c r="AB207" s="124"/>
      <c r="AC207" s="92"/>
      <c r="AD207" s="92"/>
      <c r="AE207" s="92"/>
      <c r="AF207" s="445"/>
      <c r="AG207" s="445"/>
      <c r="AH207" s="445"/>
      <c r="AI207" s="445"/>
      <c r="AJ207" s="445"/>
      <c r="AK207" s="445"/>
      <c r="AL207" s="445"/>
      <c r="AM207" s="445"/>
      <c r="AN207" s="445"/>
      <c r="AO207" s="445"/>
      <c r="AP207" s="445"/>
      <c r="AQ207" s="445"/>
      <c r="AR207" s="445"/>
      <c r="AS207" s="445"/>
      <c r="AT207" s="445"/>
      <c r="AU207" s="445"/>
      <c r="AV207" s="445"/>
      <c r="AW207" s="445"/>
      <c r="AX207" s="445"/>
      <c r="AY207" s="445"/>
      <c r="AZ207" s="445"/>
      <c r="BA207" s="445"/>
    </row>
    <row r="208" spans="1:53" s="3" customFormat="1">
      <c r="A208" s="30"/>
      <c r="B208" s="7"/>
      <c r="C208" s="19">
        <v>90</v>
      </c>
      <c r="D208" s="74"/>
      <c r="E208" s="145"/>
      <c r="F208" s="131"/>
      <c r="G208" s="343"/>
      <c r="H208" s="248"/>
      <c r="I208" s="238"/>
      <c r="J208" s="248"/>
      <c r="K208" s="253"/>
      <c r="L208" s="257"/>
      <c r="M208" s="257"/>
      <c r="O208" s="396" t="s">
        <v>62</v>
      </c>
      <c r="P208" s="396" t="s">
        <v>58</v>
      </c>
      <c r="Q208" s="397" t="s">
        <v>59</v>
      </c>
      <c r="S208" s="897" t="s">
        <v>99</v>
      </c>
      <c r="T208" s="898"/>
      <c r="U208" s="205"/>
      <c r="W208" s="374" t="s">
        <v>23</v>
      </c>
      <c r="X208" s="374" t="s">
        <v>40</v>
      </c>
      <c r="Y208" s="897" t="s">
        <v>196</v>
      </c>
      <c r="Z208" s="898"/>
      <c r="AB208" s="124"/>
      <c r="AC208" s="92"/>
      <c r="AD208" s="92"/>
      <c r="AE208" s="92"/>
      <c r="AF208" s="445"/>
      <c r="AG208" s="445"/>
      <c r="AH208" s="445"/>
      <c r="AI208" s="445"/>
      <c r="AJ208" s="445"/>
      <c r="AK208" s="445"/>
      <c r="AL208" s="445"/>
      <c r="AM208" s="445"/>
      <c r="AN208" s="445"/>
      <c r="AO208" s="445"/>
      <c r="AP208" s="445"/>
      <c r="AQ208" s="445"/>
      <c r="AR208" s="445"/>
      <c r="AS208" s="445"/>
      <c r="AT208" s="445"/>
      <c r="AU208" s="445"/>
      <c r="AV208" s="445"/>
      <c r="AW208" s="445"/>
      <c r="AX208" s="445"/>
      <c r="AY208" s="445"/>
      <c r="AZ208" s="445"/>
      <c r="BA208" s="445"/>
    </row>
    <row r="209" spans="1:53" s="3" customFormat="1">
      <c r="A209" s="30"/>
      <c r="B209" s="7"/>
      <c r="C209" s="19">
        <v>100</v>
      </c>
      <c r="D209" s="74"/>
      <c r="E209" s="145"/>
      <c r="F209" s="131"/>
      <c r="G209" s="343"/>
      <c r="H209" s="562"/>
      <c r="I209" s="563"/>
      <c r="J209" s="248"/>
      <c r="K209" s="253"/>
      <c r="L209" s="248"/>
      <c r="M209" s="248"/>
      <c r="O209" s="137" t="e">
        <f>P212/Q212</f>
        <v>#DIV/0!</v>
      </c>
      <c r="P209" s="145"/>
      <c r="Q209" s="145"/>
      <c r="R209" s="1"/>
      <c r="S209" s="1"/>
      <c r="T209" s="1"/>
      <c r="U209" s="1"/>
      <c r="W209" s="18">
        <v>2</v>
      </c>
      <c r="X209" s="582">
        <f>D211</f>
        <v>0</v>
      </c>
      <c r="Y209" s="340"/>
      <c r="Z209" s="341"/>
      <c r="AB209" s="124"/>
      <c r="AC209" s="92"/>
      <c r="AD209" s="92"/>
      <c r="AE209" s="92"/>
      <c r="AF209" s="445"/>
      <c r="AG209" s="445"/>
      <c r="AH209" s="445"/>
      <c r="AI209" s="445"/>
      <c r="AJ209" s="445"/>
      <c r="AK209" s="445"/>
      <c r="AL209" s="445"/>
      <c r="AM209" s="445"/>
      <c r="AN209" s="445"/>
      <c r="AO209" s="445"/>
      <c r="AP209" s="445"/>
      <c r="AQ209" s="445"/>
      <c r="AR209" s="445"/>
      <c r="AS209" s="445"/>
      <c r="AT209" s="445"/>
      <c r="AU209" s="445"/>
      <c r="AV209" s="445"/>
      <c r="AW209" s="445"/>
      <c r="AX209" s="445"/>
      <c r="AY209" s="445"/>
      <c r="AZ209" s="445"/>
      <c r="BA209" s="445"/>
    </row>
    <row r="210" spans="1:53" s="3" customFormat="1">
      <c r="A210" s="30"/>
      <c r="B210" s="7"/>
      <c r="C210" s="19">
        <v>110</v>
      </c>
      <c r="D210" s="74"/>
      <c r="E210" s="145"/>
      <c r="F210" s="131"/>
      <c r="G210" s="343"/>
      <c r="H210" s="275"/>
      <c r="I210" s="238"/>
      <c r="J210" s="248"/>
      <c r="K210" s="1"/>
      <c r="L210" s="256"/>
      <c r="M210" s="256"/>
      <c r="O210" s="584"/>
      <c r="P210" s="145"/>
      <c r="Q210" s="145"/>
      <c r="R210" s="1"/>
      <c r="S210" s="1"/>
      <c r="T210" s="1"/>
      <c r="U210" s="1"/>
      <c r="W210" s="19">
        <v>5</v>
      </c>
      <c r="X210" s="584">
        <f>D212</f>
        <v>0</v>
      </c>
      <c r="Y210" s="601">
        <f>(J211+J212)*(C212-C211)/2</f>
        <v>0</v>
      </c>
      <c r="Z210" s="602"/>
      <c r="AB210" s="124"/>
      <c r="AC210" s="92"/>
      <c r="AD210" s="92"/>
      <c r="AE210" s="92"/>
      <c r="AF210" s="445"/>
      <c r="AG210" s="445"/>
      <c r="AH210" s="445"/>
      <c r="AI210" s="445"/>
      <c r="AJ210" s="445"/>
      <c r="AK210" s="445"/>
      <c r="AL210" s="445"/>
      <c r="AM210" s="445"/>
      <c r="AN210" s="445"/>
      <c r="AO210" s="445"/>
      <c r="AP210" s="445"/>
      <c r="AQ210" s="445"/>
      <c r="AR210" s="445"/>
      <c r="AS210" s="445"/>
      <c r="AT210" s="445"/>
      <c r="AU210" s="445"/>
      <c r="AV210" s="445"/>
      <c r="AW210" s="445"/>
      <c r="AX210" s="445"/>
      <c r="AY210" s="445"/>
      <c r="AZ210" s="445"/>
      <c r="BA210" s="445"/>
    </row>
    <row r="211" spans="1:53" s="3" customFormat="1">
      <c r="A211" s="30"/>
      <c r="B211" s="7"/>
      <c r="C211" s="19">
        <v>120</v>
      </c>
      <c r="D211" s="74"/>
      <c r="E211" s="145"/>
      <c r="F211" s="131"/>
      <c r="G211" s="343"/>
      <c r="H211" s="248"/>
      <c r="I211" s="238"/>
      <c r="J211" s="248"/>
      <c r="K211" s="238"/>
      <c r="L211" s="255"/>
      <c r="M211" s="255"/>
      <c r="N211" s="1"/>
      <c r="O211" s="588"/>
      <c r="P211" s="145"/>
      <c r="Q211" s="145"/>
      <c r="R211" s="1"/>
      <c r="S211" s="1"/>
      <c r="T211" s="1"/>
      <c r="U211" s="1"/>
      <c r="W211" s="19">
        <v>10</v>
      </c>
      <c r="X211" s="584">
        <f>D213</f>
        <v>0</v>
      </c>
      <c r="Y211" s="601">
        <f>(J212+J213)*(C213-C212)/2</f>
        <v>0</v>
      </c>
      <c r="Z211" s="602"/>
      <c r="AB211" s="124"/>
      <c r="AC211" s="92"/>
      <c r="AD211" s="92"/>
      <c r="AE211" s="92"/>
      <c r="AF211" s="445"/>
      <c r="AG211" s="445"/>
      <c r="AH211" s="445"/>
      <c r="AI211" s="445"/>
      <c r="AJ211" s="445"/>
      <c r="AK211" s="445"/>
      <c r="AL211" s="445"/>
      <c r="AM211" s="445"/>
      <c r="AN211" s="445"/>
      <c r="AO211" s="445"/>
      <c r="AP211" s="445"/>
      <c r="AQ211" s="445"/>
      <c r="AR211" s="445"/>
      <c r="AS211" s="445"/>
      <c r="AT211" s="445"/>
      <c r="AU211" s="445"/>
      <c r="AV211" s="445"/>
      <c r="AW211" s="445"/>
      <c r="AX211" s="445"/>
      <c r="AY211" s="445"/>
      <c r="AZ211" s="445"/>
      <c r="BA211" s="445"/>
    </row>
    <row r="212" spans="1:53" s="3" customFormat="1">
      <c r="A212" s="30"/>
      <c r="B212" s="7"/>
      <c r="C212" s="19"/>
      <c r="D212" s="564"/>
      <c r="E212" s="565"/>
      <c r="F212" s="131"/>
      <c r="G212" s="349"/>
      <c r="H212" s="249"/>
      <c r="I212" s="235"/>
      <c r="J212" s="347"/>
      <c r="K212" s="253"/>
      <c r="L212" s="255"/>
      <c r="M212" s="255"/>
      <c r="N212" s="1"/>
      <c r="O212" s="42" t="s">
        <v>25</v>
      </c>
      <c r="P212" s="597" t="e">
        <f>AVERAGE(P209:P211)</f>
        <v>#DIV/0!</v>
      </c>
      <c r="Q212" s="173" t="e">
        <f>AVERAGE(Q209:Q211)</f>
        <v>#DIV/0!</v>
      </c>
      <c r="R212" s="1"/>
      <c r="S212" s="1"/>
      <c r="T212" s="1"/>
      <c r="U212" s="1"/>
      <c r="W212" s="19">
        <v>15</v>
      </c>
      <c r="X212" s="584">
        <f>D214</f>
        <v>0</v>
      </c>
      <c r="Y212" s="601">
        <f>(J213+J214)*(C214-C213)/2</f>
        <v>0</v>
      </c>
      <c r="Z212" s="602"/>
      <c r="AB212" s="124"/>
      <c r="AC212" s="92"/>
      <c r="AD212" s="92"/>
      <c r="AE212" s="92"/>
      <c r="AF212" s="445"/>
      <c r="AG212" s="445"/>
      <c r="AH212" s="445"/>
      <c r="AI212" s="445"/>
      <c r="AJ212" s="445"/>
      <c r="AK212" s="445"/>
      <c r="AL212" s="445"/>
      <c r="AM212" s="445"/>
      <c r="AN212" s="445"/>
      <c r="AO212" s="445"/>
      <c r="AP212" s="445"/>
      <c r="AQ212" s="445"/>
      <c r="AR212" s="445"/>
      <c r="AS212" s="445"/>
      <c r="AT212" s="445"/>
      <c r="AU212" s="445"/>
      <c r="AV212" s="445"/>
      <c r="AW212" s="445"/>
      <c r="AX212" s="445"/>
      <c r="AY212" s="445"/>
      <c r="AZ212" s="445"/>
      <c r="BA212" s="445"/>
    </row>
    <row r="213" spans="1:53" s="3" customFormat="1">
      <c r="A213" s="30"/>
      <c r="B213" s="7"/>
      <c r="C213" s="19"/>
      <c r="D213" s="564"/>
      <c r="E213" s="565"/>
      <c r="F213" s="131"/>
      <c r="G213" s="344"/>
      <c r="H213" s="250"/>
      <c r="I213" s="235"/>
      <c r="J213" s="347"/>
      <c r="K213" s="253"/>
      <c r="L213" s="255"/>
      <c r="M213" s="255"/>
      <c r="N213" s="1"/>
      <c r="O213" s="1"/>
      <c r="P213" s="1"/>
      <c r="Q213" s="1"/>
      <c r="R213" s="1"/>
      <c r="S213" s="1"/>
      <c r="T213" s="1"/>
      <c r="U213" s="1"/>
      <c r="W213" s="590">
        <v>25</v>
      </c>
      <c r="X213" s="65">
        <f>D215</f>
        <v>0</v>
      </c>
      <c r="Y213" s="599">
        <f>(J214+J215)*(C215-C214)/2</f>
        <v>0</v>
      </c>
      <c r="Z213" s="600"/>
      <c r="AB213" s="124"/>
      <c r="AC213" s="92"/>
      <c r="AD213" s="92"/>
      <c r="AE213" s="92"/>
      <c r="AF213" s="445"/>
      <c r="AG213" s="445"/>
      <c r="AH213" s="445"/>
      <c r="AI213" s="445"/>
      <c r="AJ213" s="445"/>
      <c r="AK213" s="445"/>
      <c r="AL213" s="445"/>
      <c r="AM213" s="445"/>
      <c r="AN213" s="445"/>
      <c r="AO213" s="445"/>
      <c r="AP213" s="445"/>
      <c r="AQ213" s="445"/>
      <c r="AR213" s="445"/>
      <c r="AS213" s="445"/>
      <c r="AT213" s="445"/>
      <c r="AU213" s="445"/>
      <c r="AV213" s="445"/>
      <c r="AW213" s="445"/>
      <c r="AX213" s="445"/>
      <c r="AY213" s="445"/>
      <c r="AZ213" s="445"/>
      <c r="BA213" s="445"/>
    </row>
    <row r="214" spans="1:53" s="3" customFormat="1">
      <c r="A214" s="30"/>
      <c r="B214" s="7"/>
      <c r="C214" s="19"/>
      <c r="D214" s="564"/>
      <c r="E214" s="565"/>
      <c r="F214" s="131"/>
      <c r="G214" s="347"/>
      <c r="H214" s="250"/>
      <c r="I214" s="235"/>
      <c r="J214" s="347"/>
      <c r="K214" s="253"/>
      <c r="L214" s="255"/>
      <c r="M214" s="255"/>
      <c r="N214" s="1"/>
      <c r="O214" s="1"/>
      <c r="P214" s="1"/>
      <c r="Q214" s="1"/>
      <c r="R214" s="1"/>
      <c r="S214" s="1"/>
      <c r="T214" s="1"/>
      <c r="U214" s="1"/>
      <c r="W214" s="588" t="s">
        <v>25</v>
      </c>
      <c r="X214" s="588">
        <f>AVERAGE(X209:X213)</f>
        <v>0</v>
      </c>
      <c r="Y214" s="597">
        <f>SUM(Y210:Z213)/10*(220/100)/23*1000</f>
        <v>0</v>
      </c>
      <c r="Z214" s="598"/>
      <c r="AB214" s="124"/>
      <c r="AC214" s="92"/>
      <c r="AD214" s="92"/>
      <c r="AE214" s="92"/>
      <c r="AF214" s="445"/>
      <c r="AG214" s="445"/>
      <c r="AH214" s="445"/>
      <c r="AI214" s="445"/>
      <c r="AJ214" s="445"/>
      <c r="AK214" s="445"/>
      <c r="AL214" s="445"/>
      <c r="AM214" s="445"/>
      <c r="AN214" s="445"/>
      <c r="AO214" s="445"/>
      <c r="AP214" s="445"/>
      <c r="AQ214" s="445"/>
      <c r="AR214" s="445"/>
      <c r="AS214" s="445"/>
      <c r="AT214" s="445"/>
      <c r="AU214" s="445"/>
      <c r="AV214" s="445"/>
      <c r="AW214" s="445"/>
      <c r="AX214" s="445"/>
      <c r="AY214" s="445"/>
      <c r="AZ214" s="445"/>
      <c r="BA214" s="445"/>
    </row>
    <row r="215" spans="1:53" s="3" customFormat="1">
      <c r="A215" s="76"/>
      <c r="B215" s="116"/>
      <c r="C215" s="534"/>
      <c r="D215" s="564"/>
      <c r="E215" s="565"/>
      <c r="F215" s="183"/>
      <c r="G215" s="348"/>
      <c r="H215" s="251"/>
      <c r="I215" s="352"/>
      <c r="J215" s="227"/>
      <c r="K215" s="338"/>
      <c r="L215" s="407"/>
      <c r="M215" s="257"/>
      <c r="N215" s="1"/>
      <c r="O215" s="1"/>
      <c r="P215" s="1"/>
      <c r="Q215" s="1"/>
      <c r="R215" s="1"/>
      <c r="S215" s="1"/>
      <c r="T215" s="1"/>
      <c r="U215" s="1"/>
      <c r="V215" s="1"/>
      <c r="W215" s="1"/>
      <c r="AB215" s="124"/>
      <c r="AC215" s="92"/>
      <c r="AD215" s="92"/>
      <c r="AE215" s="92"/>
      <c r="AF215" s="445"/>
      <c r="AG215" s="445"/>
      <c r="AH215" s="445"/>
      <c r="AI215" s="445"/>
      <c r="AJ215" s="445"/>
      <c r="AK215" s="445"/>
      <c r="AL215" s="445"/>
      <c r="AM215" s="445"/>
      <c r="AN215" s="445"/>
      <c r="AO215" s="445"/>
      <c r="AP215" s="445"/>
      <c r="AQ215" s="445"/>
      <c r="AR215" s="445"/>
      <c r="AS215" s="445"/>
      <c r="AT215" s="445"/>
      <c r="AU215" s="445"/>
      <c r="AV215" s="445"/>
      <c r="AW215" s="445"/>
      <c r="AX215" s="445"/>
      <c r="AY215" s="445"/>
      <c r="AZ215" s="445"/>
      <c r="BA215" s="445"/>
    </row>
    <row r="216" spans="1:53" s="3" customFormat="1">
      <c r="A216" s="140"/>
      <c r="B216" s="8"/>
      <c r="C216" s="66"/>
      <c r="D216" s="66"/>
      <c r="E216" s="135"/>
      <c r="F216" s="88"/>
      <c r="G216" s="16"/>
      <c r="H216" s="66"/>
      <c r="I216" s="66"/>
      <c r="J216" s="66"/>
      <c r="K216" s="66"/>
      <c r="L216" s="83"/>
      <c r="M216" s="121"/>
      <c r="N216" s="8"/>
      <c r="O216" s="8"/>
      <c r="P216" s="8"/>
      <c r="Q216" s="8"/>
      <c r="R216" s="8"/>
      <c r="S216" s="8"/>
      <c r="T216" s="8"/>
      <c r="U216" s="8"/>
      <c r="V216" s="16"/>
      <c r="W216" s="16"/>
      <c r="X216" s="16"/>
      <c r="Y216" s="16"/>
      <c r="Z216" s="16"/>
      <c r="AA216" s="16"/>
      <c r="AB216" s="144"/>
      <c r="AC216" s="92"/>
      <c r="AD216" s="92"/>
      <c r="AE216" s="92"/>
      <c r="AF216" s="445"/>
      <c r="AG216" s="445"/>
      <c r="AH216" s="445"/>
      <c r="AI216" s="445"/>
      <c r="AJ216" s="445"/>
      <c r="AK216" s="445"/>
      <c r="AL216" s="445"/>
      <c r="AM216" s="445"/>
      <c r="AN216" s="445"/>
      <c r="AO216" s="445"/>
      <c r="AP216" s="445"/>
      <c r="AQ216" s="445"/>
      <c r="AR216" s="445"/>
      <c r="AS216" s="445"/>
      <c r="AT216" s="445"/>
      <c r="AU216" s="445"/>
      <c r="AV216" s="445"/>
      <c r="AW216" s="445"/>
      <c r="AX216" s="445"/>
      <c r="AY216" s="445"/>
      <c r="AZ216" s="445"/>
      <c r="BA216" s="445"/>
    </row>
    <row r="217" spans="1:53" s="3" customFormat="1">
      <c r="A217" s="141"/>
      <c r="B217" s="142"/>
      <c r="C217" s="141"/>
      <c r="D217" s="92"/>
      <c r="E217" s="92"/>
      <c r="F217" s="92"/>
      <c r="G217" s="92"/>
      <c r="H217" s="92"/>
      <c r="I217" s="92"/>
      <c r="J217" s="92"/>
      <c r="K217" s="92"/>
      <c r="L217" s="92"/>
      <c r="M217" s="92"/>
      <c r="N217" s="92"/>
      <c r="O217" s="92"/>
      <c r="P217" s="92"/>
      <c r="Q217" s="92"/>
      <c r="R217" s="92"/>
      <c r="S217" s="92"/>
      <c r="T217" s="92"/>
      <c r="U217" s="92"/>
      <c r="V217" s="92"/>
      <c r="W217" s="92"/>
      <c r="X217" s="92"/>
      <c r="Y217" s="92"/>
      <c r="Z217" s="89"/>
      <c r="AA217" s="89"/>
      <c r="AB217" s="92"/>
      <c r="AC217" s="92"/>
      <c r="AD217" s="92"/>
      <c r="AE217" s="92"/>
      <c r="AF217" s="445"/>
      <c r="AG217" s="445"/>
      <c r="AH217" s="445"/>
      <c r="AI217" s="445"/>
      <c r="AJ217" s="445"/>
      <c r="AK217" s="445"/>
      <c r="AL217" s="445"/>
      <c r="AM217" s="445"/>
      <c r="AN217" s="445"/>
      <c r="AO217" s="445"/>
      <c r="AP217" s="445"/>
      <c r="AQ217" s="445"/>
      <c r="AR217" s="445"/>
      <c r="AS217" s="445"/>
      <c r="AT217" s="445"/>
      <c r="AU217" s="445"/>
      <c r="AV217" s="445"/>
      <c r="AW217" s="445"/>
      <c r="AX217" s="445"/>
      <c r="AY217" s="445"/>
      <c r="AZ217" s="445"/>
      <c r="BA217" s="445"/>
    </row>
    <row r="218" spans="1:53" s="3" customFormat="1" ht="15">
      <c r="A218" s="828" t="s">
        <v>222</v>
      </c>
      <c r="B218" s="833"/>
      <c r="C218" s="400" t="s">
        <v>22</v>
      </c>
      <c r="D218" s="381" t="s">
        <v>164</v>
      </c>
      <c r="E218" s="828" t="s">
        <v>27</v>
      </c>
      <c r="F218" s="833"/>
      <c r="G218" s="382" t="s">
        <v>227</v>
      </c>
      <c r="H218" s="383" t="s">
        <v>145</v>
      </c>
      <c r="I218" s="383" t="s">
        <v>95</v>
      </c>
      <c r="J218" s="384" t="s">
        <v>146</v>
      </c>
      <c r="K218" s="385" t="s">
        <v>28</v>
      </c>
      <c r="L218" s="381" t="s">
        <v>85</v>
      </c>
      <c r="M218" s="381" t="s">
        <v>134</v>
      </c>
      <c r="N218" s="351"/>
      <c r="O218" s="369" t="s">
        <v>22</v>
      </c>
      <c r="P218" s="381" t="s">
        <v>164</v>
      </c>
      <c r="Q218" s="381" t="s">
        <v>238</v>
      </c>
      <c r="R218" s="381" t="s">
        <v>27</v>
      </c>
      <c r="S218" s="381" t="s">
        <v>29</v>
      </c>
      <c r="T218" s="381" t="s">
        <v>179</v>
      </c>
      <c r="U218" s="381" t="s">
        <v>36</v>
      </c>
      <c r="V218" s="381" t="s">
        <v>38</v>
      </c>
      <c r="W218" s="381" t="s">
        <v>33</v>
      </c>
      <c r="X218" s="381" t="s">
        <v>167</v>
      </c>
      <c r="Y218" s="381" t="s">
        <v>181</v>
      </c>
      <c r="Z218" s="393" t="s">
        <v>46</v>
      </c>
      <c r="AA218" s="394"/>
      <c r="AB218" s="295"/>
      <c r="AC218" s="92"/>
      <c r="AD218" s="92"/>
      <c r="AE218" s="92"/>
      <c r="AF218" s="445"/>
      <c r="AG218" s="445"/>
      <c r="AH218" s="445"/>
      <c r="AI218" s="445"/>
      <c r="AJ218" s="445"/>
      <c r="AK218" s="445"/>
      <c r="AL218" s="445"/>
      <c r="AM218" s="445"/>
      <c r="AN218" s="445"/>
      <c r="AO218" s="445"/>
      <c r="AP218" s="445"/>
      <c r="AQ218" s="445"/>
      <c r="AR218" s="445"/>
      <c r="AS218" s="445"/>
      <c r="AT218" s="445"/>
      <c r="AU218" s="445"/>
      <c r="AV218" s="445"/>
      <c r="AW218" s="445"/>
      <c r="AX218" s="445"/>
      <c r="AY218" s="445"/>
      <c r="AZ218" s="445"/>
      <c r="BA218" s="445"/>
    </row>
    <row r="219" spans="1:53" s="3" customFormat="1">
      <c r="A219" s="386"/>
      <c r="B219" s="399"/>
      <c r="C219" s="391" t="s">
        <v>23</v>
      </c>
      <c r="D219" s="371" t="s">
        <v>40</v>
      </c>
      <c r="E219" s="388" t="s">
        <v>108</v>
      </c>
      <c r="F219" s="389" t="s">
        <v>34</v>
      </c>
      <c r="G219" s="390"/>
      <c r="H219" s="375" t="s">
        <v>29</v>
      </c>
      <c r="I219" s="371" t="s">
        <v>29</v>
      </c>
      <c r="J219" s="391" t="s">
        <v>29</v>
      </c>
      <c r="K219" s="374" t="s">
        <v>202</v>
      </c>
      <c r="L219" s="392" t="s">
        <v>84</v>
      </c>
      <c r="M219" s="375" t="s">
        <v>147</v>
      </c>
      <c r="O219" s="374" t="s">
        <v>23</v>
      </c>
      <c r="P219" s="371" t="s">
        <v>40</v>
      </c>
      <c r="Q219" s="371" t="s">
        <v>40</v>
      </c>
      <c r="R219" s="375" t="s">
        <v>34</v>
      </c>
      <c r="S219" s="395"/>
      <c r="T219" s="375" t="s">
        <v>31</v>
      </c>
      <c r="U219" s="375" t="s">
        <v>37</v>
      </c>
      <c r="V219" s="375" t="s">
        <v>39</v>
      </c>
      <c r="W219" s="375" t="s">
        <v>34</v>
      </c>
      <c r="X219" s="375" t="s">
        <v>34</v>
      </c>
      <c r="Y219" s="375" t="s">
        <v>84</v>
      </c>
      <c r="Z219" s="375" t="s">
        <v>41</v>
      </c>
      <c r="AA219" s="375"/>
      <c r="AB219" s="124"/>
      <c r="AC219" s="92"/>
      <c r="AD219" s="92"/>
      <c r="AE219" s="92"/>
      <c r="AF219" s="445"/>
      <c r="AG219" s="445"/>
      <c r="AH219" s="445"/>
      <c r="AI219" s="445"/>
      <c r="AJ219" s="445"/>
      <c r="AK219" s="445"/>
      <c r="AL219" s="445"/>
      <c r="AM219" s="445"/>
      <c r="AN219" s="445"/>
      <c r="AO219" s="445"/>
      <c r="AP219" s="445"/>
      <c r="AQ219" s="445"/>
      <c r="AR219" s="445"/>
      <c r="AS219" s="445"/>
      <c r="AT219" s="445"/>
      <c r="AU219" s="445"/>
      <c r="AV219" s="445"/>
      <c r="AW219" s="445"/>
      <c r="AX219" s="445"/>
      <c r="AY219" s="445"/>
      <c r="AZ219" s="445"/>
      <c r="BA219" s="445"/>
    </row>
    <row r="220" spans="1:53" s="3" customFormat="1">
      <c r="A220" s="17"/>
      <c r="B220" s="5"/>
      <c r="C220" s="18">
        <v>-10</v>
      </c>
      <c r="D220" s="74"/>
      <c r="E220" s="145"/>
      <c r="F220" s="130"/>
      <c r="G220" s="153"/>
      <c r="H220" s="248"/>
      <c r="I220" s="248"/>
      <c r="J220" s="252"/>
      <c r="K220" s="238"/>
      <c r="L220" s="248"/>
      <c r="M220" s="248"/>
      <c r="O220" s="175">
        <v>-10</v>
      </c>
      <c r="P220" s="635"/>
      <c r="Q220" s="433"/>
      <c r="R220" s="130"/>
      <c r="S220" s="130"/>
      <c r="T220" s="605"/>
      <c r="U220" s="583"/>
      <c r="V220" s="126"/>
      <c r="W220" s="605"/>
      <c r="X220" s="605"/>
      <c r="Y220" s="351"/>
      <c r="Z220" s="605"/>
      <c r="AA220" s="182"/>
      <c r="AB220" s="124"/>
      <c r="AC220" s="92"/>
      <c r="AD220" s="92"/>
      <c r="AE220" s="92"/>
      <c r="AF220" s="445"/>
      <c r="AG220" s="445"/>
      <c r="AH220" s="445"/>
      <c r="AI220" s="445"/>
      <c r="AJ220" s="445"/>
      <c r="AK220" s="445"/>
      <c r="AL220" s="445"/>
      <c r="AM220" s="445"/>
      <c r="AN220" s="445"/>
      <c r="AO220" s="445"/>
      <c r="AP220" s="445"/>
      <c r="AQ220" s="445"/>
      <c r="AR220" s="445"/>
      <c r="AS220" s="445"/>
      <c r="AT220" s="445"/>
      <c r="AU220" s="445"/>
      <c r="AV220" s="445"/>
      <c r="AW220" s="445"/>
      <c r="AX220" s="445"/>
      <c r="AY220" s="445"/>
      <c r="AZ220" s="445"/>
      <c r="BA220" s="445"/>
    </row>
    <row r="221" spans="1:53" s="3" customFormat="1">
      <c r="A221" s="30" t="s">
        <v>61</v>
      </c>
      <c r="B221" s="72"/>
      <c r="C221" s="19">
        <v>10</v>
      </c>
      <c r="D221" s="74"/>
      <c r="E221" s="145"/>
      <c r="F221" s="131"/>
      <c r="G221" s="343"/>
      <c r="H221" s="249"/>
      <c r="I221" s="253"/>
      <c r="J221" s="254"/>
      <c r="K221" s="253"/>
      <c r="L221" s="327"/>
      <c r="M221" s="327"/>
      <c r="O221" s="64">
        <v>80</v>
      </c>
      <c r="P221" s="64"/>
      <c r="Q221" s="433"/>
      <c r="R221" s="131"/>
      <c r="S221" s="131"/>
      <c r="T221" s="606"/>
      <c r="U221" s="585"/>
      <c r="V221" s="127"/>
      <c r="W221" s="606"/>
      <c r="X221" s="606"/>
      <c r="Y221" s="131"/>
      <c r="Z221" s="606"/>
      <c r="AA221" s="594"/>
      <c r="AB221" s="124"/>
      <c r="AC221" s="92"/>
      <c r="AD221" s="92"/>
      <c r="AE221" s="92"/>
      <c r="AF221" s="445"/>
      <c r="AG221" s="445"/>
      <c r="AH221" s="445"/>
      <c r="AI221" s="445"/>
      <c r="AJ221" s="445"/>
      <c r="AK221" s="445"/>
      <c r="AL221" s="445"/>
      <c r="AM221" s="445"/>
      <c r="AN221" s="445"/>
      <c r="AO221" s="445"/>
      <c r="AP221" s="445"/>
      <c r="AQ221" s="445"/>
      <c r="AR221" s="445"/>
      <c r="AS221" s="445"/>
      <c r="AT221" s="445"/>
      <c r="AU221" s="445"/>
      <c r="AV221" s="445"/>
      <c r="AW221" s="445"/>
      <c r="AX221" s="445"/>
      <c r="AY221" s="445"/>
      <c r="AZ221" s="445"/>
      <c r="BA221" s="445"/>
    </row>
    <row r="222" spans="1:53" s="3" customFormat="1">
      <c r="A222" s="6"/>
      <c r="B222" s="7"/>
      <c r="C222" s="19">
        <v>20</v>
      </c>
      <c r="D222" s="74"/>
      <c r="E222" s="145"/>
      <c r="F222" s="131"/>
      <c r="G222" s="343"/>
      <c r="H222" s="249"/>
      <c r="I222" s="253"/>
      <c r="J222" s="254"/>
      <c r="K222" s="234"/>
      <c r="L222" s="254"/>
      <c r="M222" s="254"/>
      <c r="O222" s="584">
        <v>85</v>
      </c>
      <c r="P222" s="64"/>
      <c r="Q222" s="433"/>
      <c r="R222" s="131"/>
      <c r="S222" s="131"/>
      <c r="T222" s="606"/>
      <c r="U222" s="585"/>
      <c r="V222" s="127"/>
      <c r="W222" s="606"/>
      <c r="X222" s="606"/>
      <c r="Y222" s="131"/>
      <c r="Z222" s="606"/>
      <c r="AA222" s="594"/>
      <c r="AB222" s="124"/>
      <c r="AC222" s="92"/>
      <c r="AD222" s="92"/>
      <c r="AE222" s="92"/>
      <c r="AF222" s="445"/>
      <c r="AG222" s="445"/>
      <c r="AH222" s="445"/>
      <c r="AI222" s="445"/>
      <c r="AJ222" s="445"/>
      <c r="AK222" s="445"/>
      <c r="AL222" s="445"/>
      <c r="AM222" s="445"/>
      <c r="AN222" s="445"/>
      <c r="AO222" s="445"/>
      <c r="AP222" s="445"/>
      <c r="AQ222" s="445"/>
      <c r="AR222" s="445"/>
      <c r="AS222" s="445"/>
      <c r="AT222" s="445"/>
      <c r="AU222" s="445"/>
      <c r="AV222" s="445"/>
      <c r="AW222" s="445"/>
      <c r="AX222" s="445"/>
      <c r="AY222" s="445"/>
      <c r="AZ222" s="445"/>
      <c r="BA222" s="445"/>
    </row>
    <row r="223" spans="1:53" s="3" customFormat="1">
      <c r="A223" s="30" t="s">
        <v>97</v>
      </c>
      <c r="B223" s="7"/>
      <c r="C223" s="19">
        <v>30</v>
      </c>
      <c r="D223" s="74"/>
      <c r="E223" s="145"/>
      <c r="F223" s="131"/>
      <c r="G223" s="343"/>
      <c r="H223" s="249"/>
      <c r="I223" s="253"/>
      <c r="J223" s="254"/>
      <c r="K223" s="234"/>
      <c r="L223" s="347"/>
      <c r="M223" s="347"/>
      <c r="O223" s="64">
        <v>90</v>
      </c>
      <c r="P223" s="64"/>
      <c r="Q223" s="433"/>
      <c r="R223" s="131"/>
      <c r="S223" s="131"/>
      <c r="T223" s="606"/>
      <c r="U223" s="585"/>
      <c r="V223" s="127"/>
      <c r="W223" s="606"/>
      <c r="X223" s="606"/>
      <c r="Y223" s="131"/>
      <c r="Z223" s="606"/>
      <c r="AA223" s="594"/>
      <c r="AB223" s="124"/>
      <c r="AC223" s="92"/>
      <c r="AD223" s="92"/>
      <c r="AE223" s="92"/>
      <c r="AF223" s="445"/>
      <c r="AG223" s="445"/>
      <c r="AH223" s="445"/>
      <c r="AI223" s="445"/>
      <c r="AJ223" s="445"/>
      <c r="AK223" s="445"/>
      <c r="AL223" s="445"/>
      <c r="AM223" s="445"/>
      <c r="AN223" s="445"/>
      <c r="AO223" s="445"/>
      <c r="AP223" s="445"/>
      <c r="AQ223" s="445"/>
      <c r="AR223" s="445"/>
      <c r="AS223" s="445"/>
      <c r="AT223" s="445"/>
      <c r="AU223" s="445"/>
      <c r="AV223" s="445"/>
      <c r="AW223" s="445"/>
      <c r="AX223" s="445"/>
      <c r="AY223" s="445"/>
      <c r="AZ223" s="445"/>
      <c r="BA223" s="445"/>
    </row>
    <row r="224" spans="1:53" s="3" customFormat="1">
      <c r="A224" s="6"/>
      <c r="B224" s="72"/>
      <c r="C224" s="19">
        <v>40</v>
      </c>
      <c r="D224" s="74"/>
      <c r="E224" s="145"/>
      <c r="F224" s="131"/>
      <c r="G224" s="343"/>
      <c r="H224" s="249"/>
      <c r="I224" s="253"/>
      <c r="J224" s="254"/>
      <c r="K224" s="234"/>
      <c r="L224" s="347"/>
      <c r="M224" s="347"/>
      <c r="O224" s="64">
        <v>100</v>
      </c>
      <c r="P224" s="64"/>
      <c r="Q224" s="433"/>
      <c r="R224" s="131"/>
      <c r="S224" s="131"/>
      <c r="T224" s="606"/>
      <c r="U224" s="585"/>
      <c r="V224" s="127"/>
      <c r="W224" s="606"/>
      <c r="X224" s="606"/>
      <c r="Y224" s="131"/>
      <c r="Z224" s="606"/>
      <c r="AA224" s="594"/>
      <c r="AB224" s="124"/>
      <c r="AC224" s="92"/>
      <c r="AD224" s="92"/>
      <c r="AE224" s="92"/>
      <c r="AF224" s="445"/>
      <c r="AG224" s="445"/>
      <c r="AH224" s="445"/>
      <c r="AI224" s="445"/>
      <c r="AJ224" s="445"/>
      <c r="AK224" s="445"/>
      <c r="AL224" s="445"/>
      <c r="AM224" s="445"/>
      <c r="AN224" s="445"/>
      <c r="AO224" s="445"/>
      <c r="AP224" s="445"/>
      <c r="AQ224" s="445"/>
      <c r="AR224" s="445"/>
      <c r="AS224" s="445"/>
      <c r="AT224" s="445"/>
      <c r="AU224" s="445"/>
      <c r="AV224" s="445"/>
      <c r="AW224" s="445"/>
      <c r="AX224" s="445"/>
      <c r="AY224" s="445"/>
      <c r="AZ224" s="445"/>
      <c r="BA224" s="445"/>
    </row>
    <row r="225" spans="1:53" s="3" customFormat="1">
      <c r="A225" s="30" t="s">
        <v>96</v>
      </c>
      <c r="B225" s="7"/>
      <c r="C225" s="19">
        <v>50</v>
      </c>
      <c r="D225" s="74"/>
      <c r="E225" s="145"/>
      <c r="F225" s="131"/>
      <c r="G225" s="343"/>
      <c r="H225" s="249"/>
      <c r="I225" s="253"/>
      <c r="J225" s="254"/>
      <c r="K225" s="234"/>
      <c r="L225" s="347"/>
      <c r="M225" s="347"/>
      <c r="O225" s="19">
        <v>110</v>
      </c>
      <c r="P225" s="64"/>
      <c r="Q225" s="433"/>
      <c r="R225" s="131"/>
      <c r="S225" s="131"/>
      <c r="T225" s="606"/>
      <c r="U225" s="2"/>
      <c r="V225" s="127"/>
      <c r="W225" s="606"/>
      <c r="X225" s="606"/>
      <c r="Y225" s="131"/>
      <c r="Z225" s="606"/>
      <c r="AA225" s="124"/>
      <c r="AB225" s="124"/>
      <c r="AC225" s="92"/>
      <c r="AD225" s="92"/>
      <c r="AE225" s="92"/>
      <c r="AF225" s="445"/>
      <c r="AG225" s="445"/>
      <c r="AH225" s="445"/>
      <c r="AI225" s="445"/>
      <c r="AJ225" s="445"/>
      <c r="AK225" s="445"/>
      <c r="AL225" s="445"/>
      <c r="AM225" s="445"/>
      <c r="AN225" s="445"/>
      <c r="AO225" s="445"/>
      <c r="AP225" s="445"/>
      <c r="AQ225" s="445"/>
      <c r="AR225" s="445"/>
      <c r="AS225" s="445"/>
      <c r="AT225" s="445"/>
      <c r="AU225" s="445"/>
      <c r="AV225" s="445"/>
      <c r="AW225" s="445"/>
      <c r="AX225" s="445"/>
      <c r="AY225" s="445"/>
      <c r="AZ225" s="445"/>
      <c r="BA225" s="445"/>
    </row>
    <row r="226" spans="1:53" s="3" customFormat="1">
      <c r="A226" s="30"/>
      <c r="B226" s="332"/>
      <c r="C226" s="19">
        <v>60</v>
      </c>
      <c r="D226" s="74"/>
      <c r="E226" s="145"/>
      <c r="F226" s="131"/>
      <c r="G226" s="343"/>
      <c r="H226" s="249"/>
      <c r="I226" s="253"/>
      <c r="J226" s="254"/>
      <c r="K226" s="234"/>
      <c r="L226" s="347"/>
      <c r="M226" s="347"/>
      <c r="N226" s="1"/>
      <c r="O226" s="65">
        <v>120</v>
      </c>
      <c r="P226" s="65"/>
      <c r="Q226" s="433"/>
      <c r="R226" s="183"/>
      <c r="S226" s="183"/>
      <c r="T226" s="185"/>
      <c r="U226" s="589"/>
      <c r="V226" s="362"/>
      <c r="W226" s="185"/>
      <c r="X226" s="606"/>
      <c r="Y226" s="131"/>
      <c r="Z226" s="606"/>
      <c r="AA226" s="144"/>
      <c r="AB226" s="124"/>
      <c r="AC226" s="92"/>
      <c r="AD226" s="92"/>
      <c r="AE226" s="92"/>
      <c r="AF226" s="445"/>
      <c r="AG226" s="445"/>
      <c r="AH226" s="445"/>
      <c r="AI226" s="445"/>
      <c r="AJ226" s="445"/>
      <c r="AK226" s="445"/>
      <c r="AL226" s="445"/>
      <c r="AM226" s="445"/>
      <c r="AN226" s="445"/>
      <c r="AO226" s="445"/>
      <c r="AP226" s="445"/>
      <c r="AQ226" s="445"/>
      <c r="AR226" s="445"/>
      <c r="AS226" s="445"/>
      <c r="AT226" s="445"/>
      <c r="AU226" s="445"/>
      <c r="AV226" s="445"/>
      <c r="AW226" s="445"/>
      <c r="AX226" s="445"/>
      <c r="AY226" s="445"/>
      <c r="AZ226" s="445"/>
      <c r="BA226" s="445"/>
    </row>
    <row r="227" spans="1:53" s="3" customFormat="1">
      <c r="A227" s="30"/>
      <c r="B227" s="7"/>
      <c r="C227" s="19">
        <v>70</v>
      </c>
      <c r="D227" s="74"/>
      <c r="E227" s="145"/>
      <c r="F227" s="131"/>
      <c r="G227" s="343"/>
      <c r="H227" s="249"/>
      <c r="I227" s="253"/>
      <c r="J227" s="254"/>
      <c r="K227" s="1"/>
      <c r="L227" s="347"/>
      <c r="M227" s="347"/>
      <c r="O227" s="204" t="s">
        <v>94</v>
      </c>
      <c r="P227" s="599"/>
      <c r="Q227" s="599"/>
      <c r="R227" s="185"/>
      <c r="S227" s="185"/>
      <c r="T227" s="185"/>
      <c r="U227" s="589"/>
      <c r="V227" s="362"/>
      <c r="W227" s="185"/>
      <c r="X227" s="132"/>
      <c r="Y227" s="132"/>
      <c r="Z227" s="132"/>
      <c r="AA227" s="598"/>
      <c r="AB227" s="124"/>
      <c r="AC227" s="92"/>
      <c r="AD227" s="92"/>
      <c r="AE227" s="92"/>
      <c r="AF227" s="445"/>
      <c r="AG227" s="445"/>
      <c r="AH227" s="445"/>
      <c r="AI227" s="445"/>
      <c r="AJ227" s="445"/>
      <c r="AK227" s="445"/>
      <c r="AL227" s="445"/>
      <c r="AM227" s="445"/>
      <c r="AN227" s="445"/>
      <c r="AO227" s="445"/>
      <c r="AP227" s="445"/>
      <c r="AQ227" s="445"/>
      <c r="AR227" s="445"/>
      <c r="AS227" s="445"/>
      <c r="AT227" s="445"/>
      <c r="AU227" s="445"/>
      <c r="AV227" s="445"/>
      <c r="AW227" s="445"/>
      <c r="AX227" s="445"/>
      <c r="AY227" s="445"/>
      <c r="AZ227" s="445"/>
      <c r="BA227" s="445"/>
    </row>
    <row r="228" spans="1:53" s="3" customFormat="1">
      <c r="A228" s="6"/>
      <c r="B228" s="7"/>
      <c r="C228" s="19">
        <v>80</v>
      </c>
      <c r="D228" s="74"/>
      <c r="E228" s="145"/>
      <c r="F228" s="131"/>
      <c r="G228" s="343"/>
      <c r="H228" s="248"/>
      <c r="I228" s="238"/>
      <c r="J228" s="248"/>
      <c r="K228" s="1"/>
      <c r="L228" s="347"/>
      <c r="M228" s="347"/>
      <c r="AB228" s="124"/>
      <c r="AC228" s="92"/>
      <c r="AD228" s="92"/>
      <c r="AE228" s="92"/>
      <c r="AF228" s="445"/>
      <c r="AG228" s="445"/>
      <c r="AH228" s="445"/>
      <c r="AI228" s="445"/>
      <c r="AJ228" s="445"/>
      <c r="AK228" s="445"/>
      <c r="AL228" s="445"/>
      <c r="AM228" s="445"/>
      <c r="AN228" s="445"/>
      <c r="AO228" s="445"/>
      <c r="AP228" s="445"/>
      <c r="AQ228" s="445"/>
      <c r="AR228" s="445"/>
      <c r="AS228" s="445"/>
      <c r="AT228" s="445"/>
      <c r="AU228" s="445"/>
      <c r="AV228" s="445"/>
      <c r="AW228" s="445"/>
      <c r="AX228" s="445"/>
      <c r="AY228" s="445"/>
      <c r="AZ228" s="445"/>
      <c r="BA228" s="445"/>
    </row>
    <row r="229" spans="1:53" s="3" customFormat="1" ht="15">
      <c r="A229" s="6"/>
      <c r="B229" s="7"/>
      <c r="C229" s="19">
        <v>85</v>
      </c>
      <c r="D229" s="74"/>
      <c r="E229" s="145"/>
      <c r="F229" s="131"/>
      <c r="G229" s="343"/>
      <c r="H229" s="248"/>
      <c r="I229" s="238"/>
      <c r="J229" s="248"/>
      <c r="K229" s="253"/>
      <c r="L229" s="255"/>
      <c r="M229" s="255"/>
      <c r="O229" s="823" t="s">
        <v>63</v>
      </c>
      <c r="P229" s="825"/>
      <c r="Q229" s="824"/>
      <c r="S229" s="895" t="s">
        <v>98</v>
      </c>
      <c r="T229" s="896"/>
      <c r="U229" s="78"/>
      <c r="W229" s="369" t="s">
        <v>22</v>
      </c>
      <c r="X229" s="385" t="s">
        <v>24</v>
      </c>
      <c r="Y229" s="828" t="s">
        <v>81</v>
      </c>
      <c r="Z229" s="833"/>
      <c r="AB229" s="124"/>
      <c r="AC229" s="92"/>
      <c r="AD229" s="92"/>
      <c r="AE229" s="92"/>
      <c r="AF229" s="445"/>
      <c r="AG229" s="445"/>
      <c r="AH229" s="445"/>
      <c r="AI229" s="445"/>
      <c r="AJ229" s="445"/>
      <c r="AK229" s="445"/>
      <c r="AL229" s="445"/>
      <c r="AM229" s="445"/>
      <c r="AN229" s="445"/>
      <c r="AO229" s="445"/>
      <c r="AP229" s="445"/>
      <c r="AQ229" s="445"/>
      <c r="AR229" s="445"/>
      <c r="AS229" s="445"/>
      <c r="AT229" s="445"/>
      <c r="AU229" s="445"/>
      <c r="AV229" s="445"/>
      <c r="AW229" s="445"/>
      <c r="AX229" s="445"/>
      <c r="AY229" s="445"/>
      <c r="AZ229" s="445"/>
      <c r="BA229" s="445"/>
    </row>
    <row r="230" spans="1:53" s="3" customFormat="1">
      <c r="A230" s="30"/>
      <c r="B230" s="7"/>
      <c r="C230" s="19">
        <v>90</v>
      </c>
      <c r="D230" s="74"/>
      <c r="E230" s="145"/>
      <c r="F230" s="131"/>
      <c r="G230" s="343"/>
      <c r="H230" s="248"/>
      <c r="I230" s="238"/>
      <c r="J230" s="248"/>
      <c r="K230" s="253"/>
      <c r="L230" s="257"/>
      <c r="M230" s="257"/>
      <c r="O230" s="396" t="s">
        <v>62</v>
      </c>
      <c r="P230" s="396" t="s">
        <v>58</v>
      </c>
      <c r="Q230" s="397" t="s">
        <v>59</v>
      </c>
      <c r="S230" s="897" t="s">
        <v>99</v>
      </c>
      <c r="T230" s="898"/>
      <c r="U230" s="205"/>
      <c r="W230" s="374" t="s">
        <v>23</v>
      </c>
      <c r="X230" s="374" t="s">
        <v>40</v>
      </c>
      <c r="Y230" s="897" t="s">
        <v>196</v>
      </c>
      <c r="Z230" s="898"/>
      <c r="AB230" s="124"/>
      <c r="AC230" s="92"/>
      <c r="AD230" s="92"/>
      <c r="AE230" s="92"/>
      <c r="AF230" s="445"/>
      <c r="AG230" s="445"/>
      <c r="AH230" s="445"/>
      <c r="AI230" s="445"/>
      <c r="AJ230" s="445"/>
      <c r="AK230" s="445"/>
      <c r="AL230" s="445"/>
      <c r="AM230" s="445"/>
      <c r="AN230" s="445"/>
      <c r="AO230" s="445"/>
      <c r="AP230" s="445"/>
      <c r="AQ230" s="445"/>
      <c r="AR230" s="445"/>
      <c r="AS230" s="445"/>
      <c r="AT230" s="445"/>
      <c r="AU230" s="445"/>
      <c r="AV230" s="445"/>
      <c r="AW230" s="445"/>
      <c r="AX230" s="445"/>
      <c r="AY230" s="445"/>
      <c r="AZ230" s="445"/>
      <c r="BA230" s="445"/>
    </row>
    <row r="231" spans="1:53" s="3" customFormat="1">
      <c r="A231" s="30"/>
      <c r="B231" s="7"/>
      <c r="C231" s="19">
        <v>100</v>
      </c>
      <c r="D231" s="74"/>
      <c r="E231" s="145"/>
      <c r="F231" s="131"/>
      <c r="G231" s="343"/>
      <c r="H231" s="562"/>
      <c r="I231" s="563"/>
      <c r="J231" s="248"/>
      <c r="K231" s="253"/>
      <c r="L231" s="248"/>
      <c r="M231" s="248"/>
      <c r="O231" s="137" t="e">
        <f>P234/Q234</f>
        <v>#DIV/0!</v>
      </c>
      <c r="P231" s="145"/>
      <c r="Q231" s="145"/>
      <c r="R231" s="1"/>
      <c r="S231" s="1"/>
      <c r="T231" s="1"/>
      <c r="U231" s="1"/>
      <c r="W231" s="18">
        <v>2</v>
      </c>
      <c r="X231" s="582">
        <f>D233</f>
        <v>0</v>
      </c>
      <c r="Y231" s="340"/>
      <c r="Z231" s="341"/>
      <c r="AB231" s="124"/>
      <c r="AC231" s="92"/>
      <c r="AD231" s="92"/>
      <c r="AE231" s="92"/>
      <c r="AF231" s="445"/>
      <c r="AG231" s="445"/>
      <c r="AH231" s="445"/>
      <c r="AI231" s="445"/>
      <c r="AJ231" s="445"/>
      <c r="AK231" s="445"/>
      <c r="AL231" s="445"/>
      <c r="AM231" s="445"/>
      <c r="AN231" s="445"/>
      <c r="AO231" s="445"/>
      <c r="AP231" s="445"/>
      <c r="AQ231" s="445"/>
      <c r="AR231" s="445"/>
      <c r="AS231" s="445"/>
      <c r="AT231" s="445"/>
      <c r="AU231" s="445"/>
      <c r="AV231" s="445"/>
      <c r="AW231" s="445"/>
      <c r="AX231" s="445"/>
      <c r="AY231" s="445"/>
      <c r="AZ231" s="445"/>
      <c r="BA231" s="445"/>
    </row>
    <row r="232" spans="1:53" s="3" customFormat="1">
      <c r="A232" s="30"/>
      <c r="B232" s="7"/>
      <c r="C232" s="19">
        <v>110</v>
      </c>
      <c r="D232" s="74"/>
      <c r="E232" s="145"/>
      <c r="F232" s="131"/>
      <c r="G232" s="343"/>
      <c r="H232" s="275"/>
      <c r="I232" s="238"/>
      <c r="J232" s="248"/>
      <c r="K232" s="1"/>
      <c r="L232" s="256"/>
      <c r="M232" s="256"/>
      <c r="O232" s="584"/>
      <c r="P232" s="145"/>
      <c r="Q232" s="145"/>
      <c r="R232" s="1"/>
      <c r="S232" s="1"/>
      <c r="T232" s="1"/>
      <c r="U232" s="1"/>
      <c r="W232" s="19">
        <v>5</v>
      </c>
      <c r="X232" s="584">
        <f>D234</f>
        <v>0</v>
      </c>
      <c r="Y232" s="601">
        <f>(J233+J234)*(C234-C233)/2</f>
        <v>0</v>
      </c>
      <c r="Z232" s="602"/>
      <c r="AB232" s="124"/>
      <c r="AC232" s="92"/>
      <c r="AD232" s="92"/>
      <c r="AE232" s="92"/>
      <c r="AF232" s="445"/>
      <c r="AG232" s="445"/>
      <c r="AH232" s="445"/>
      <c r="AI232" s="445"/>
      <c r="AJ232" s="445"/>
      <c r="AK232" s="445"/>
      <c r="AL232" s="445"/>
      <c r="AM232" s="445"/>
      <c r="AN232" s="445"/>
      <c r="AO232" s="445"/>
      <c r="AP232" s="445"/>
      <c r="AQ232" s="445"/>
      <c r="AR232" s="445"/>
      <c r="AS232" s="445"/>
      <c r="AT232" s="445"/>
      <c r="AU232" s="445"/>
      <c r="AV232" s="445"/>
      <c r="AW232" s="445"/>
      <c r="AX232" s="445"/>
      <c r="AY232" s="445"/>
      <c r="AZ232" s="445"/>
      <c r="BA232" s="445"/>
    </row>
    <row r="233" spans="1:53" s="3" customFormat="1">
      <c r="A233" s="30"/>
      <c r="B233" s="7"/>
      <c r="C233" s="19">
        <v>120</v>
      </c>
      <c r="D233" s="74"/>
      <c r="E233" s="145"/>
      <c r="F233" s="131"/>
      <c r="G233" s="343"/>
      <c r="H233" s="248"/>
      <c r="I233" s="238"/>
      <c r="J233" s="248"/>
      <c r="K233" s="238"/>
      <c r="L233" s="255"/>
      <c r="M233" s="255"/>
      <c r="N233" s="1"/>
      <c r="O233" s="588"/>
      <c r="P233" s="145"/>
      <c r="Q233" s="145"/>
      <c r="R233" s="1"/>
      <c r="S233" s="1"/>
      <c r="T233" s="1"/>
      <c r="U233" s="1"/>
      <c r="W233" s="19">
        <v>10</v>
      </c>
      <c r="X233" s="584">
        <f>D235</f>
        <v>0</v>
      </c>
      <c r="Y233" s="601">
        <f>(J234+J235)*(C235-C234)/2</f>
        <v>0</v>
      </c>
      <c r="Z233" s="602"/>
      <c r="AB233" s="124"/>
      <c r="AC233" s="92"/>
      <c r="AD233" s="92"/>
      <c r="AE233" s="92"/>
      <c r="AF233" s="445"/>
      <c r="AG233" s="445"/>
      <c r="AH233" s="445"/>
      <c r="AI233" s="445"/>
      <c r="AJ233" s="445"/>
      <c r="AK233" s="445"/>
      <c r="AL233" s="445"/>
      <c r="AM233" s="445"/>
      <c r="AN233" s="445"/>
      <c r="AO233" s="445"/>
      <c r="AP233" s="445"/>
      <c r="AQ233" s="445"/>
      <c r="AR233" s="445"/>
      <c r="AS233" s="445"/>
      <c r="AT233" s="445"/>
      <c r="AU233" s="445"/>
      <c r="AV233" s="445"/>
      <c r="AW233" s="445"/>
      <c r="AX233" s="445"/>
      <c r="AY233" s="445"/>
      <c r="AZ233" s="445"/>
      <c r="BA233" s="445"/>
    </row>
    <row r="234" spans="1:53" s="3" customFormat="1">
      <c r="A234" s="30"/>
      <c r="B234" s="7"/>
      <c r="C234" s="19"/>
      <c r="D234" s="564"/>
      <c r="E234" s="565"/>
      <c r="F234" s="131"/>
      <c r="G234" s="349"/>
      <c r="H234" s="249"/>
      <c r="I234" s="235"/>
      <c r="J234" s="347"/>
      <c r="K234" s="253"/>
      <c r="L234" s="255"/>
      <c r="M234" s="255"/>
      <c r="N234" s="1"/>
      <c r="O234" s="42" t="s">
        <v>25</v>
      </c>
      <c r="P234" s="597" t="e">
        <f>AVERAGE(P231:P233)</f>
        <v>#DIV/0!</v>
      </c>
      <c r="Q234" s="173" t="e">
        <f>AVERAGE(Q231:Q233)</f>
        <v>#DIV/0!</v>
      </c>
      <c r="R234" s="1"/>
      <c r="S234" s="1"/>
      <c r="T234" s="1"/>
      <c r="U234" s="1"/>
      <c r="W234" s="19">
        <v>15</v>
      </c>
      <c r="X234" s="584">
        <f>D236</f>
        <v>0</v>
      </c>
      <c r="Y234" s="601">
        <f>(J235+J236)*(C236-C235)/2</f>
        <v>0</v>
      </c>
      <c r="Z234" s="602"/>
      <c r="AB234" s="124"/>
      <c r="AC234" s="92"/>
      <c r="AD234" s="92"/>
      <c r="AE234" s="92"/>
      <c r="AF234" s="445"/>
      <c r="AG234" s="445"/>
      <c r="AH234" s="445"/>
      <c r="AI234" s="445"/>
      <c r="AJ234" s="445"/>
      <c r="AK234" s="445"/>
      <c r="AL234" s="445"/>
      <c r="AM234" s="445"/>
      <c r="AN234" s="445"/>
      <c r="AO234" s="445"/>
      <c r="AP234" s="445"/>
      <c r="AQ234" s="445"/>
      <c r="AR234" s="445"/>
      <c r="AS234" s="445"/>
      <c r="AT234" s="445"/>
      <c r="AU234" s="445"/>
      <c r="AV234" s="445"/>
      <c r="AW234" s="445"/>
      <c r="AX234" s="445"/>
      <c r="AY234" s="445"/>
      <c r="AZ234" s="445"/>
      <c r="BA234" s="445"/>
    </row>
    <row r="235" spans="1:53" s="3" customFormat="1">
      <c r="A235" s="30"/>
      <c r="B235" s="7"/>
      <c r="C235" s="19"/>
      <c r="D235" s="564"/>
      <c r="E235" s="565"/>
      <c r="F235" s="131"/>
      <c r="G235" s="344"/>
      <c r="H235" s="250"/>
      <c r="I235" s="235"/>
      <c r="J235" s="347"/>
      <c r="K235" s="253"/>
      <c r="L235" s="255"/>
      <c r="M235" s="255"/>
      <c r="N235" s="1"/>
      <c r="O235" s="1"/>
      <c r="P235" s="1"/>
      <c r="Q235" s="1"/>
      <c r="R235" s="1"/>
      <c r="S235" s="1"/>
      <c r="T235" s="1"/>
      <c r="U235" s="1"/>
      <c r="W235" s="590">
        <v>25</v>
      </c>
      <c r="X235" s="65">
        <f>D237</f>
        <v>0</v>
      </c>
      <c r="Y235" s="599">
        <f>(J236+J237)*(C237-C236)/2</f>
        <v>0</v>
      </c>
      <c r="Z235" s="600"/>
      <c r="AB235" s="124"/>
      <c r="AC235" s="92"/>
      <c r="AD235" s="92"/>
      <c r="AE235" s="92"/>
      <c r="AF235" s="445"/>
      <c r="AG235" s="445"/>
      <c r="AH235" s="445"/>
      <c r="AI235" s="445"/>
      <c r="AJ235" s="445"/>
      <c r="AK235" s="445"/>
      <c r="AL235" s="445"/>
      <c r="AM235" s="445"/>
      <c r="AN235" s="445"/>
      <c r="AO235" s="445"/>
      <c r="AP235" s="445"/>
      <c r="AQ235" s="445"/>
      <c r="AR235" s="445"/>
      <c r="AS235" s="445"/>
      <c r="AT235" s="445"/>
      <c r="AU235" s="445"/>
      <c r="AV235" s="445"/>
      <c r="AW235" s="445"/>
      <c r="AX235" s="445"/>
      <c r="AY235" s="445"/>
      <c r="AZ235" s="445"/>
      <c r="BA235" s="445"/>
    </row>
    <row r="236" spans="1:53" s="3" customFormat="1">
      <c r="A236" s="30"/>
      <c r="B236" s="7"/>
      <c r="C236" s="19"/>
      <c r="D236" s="564"/>
      <c r="E236" s="565"/>
      <c r="F236" s="131"/>
      <c r="G236" s="347"/>
      <c r="H236" s="250"/>
      <c r="I236" s="235"/>
      <c r="J236" s="347"/>
      <c r="K236" s="253"/>
      <c r="L236" s="255"/>
      <c r="M236" s="255"/>
      <c r="N236" s="1"/>
      <c r="O236" s="1"/>
      <c r="P236" s="1"/>
      <c r="Q236" s="1"/>
      <c r="R236" s="1"/>
      <c r="S236" s="1"/>
      <c r="T236" s="1"/>
      <c r="U236" s="1"/>
      <c r="W236" s="588" t="s">
        <v>25</v>
      </c>
      <c r="X236" s="588">
        <f>AVERAGE(X231:X235)</f>
        <v>0</v>
      </c>
      <c r="Y236" s="597">
        <f>SUM(Y232:Z235)/10*(220/100)/23*1000</f>
        <v>0</v>
      </c>
      <c r="Z236" s="598"/>
      <c r="AB236" s="124"/>
      <c r="AC236" s="92"/>
      <c r="AD236" s="92"/>
      <c r="AE236" s="92"/>
      <c r="AF236" s="445"/>
      <c r="AG236" s="445"/>
      <c r="AH236" s="445"/>
      <c r="AI236" s="445"/>
      <c r="AJ236" s="445"/>
      <c r="AK236" s="445"/>
      <c r="AL236" s="445"/>
      <c r="AM236" s="445"/>
      <c r="AN236" s="445"/>
      <c r="AO236" s="445"/>
      <c r="AP236" s="445"/>
      <c r="AQ236" s="445"/>
      <c r="AR236" s="445"/>
      <c r="AS236" s="445"/>
      <c r="AT236" s="445"/>
      <c r="AU236" s="445"/>
      <c r="AV236" s="445"/>
      <c r="AW236" s="445"/>
      <c r="AX236" s="445"/>
      <c r="AY236" s="445"/>
      <c r="AZ236" s="445"/>
      <c r="BA236" s="445"/>
    </row>
    <row r="237" spans="1:53" s="3" customFormat="1">
      <c r="A237" s="76"/>
      <c r="B237" s="116"/>
      <c r="C237" s="534"/>
      <c r="D237" s="564"/>
      <c r="E237" s="565"/>
      <c r="F237" s="183"/>
      <c r="G237" s="348"/>
      <c r="H237" s="251"/>
      <c r="I237" s="352"/>
      <c r="J237" s="227"/>
      <c r="K237" s="338"/>
      <c r="L237" s="407"/>
      <c r="M237" s="257"/>
      <c r="N237" s="1"/>
      <c r="O237" s="1"/>
      <c r="P237" s="1"/>
      <c r="Q237" s="1"/>
      <c r="R237" s="1"/>
      <c r="S237" s="1"/>
      <c r="T237" s="1"/>
      <c r="U237" s="1"/>
      <c r="V237" s="1"/>
      <c r="W237" s="1"/>
      <c r="AB237" s="124"/>
      <c r="AC237" s="92"/>
      <c r="AD237" s="92"/>
      <c r="AE237" s="92"/>
      <c r="AF237" s="445"/>
      <c r="AG237" s="445"/>
      <c r="AH237" s="445"/>
      <c r="AI237" s="445"/>
      <c r="AJ237" s="445"/>
      <c r="AK237" s="445"/>
      <c r="AL237" s="445"/>
      <c r="AM237" s="445"/>
      <c r="AN237" s="445"/>
      <c r="AO237" s="445"/>
      <c r="AP237" s="445"/>
      <c r="AQ237" s="445"/>
      <c r="AR237" s="445"/>
      <c r="AS237" s="445"/>
      <c r="AT237" s="445"/>
      <c r="AU237" s="445"/>
      <c r="AV237" s="445"/>
      <c r="AW237" s="445"/>
      <c r="AX237" s="445"/>
      <c r="AY237" s="445"/>
      <c r="AZ237" s="445"/>
      <c r="BA237" s="445"/>
    </row>
    <row r="238" spans="1:53" s="3" customFormat="1">
      <c r="A238" s="140"/>
      <c r="B238" s="8"/>
      <c r="C238" s="66"/>
      <c r="D238" s="66"/>
      <c r="E238" s="135"/>
      <c r="F238" s="88"/>
      <c r="G238" s="16"/>
      <c r="H238" s="66"/>
      <c r="I238" s="66"/>
      <c r="J238" s="66"/>
      <c r="K238" s="66"/>
      <c r="L238" s="83"/>
      <c r="M238" s="121"/>
      <c r="N238" s="8"/>
      <c r="O238" s="8"/>
      <c r="P238" s="8"/>
      <c r="Q238" s="8"/>
      <c r="R238" s="8"/>
      <c r="S238" s="8"/>
      <c r="T238" s="8"/>
      <c r="U238" s="8"/>
      <c r="V238" s="16"/>
      <c r="W238" s="16"/>
      <c r="X238" s="16"/>
      <c r="Y238" s="16"/>
      <c r="Z238" s="16"/>
      <c r="AA238" s="16"/>
      <c r="AB238" s="144"/>
      <c r="AC238" s="92"/>
      <c r="AD238" s="92"/>
      <c r="AE238" s="92"/>
      <c r="AF238" s="445"/>
      <c r="AG238" s="445"/>
      <c r="AH238" s="445"/>
      <c r="AI238" s="445"/>
      <c r="AJ238" s="445"/>
      <c r="AK238" s="445"/>
      <c r="AL238" s="445"/>
      <c r="AM238" s="445"/>
      <c r="AN238" s="445"/>
      <c r="AO238" s="445"/>
      <c r="AP238" s="445"/>
      <c r="AQ238" s="445"/>
      <c r="AR238" s="445"/>
      <c r="AS238" s="445"/>
      <c r="AT238" s="445"/>
      <c r="AU238" s="445"/>
      <c r="AV238" s="445"/>
      <c r="AW238" s="445"/>
      <c r="AX238" s="445"/>
      <c r="AY238" s="445"/>
      <c r="AZ238" s="445"/>
      <c r="BA238" s="445"/>
    </row>
    <row r="239" spans="1:53" s="3" customFormat="1">
      <c r="A239" s="141"/>
      <c r="B239" s="142"/>
      <c r="C239" s="141"/>
      <c r="D239" s="92"/>
      <c r="E239" s="92"/>
      <c r="F239" s="92"/>
      <c r="G239" s="92"/>
      <c r="H239" s="92"/>
      <c r="I239" s="92"/>
      <c r="J239" s="92"/>
      <c r="K239" s="92"/>
      <c r="L239" s="92"/>
      <c r="M239" s="92"/>
      <c r="N239" s="92"/>
      <c r="O239" s="92"/>
      <c r="P239" s="92"/>
      <c r="Q239" s="92"/>
      <c r="R239" s="92"/>
      <c r="S239" s="92"/>
      <c r="T239" s="92"/>
      <c r="U239" s="92"/>
      <c r="V239" s="92"/>
      <c r="W239" s="92"/>
      <c r="X239" s="92"/>
      <c r="Y239" s="92"/>
      <c r="Z239" s="89"/>
      <c r="AA239" s="89"/>
      <c r="AB239" s="92"/>
      <c r="AC239" s="92"/>
      <c r="AD239" s="92"/>
      <c r="AE239" s="92"/>
      <c r="AF239" s="445"/>
      <c r="AG239" s="445"/>
      <c r="AH239" s="445"/>
      <c r="AI239" s="445"/>
      <c r="AJ239" s="445"/>
      <c r="AK239" s="445"/>
      <c r="AL239" s="445"/>
      <c r="AM239" s="445"/>
      <c r="AN239" s="445"/>
      <c r="AO239" s="445"/>
      <c r="AP239" s="445"/>
      <c r="AQ239" s="445"/>
      <c r="AR239" s="445"/>
      <c r="AS239" s="445"/>
      <c r="AT239" s="445"/>
      <c r="AU239" s="445"/>
      <c r="AV239" s="445"/>
      <c r="AW239" s="445"/>
      <c r="AX239" s="445"/>
      <c r="AY239" s="445"/>
      <c r="AZ239" s="445"/>
      <c r="BA239" s="445"/>
    </row>
    <row r="240" spans="1:53" s="445" customFormat="1" ht="14.25">
      <c r="A240" s="450"/>
      <c r="B240" s="450"/>
      <c r="C240" s="451"/>
      <c r="D240" s="452"/>
      <c r="E240" s="450"/>
      <c r="F240" s="450"/>
      <c r="G240" s="453"/>
      <c r="H240" s="453"/>
      <c r="I240" s="453"/>
      <c r="J240" s="452"/>
      <c r="K240" s="452"/>
      <c r="L240" s="452"/>
      <c r="N240" s="451"/>
      <c r="O240" s="452"/>
      <c r="P240" s="452"/>
      <c r="Q240" s="452"/>
      <c r="R240" s="452"/>
      <c r="S240" s="452"/>
      <c r="T240" s="452"/>
      <c r="U240" s="452"/>
      <c r="V240" s="452"/>
      <c r="W240" s="452"/>
      <c r="X240" s="454"/>
      <c r="Y240" s="454"/>
      <c r="Z240" s="455"/>
    </row>
    <row r="241" spans="1:26" s="445" customFormat="1">
      <c r="A241" s="456"/>
      <c r="C241" s="457"/>
      <c r="D241" s="457"/>
      <c r="E241" s="458"/>
      <c r="F241" s="457"/>
      <c r="G241" s="457"/>
      <c r="H241" s="457"/>
      <c r="I241" s="457"/>
      <c r="J241" s="457"/>
      <c r="K241" s="459"/>
      <c r="L241" s="457"/>
      <c r="N241" s="457"/>
      <c r="O241" s="457"/>
      <c r="P241" s="457"/>
      <c r="Q241" s="460"/>
      <c r="R241" s="457"/>
      <c r="S241" s="457"/>
      <c r="T241" s="457"/>
      <c r="U241" s="457"/>
      <c r="V241" s="457"/>
      <c r="W241" s="457"/>
      <c r="X241" s="457"/>
      <c r="Y241" s="457"/>
      <c r="Z241" s="457"/>
    </row>
    <row r="242" spans="1:26" s="445" customFormat="1">
      <c r="C242" s="457"/>
      <c r="D242" s="461"/>
      <c r="E242" s="462"/>
      <c r="F242" s="462"/>
      <c r="G242" s="461"/>
      <c r="H242" s="461"/>
      <c r="I242" s="459"/>
      <c r="J242" s="463"/>
      <c r="K242" s="461"/>
      <c r="L242" s="461"/>
      <c r="N242" s="457"/>
      <c r="O242" s="457"/>
      <c r="P242" s="462"/>
      <c r="Q242" s="462"/>
      <c r="R242" s="462"/>
      <c r="S242" s="457"/>
      <c r="T242" s="464"/>
      <c r="U242" s="462"/>
      <c r="V242" s="462"/>
      <c r="X242" s="462"/>
      <c r="Y242" s="462"/>
      <c r="Z242" s="462"/>
    </row>
    <row r="243" spans="1:26" s="445" customFormat="1">
      <c r="A243" s="465"/>
      <c r="B243" s="457"/>
      <c r="C243" s="457"/>
      <c r="D243" s="461"/>
      <c r="E243" s="462"/>
      <c r="F243" s="462"/>
      <c r="G243" s="461"/>
      <c r="H243" s="461"/>
      <c r="I243" s="459"/>
      <c r="J243" s="463"/>
      <c r="K243" s="461"/>
      <c r="L243" s="461"/>
      <c r="N243" s="457"/>
      <c r="O243" s="457"/>
      <c r="P243" s="462"/>
      <c r="Q243" s="462"/>
      <c r="R243" s="462"/>
      <c r="S243" s="457"/>
      <c r="T243" s="464"/>
      <c r="U243" s="462"/>
      <c r="V243" s="462"/>
      <c r="W243" s="462"/>
      <c r="X243" s="462"/>
      <c r="Y243" s="462"/>
      <c r="Z243" s="462"/>
    </row>
    <row r="244" spans="1:26" s="445" customFormat="1">
      <c r="C244" s="457"/>
      <c r="D244" s="461"/>
      <c r="E244" s="462"/>
      <c r="F244" s="462"/>
      <c r="G244" s="461"/>
      <c r="H244" s="461"/>
      <c r="I244" s="459"/>
      <c r="J244" s="466"/>
      <c r="K244" s="459"/>
      <c r="L244" s="459"/>
      <c r="N244" s="457"/>
      <c r="O244" s="457"/>
      <c r="P244" s="462"/>
      <c r="Q244" s="462"/>
      <c r="R244" s="462"/>
      <c r="S244" s="457"/>
      <c r="T244" s="464"/>
      <c r="U244" s="462"/>
      <c r="V244" s="462"/>
      <c r="W244" s="462"/>
      <c r="X244" s="462"/>
      <c r="Y244" s="462"/>
      <c r="Z244" s="462"/>
    </row>
    <row r="245" spans="1:26" s="445" customFormat="1">
      <c r="A245" s="465"/>
      <c r="C245" s="457"/>
      <c r="D245" s="461"/>
      <c r="E245" s="462"/>
      <c r="F245" s="462"/>
      <c r="G245" s="461"/>
      <c r="H245" s="461"/>
      <c r="I245" s="459"/>
      <c r="J245" s="466"/>
      <c r="K245" s="459"/>
      <c r="L245" s="459"/>
      <c r="N245" s="457"/>
      <c r="O245" s="457"/>
      <c r="P245" s="462"/>
      <c r="Q245" s="462"/>
      <c r="R245" s="462"/>
      <c r="S245" s="457"/>
      <c r="T245" s="464"/>
      <c r="U245" s="462"/>
      <c r="V245" s="462"/>
      <c r="W245" s="462"/>
      <c r="X245" s="462"/>
      <c r="Y245" s="462"/>
      <c r="Z245" s="462"/>
    </row>
    <row r="246" spans="1:26" s="445" customFormat="1">
      <c r="B246" s="457"/>
      <c r="C246" s="457"/>
      <c r="D246" s="461"/>
      <c r="E246" s="462"/>
      <c r="F246" s="462"/>
      <c r="G246" s="461"/>
      <c r="H246" s="461"/>
      <c r="I246" s="459"/>
      <c r="J246" s="466"/>
      <c r="K246" s="459"/>
      <c r="L246" s="459"/>
      <c r="N246" s="457"/>
      <c r="O246" s="457"/>
      <c r="P246" s="462"/>
      <c r="Q246" s="462"/>
      <c r="R246" s="462"/>
      <c r="S246" s="457"/>
      <c r="T246" s="464"/>
      <c r="U246" s="462"/>
      <c r="V246" s="462"/>
      <c r="W246" s="462"/>
      <c r="X246" s="462"/>
      <c r="Y246" s="462"/>
      <c r="Z246" s="462"/>
    </row>
    <row r="247" spans="1:26" s="445" customFormat="1">
      <c r="A247" s="465"/>
      <c r="C247" s="457"/>
      <c r="D247" s="461"/>
      <c r="E247" s="462"/>
      <c r="F247" s="462"/>
      <c r="G247" s="461"/>
      <c r="H247" s="461"/>
      <c r="I247" s="459"/>
      <c r="J247" s="466"/>
      <c r="K247" s="459"/>
      <c r="L247" s="459"/>
      <c r="N247" s="465"/>
      <c r="O247" s="462"/>
      <c r="P247" s="462"/>
      <c r="Q247" s="462"/>
      <c r="R247" s="462"/>
      <c r="S247" s="457"/>
      <c r="T247" s="464"/>
      <c r="U247" s="462"/>
      <c r="V247" s="462"/>
      <c r="W247" s="462"/>
      <c r="X247" s="462"/>
      <c r="Y247" s="462"/>
      <c r="Z247" s="462"/>
    </row>
    <row r="248" spans="1:26" s="445" customFormat="1">
      <c r="A248" s="465"/>
      <c r="B248" s="457"/>
      <c r="C248" s="457"/>
      <c r="D248" s="461"/>
      <c r="E248" s="462"/>
      <c r="F248" s="462"/>
      <c r="G248" s="461"/>
      <c r="H248" s="461"/>
      <c r="I248" s="459"/>
      <c r="J248" s="466"/>
      <c r="K248" s="459"/>
      <c r="L248" s="459"/>
    </row>
    <row r="249" spans="1:26" s="445" customFormat="1" ht="14.25">
      <c r="A249" s="465"/>
      <c r="C249" s="457"/>
      <c r="D249" s="461"/>
      <c r="E249" s="462"/>
      <c r="F249" s="462"/>
      <c r="G249" s="461"/>
      <c r="H249" s="461"/>
      <c r="I249" s="459"/>
      <c r="J249" s="466"/>
      <c r="K249" s="459"/>
      <c r="L249" s="459"/>
      <c r="N249" s="450"/>
      <c r="O249" s="450"/>
      <c r="P249" s="450"/>
      <c r="R249" s="467"/>
      <c r="S249" s="467"/>
      <c r="T249" s="457"/>
      <c r="V249" s="451"/>
      <c r="W249" s="452"/>
      <c r="X249" s="450"/>
      <c r="Y249" s="450"/>
    </row>
    <row r="250" spans="1:26" s="445" customFormat="1">
      <c r="C250" s="457"/>
      <c r="D250" s="461"/>
      <c r="E250" s="462"/>
      <c r="F250" s="462"/>
      <c r="G250" s="461"/>
      <c r="H250" s="463"/>
      <c r="I250" s="459"/>
      <c r="J250" s="463"/>
      <c r="K250" s="461"/>
      <c r="L250" s="461"/>
      <c r="N250" s="461"/>
      <c r="O250" s="461"/>
      <c r="P250" s="461"/>
      <c r="R250" s="468"/>
      <c r="S250" s="468"/>
      <c r="T250" s="457"/>
      <c r="V250" s="457"/>
      <c r="W250" s="457"/>
      <c r="X250" s="468"/>
      <c r="Y250" s="468"/>
    </row>
    <row r="251" spans="1:26" s="445" customFormat="1">
      <c r="C251" s="457"/>
      <c r="D251" s="461"/>
      <c r="E251" s="462"/>
      <c r="F251" s="462"/>
      <c r="G251" s="461"/>
      <c r="H251" s="463"/>
      <c r="I251" s="459"/>
      <c r="J251" s="463"/>
      <c r="K251" s="461"/>
      <c r="L251" s="461"/>
      <c r="N251" s="469"/>
      <c r="O251" s="462"/>
      <c r="P251" s="462"/>
      <c r="V251" s="457"/>
      <c r="W251" s="457"/>
      <c r="X251" s="470"/>
      <c r="Y251" s="470"/>
    </row>
    <row r="252" spans="1:26" s="445" customFormat="1">
      <c r="A252" s="465"/>
      <c r="C252" s="457"/>
      <c r="D252" s="461"/>
      <c r="E252" s="462"/>
      <c r="F252" s="462"/>
      <c r="G252" s="461"/>
      <c r="H252" s="463"/>
      <c r="I252" s="459"/>
      <c r="J252" s="463"/>
      <c r="K252" s="461"/>
      <c r="L252" s="461"/>
      <c r="N252" s="457"/>
      <c r="O252" s="462"/>
      <c r="P252" s="462"/>
      <c r="V252" s="457"/>
      <c r="W252" s="457"/>
      <c r="X252" s="471"/>
      <c r="Y252" s="471"/>
    </row>
    <row r="253" spans="1:26" s="445" customFormat="1">
      <c r="A253" s="465"/>
      <c r="C253" s="457"/>
      <c r="D253" s="461"/>
      <c r="E253" s="462"/>
      <c r="F253" s="462"/>
      <c r="G253" s="461"/>
      <c r="H253" s="459"/>
      <c r="I253" s="459"/>
      <c r="J253" s="463"/>
      <c r="K253" s="461"/>
      <c r="L253" s="461"/>
      <c r="N253" s="457"/>
      <c r="O253" s="462"/>
      <c r="P253" s="462"/>
      <c r="V253" s="457"/>
      <c r="W253" s="457"/>
      <c r="X253" s="471"/>
      <c r="Y253" s="471"/>
    </row>
    <row r="254" spans="1:26" s="445" customFormat="1">
      <c r="A254" s="465"/>
      <c r="C254" s="457"/>
      <c r="D254" s="461"/>
      <c r="E254" s="462"/>
      <c r="F254" s="462"/>
      <c r="G254" s="461"/>
      <c r="H254" s="463"/>
      <c r="I254" s="459"/>
      <c r="J254" s="463"/>
      <c r="N254" s="457"/>
      <c r="O254" s="462"/>
      <c r="P254" s="462"/>
      <c r="V254" s="457"/>
      <c r="W254" s="457"/>
      <c r="X254" s="471"/>
      <c r="Y254" s="471"/>
    </row>
    <row r="255" spans="1:26" s="445" customFormat="1">
      <c r="A255" s="465"/>
      <c r="C255" s="457"/>
      <c r="D255" s="461"/>
      <c r="E255" s="462"/>
      <c r="F255" s="462"/>
      <c r="G255" s="461"/>
      <c r="I255" s="461"/>
      <c r="J255" s="463"/>
      <c r="K255" s="461"/>
      <c r="L255" s="461"/>
      <c r="V255" s="457"/>
      <c r="W255" s="457"/>
      <c r="X255" s="471"/>
      <c r="Y255" s="471"/>
    </row>
    <row r="256" spans="1:26" s="445" customFormat="1">
      <c r="A256" s="465"/>
      <c r="C256" s="457"/>
      <c r="D256" s="461"/>
      <c r="E256" s="462"/>
      <c r="F256" s="462"/>
      <c r="G256" s="461"/>
      <c r="I256" s="461"/>
      <c r="J256" s="463"/>
      <c r="K256" s="461"/>
      <c r="L256" s="461"/>
      <c r="V256" s="457"/>
      <c r="W256" s="457"/>
      <c r="X256" s="471"/>
      <c r="Y256" s="471"/>
    </row>
    <row r="257" spans="1:26" s="445" customFormat="1">
      <c r="A257" s="465"/>
      <c r="C257" s="457"/>
      <c r="D257" s="461"/>
      <c r="E257" s="462"/>
      <c r="F257" s="462"/>
      <c r="G257" s="472"/>
      <c r="I257" s="461"/>
      <c r="J257" s="463"/>
      <c r="K257" s="461"/>
      <c r="L257" s="461"/>
      <c r="V257" s="457"/>
      <c r="W257" s="462"/>
      <c r="X257" s="457"/>
    </row>
    <row r="258" spans="1:26" s="445" customFormat="1">
      <c r="A258" s="465"/>
      <c r="C258" s="457"/>
      <c r="D258" s="461"/>
      <c r="E258" s="462"/>
      <c r="F258" s="462"/>
      <c r="G258" s="472"/>
      <c r="I258" s="461"/>
      <c r="J258" s="463"/>
      <c r="K258" s="461"/>
      <c r="L258" s="461"/>
    </row>
    <row r="259" spans="1:26" s="445" customFormat="1">
      <c r="A259" s="465"/>
      <c r="C259" s="457"/>
      <c r="D259" s="461"/>
      <c r="E259" s="462"/>
      <c r="F259" s="462"/>
      <c r="G259" s="472"/>
      <c r="I259" s="461"/>
      <c r="J259" s="463"/>
      <c r="K259" s="461"/>
      <c r="L259" s="461"/>
    </row>
    <row r="260" spans="1:26" s="445" customFormat="1">
      <c r="A260" s="465"/>
      <c r="C260" s="465"/>
      <c r="D260" s="465"/>
      <c r="E260" s="472"/>
      <c r="F260" s="465"/>
      <c r="G260" s="465"/>
      <c r="H260" s="465"/>
      <c r="I260" s="465"/>
      <c r="J260" s="465"/>
      <c r="K260" s="465"/>
      <c r="L260" s="457"/>
    </row>
    <row r="261" spans="1:26" s="445" customFormat="1">
      <c r="A261" s="465"/>
      <c r="B261" s="459"/>
      <c r="C261" s="465"/>
    </row>
    <row r="262" spans="1:26" s="445" customFormat="1" ht="14.25">
      <c r="A262" s="450"/>
      <c r="B262" s="450"/>
      <c r="C262" s="451"/>
      <c r="D262" s="452"/>
      <c r="E262" s="450"/>
      <c r="F262" s="450"/>
      <c r="G262" s="453"/>
      <c r="H262" s="453"/>
      <c r="I262" s="453"/>
      <c r="J262" s="452"/>
      <c r="K262" s="452"/>
      <c r="L262" s="452"/>
      <c r="N262" s="451"/>
      <c r="O262" s="452"/>
      <c r="P262" s="452"/>
      <c r="Q262" s="452"/>
      <c r="R262" s="452"/>
      <c r="S262" s="452"/>
      <c r="T262" s="452"/>
      <c r="U262" s="452"/>
      <c r="V262" s="452"/>
      <c r="W262" s="452"/>
      <c r="X262" s="454"/>
      <c r="Y262" s="454"/>
      <c r="Z262" s="455"/>
    </row>
    <row r="263" spans="1:26" s="445" customFormat="1">
      <c r="A263" s="456"/>
      <c r="C263" s="457"/>
      <c r="D263" s="457"/>
      <c r="E263" s="458"/>
      <c r="F263" s="457"/>
      <c r="G263" s="457"/>
      <c r="H263" s="457"/>
      <c r="I263" s="457"/>
      <c r="J263" s="457"/>
      <c r="K263" s="459"/>
      <c r="L263" s="457"/>
      <c r="N263" s="457"/>
      <c r="O263" s="457"/>
      <c r="P263" s="457"/>
      <c r="Q263" s="460"/>
      <c r="R263" s="457"/>
      <c r="S263" s="457"/>
      <c r="T263" s="457"/>
      <c r="U263" s="457"/>
      <c r="V263" s="457"/>
      <c r="W263" s="457"/>
      <c r="X263" s="457"/>
      <c r="Y263" s="457"/>
      <c r="Z263" s="457"/>
    </row>
    <row r="264" spans="1:26" s="445" customFormat="1">
      <c r="C264" s="457"/>
      <c r="D264" s="461"/>
      <c r="E264" s="462"/>
      <c r="F264" s="462"/>
      <c r="G264" s="461"/>
      <c r="H264" s="461"/>
      <c r="I264" s="459"/>
      <c r="J264" s="463"/>
      <c r="K264" s="461"/>
      <c r="L264" s="461"/>
      <c r="N264" s="457"/>
      <c r="O264" s="457"/>
      <c r="P264" s="462"/>
      <c r="Q264" s="462"/>
      <c r="R264" s="462"/>
      <c r="S264" s="457"/>
      <c r="T264" s="464"/>
      <c r="U264" s="462"/>
      <c r="V264" s="462"/>
      <c r="X264" s="462"/>
      <c r="Y264" s="462"/>
      <c r="Z264" s="462"/>
    </row>
    <row r="265" spans="1:26" s="445" customFormat="1">
      <c r="A265" s="465"/>
      <c r="B265" s="457"/>
      <c r="C265" s="457"/>
      <c r="D265" s="461"/>
      <c r="E265" s="462"/>
      <c r="F265" s="462"/>
      <c r="G265" s="461"/>
      <c r="H265" s="461"/>
      <c r="I265" s="459"/>
      <c r="J265" s="463"/>
      <c r="K265" s="461"/>
      <c r="L265" s="461"/>
      <c r="N265" s="457"/>
      <c r="O265" s="457"/>
      <c r="P265" s="462"/>
      <c r="Q265" s="462"/>
      <c r="R265" s="462"/>
      <c r="S265" s="457"/>
      <c r="T265" s="464"/>
      <c r="U265" s="462"/>
      <c r="V265" s="462"/>
      <c r="W265" s="462"/>
      <c r="X265" s="462"/>
      <c r="Y265" s="462"/>
      <c r="Z265" s="462"/>
    </row>
    <row r="266" spans="1:26" s="445" customFormat="1">
      <c r="C266" s="457"/>
      <c r="D266" s="461"/>
      <c r="E266" s="462"/>
      <c r="F266" s="462"/>
      <c r="G266" s="461"/>
      <c r="H266" s="461"/>
      <c r="I266" s="459"/>
      <c r="J266" s="466"/>
      <c r="K266" s="459"/>
      <c r="L266" s="459"/>
      <c r="N266" s="457"/>
      <c r="O266" s="457"/>
      <c r="P266" s="462"/>
      <c r="Q266" s="462"/>
      <c r="R266" s="462"/>
      <c r="S266" s="457"/>
      <c r="T266" s="464"/>
      <c r="U266" s="462"/>
      <c r="V266" s="462"/>
      <c r="W266" s="462"/>
      <c r="X266" s="462"/>
      <c r="Y266" s="462"/>
      <c r="Z266" s="462"/>
    </row>
    <row r="267" spans="1:26" s="445" customFormat="1">
      <c r="A267" s="465"/>
      <c r="C267" s="457"/>
      <c r="D267" s="461"/>
      <c r="E267" s="462"/>
      <c r="F267" s="462"/>
      <c r="G267" s="461"/>
      <c r="H267" s="461"/>
      <c r="I267" s="459"/>
      <c r="J267" s="466"/>
      <c r="K267" s="459"/>
      <c r="L267" s="459"/>
      <c r="N267" s="457"/>
      <c r="O267" s="457"/>
      <c r="P267" s="462"/>
      <c r="Q267" s="462"/>
      <c r="R267" s="462"/>
      <c r="S267" s="457"/>
      <c r="T267" s="464"/>
      <c r="U267" s="462"/>
      <c r="V267" s="462"/>
      <c r="W267" s="462"/>
      <c r="X267" s="462"/>
      <c r="Y267" s="462"/>
      <c r="Z267" s="462"/>
    </row>
    <row r="268" spans="1:26" s="445" customFormat="1">
      <c r="B268" s="457"/>
      <c r="C268" s="457"/>
      <c r="D268" s="461"/>
      <c r="E268" s="462"/>
      <c r="F268" s="462"/>
      <c r="G268" s="461"/>
      <c r="H268" s="461"/>
      <c r="I268" s="459"/>
      <c r="J268" s="466"/>
      <c r="K268" s="459"/>
      <c r="L268" s="459"/>
      <c r="N268" s="457"/>
      <c r="O268" s="457"/>
      <c r="P268" s="462"/>
      <c r="Q268" s="462"/>
      <c r="R268" s="462"/>
      <c r="S268" s="457"/>
      <c r="T268" s="464"/>
      <c r="U268" s="462"/>
      <c r="V268" s="462"/>
      <c r="W268" s="462"/>
      <c r="X268" s="462"/>
      <c r="Y268" s="462"/>
      <c r="Z268" s="462"/>
    </row>
    <row r="269" spans="1:26" s="445" customFormat="1">
      <c r="A269" s="465"/>
      <c r="C269" s="457"/>
      <c r="D269" s="461"/>
      <c r="E269" s="462"/>
      <c r="F269" s="462"/>
      <c r="G269" s="461"/>
      <c r="H269" s="461"/>
      <c r="I269" s="459"/>
      <c r="J269" s="466"/>
      <c r="K269" s="459"/>
      <c r="L269" s="459"/>
      <c r="N269" s="465"/>
      <c r="O269" s="462"/>
      <c r="P269" s="462"/>
      <c r="Q269" s="462"/>
      <c r="R269" s="462"/>
      <c r="S269" s="457"/>
      <c r="T269" s="464"/>
      <c r="U269" s="462"/>
      <c r="V269" s="462"/>
      <c r="W269" s="462"/>
      <c r="X269" s="462"/>
      <c r="Y269" s="462"/>
      <c r="Z269" s="462"/>
    </row>
    <row r="270" spans="1:26" s="445" customFormat="1">
      <c r="A270" s="465"/>
      <c r="B270" s="457"/>
      <c r="C270" s="457"/>
      <c r="D270" s="461"/>
      <c r="E270" s="462"/>
      <c r="F270" s="462"/>
      <c r="G270" s="461"/>
      <c r="H270" s="461"/>
      <c r="I270" s="459"/>
      <c r="J270" s="466"/>
      <c r="K270" s="459"/>
      <c r="L270" s="459"/>
    </row>
    <row r="271" spans="1:26" s="445" customFormat="1" ht="14.25">
      <c r="A271" s="465"/>
      <c r="C271" s="457"/>
      <c r="D271" s="461"/>
      <c r="E271" s="462"/>
      <c r="F271" s="462"/>
      <c r="G271" s="461"/>
      <c r="H271" s="461"/>
      <c r="I271" s="459"/>
      <c r="J271" s="466"/>
      <c r="K271" s="459"/>
      <c r="L271" s="459"/>
      <c r="N271" s="450"/>
      <c r="O271" s="450"/>
      <c r="P271" s="450"/>
      <c r="R271" s="467"/>
      <c r="S271" s="467"/>
      <c r="T271" s="457"/>
      <c r="V271" s="451"/>
      <c r="W271" s="452"/>
      <c r="X271" s="450"/>
      <c r="Y271" s="450"/>
    </row>
    <row r="272" spans="1:26" s="445" customFormat="1">
      <c r="C272" s="457"/>
      <c r="D272" s="461"/>
      <c r="E272" s="462"/>
      <c r="F272" s="462"/>
      <c r="G272" s="461"/>
      <c r="H272" s="463"/>
      <c r="I272" s="459"/>
      <c r="J272" s="463"/>
      <c r="K272" s="461"/>
      <c r="L272" s="461"/>
      <c r="N272" s="461"/>
      <c r="O272" s="461"/>
      <c r="P272" s="461"/>
      <c r="R272" s="468"/>
      <c r="S272" s="468"/>
      <c r="T272" s="457"/>
      <c r="V272" s="457"/>
      <c r="W272" s="457"/>
      <c r="X272" s="468"/>
      <c r="Y272" s="468"/>
    </row>
    <row r="273" spans="1:26" s="445" customFormat="1">
      <c r="C273" s="457"/>
      <c r="D273" s="461"/>
      <c r="E273" s="462"/>
      <c r="F273" s="462"/>
      <c r="G273" s="461"/>
      <c r="H273" s="463"/>
      <c r="I273" s="459"/>
      <c r="J273" s="463"/>
      <c r="K273" s="461"/>
      <c r="L273" s="461"/>
      <c r="N273" s="469"/>
      <c r="O273" s="462"/>
      <c r="P273" s="462"/>
      <c r="V273" s="457"/>
      <c r="W273" s="457"/>
      <c r="X273" s="470"/>
      <c r="Y273" s="470"/>
    </row>
    <row r="274" spans="1:26" s="445" customFormat="1">
      <c r="A274" s="465"/>
      <c r="C274" s="457"/>
      <c r="D274" s="461"/>
      <c r="E274" s="462"/>
      <c r="F274" s="462"/>
      <c r="G274" s="461"/>
      <c r="H274" s="463"/>
      <c r="I274" s="459"/>
      <c r="J274" s="463"/>
      <c r="K274" s="461"/>
      <c r="L274" s="461"/>
      <c r="N274" s="457"/>
      <c r="O274" s="462"/>
      <c r="P274" s="462"/>
      <c r="V274" s="457"/>
      <c r="W274" s="457"/>
      <c r="X274" s="471"/>
      <c r="Y274" s="471"/>
    </row>
    <row r="275" spans="1:26" s="445" customFormat="1">
      <c r="A275" s="465"/>
      <c r="C275" s="457"/>
      <c r="D275" s="461"/>
      <c r="E275" s="462"/>
      <c r="F275" s="462"/>
      <c r="G275" s="461"/>
      <c r="H275" s="459"/>
      <c r="I275" s="459"/>
      <c r="J275" s="463"/>
      <c r="K275" s="461"/>
      <c r="L275" s="461"/>
      <c r="N275" s="457"/>
      <c r="O275" s="462"/>
      <c r="P275" s="462"/>
      <c r="V275" s="457"/>
      <c r="W275" s="457"/>
      <c r="X275" s="471"/>
      <c r="Y275" s="471"/>
    </row>
    <row r="276" spans="1:26" s="445" customFormat="1">
      <c r="A276" s="465"/>
      <c r="C276" s="457"/>
      <c r="D276" s="461"/>
      <c r="E276" s="462"/>
      <c r="F276" s="462"/>
      <c r="G276" s="461"/>
      <c r="H276" s="463"/>
      <c r="I276" s="459"/>
      <c r="J276" s="463"/>
      <c r="N276" s="457"/>
      <c r="O276" s="462"/>
      <c r="P276" s="462"/>
      <c r="V276" s="457"/>
      <c r="W276" s="457"/>
      <c r="X276" s="471"/>
      <c r="Y276" s="471"/>
    </row>
    <row r="277" spans="1:26" s="445" customFormat="1">
      <c r="A277" s="465"/>
      <c r="C277" s="457"/>
      <c r="D277" s="461"/>
      <c r="E277" s="462"/>
      <c r="F277" s="462"/>
      <c r="G277" s="461"/>
      <c r="I277" s="461"/>
      <c r="J277" s="463"/>
      <c r="K277" s="461"/>
      <c r="L277" s="461"/>
      <c r="V277" s="457"/>
      <c r="W277" s="457"/>
      <c r="X277" s="471"/>
      <c r="Y277" s="471"/>
    </row>
    <row r="278" spans="1:26" s="445" customFormat="1">
      <c r="A278" s="465"/>
      <c r="C278" s="457"/>
      <c r="D278" s="461"/>
      <c r="E278" s="462"/>
      <c r="F278" s="462"/>
      <c r="G278" s="461"/>
      <c r="I278" s="461"/>
      <c r="J278" s="463"/>
      <c r="K278" s="461"/>
      <c r="L278" s="461"/>
      <c r="V278" s="457"/>
      <c r="W278" s="457"/>
      <c r="X278" s="471"/>
      <c r="Y278" s="471"/>
    </row>
    <row r="279" spans="1:26" s="445" customFormat="1">
      <c r="A279" s="465"/>
      <c r="C279" s="457"/>
      <c r="D279" s="461"/>
      <c r="E279" s="462"/>
      <c r="F279" s="462"/>
      <c r="G279" s="472"/>
      <c r="I279" s="461"/>
      <c r="J279" s="463"/>
      <c r="K279" s="461"/>
      <c r="L279" s="461"/>
      <c r="V279" s="457"/>
      <c r="W279" s="462"/>
      <c r="X279" s="457"/>
    </row>
    <row r="280" spans="1:26" s="445" customFormat="1">
      <c r="A280" s="465"/>
      <c r="C280" s="457"/>
      <c r="D280" s="461"/>
      <c r="E280" s="462"/>
      <c r="F280" s="462"/>
      <c r="G280" s="472"/>
      <c r="I280" s="461"/>
      <c r="J280" s="463"/>
      <c r="K280" s="461"/>
      <c r="L280" s="461"/>
    </row>
    <row r="281" spans="1:26" s="445" customFormat="1">
      <c r="A281" s="465"/>
      <c r="C281" s="457"/>
      <c r="D281" s="461"/>
      <c r="E281" s="462"/>
      <c r="F281" s="462"/>
      <c r="G281" s="472"/>
      <c r="I281" s="461"/>
      <c r="J281" s="463"/>
      <c r="K281" s="461"/>
      <c r="L281" s="461"/>
    </row>
    <row r="282" spans="1:26" s="445" customFormat="1">
      <c r="A282" s="465"/>
      <c r="C282" s="465"/>
      <c r="D282" s="465"/>
      <c r="E282" s="472"/>
      <c r="F282" s="465"/>
      <c r="G282" s="465"/>
      <c r="H282" s="465"/>
      <c r="I282" s="465"/>
      <c r="J282" s="465"/>
      <c r="K282" s="465"/>
      <c r="L282" s="457"/>
    </row>
    <row r="283" spans="1:26" s="445" customFormat="1">
      <c r="A283" s="465"/>
      <c r="B283" s="459"/>
      <c r="C283" s="465"/>
    </row>
    <row r="284" spans="1:26" s="445" customFormat="1" ht="14.25">
      <c r="A284" s="450"/>
      <c r="B284" s="450"/>
      <c r="C284" s="451"/>
      <c r="D284" s="452"/>
      <c r="E284" s="450"/>
      <c r="F284" s="450"/>
      <c r="G284" s="453"/>
      <c r="H284" s="453"/>
      <c r="I284" s="453"/>
      <c r="J284" s="452"/>
      <c r="K284" s="452"/>
      <c r="L284" s="452"/>
      <c r="N284" s="451"/>
      <c r="O284" s="452"/>
      <c r="P284" s="452"/>
      <c r="Q284" s="452"/>
      <c r="R284" s="452"/>
      <c r="S284" s="452"/>
      <c r="T284" s="452"/>
      <c r="U284" s="452"/>
      <c r="V284" s="452"/>
      <c r="W284" s="452"/>
      <c r="X284" s="454"/>
      <c r="Y284" s="454"/>
      <c r="Z284" s="455"/>
    </row>
    <row r="285" spans="1:26" s="445" customFormat="1">
      <c r="A285" s="456"/>
      <c r="C285" s="457"/>
      <c r="D285" s="457"/>
      <c r="E285" s="458"/>
      <c r="F285" s="457"/>
      <c r="G285" s="457"/>
      <c r="H285" s="457"/>
      <c r="I285" s="457"/>
      <c r="J285" s="457"/>
      <c r="K285" s="459"/>
      <c r="L285" s="457"/>
      <c r="N285" s="457"/>
      <c r="O285" s="457"/>
      <c r="P285" s="457"/>
      <c r="Q285" s="460"/>
      <c r="R285" s="457"/>
      <c r="S285" s="457"/>
      <c r="T285" s="457"/>
      <c r="U285" s="457"/>
      <c r="V285" s="457"/>
      <c r="W285" s="457"/>
      <c r="X285" s="457"/>
      <c r="Y285" s="457"/>
      <c r="Z285" s="457"/>
    </row>
    <row r="286" spans="1:26" s="445" customFormat="1">
      <c r="C286" s="457"/>
      <c r="D286" s="461"/>
      <c r="E286" s="462"/>
      <c r="F286" s="462"/>
      <c r="G286" s="461"/>
      <c r="H286" s="461"/>
      <c r="I286" s="459"/>
      <c r="J286" s="463"/>
      <c r="K286" s="461"/>
      <c r="L286" s="461"/>
      <c r="N286" s="457"/>
      <c r="O286" s="457"/>
      <c r="P286" s="462"/>
      <c r="Q286" s="462"/>
      <c r="R286" s="462"/>
      <c r="S286" s="457"/>
      <c r="T286" s="464"/>
      <c r="U286" s="462"/>
      <c r="V286" s="462"/>
      <c r="X286" s="462"/>
      <c r="Y286" s="462"/>
      <c r="Z286" s="462"/>
    </row>
    <row r="287" spans="1:26" s="445" customFormat="1">
      <c r="A287" s="465"/>
      <c r="B287" s="457"/>
      <c r="C287" s="457"/>
      <c r="D287" s="461"/>
      <c r="E287" s="462"/>
      <c r="F287" s="462"/>
      <c r="G287" s="461"/>
      <c r="H287" s="461"/>
      <c r="I287" s="459"/>
      <c r="J287" s="463"/>
      <c r="K287" s="461"/>
      <c r="L287" s="461"/>
      <c r="N287" s="457"/>
      <c r="O287" s="457"/>
      <c r="P287" s="462"/>
      <c r="Q287" s="462"/>
      <c r="R287" s="462"/>
      <c r="S287" s="457"/>
      <c r="T287" s="464"/>
      <c r="U287" s="462"/>
      <c r="V287" s="462"/>
      <c r="W287" s="462"/>
      <c r="X287" s="462"/>
      <c r="Y287" s="462"/>
      <c r="Z287" s="462"/>
    </row>
    <row r="288" spans="1:26" s="445" customFormat="1">
      <c r="C288" s="457"/>
      <c r="D288" s="461"/>
      <c r="E288" s="462"/>
      <c r="F288" s="462"/>
      <c r="G288" s="461"/>
      <c r="H288" s="461"/>
      <c r="I288" s="459"/>
      <c r="J288" s="466"/>
      <c r="K288" s="459"/>
      <c r="L288" s="459"/>
      <c r="N288" s="457"/>
      <c r="O288" s="457"/>
      <c r="P288" s="462"/>
      <c r="Q288" s="462"/>
      <c r="R288" s="462"/>
      <c r="S288" s="457"/>
      <c r="T288" s="464"/>
      <c r="U288" s="462"/>
      <c r="V288" s="462"/>
      <c r="W288" s="462"/>
      <c r="X288" s="462"/>
      <c r="Y288" s="462"/>
      <c r="Z288" s="462"/>
    </row>
    <row r="289" spans="1:26" s="445" customFormat="1">
      <c r="A289" s="465"/>
      <c r="C289" s="457"/>
      <c r="D289" s="461"/>
      <c r="E289" s="462"/>
      <c r="F289" s="462"/>
      <c r="G289" s="461"/>
      <c r="H289" s="461"/>
      <c r="I289" s="459"/>
      <c r="J289" s="466"/>
      <c r="K289" s="459"/>
      <c r="L289" s="459"/>
      <c r="N289" s="457"/>
      <c r="O289" s="457"/>
      <c r="P289" s="462"/>
      <c r="Q289" s="462"/>
      <c r="R289" s="462"/>
      <c r="S289" s="457"/>
      <c r="T289" s="464"/>
      <c r="U289" s="462"/>
      <c r="V289" s="462"/>
      <c r="W289" s="462"/>
      <c r="X289" s="462"/>
      <c r="Y289" s="462"/>
      <c r="Z289" s="462"/>
    </row>
    <row r="290" spans="1:26" s="445" customFormat="1">
      <c r="B290" s="457"/>
      <c r="C290" s="457"/>
      <c r="D290" s="461"/>
      <c r="E290" s="462"/>
      <c r="F290" s="462"/>
      <c r="G290" s="461"/>
      <c r="H290" s="461"/>
      <c r="I290" s="459"/>
      <c r="J290" s="466"/>
      <c r="K290" s="459"/>
      <c r="L290" s="459"/>
      <c r="N290" s="457"/>
      <c r="O290" s="457"/>
      <c r="P290" s="462"/>
      <c r="Q290" s="462"/>
      <c r="R290" s="462"/>
      <c r="S290" s="457"/>
      <c r="T290" s="464"/>
      <c r="U290" s="462"/>
      <c r="V290" s="462"/>
      <c r="W290" s="462"/>
      <c r="X290" s="462"/>
      <c r="Y290" s="462"/>
      <c r="Z290" s="462"/>
    </row>
    <row r="291" spans="1:26" s="445" customFormat="1">
      <c r="A291" s="465"/>
      <c r="C291" s="457"/>
      <c r="D291" s="461"/>
      <c r="E291" s="462"/>
      <c r="F291" s="462"/>
      <c r="G291" s="461"/>
      <c r="H291" s="461"/>
      <c r="I291" s="459"/>
      <c r="J291" s="466"/>
      <c r="K291" s="459"/>
      <c r="L291" s="459"/>
      <c r="N291" s="465"/>
      <c r="O291" s="462"/>
      <c r="P291" s="462"/>
      <c r="Q291" s="462"/>
      <c r="R291" s="462"/>
      <c r="S291" s="457"/>
      <c r="T291" s="464"/>
      <c r="U291" s="462"/>
      <c r="V291" s="462"/>
      <c r="W291" s="462"/>
      <c r="X291" s="462"/>
      <c r="Y291" s="462"/>
      <c r="Z291" s="462"/>
    </row>
    <row r="292" spans="1:26" s="445" customFormat="1">
      <c r="A292" s="465"/>
      <c r="B292" s="457"/>
      <c r="C292" s="457"/>
      <c r="D292" s="461"/>
      <c r="E292" s="462"/>
      <c r="F292" s="462"/>
      <c r="G292" s="461"/>
      <c r="H292" s="461"/>
      <c r="I292" s="459"/>
      <c r="J292" s="466"/>
      <c r="K292" s="459"/>
      <c r="L292" s="459"/>
    </row>
    <row r="293" spans="1:26" s="445" customFormat="1" ht="14.25">
      <c r="A293" s="465"/>
      <c r="C293" s="457"/>
      <c r="D293" s="461"/>
      <c r="E293" s="462"/>
      <c r="F293" s="462"/>
      <c r="G293" s="461"/>
      <c r="H293" s="461"/>
      <c r="I293" s="459"/>
      <c r="J293" s="466"/>
      <c r="K293" s="459"/>
      <c r="L293" s="459"/>
      <c r="N293" s="450"/>
      <c r="O293" s="450"/>
      <c r="P293" s="450"/>
      <c r="R293" s="467"/>
      <c r="S293" s="467"/>
      <c r="T293" s="457"/>
      <c r="V293" s="451"/>
      <c r="W293" s="452"/>
      <c r="X293" s="450"/>
      <c r="Y293" s="450"/>
    </row>
    <row r="294" spans="1:26" s="445" customFormat="1">
      <c r="C294" s="457"/>
      <c r="D294" s="461"/>
      <c r="E294" s="462"/>
      <c r="F294" s="462"/>
      <c r="G294" s="461"/>
      <c r="H294" s="463"/>
      <c r="I294" s="459"/>
      <c r="J294" s="463"/>
      <c r="K294" s="461"/>
      <c r="L294" s="461"/>
      <c r="N294" s="461"/>
      <c r="O294" s="461"/>
      <c r="P294" s="461"/>
      <c r="R294" s="468"/>
      <c r="S294" s="468"/>
      <c r="T294" s="457"/>
      <c r="V294" s="457"/>
      <c r="W294" s="457"/>
      <c r="X294" s="468"/>
      <c r="Y294" s="468"/>
    </row>
    <row r="295" spans="1:26" s="445" customFormat="1">
      <c r="C295" s="457"/>
      <c r="D295" s="461"/>
      <c r="E295" s="462"/>
      <c r="F295" s="462"/>
      <c r="G295" s="461"/>
      <c r="H295" s="463"/>
      <c r="I295" s="459"/>
      <c r="J295" s="463"/>
      <c r="K295" s="461"/>
      <c r="L295" s="461"/>
      <c r="N295" s="469"/>
      <c r="O295" s="462"/>
      <c r="P295" s="462"/>
      <c r="V295" s="457"/>
      <c r="W295" s="457"/>
      <c r="X295" s="470"/>
      <c r="Y295" s="470"/>
    </row>
    <row r="296" spans="1:26" s="445" customFormat="1">
      <c r="A296" s="465"/>
      <c r="C296" s="457"/>
      <c r="D296" s="461"/>
      <c r="E296" s="462"/>
      <c r="F296" s="462"/>
      <c r="G296" s="461"/>
      <c r="H296" s="463"/>
      <c r="I296" s="459"/>
      <c r="J296" s="463"/>
      <c r="K296" s="461"/>
      <c r="L296" s="461"/>
      <c r="N296" s="457"/>
      <c r="O296" s="462"/>
      <c r="P296" s="462"/>
      <c r="V296" s="457"/>
      <c r="W296" s="457"/>
      <c r="X296" s="471"/>
      <c r="Y296" s="471"/>
    </row>
    <row r="297" spans="1:26" s="445" customFormat="1">
      <c r="A297" s="465"/>
      <c r="C297" s="457"/>
      <c r="D297" s="461"/>
      <c r="E297" s="462"/>
      <c r="F297" s="462"/>
      <c r="G297" s="461"/>
      <c r="H297" s="459"/>
      <c r="I297" s="459"/>
      <c r="J297" s="463"/>
      <c r="K297" s="461"/>
      <c r="L297" s="461"/>
      <c r="N297" s="457"/>
      <c r="O297" s="462"/>
      <c r="P297" s="462"/>
      <c r="V297" s="457"/>
      <c r="W297" s="457"/>
      <c r="X297" s="471"/>
      <c r="Y297" s="471"/>
    </row>
    <row r="298" spans="1:26" s="445" customFormat="1">
      <c r="A298" s="465"/>
      <c r="C298" s="506"/>
      <c r="D298" s="461"/>
      <c r="E298" s="462"/>
      <c r="F298" s="462"/>
      <c r="G298" s="461"/>
      <c r="H298" s="463"/>
      <c r="I298" s="507"/>
      <c r="J298" s="463"/>
      <c r="N298" s="506"/>
      <c r="O298" s="462"/>
      <c r="P298" s="462"/>
      <c r="V298" s="506"/>
      <c r="W298" s="506"/>
      <c r="X298" s="471"/>
      <c r="Y298" s="471"/>
    </row>
    <row r="299" spans="1:26" s="445" customFormat="1">
      <c r="A299" s="465"/>
      <c r="C299" s="506"/>
      <c r="D299" s="461"/>
      <c r="E299" s="462"/>
      <c r="F299" s="462"/>
      <c r="G299" s="461"/>
      <c r="I299" s="461"/>
      <c r="J299" s="463"/>
      <c r="K299" s="461"/>
      <c r="L299" s="461"/>
      <c r="V299" s="506"/>
      <c r="W299" s="506"/>
      <c r="X299" s="471"/>
      <c r="Y299" s="471"/>
    </row>
    <row r="300" spans="1:26" s="445" customFormat="1">
      <c r="A300" s="465"/>
      <c r="C300" s="506"/>
      <c r="D300" s="461"/>
      <c r="E300" s="462"/>
      <c r="F300" s="462"/>
      <c r="G300" s="461"/>
      <c r="I300" s="461"/>
      <c r="J300" s="463"/>
      <c r="K300" s="461"/>
      <c r="L300" s="461"/>
      <c r="V300" s="506"/>
      <c r="W300" s="506"/>
      <c r="X300" s="471"/>
      <c r="Y300" s="471"/>
    </row>
    <row r="301" spans="1:26" s="445" customFormat="1">
      <c r="A301" s="465"/>
      <c r="C301" s="506"/>
      <c r="D301" s="461"/>
      <c r="E301" s="462"/>
      <c r="F301" s="462"/>
      <c r="G301" s="472"/>
      <c r="I301" s="461"/>
      <c r="J301" s="463"/>
      <c r="K301" s="461"/>
      <c r="L301" s="461"/>
      <c r="V301" s="506"/>
      <c r="W301" s="462"/>
      <c r="X301" s="506"/>
    </row>
    <row r="302" spans="1:26" s="445" customFormat="1">
      <c r="A302" s="465"/>
      <c r="C302" s="506"/>
      <c r="D302" s="461"/>
      <c r="E302" s="462"/>
      <c r="F302" s="462"/>
      <c r="G302" s="472"/>
      <c r="I302" s="461"/>
      <c r="J302" s="463"/>
      <c r="K302" s="461"/>
      <c r="L302" s="461"/>
    </row>
    <row r="303" spans="1:26" s="445" customFormat="1">
      <c r="A303" s="465"/>
      <c r="C303" s="506"/>
      <c r="D303" s="461"/>
      <c r="E303" s="462"/>
      <c r="F303" s="462"/>
      <c r="G303" s="472"/>
      <c r="I303" s="461"/>
      <c r="J303" s="463"/>
      <c r="K303" s="461"/>
      <c r="L303" s="461"/>
    </row>
    <row r="304" spans="1:26" s="445" customFormat="1">
      <c r="A304" s="465"/>
      <c r="C304" s="465"/>
      <c r="D304" s="465"/>
      <c r="E304" s="472"/>
      <c r="F304" s="465"/>
      <c r="G304" s="465"/>
      <c r="H304" s="465"/>
      <c r="I304" s="465"/>
      <c r="J304" s="465"/>
      <c r="K304" s="465"/>
      <c r="L304" s="506"/>
    </row>
    <row r="305" spans="1:26" s="445" customFormat="1">
      <c r="A305" s="465"/>
      <c r="B305" s="507"/>
      <c r="C305" s="465"/>
    </row>
    <row r="306" spans="1:26" s="445" customFormat="1" ht="14.25">
      <c r="A306" s="450"/>
      <c r="B306" s="450"/>
      <c r="C306" s="451"/>
      <c r="D306" s="508"/>
      <c r="E306" s="450"/>
      <c r="F306" s="450"/>
      <c r="G306" s="453"/>
      <c r="H306" s="453"/>
      <c r="I306" s="453"/>
      <c r="J306" s="508"/>
      <c r="K306" s="508"/>
      <c r="L306" s="508"/>
      <c r="N306" s="451"/>
      <c r="O306" s="508"/>
      <c r="P306" s="508"/>
      <c r="Q306" s="508"/>
      <c r="R306" s="508"/>
      <c r="S306" s="508"/>
      <c r="T306" s="508"/>
      <c r="U306" s="508"/>
      <c r="V306" s="508"/>
      <c r="W306" s="508"/>
      <c r="X306" s="454"/>
      <c r="Y306" s="454"/>
      <c r="Z306" s="455"/>
    </row>
    <row r="307" spans="1:26" s="445" customFormat="1">
      <c r="A307" s="456"/>
      <c r="C307" s="506"/>
      <c r="D307" s="506"/>
      <c r="E307" s="458"/>
      <c r="F307" s="506"/>
      <c r="G307" s="506"/>
      <c r="H307" s="506"/>
      <c r="I307" s="506"/>
      <c r="J307" s="506"/>
      <c r="K307" s="507"/>
      <c r="L307" s="506"/>
      <c r="N307" s="506"/>
      <c r="O307" s="506"/>
      <c r="P307" s="506"/>
      <c r="Q307" s="460"/>
      <c r="R307" s="506"/>
      <c r="S307" s="506"/>
      <c r="T307" s="506"/>
      <c r="U307" s="506"/>
      <c r="V307" s="506"/>
      <c r="W307" s="506"/>
      <c r="X307" s="506"/>
      <c r="Y307" s="506"/>
      <c r="Z307" s="506"/>
    </row>
    <row r="308" spans="1:26" s="445" customFormat="1">
      <c r="C308" s="506"/>
      <c r="D308" s="461"/>
      <c r="E308" s="462"/>
      <c r="F308" s="462"/>
      <c r="G308" s="461"/>
      <c r="H308" s="461"/>
      <c r="I308" s="507"/>
      <c r="J308" s="463"/>
      <c r="K308" s="461"/>
      <c r="L308" s="461"/>
      <c r="N308" s="506"/>
      <c r="O308" s="506"/>
      <c r="P308" s="462"/>
      <c r="Q308" s="462"/>
      <c r="R308" s="462"/>
      <c r="S308" s="506"/>
      <c r="T308" s="464"/>
      <c r="U308" s="462"/>
      <c r="V308" s="462"/>
      <c r="X308" s="462"/>
      <c r="Y308" s="462"/>
      <c r="Z308" s="462"/>
    </row>
    <row r="309" spans="1:26" s="445" customFormat="1">
      <c r="A309" s="465"/>
      <c r="B309" s="506"/>
      <c r="C309" s="506"/>
      <c r="D309" s="461"/>
      <c r="E309" s="462"/>
      <c r="F309" s="462"/>
      <c r="G309" s="461"/>
      <c r="H309" s="461"/>
      <c r="I309" s="507"/>
      <c r="J309" s="463"/>
      <c r="K309" s="461"/>
      <c r="L309" s="461"/>
      <c r="N309" s="506"/>
      <c r="O309" s="506"/>
      <c r="P309" s="462"/>
      <c r="Q309" s="462"/>
      <c r="R309" s="462"/>
      <c r="S309" s="506"/>
      <c r="T309" s="464"/>
      <c r="U309" s="462"/>
      <c r="V309" s="462"/>
      <c r="W309" s="462"/>
      <c r="X309" s="462"/>
      <c r="Y309" s="462"/>
      <c r="Z309" s="462"/>
    </row>
    <row r="310" spans="1:26" s="445" customFormat="1">
      <c r="C310" s="506"/>
      <c r="D310" s="461"/>
      <c r="E310" s="462"/>
      <c r="F310" s="462"/>
      <c r="G310" s="461"/>
      <c r="H310" s="461"/>
      <c r="I310" s="507"/>
      <c r="J310" s="466"/>
      <c r="K310" s="507"/>
      <c r="L310" s="507"/>
      <c r="N310" s="506"/>
      <c r="O310" s="506"/>
      <c r="P310" s="462"/>
      <c r="Q310" s="462"/>
      <c r="R310" s="462"/>
      <c r="S310" s="506"/>
      <c r="T310" s="464"/>
      <c r="U310" s="462"/>
      <c r="V310" s="462"/>
      <c r="W310" s="462"/>
      <c r="X310" s="462"/>
      <c r="Y310" s="462"/>
      <c r="Z310" s="462"/>
    </row>
    <row r="311" spans="1:26" s="445" customFormat="1">
      <c r="A311" s="465"/>
      <c r="C311" s="506"/>
      <c r="D311" s="461"/>
      <c r="E311" s="462"/>
      <c r="F311" s="462"/>
      <c r="G311" s="461"/>
      <c r="H311" s="461"/>
      <c r="I311" s="507"/>
      <c r="J311" s="466"/>
      <c r="K311" s="507"/>
      <c r="L311" s="507"/>
      <c r="N311" s="506"/>
      <c r="O311" s="506"/>
      <c r="P311" s="462"/>
      <c r="Q311" s="462"/>
      <c r="R311" s="462"/>
      <c r="S311" s="506"/>
      <c r="T311" s="464"/>
      <c r="U311" s="462"/>
      <c r="V311" s="462"/>
      <c r="W311" s="462"/>
      <c r="X311" s="462"/>
      <c r="Y311" s="462"/>
      <c r="Z311" s="462"/>
    </row>
    <row r="312" spans="1:26" s="445" customFormat="1">
      <c r="B312" s="506"/>
      <c r="C312" s="506"/>
      <c r="D312" s="461"/>
      <c r="E312" s="462"/>
      <c r="F312" s="462"/>
      <c r="G312" s="461"/>
      <c r="H312" s="461"/>
      <c r="I312" s="507"/>
      <c r="J312" s="466"/>
      <c r="K312" s="507"/>
      <c r="L312" s="507"/>
      <c r="N312" s="506"/>
      <c r="O312" s="506"/>
      <c r="P312" s="462"/>
      <c r="Q312" s="462"/>
      <c r="R312" s="462"/>
      <c r="S312" s="506"/>
      <c r="T312" s="464"/>
      <c r="U312" s="462"/>
      <c r="V312" s="462"/>
      <c r="W312" s="462"/>
      <c r="X312" s="462"/>
      <c r="Y312" s="462"/>
      <c r="Z312" s="462"/>
    </row>
    <row r="313" spans="1:26" s="445" customFormat="1">
      <c r="A313" s="465"/>
      <c r="C313" s="506"/>
      <c r="D313" s="461"/>
      <c r="E313" s="462"/>
      <c r="F313" s="462"/>
      <c r="G313" s="461"/>
      <c r="H313" s="461"/>
      <c r="I313" s="507"/>
      <c r="J313" s="466"/>
      <c r="K313" s="507"/>
      <c r="L313" s="507"/>
      <c r="N313" s="465"/>
      <c r="O313" s="462"/>
      <c r="P313" s="462"/>
      <c r="Q313" s="462"/>
      <c r="R313" s="462"/>
      <c r="S313" s="506"/>
      <c r="T313" s="464"/>
      <c r="U313" s="462"/>
      <c r="V313" s="462"/>
      <c r="W313" s="462"/>
      <c r="X313" s="462"/>
      <c r="Y313" s="462"/>
      <c r="Z313" s="462"/>
    </row>
    <row r="314" spans="1:26" s="445" customFormat="1">
      <c r="A314" s="465"/>
      <c r="B314" s="506"/>
      <c r="C314" s="506"/>
      <c r="D314" s="461"/>
      <c r="E314" s="462"/>
      <c r="F314" s="462"/>
      <c r="G314" s="461"/>
      <c r="H314" s="461"/>
      <c r="I314" s="507"/>
      <c r="J314" s="466"/>
      <c r="K314" s="507"/>
      <c r="L314" s="507"/>
    </row>
    <row r="315" spans="1:26" s="445" customFormat="1" ht="14.25">
      <c r="A315" s="465"/>
      <c r="C315" s="506"/>
      <c r="D315" s="461"/>
      <c r="E315" s="462"/>
      <c r="F315" s="462"/>
      <c r="G315" s="461"/>
      <c r="H315" s="461"/>
      <c r="I315" s="507"/>
      <c r="J315" s="466"/>
      <c r="K315" s="507"/>
      <c r="L315" s="507"/>
      <c r="N315" s="450"/>
      <c r="O315" s="450"/>
      <c r="P315" s="450"/>
      <c r="R315" s="467"/>
      <c r="S315" s="467"/>
      <c r="T315" s="506"/>
      <c r="V315" s="451"/>
      <c r="W315" s="508"/>
      <c r="X315" s="450"/>
      <c r="Y315" s="450"/>
    </row>
    <row r="316" spans="1:26" s="445" customFormat="1">
      <c r="C316" s="506"/>
      <c r="D316" s="461"/>
      <c r="E316" s="462"/>
      <c r="F316" s="462"/>
      <c r="G316" s="461"/>
      <c r="H316" s="463"/>
      <c r="I316" s="507"/>
      <c r="J316" s="463"/>
      <c r="K316" s="461"/>
      <c r="L316" s="461"/>
      <c r="N316" s="461"/>
      <c r="O316" s="461"/>
      <c r="P316" s="461"/>
      <c r="R316" s="468"/>
      <c r="S316" s="468"/>
      <c r="T316" s="506"/>
      <c r="V316" s="506"/>
      <c r="W316" s="506"/>
      <c r="X316" s="468"/>
      <c r="Y316" s="468"/>
    </row>
    <row r="317" spans="1:26" s="445" customFormat="1">
      <c r="C317" s="506"/>
      <c r="D317" s="461"/>
      <c r="E317" s="462"/>
      <c r="F317" s="462"/>
      <c r="G317" s="461"/>
      <c r="H317" s="463"/>
      <c r="I317" s="507"/>
      <c r="J317" s="463"/>
      <c r="K317" s="461"/>
      <c r="L317" s="461"/>
      <c r="N317" s="469"/>
      <c r="O317" s="462"/>
      <c r="P317" s="462"/>
      <c r="V317" s="506"/>
      <c r="W317" s="506"/>
      <c r="X317" s="470"/>
      <c r="Y317" s="470"/>
    </row>
    <row r="318" spans="1:26" s="445" customFormat="1">
      <c r="A318" s="465"/>
      <c r="C318" s="506"/>
      <c r="D318" s="461"/>
      <c r="E318" s="462"/>
      <c r="F318" s="462"/>
      <c r="G318" s="461"/>
      <c r="H318" s="463"/>
      <c r="I318" s="507"/>
      <c r="J318" s="463"/>
      <c r="K318" s="461"/>
      <c r="L318" s="461"/>
      <c r="N318" s="506"/>
      <c r="O318" s="462"/>
      <c r="P318" s="462"/>
      <c r="V318" s="506"/>
      <c r="W318" s="506"/>
      <c r="X318" s="471"/>
      <c r="Y318" s="471"/>
    </row>
    <row r="319" spans="1:26" s="445" customFormat="1">
      <c r="A319" s="465"/>
      <c r="C319" s="506"/>
      <c r="D319" s="461"/>
      <c r="E319" s="462"/>
      <c r="F319" s="462"/>
      <c r="G319" s="461"/>
      <c r="H319" s="507"/>
      <c r="I319" s="507"/>
      <c r="J319" s="463"/>
      <c r="K319" s="461"/>
      <c r="L319" s="461"/>
      <c r="N319" s="506"/>
      <c r="O319" s="462"/>
      <c r="P319" s="462"/>
      <c r="V319" s="506"/>
      <c r="W319" s="506"/>
      <c r="X319" s="471"/>
      <c r="Y319" s="471"/>
    </row>
    <row r="320" spans="1:26" s="445" customFormat="1">
      <c r="A320" s="465"/>
      <c r="C320" s="506"/>
      <c r="D320" s="461"/>
      <c r="E320" s="462"/>
      <c r="F320" s="462"/>
      <c r="G320" s="461"/>
      <c r="H320" s="463"/>
      <c r="I320" s="507"/>
      <c r="J320" s="463"/>
      <c r="N320" s="506"/>
      <c r="O320" s="462"/>
      <c r="P320" s="462"/>
      <c r="V320" s="506"/>
      <c r="W320" s="506"/>
      <c r="X320" s="471"/>
      <c r="Y320" s="471"/>
    </row>
    <row r="321" spans="1:26" s="445" customFormat="1">
      <c r="A321" s="465"/>
      <c r="C321" s="506"/>
      <c r="D321" s="461"/>
      <c r="E321" s="462"/>
      <c r="F321" s="462"/>
      <c r="G321" s="461"/>
      <c r="I321" s="461"/>
      <c r="J321" s="463"/>
      <c r="K321" s="461"/>
      <c r="L321" s="461"/>
      <c r="V321" s="506"/>
      <c r="W321" s="506"/>
      <c r="X321" s="471"/>
      <c r="Y321" s="471"/>
    </row>
    <row r="322" spans="1:26" s="445" customFormat="1">
      <c r="A322" s="465"/>
      <c r="C322" s="506"/>
      <c r="D322" s="461"/>
      <c r="E322" s="462"/>
      <c r="F322" s="462"/>
      <c r="G322" s="461"/>
      <c r="I322" s="461"/>
      <c r="J322" s="463"/>
      <c r="K322" s="461"/>
      <c r="L322" s="461"/>
      <c r="V322" s="506"/>
      <c r="W322" s="506"/>
      <c r="X322" s="471"/>
      <c r="Y322" s="471"/>
    </row>
    <row r="323" spans="1:26" s="445" customFormat="1">
      <c r="A323" s="465"/>
      <c r="C323" s="506"/>
      <c r="D323" s="461"/>
      <c r="E323" s="462"/>
      <c r="F323" s="462"/>
      <c r="G323" s="472"/>
      <c r="I323" s="461"/>
      <c r="J323" s="463"/>
      <c r="K323" s="461"/>
      <c r="L323" s="461"/>
      <c r="V323" s="506"/>
      <c r="W323" s="462"/>
      <c r="X323" s="506"/>
    </row>
    <row r="324" spans="1:26" s="445" customFormat="1">
      <c r="A324" s="465"/>
      <c r="C324" s="506"/>
      <c r="D324" s="461"/>
      <c r="E324" s="462"/>
      <c r="F324" s="462"/>
      <c r="G324" s="472"/>
      <c r="I324" s="461"/>
      <c r="J324" s="463"/>
      <c r="K324" s="461"/>
      <c r="L324" s="461"/>
    </row>
    <row r="325" spans="1:26" s="445" customFormat="1">
      <c r="A325" s="465"/>
      <c r="C325" s="506"/>
      <c r="D325" s="461"/>
      <c r="E325" s="462"/>
      <c r="F325" s="462"/>
      <c r="G325" s="472"/>
      <c r="I325" s="461"/>
      <c r="J325" s="463"/>
      <c r="K325" s="461"/>
      <c r="L325" s="461"/>
    </row>
    <row r="326" spans="1:26" s="445" customFormat="1">
      <c r="A326" s="465"/>
      <c r="C326" s="465"/>
      <c r="D326" s="465"/>
      <c r="E326" s="472"/>
      <c r="F326" s="465"/>
      <c r="G326" s="465"/>
      <c r="H326" s="465"/>
      <c r="I326" s="465"/>
      <c r="J326" s="465"/>
      <c r="K326" s="465"/>
      <c r="L326" s="506"/>
    </row>
    <row r="327" spans="1:26" s="445" customFormat="1">
      <c r="A327" s="465"/>
      <c r="B327" s="507"/>
      <c r="C327" s="465"/>
    </row>
    <row r="328" spans="1:26" s="445" customFormat="1" ht="14.25">
      <c r="A328" s="450"/>
      <c r="B328" s="450"/>
      <c r="C328" s="451"/>
      <c r="D328" s="508"/>
      <c r="E328" s="450"/>
      <c r="F328" s="450"/>
      <c r="G328" s="453"/>
      <c r="H328" s="453"/>
      <c r="I328" s="453"/>
      <c r="J328" s="508"/>
      <c r="K328" s="508"/>
      <c r="L328" s="508"/>
      <c r="N328" s="451"/>
      <c r="O328" s="508"/>
      <c r="P328" s="508"/>
      <c r="Q328" s="508"/>
      <c r="R328" s="508"/>
      <c r="S328" s="508"/>
      <c r="T328" s="508"/>
      <c r="U328" s="508"/>
      <c r="V328" s="508"/>
      <c r="W328" s="508"/>
      <c r="X328" s="454"/>
      <c r="Y328" s="454"/>
      <c r="Z328" s="455"/>
    </row>
    <row r="329" spans="1:26" s="445" customFormat="1">
      <c r="A329" s="456"/>
      <c r="C329" s="506"/>
      <c r="D329" s="506"/>
      <c r="E329" s="458"/>
      <c r="F329" s="506"/>
      <c r="G329" s="506"/>
      <c r="H329" s="506"/>
      <c r="I329" s="506"/>
      <c r="J329" s="506"/>
      <c r="K329" s="507"/>
      <c r="L329" s="506"/>
      <c r="N329" s="506"/>
      <c r="O329" s="506"/>
      <c r="P329" s="506"/>
      <c r="Q329" s="460"/>
      <c r="R329" s="506"/>
      <c r="S329" s="506"/>
      <c r="T329" s="506"/>
      <c r="U329" s="506"/>
      <c r="V329" s="506"/>
      <c r="W329" s="506"/>
      <c r="X329" s="506"/>
      <c r="Y329" s="506"/>
      <c r="Z329" s="506"/>
    </row>
    <row r="330" spans="1:26" s="445" customFormat="1">
      <c r="C330" s="506"/>
      <c r="D330" s="461"/>
      <c r="E330" s="462"/>
      <c r="F330" s="462"/>
      <c r="G330" s="461"/>
      <c r="H330" s="461"/>
      <c r="I330" s="507"/>
      <c r="J330" s="463"/>
      <c r="K330" s="461"/>
      <c r="L330" s="461"/>
      <c r="N330" s="506"/>
      <c r="O330" s="506"/>
      <c r="P330" s="462"/>
      <c r="Q330" s="462"/>
      <c r="R330" s="462"/>
      <c r="S330" s="506"/>
      <c r="T330" s="464"/>
      <c r="U330" s="462"/>
      <c r="V330" s="462"/>
      <c r="X330" s="462"/>
      <c r="Y330" s="462"/>
      <c r="Z330" s="462"/>
    </row>
    <row r="331" spans="1:26" s="445" customFormat="1">
      <c r="A331" s="465"/>
      <c r="B331" s="506"/>
      <c r="C331" s="506"/>
      <c r="D331" s="461"/>
      <c r="E331" s="462"/>
      <c r="F331" s="462"/>
      <c r="G331" s="461"/>
      <c r="H331" s="461"/>
      <c r="I331" s="507"/>
      <c r="J331" s="463"/>
      <c r="K331" s="461"/>
      <c r="L331" s="461"/>
      <c r="N331" s="506"/>
      <c r="O331" s="506"/>
      <c r="P331" s="462"/>
      <c r="Q331" s="462"/>
      <c r="R331" s="462"/>
      <c r="S331" s="506"/>
      <c r="T331" s="464"/>
      <c r="U331" s="462"/>
      <c r="V331" s="462"/>
      <c r="W331" s="462"/>
      <c r="X331" s="462"/>
      <c r="Y331" s="462"/>
      <c r="Z331" s="462"/>
    </row>
    <row r="332" spans="1:26" s="445" customFormat="1">
      <c r="C332" s="506"/>
      <c r="D332" s="461"/>
      <c r="E332" s="462"/>
      <c r="F332" s="462"/>
      <c r="G332" s="461"/>
      <c r="H332" s="461"/>
      <c r="I332" s="507"/>
      <c r="J332" s="466"/>
      <c r="K332" s="507"/>
      <c r="L332" s="507"/>
      <c r="N332" s="506"/>
      <c r="O332" s="506"/>
      <c r="P332" s="462"/>
      <c r="Q332" s="462"/>
      <c r="R332" s="462"/>
      <c r="S332" s="506"/>
      <c r="T332" s="464"/>
      <c r="U332" s="462"/>
      <c r="V332" s="462"/>
      <c r="W332" s="462"/>
      <c r="X332" s="462"/>
      <c r="Y332" s="462"/>
      <c r="Z332" s="462"/>
    </row>
    <row r="333" spans="1:26" s="445" customFormat="1">
      <c r="A333" s="465"/>
      <c r="C333" s="506"/>
      <c r="D333" s="461"/>
      <c r="E333" s="462"/>
      <c r="F333" s="462"/>
      <c r="G333" s="461"/>
      <c r="H333" s="461"/>
      <c r="I333" s="507"/>
      <c r="J333" s="466"/>
      <c r="K333" s="507"/>
      <c r="L333" s="507"/>
      <c r="N333" s="506"/>
      <c r="O333" s="506"/>
      <c r="P333" s="462"/>
      <c r="Q333" s="462"/>
      <c r="R333" s="462"/>
      <c r="S333" s="506"/>
      <c r="T333" s="464"/>
      <c r="U333" s="462"/>
      <c r="V333" s="462"/>
      <c r="W333" s="462"/>
      <c r="X333" s="462"/>
      <c r="Y333" s="462"/>
      <c r="Z333" s="462"/>
    </row>
    <row r="334" spans="1:26" s="445" customFormat="1">
      <c r="B334" s="506"/>
      <c r="C334" s="506"/>
      <c r="D334" s="461"/>
      <c r="E334" s="462"/>
      <c r="F334" s="462"/>
      <c r="G334" s="461"/>
      <c r="H334" s="461"/>
      <c r="I334" s="507"/>
      <c r="J334" s="466"/>
      <c r="K334" s="507"/>
      <c r="L334" s="507"/>
      <c r="N334" s="506"/>
      <c r="O334" s="506"/>
      <c r="P334" s="462"/>
      <c r="Q334" s="462"/>
      <c r="R334" s="462"/>
      <c r="S334" s="506"/>
      <c r="T334" s="464"/>
      <c r="U334" s="462"/>
      <c r="V334" s="462"/>
      <c r="W334" s="462"/>
      <c r="X334" s="462"/>
      <c r="Y334" s="462"/>
      <c r="Z334" s="462"/>
    </row>
    <row r="335" spans="1:26" s="445" customFormat="1">
      <c r="A335" s="465"/>
      <c r="C335" s="506"/>
      <c r="D335" s="461"/>
      <c r="E335" s="462"/>
      <c r="F335" s="462"/>
      <c r="G335" s="461"/>
      <c r="H335" s="461"/>
      <c r="I335" s="507"/>
      <c r="J335" s="466"/>
      <c r="K335" s="507"/>
      <c r="L335" s="507"/>
      <c r="N335" s="465"/>
      <c r="O335" s="462"/>
      <c r="P335" s="462"/>
      <c r="Q335" s="462"/>
      <c r="R335" s="462"/>
      <c r="S335" s="506"/>
      <c r="T335" s="464"/>
      <c r="U335" s="462"/>
      <c r="V335" s="462"/>
      <c r="W335" s="462"/>
      <c r="X335" s="462"/>
      <c r="Y335" s="462"/>
      <c r="Z335" s="462"/>
    </row>
    <row r="336" spans="1:26" s="445" customFormat="1">
      <c r="A336" s="465"/>
      <c r="B336" s="506"/>
      <c r="C336" s="506"/>
      <c r="D336" s="461"/>
      <c r="E336" s="462"/>
      <c r="F336" s="462"/>
      <c r="G336" s="461"/>
      <c r="H336" s="461"/>
      <c r="I336" s="507"/>
      <c r="J336" s="466"/>
      <c r="K336" s="507"/>
      <c r="L336" s="507"/>
    </row>
    <row r="337" spans="1:25" s="445" customFormat="1" ht="14.25">
      <c r="A337" s="465"/>
      <c r="C337" s="506"/>
      <c r="D337" s="461"/>
      <c r="E337" s="462"/>
      <c r="F337" s="462"/>
      <c r="G337" s="461"/>
      <c r="H337" s="461"/>
      <c r="I337" s="507"/>
      <c r="J337" s="466"/>
      <c r="K337" s="507"/>
      <c r="L337" s="507"/>
      <c r="N337" s="450"/>
      <c r="O337" s="450"/>
      <c r="P337" s="450"/>
      <c r="R337" s="467"/>
      <c r="S337" s="467"/>
      <c r="T337" s="506"/>
      <c r="V337" s="451"/>
      <c r="W337" s="508"/>
      <c r="X337" s="450"/>
      <c r="Y337" s="450"/>
    </row>
    <row r="338" spans="1:25" s="445" customFormat="1">
      <c r="C338" s="506"/>
      <c r="D338" s="461"/>
      <c r="E338" s="462"/>
      <c r="F338" s="462"/>
      <c r="G338" s="461"/>
      <c r="H338" s="463"/>
      <c r="I338" s="507"/>
      <c r="J338" s="463"/>
      <c r="K338" s="461"/>
      <c r="L338" s="461"/>
      <c r="N338" s="461"/>
      <c r="O338" s="461"/>
      <c r="P338" s="461"/>
      <c r="R338" s="468"/>
      <c r="S338" s="468"/>
      <c r="T338" s="506"/>
      <c r="V338" s="506"/>
      <c r="W338" s="506"/>
      <c r="X338" s="468"/>
      <c r="Y338" s="468"/>
    </row>
    <row r="339" spans="1:25" s="445" customFormat="1">
      <c r="C339" s="506"/>
      <c r="D339" s="461"/>
      <c r="E339" s="462"/>
      <c r="F339" s="462"/>
      <c r="G339" s="461"/>
      <c r="H339" s="463"/>
      <c r="I339" s="507"/>
      <c r="J339" s="463"/>
      <c r="K339" s="461"/>
      <c r="L339" s="461"/>
      <c r="N339" s="469"/>
      <c r="O339" s="462"/>
      <c r="P339" s="462"/>
      <c r="V339" s="506"/>
      <c r="W339" s="506"/>
      <c r="X339" s="470"/>
      <c r="Y339" s="470"/>
    </row>
    <row r="340" spans="1:25" s="445" customFormat="1">
      <c r="A340" s="465"/>
      <c r="C340" s="506"/>
      <c r="D340" s="461"/>
      <c r="E340" s="462"/>
      <c r="F340" s="462"/>
      <c r="G340" s="461"/>
      <c r="H340" s="463"/>
      <c r="I340" s="507"/>
      <c r="J340" s="463"/>
      <c r="K340" s="461"/>
      <c r="L340" s="461"/>
      <c r="N340" s="506"/>
      <c r="O340" s="462"/>
      <c r="P340" s="462"/>
      <c r="V340" s="506"/>
      <c r="W340" s="506"/>
      <c r="X340" s="471"/>
      <c r="Y340" s="471"/>
    </row>
    <row r="341" spans="1:25" s="445" customFormat="1">
      <c r="A341" s="465"/>
      <c r="C341" s="506"/>
      <c r="D341" s="461"/>
      <c r="E341" s="462"/>
      <c r="F341" s="462"/>
      <c r="G341" s="461"/>
      <c r="H341" s="507"/>
      <c r="I341" s="507"/>
      <c r="J341" s="463"/>
      <c r="K341" s="461"/>
      <c r="L341" s="461"/>
      <c r="N341" s="506"/>
      <c r="O341" s="462"/>
      <c r="P341" s="462"/>
      <c r="V341" s="506"/>
      <c r="W341" s="506"/>
      <c r="X341" s="471"/>
      <c r="Y341" s="471"/>
    </row>
    <row r="342" spans="1:25" s="445" customFormat="1">
      <c r="A342" s="465"/>
      <c r="C342" s="506"/>
      <c r="D342" s="461"/>
      <c r="E342" s="462"/>
      <c r="F342" s="462"/>
      <c r="G342" s="461"/>
      <c r="H342" s="463"/>
      <c r="I342" s="507"/>
      <c r="J342" s="463"/>
      <c r="N342" s="506"/>
      <c r="O342" s="462"/>
      <c r="P342" s="462"/>
      <c r="V342" s="506"/>
      <c r="W342" s="506"/>
      <c r="X342" s="471"/>
      <c r="Y342" s="471"/>
    </row>
    <row r="343" spans="1:25" s="445" customFormat="1">
      <c r="A343" s="465"/>
      <c r="C343" s="506"/>
      <c r="D343" s="461"/>
      <c r="E343" s="462"/>
      <c r="F343" s="462"/>
      <c r="G343" s="461"/>
      <c r="I343" s="461"/>
      <c r="J343" s="463"/>
      <c r="K343" s="461"/>
      <c r="L343" s="461"/>
      <c r="V343" s="506"/>
      <c r="W343" s="506"/>
      <c r="X343" s="471"/>
      <c r="Y343" s="471"/>
    </row>
    <row r="344" spans="1:25" s="445" customFormat="1">
      <c r="A344" s="465"/>
      <c r="C344" s="506"/>
      <c r="D344" s="461"/>
      <c r="E344" s="462"/>
      <c r="F344" s="462"/>
      <c r="G344" s="461"/>
      <c r="I344" s="461"/>
      <c r="J344" s="463"/>
      <c r="K344" s="461"/>
      <c r="L344" s="461"/>
      <c r="V344" s="506"/>
      <c r="W344" s="506"/>
      <c r="X344" s="471"/>
      <c r="Y344" s="471"/>
    </row>
    <row r="345" spans="1:25" s="445" customFormat="1">
      <c r="A345" s="465"/>
      <c r="C345" s="506"/>
      <c r="D345" s="461"/>
      <c r="E345" s="462"/>
      <c r="F345" s="462"/>
      <c r="G345" s="472"/>
      <c r="I345" s="461"/>
      <c r="J345" s="463"/>
      <c r="K345" s="461"/>
      <c r="L345" s="461"/>
      <c r="V345" s="506"/>
      <c r="W345" s="462"/>
      <c r="X345" s="506"/>
    </row>
    <row r="346" spans="1:25" s="445" customFormat="1">
      <c r="A346" s="465"/>
      <c r="C346" s="506"/>
      <c r="D346" s="461"/>
      <c r="E346" s="462"/>
      <c r="F346" s="462"/>
      <c r="G346" s="472"/>
      <c r="I346" s="461"/>
      <c r="J346" s="463"/>
      <c r="K346" s="461"/>
      <c r="L346" s="461"/>
    </row>
    <row r="347" spans="1:25" s="445" customFormat="1">
      <c r="A347" s="465"/>
      <c r="C347" s="506"/>
      <c r="D347" s="461"/>
      <c r="E347" s="462"/>
      <c r="F347" s="462"/>
      <c r="G347" s="472"/>
      <c r="I347" s="461"/>
      <c r="J347" s="463"/>
      <c r="K347" s="461"/>
      <c r="L347" s="461"/>
    </row>
    <row r="348" spans="1:25" s="445" customFormat="1">
      <c r="A348" s="465"/>
      <c r="C348" s="465"/>
      <c r="D348" s="465"/>
      <c r="E348" s="472"/>
      <c r="F348" s="465"/>
      <c r="G348" s="465"/>
      <c r="H348" s="465"/>
      <c r="I348" s="465"/>
      <c r="J348" s="465"/>
      <c r="K348" s="465"/>
      <c r="L348" s="506"/>
    </row>
    <row r="349" spans="1:25" s="445" customFormat="1">
      <c r="A349" s="465"/>
      <c r="B349" s="507"/>
      <c r="C349" s="465"/>
    </row>
    <row r="350" spans="1:25" s="445" customFormat="1"/>
    <row r="351" spans="1:25" s="445" customFormat="1"/>
    <row r="352" spans="1:25" s="445" customFormat="1"/>
    <row r="353" s="445" customFormat="1"/>
    <row r="354" s="445" customFormat="1"/>
    <row r="355" s="445" customFormat="1"/>
    <row r="356" s="445" customFormat="1"/>
    <row r="357" s="445" customFormat="1"/>
    <row r="358" s="445" customFormat="1"/>
    <row r="359" s="445" customFormat="1"/>
    <row r="360" s="445" customFormat="1"/>
    <row r="361" s="445" customFormat="1"/>
    <row r="362" s="445" customFormat="1"/>
    <row r="363" s="445" customFormat="1"/>
    <row r="364" s="445" customFormat="1"/>
    <row r="365" s="445" customFormat="1"/>
    <row r="366" s="445" customFormat="1"/>
    <row r="367" s="445" customFormat="1"/>
    <row r="368" s="445" customFormat="1"/>
    <row r="369" s="445" customFormat="1"/>
    <row r="370" s="445" customFormat="1"/>
    <row r="371" s="445" customFormat="1"/>
    <row r="372" s="445" customFormat="1"/>
    <row r="373" s="445" customFormat="1"/>
    <row r="374" s="445" customFormat="1"/>
    <row r="375" s="445" customFormat="1"/>
    <row r="376" s="445" customFormat="1"/>
    <row r="377" s="445" customFormat="1"/>
    <row r="378" s="445" customFormat="1"/>
    <row r="379" s="445" customFormat="1"/>
    <row r="380" s="445" customFormat="1"/>
    <row r="381" s="445" customFormat="1"/>
    <row r="382" s="445" customFormat="1"/>
    <row r="383" s="445" customFormat="1"/>
    <row r="384" s="445" customFormat="1"/>
    <row r="385" s="445" customFormat="1"/>
    <row r="386" s="445" customFormat="1"/>
    <row r="387" s="445" customFormat="1"/>
    <row r="388" s="445" customFormat="1"/>
    <row r="389" s="445" customFormat="1"/>
    <row r="390" s="445" customFormat="1"/>
    <row r="391" s="445" customFormat="1"/>
    <row r="392" s="445" customFormat="1"/>
    <row r="393" s="445" customFormat="1"/>
    <row r="394" s="445" customFormat="1"/>
    <row r="395" s="445" customFormat="1"/>
    <row r="396" s="445" customFormat="1"/>
    <row r="397" s="445" customFormat="1"/>
    <row r="398" s="445" customFormat="1"/>
    <row r="399" s="445" customFormat="1"/>
    <row r="400" s="445" customFormat="1"/>
    <row r="401" s="445" customFormat="1"/>
    <row r="402" s="445" customFormat="1"/>
    <row r="403" s="445" customFormat="1"/>
    <row r="404" s="445" customFormat="1"/>
    <row r="405" s="445" customFormat="1"/>
    <row r="406" s="445" customFormat="1"/>
    <row r="407" s="445" customFormat="1"/>
    <row r="408" s="445" customFormat="1"/>
    <row r="409" s="445" customFormat="1"/>
    <row r="410" s="445" customFormat="1"/>
    <row r="411" s="445" customFormat="1"/>
    <row r="412" s="445" customFormat="1"/>
    <row r="413" s="445" customFormat="1"/>
    <row r="414" s="445" customFormat="1"/>
    <row r="415" s="445" customFormat="1"/>
    <row r="416" s="445" customFormat="1"/>
    <row r="417" s="445" customFormat="1"/>
    <row r="418" s="445" customFormat="1"/>
    <row r="419" s="445" customFormat="1"/>
    <row r="420" s="445" customFormat="1"/>
    <row r="421" s="445" customFormat="1"/>
    <row r="422" s="445" customFormat="1"/>
    <row r="423" s="445" customFormat="1"/>
    <row r="424" s="445" customFormat="1"/>
    <row r="425" s="445" customFormat="1"/>
    <row r="426" s="445" customFormat="1"/>
    <row r="427" s="445" customFormat="1"/>
    <row r="428" s="445" customFormat="1"/>
    <row r="429" s="445" customFormat="1"/>
    <row r="430" s="445" customFormat="1"/>
    <row r="431" s="445" customFormat="1"/>
    <row r="432" s="445" customFormat="1"/>
    <row r="433" s="445" customFormat="1"/>
    <row r="434" s="445" customFormat="1"/>
    <row r="435" s="445" customFormat="1"/>
    <row r="436" s="445" customFormat="1"/>
    <row r="437" s="445" customFormat="1"/>
    <row r="438" s="445" customFormat="1"/>
    <row r="439" s="445" customFormat="1"/>
    <row r="440" s="445" customFormat="1"/>
    <row r="441" s="445" customFormat="1"/>
    <row r="442" s="445" customFormat="1"/>
    <row r="443" s="445" customFormat="1"/>
    <row r="444" s="445" customFormat="1"/>
    <row r="445" s="445" customFormat="1"/>
    <row r="446" s="445" customFormat="1"/>
    <row r="447" s="445" customFormat="1"/>
    <row r="448" s="445" customFormat="1"/>
    <row r="449" s="445" customFormat="1"/>
    <row r="450" s="445" customFormat="1"/>
    <row r="451" s="445" customFormat="1"/>
    <row r="452" s="445" customFormat="1"/>
    <row r="453" s="445" customFormat="1"/>
    <row r="454" s="445" customFormat="1"/>
    <row r="455" s="445" customFormat="1"/>
    <row r="456" s="445" customFormat="1"/>
    <row r="457" s="445" customFormat="1"/>
    <row r="458" s="445" customFormat="1"/>
    <row r="459" s="445" customFormat="1"/>
    <row r="460" s="445" customFormat="1"/>
    <row r="461" s="445" customFormat="1"/>
    <row r="462" s="445" customFormat="1"/>
    <row r="463" s="445" customFormat="1"/>
    <row r="464" s="445" customFormat="1"/>
    <row r="465" s="445" customFormat="1"/>
    <row r="466" s="445" customFormat="1"/>
    <row r="467" s="445" customFormat="1"/>
    <row r="468" s="445" customFormat="1"/>
    <row r="469" s="445" customFormat="1"/>
    <row r="470" s="445" customFormat="1"/>
    <row r="471" s="445" customFormat="1"/>
    <row r="472" s="445" customFormat="1"/>
    <row r="473" s="445" customFormat="1"/>
    <row r="474" s="445" customFormat="1"/>
    <row r="475" s="445" customFormat="1"/>
    <row r="476" s="445" customFormat="1"/>
    <row r="477" s="445" customFormat="1"/>
    <row r="478" s="445" customFormat="1"/>
    <row r="479" s="445" customFormat="1"/>
    <row r="480" s="445" customFormat="1"/>
    <row r="481" s="445" customFormat="1"/>
    <row r="482" s="445" customFormat="1"/>
    <row r="483" s="445" customFormat="1"/>
    <row r="484" s="445" customFormat="1"/>
    <row r="485" s="445" customFormat="1"/>
    <row r="486" s="445" customFormat="1"/>
    <row r="487" s="445" customFormat="1"/>
    <row r="488" s="445" customFormat="1"/>
    <row r="489" s="445" customFormat="1"/>
    <row r="490" s="445" customFormat="1"/>
    <row r="491" s="445" customFormat="1"/>
    <row r="492" s="445" customFormat="1"/>
    <row r="493" s="445" customFormat="1"/>
    <row r="494" s="445" customFormat="1"/>
    <row r="495" s="445" customFormat="1"/>
    <row r="496" s="445" customFormat="1"/>
    <row r="497" s="445" customFormat="1"/>
    <row r="498" s="445" customFormat="1"/>
    <row r="499" s="445" customFormat="1"/>
    <row r="500" s="445" customFormat="1"/>
    <row r="501" s="445" customFormat="1"/>
    <row r="502" s="445" customFormat="1"/>
    <row r="503" s="445" customFormat="1"/>
    <row r="504" s="445" customFormat="1"/>
    <row r="505" s="445" customFormat="1"/>
    <row r="506" s="445" customFormat="1"/>
    <row r="507" s="445" customFormat="1"/>
    <row r="508" s="445" customFormat="1"/>
    <row r="509" s="445" customFormat="1"/>
    <row r="510" s="445" customFormat="1"/>
    <row r="511" s="445" customFormat="1"/>
    <row r="512" s="445" customFormat="1"/>
    <row r="513" s="445" customFormat="1"/>
    <row r="514" s="445" customFormat="1"/>
    <row r="515" s="445" customFormat="1"/>
    <row r="516" s="445" customFormat="1"/>
    <row r="517" s="445" customFormat="1"/>
    <row r="518" s="445" customFormat="1"/>
    <row r="519" s="445" customFormat="1"/>
    <row r="520" s="445" customFormat="1"/>
    <row r="521" s="445" customFormat="1"/>
    <row r="522" s="445" customFormat="1"/>
    <row r="523" s="445" customFormat="1"/>
    <row r="524" s="445" customFormat="1"/>
    <row r="525" s="445" customFormat="1"/>
    <row r="526" s="445" customFormat="1"/>
    <row r="527" s="445" customFormat="1"/>
    <row r="528" s="445" customFormat="1"/>
    <row r="529" s="445" customFormat="1"/>
    <row r="530" s="445" customFormat="1"/>
    <row r="531" s="445" customFormat="1"/>
    <row r="532" s="445" customFormat="1"/>
    <row r="533" s="445" customFormat="1"/>
    <row r="534" s="445" customFormat="1"/>
    <row r="535" s="445" customFormat="1"/>
    <row r="536" s="445" customFormat="1"/>
    <row r="537" s="445" customFormat="1"/>
    <row r="538" s="445" customFormat="1"/>
    <row r="539" s="445" customFormat="1"/>
    <row r="540" s="445" customFormat="1"/>
    <row r="541" s="445" customFormat="1"/>
    <row r="542" s="445" customFormat="1"/>
    <row r="543" s="445" customFormat="1"/>
    <row r="544" s="445" customFormat="1"/>
    <row r="545" spans="28:53" s="445" customFormat="1"/>
    <row r="546" spans="28:53" s="445" customFormat="1"/>
    <row r="547" spans="28:53" s="445" customFormat="1"/>
    <row r="548" spans="28:53" s="445" customFormat="1"/>
    <row r="549" spans="28:53" s="445" customFormat="1"/>
    <row r="550" spans="28:53" s="445" customFormat="1"/>
    <row r="551" spans="28:53" s="445" customFormat="1"/>
    <row r="552" spans="28:53" s="445" customFormat="1"/>
    <row r="553" spans="28:53" s="445" customFormat="1"/>
    <row r="554" spans="28:53" s="445" customFormat="1"/>
    <row r="555" spans="28:53" s="3" customFormat="1">
      <c r="AB555" s="92"/>
      <c r="AC555" s="92"/>
      <c r="AD555" s="92"/>
      <c r="AE555" s="92"/>
      <c r="AF555" s="445"/>
      <c r="AG555" s="445"/>
      <c r="AH555" s="445"/>
      <c r="AI555" s="445"/>
      <c r="AJ555" s="445"/>
      <c r="AK555" s="445"/>
      <c r="AL555" s="445"/>
      <c r="AM555" s="445"/>
      <c r="AN555" s="445"/>
      <c r="AO555" s="445"/>
      <c r="AP555" s="445"/>
      <c r="AQ555" s="445"/>
      <c r="AR555" s="445"/>
      <c r="AS555" s="445"/>
      <c r="AT555" s="445"/>
      <c r="AU555" s="445"/>
      <c r="AV555" s="445"/>
      <c r="AW555" s="445"/>
      <c r="AX555" s="445"/>
      <c r="AY555" s="445"/>
      <c r="AZ555" s="445"/>
      <c r="BA555" s="445"/>
    </row>
    <row r="556" spans="28:53" s="3" customFormat="1">
      <c r="AB556" s="92"/>
      <c r="AC556" s="92"/>
      <c r="AD556" s="92"/>
      <c r="AE556" s="92"/>
      <c r="AF556" s="445"/>
      <c r="AG556" s="445"/>
      <c r="AH556" s="445"/>
      <c r="AI556" s="445"/>
      <c r="AJ556" s="445"/>
      <c r="AK556" s="445"/>
      <c r="AL556" s="445"/>
      <c r="AM556" s="445"/>
      <c r="AN556" s="445"/>
      <c r="AO556" s="445"/>
      <c r="AP556" s="445"/>
      <c r="AQ556" s="445"/>
      <c r="AR556" s="445"/>
      <c r="AS556" s="445"/>
      <c r="AT556" s="445"/>
      <c r="AU556" s="445"/>
      <c r="AV556" s="445"/>
      <c r="AW556" s="445"/>
      <c r="AX556" s="445"/>
      <c r="AY556" s="445"/>
      <c r="AZ556" s="445"/>
      <c r="BA556" s="445"/>
    </row>
    <row r="557" spans="28:53" s="3" customFormat="1">
      <c r="AB557" s="92"/>
      <c r="AC557" s="92"/>
      <c r="AD557" s="92"/>
      <c r="AE557" s="92"/>
      <c r="AF557" s="445"/>
      <c r="AG557" s="445"/>
      <c r="AH557" s="445"/>
      <c r="AI557" s="445"/>
      <c r="AJ557" s="445"/>
      <c r="AK557" s="445"/>
      <c r="AL557" s="445"/>
      <c r="AM557" s="445"/>
      <c r="AN557" s="445"/>
      <c r="AO557" s="445"/>
      <c r="AP557" s="445"/>
      <c r="AQ557" s="445"/>
      <c r="AR557" s="445"/>
      <c r="AS557" s="445"/>
      <c r="AT557" s="445"/>
      <c r="AU557" s="445"/>
      <c r="AV557" s="445"/>
      <c r="AW557" s="445"/>
      <c r="AX557" s="445"/>
      <c r="AY557" s="445"/>
      <c r="AZ557" s="445"/>
      <c r="BA557" s="445"/>
    </row>
    <row r="558" spans="28:53" s="3" customFormat="1">
      <c r="AB558" s="92"/>
      <c r="AC558" s="92"/>
      <c r="AD558" s="92"/>
      <c r="AE558" s="92"/>
      <c r="AF558" s="445"/>
      <c r="AG558" s="445"/>
      <c r="AH558" s="445"/>
      <c r="AI558" s="445"/>
      <c r="AJ558" s="445"/>
      <c r="AK558" s="445"/>
      <c r="AL558" s="445"/>
      <c r="AM558" s="445"/>
      <c r="AN558" s="445"/>
      <c r="AO558" s="445"/>
      <c r="AP558" s="445"/>
      <c r="AQ558" s="445"/>
      <c r="AR558" s="445"/>
      <c r="AS558" s="445"/>
      <c r="AT558" s="445"/>
      <c r="AU558" s="445"/>
      <c r="AV558" s="445"/>
      <c r="AW558" s="445"/>
      <c r="AX558" s="445"/>
      <c r="AY558" s="445"/>
      <c r="AZ558" s="445"/>
      <c r="BA558" s="445"/>
    </row>
  </sheetData>
  <mergeCells count="110">
    <mergeCell ref="O229:Q229"/>
    <mergeCell ref="S229:T229"/>
    <mergeCell ref="Y229:Z229"/>
    <mergeCell ref="S230:T230"/>
    <mergeCell ref="Y230:Z230"/>
    <mergeCell ref="Y145:Z145"/>
    <mergeCell ref="Y147:Z147"/>
    <mergeCell ref="Y149:Z149"/>
    <mergeCell ref="A218:B218"/>
    <mergeCell ref="E218:F218"/>
    <mergeCell ref="O185:Q185"/>
    <mergeCell ref="S185:T185"/>
    <mergeCell ref="Y185:Z185"/>
    <mergeCell ref="S186:T186"/>
    <mergeCell ref="Y186:Z186"/>
    <mergeCell ref="A196:B196"/>
    <mergeCell ref="E196:F196"/>
    <mergeCell ref="O207:Q207"/>
    <mergeCell ref="S207:T207"/>
    <mergeCell ref="Y207:Z207"/>
    <mergeCell ref="S208:T208"/>
    <mergeCell ref="Y208:Z208"/>
    <mergeCell ref="A174:B174"/>
    <mergeCell ref="E174:F174"/>
    <mergeCell ref="O141:Q141"/>
    <mergeCell ref="S141:T141"/>
    <mergeCell ref="Y141:Z141"/>
    <mergeCell ref="S142:T142"/>
    <mergeCell ref="Y142:Z142"/>
    <mergeCell ref="A152:B152"/>
    <mergeCell ref="E152:F152"/>
    <mergeCell ref="O163:Q163"/>
    <mergeCell ref="S163:T163"/>
    <mergeCell ref="Y163:Z163"/>
    <mergeCell ref="S164:T164"/>
    <mergeCell ref="Y164:Z164"/>
    <mergeCell ref="Y146:Z146"/>
    <mergeCell ref="Y148:Z148"/>
    <mergeCell ref="Y144:Z144"/>
    <mergeCell ref="A130:B130"/>
    <mergeCell ref="E130:F130"/>
    <mergeCell ref="O97:Q97"/>
    <mergeCell ref="S97:T97"/>
    <mergeCell ref="Y97:Z97"/>
    <mergeCell ref="S98:T98"/>
    <mergeCell ref="Y98:Z98"/>
    <mergeCell ref="A108:B108"/>
    <mergeCell ref="E108:F108"/>
    <mergeCell ref="O119:Q119"/>
    <mergeCell ref="S119:T119"/>
    <mergeCell ref="Y119:Z119"/>
    <mergeCell ref="S120:T120"/>
    <mergeCell ref="Y120:Z120"/>
    <mergeCell ref="Y100:Z100"/>
    <mergeCell ref="Y101:Z101"/>
    <mergeCell ref="Y105:Z105"/>
    <mergeCell ref="Y122:Z122"/>
    <mergeCell ref="Y123:Z123"/>
    <mergeCell ref="Y124:Z124"/>
    <mergeCell ref="Y125:Z125"/>
    <mergeCell ref="Y126:Z126"/>
    <mergeCell ref="Y127:Z127"/>
    <mergeCell ref="A86:B86"/>
    <mergeCell ref="E86:F86"/>
    <mergeCell ref="O53:Q53"/>
    <mergeCell ref="S53:T53"/>
    <mergeCell ref="Y53:Z53"/>
    <mergeCell ref="S54:T54"/>
    <mergeCell ref="Y54:Z54"/>
    <mergeCell ref="A64:B64"/>
    <mergeCell ref="E64:F64"/>
    <mergeCell ref="O75:Q75"/>
    <mergeCell ref="S75:T75"/>
    <mergeCell ref="Y75:Z75"/>
    <mergeCell ref="S76:T76"/>
    <mergeCell ref="Y76:Z76"/>
    <mergeCell ref="Y56:Z56"/>
    <mergeCell ref="Y57:Z57"/>
    <mergeCell ref="Y58:Z58"/>
    <mergeCell ref="Y78:Z78"/>
    <mergeCell ref="Y79:Z79"/>
    <mergeCell ref="Y80:Z80"/>
    <mergeCell ref="Y59:Z59"/>
    <mergeCell ref="Y60:Z60"/>
    <mergeCell ref="Y61:Z61"/>
    <mergeCell ref="Y81:Z81"/>
    <mergeCell ref="Y82:Z82"/>
    <mergeCell ref="Y83:Z83"/>
    <mergeCell ref="Y102:Z102"/>
    <mergeCell ref="Y103:Z103"/>
    <mergeCell ref="Y104:Z104"/>
    <mergeCell ref="A42:B42"/>
    <mergeCell ref="E42:F42"/>
    <mergeCell ref="A20:B20"/>
    <mergeCell ref="K30:L30"/>
    <mergeCell ref="M30:N30"/>
    <mergeCell ref="O30:P30"/>
    <mergeCell ref="R30:V30"/>
    <mergeCell ref="A1:R1"/>
    <mergeCell ref="A2:R2"/>
    <mergeCell ref="A4:R4"/>
    <mergeCell ref="A6:F6"/>
    <mergeCell ref="G6:Q6"/>
    <mergeCell ref="R6:AA6"/>
    <mergeCell ref="AA19:AB19"/>
    <mergeCell ref="A19:B19"/>
    <mergeCell ref="D19:E19"/>
    <mergeCell ref="F19:H19"/>
    <mergeCell ref="K19:L19"/>
    <mergeCell ref="M19:N19"/>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dimension ref="A1:BA929"/>
  <sheetViews>
    <sheetView workbookViewId="0">
      <selection activeCell="R28" sqref="R28"/>
    </sheetView>
  </sheetViews>
  <sheetFormatPr defaultRowHeight="12.75"/>
  <cols>
    <col min="15" max="21" width="9.140625" style="92"/>
    <col min="22" max="31" width="9.140625" style="89"/>
    <col min="32" max="53" width="9.140625" style="446"/>
  </cols>
  <sheetData>
    <row r="1" spans="1:37" ht="20.25" customHeight="1">
      <c r="A1" s="798" t="s">
        <v>129</v>
      </c>
      <c r="B1" s="799"/>
      <c r="C1" s="799"/>
      <c r="D1" s="799"/>
      <c r="E1" s="799"/>
      <c r="F1" s="799"/>
      <c r="G1" s="799"/>
      <c r="H1" s="799"/>
      <c r="I1" s="799"/>
      <c r="J1" s="799"/>
      <c r="K1" s="799"/>
      <c r="L1" s="799"/>
      <c r="M1" s="799"/>
      <c r="N1" s="799"/>
      <c r="O1" s="799"/>
      <c r="P1" s="799"/>
      <c r="Q1" s="799"/>
      <c r="R1" s="799"/>
      <c r="S1" s="218"/>
      <c r="T1" s="218"/>
      <c r="U1" s="218"/>
      <c r="V1" s="218"/>
      <c r="W1" s="218"/>
      <c r="X1" s="218"/>
      <c r="Y1" s="297"/>
      <c r="Z1" s="297"/>
      <c r="AA1" s="220"/>
      <c r="AF1" s="89"/>
      <c r="AG1" s="89"/>
      <c r="AH1" s="89"/>
      <c r="AI1" s="89"/>
      <c r="AJ1" s="89"/>
      <c r="AK1" s="89"/>
    </row>
    <row r="2" spans="1:37" ht="20.25" customHeight="1">
      <c r="A2" s="800" t="s">
        <v>149</v>
      </c>
      <c r="B2" s="801"/>
      <c r="C2" s="801"/>
      <c r="D2" s="801"/>
      <c r="E2" s="801"/>
      <c r="F2" s="801"/>
      <c r="G2" s="801"/>
      <c r="H2" s="801"/>
      <c r="I2" s="801"/>
      <c r="J2" s="801"/>
      <c r="K2" s="801"/>
      <c r="L2" s="801"/>
      <c r="M2" s="801"/>
      <c r="N2" s="801"/>
      <c r="O2" s="801"/>
      <c r="P2" s="801"/>
      <c r="Q2" s="801"/>
      <c r="R2" s="801"/>
      <c r="S2" s="219"/>
      <c r="T2" s="219"/>
      <c r="U2" s="219"/>
      <c r="V2" s="219"/>
      <c r="W2" s="219"/>
      <c r="X2" s="219"/>
      <c r="Y2" s="296"/>
      <c r="Z2" s="296"/>
      <c r="AA2" s="221"/>
      <c r="AF2" s="89"/>
      <c r="AG2" s="89"/>
      <c r="AH2" s="89"/>
      <c r="AI2" s="89"/>
      <c r="AJ2" s="89"/>
      <c r="AK2" s="89"/>
    </row>
    <row r="3" spans="1:37" ht="9" customHeight="1">
      <c r="A3" s="268"/>
      <c r="B3" s="269"/>
      <c r="C3" s="269"/>
      <c r="D3" s="269"/>
      <c r="E3" s="269"/>
      <c r="F3" s="269"/>
      <c r="G3" s="269"/>
      <c r="H3" s="269"/>
      <c r="I3" s="269"/>
      <c r="J3" s="269"/>
      <c r="K3" s="269"/>
      <c r="L3" s="269"/>
      <c r="M3" s="269"/>
      <c r="N3" s="269"/>
      <c r="O3" s="269"/>
      <c r="P3" s="269"/>
      <c r="Q3" s="269"/>
      <c r="R3" s="269"/>
      <c r="S3" s="219"/>
      <c r="T3" s="219"/>
      <c r="U3" s="219"/>
      <c r="V3" s="219"/>
      <c r="W3" s="219"/>
      <c r="X3" s="219"/>
      <c r="Y3" s="296"/>
      <c r="Z3" s="296"/>
      <c r="AA3" s="221"/>
      <c r="AF3" s="89"/>
      <c r="AG3" s="89"/>
      <c r="AH3" s="89"/>
      <c r="AI3" s="89"/>
      <c r="AJ3" s="89"/>
      <c r="AK3" s="89"/>
    </row>
    <row r="4" spans="1:37" ht="26.25" customHeight="1">
      <c r="A4" s="804" t="s">
        <v>245</v>
      </c>
      <c r="B4" s="805"/>
      <c r="C4" s="805"/>
      <c r="D4" s="805"/>
      <c r="E4" s="805"/>
      <c r="F4" s="805"/>
      <c r="G4" s="805"/>
      <c r="H4" s="805"/>
      <c r="I4" s="805"/>
      <c r="J4" s="805"/>
      <c r="K4" s="805"/>
      <c r="L4" s="805"/>
      <c r="M4" s="805"/>
      <c r="N4" s="805"/>
      <c r="O4" s="805"/>
      <c r="P4" s="805"/>
      <c r="Q4" s="805"/>
      <c r="R4" s="805"/>
      <c r="S4" s="219"/>
      <c r="T4" s="219"/>
      <c r="U4" s="219"/>
      <c r="V4" s="219"/>
      <c r="W4" s="219"/>
      <c r="X4" s="219"/>
      <c r="Y4" s="296"/>
      <c r="Z4" s="296"/>
      <c r="AA4" s="221"/>
      <c r="AF4" s="89"/>
      <c r="AG4" s="89"/>
      <c r="AH4" s="89"/>
      <c r="AI4" s="89"/>
      <c r="AJ4" s="89"/>
      <c r="AK4" s="89"/>
    </row>
    <row r="5" spans="1:37" ht="12.75" customHeight="1">
      <c r="A5" s="217"/>
      <c r="B5" s="186"/>
      <c r="C5" s="117"/>
      <c r="D5" s="117"/>
      <c r="E5" s="117"/>
      <c r="F5" s="117"/>
      <c r="G5" s="117"/>
      <c r="H5" s="186"/>
      <c r="I5" s="186"/>
      <c r="J5" s="119"/>
      <c r="K5" s="119"/>
      <c r="L5" s="119"/>
      <c r="M5" s="186"/>
      <c r="N5" s="271"/>
      <c r="O5" s="186"/>
      <c r="P5" s="118" t="s">
        <v>130</v>
      </c>
      <c r="Q5" s="118"/>
      <c r="R5" s="120"/>
      <c r="S5" s="120"/>
      <c r="T5" s="117"/>
      <c r="U5" s="117"/>
      <c r="V5" s="117"/>
      <c r="W5" s="117"/>
      <c r="X5" s="117"/>
      <c r="Y5" s="186"/>
      <c r="Z5" s="186"/>
      <c r="AA5" s="222"/>
      <c r="AF5" s="89"/>
      <c r="AG5" s="89"/>
      <c r="AH5" s="89"/>
      <c r="AI5" s="89"/>
      <c r="AJ5" s="89"/>
      <c r="AK5" s="89"/>
    </row>
    <row r="6" spans="1:37" ht="12.75" customHeight="1">
      <c r="A6" s="802" t="s">
        <v>21</v>
      </c>
      <c r="B6" s="803"/>
      <c r="C6" s="803"/>
      <c r="D6" s="803"/>
      <c r="E6" s="803"/>
      <c r="F6" s="803"/>
      <c r="G6" s="796" t="s">
        <v>51</v>
      </c>
      <c r="H6" s="797"/>
      <c r="I6" s="797"/>
      <c r="J6" s="797"/>
      <c r="K6" s="797"/>
      <c r="L6" s="797"/>
      <c r="M6" s="797"/>
      <c r="N6" s="797"/>
      <c r="O6" s="797"/>
      <c r="P6" s="797"/>
      <c r="Q6" s="797"/>
      <c r="R6" s="806" t="s">
        <v>88</v>
      </c>
      <c r="S6" s="807"/>
      <c r="T6" s="807"/>
      <c r="U6" s="807"/>
      <c r="V6" s="807"/>
      <c r="W6" s="807"/>
      <c r="X6" s="807"/>
      <c r="Y6" s="807"/>
      <c r="Z6" s="807"/>
      <c r="AA6" s="808"/>
      <c r="AF6" s="89"/>
      <c r="AG6" s="89"/>
      <c r="AH6" s="89"/>
      <c r="AI6" s="89"/>
      <c r="AJ6" s="89"/>
      <c r="AK6" s="89"/>
    </row>
    <row r="7" spans="1:37" ht="12.75" customHeight="1">
      <c r="A7" s="56" t="s">
        <v>119</v>
      </c>
      <c r="B7" s="57"/>
      <c r="C7" s="57"/>
      <c r="D7" s="212" t="s">
        <v>271</v>
      </c>
      <c r="E7" s="106"/>
      <c r="F7" s="32"/>
      <c r="G7" s="260" t="s">
        <v>121</v>
      </c>
      <c r="H7" s="258"/>
      <c r="I7" s="261" t="s">
        <v>152</v>
      </c>
      <c r="J7" s="262"/>
      <c r="K7" s="263"/>
      <c r="L7" s="258"/>
      <c r="M7" s="261" t="s">
        <v>187</v>
      </c>
      <c r="N7" s="258"/>
      <c r="O7" s="261" t="s">
        <v>30</v>
      </c>
      <c r="P7" s="262"/>
      <c r="Q7" s="263"/>
      <c r="R7" s="260" t="s">
        <v>92</v>
      </c>
      <c r="S7" s="261"/>
      <c r="T7" s="261"/>
      <c r="U7" s="261"/>
      <c r="V7" s="261"/>
      <c r="W7" s="258"/>
      <c r="X7" s="258"/>
      <c r="Y7" s="258"/>
      <c r="Z7" s="258"/>
      <c r="AA7" s="259"/>
      <c r="AF7" s="89"/>
      <c r="AG7" s="89"/>
      <c r="AH7" s="89"/>
      <c r="AI7" s="89"/>
      <c r="AJ7" s="89"/>
      <c r="AK7" s="89"/>
    </row>
    <row r="8" spans="1:37" ht="12.75" customHeight="1">
      <c r="A8" s="56" t="s">
        <v>206</v>
      </c>
      <c r="B8" s="57"/>
      <c r="C8" s="57"/>
      <c r="D8" s="109" t="s">
        <v>105</v>
      </c>
      <c r="E8" s="106"/>
      <c r="F8" s="32"/>
      <c r="G8" s="56" t="s">
        <v>120</v>
      </c>
      <c r="H8" s="32"/>
      <c r="I8" s="106" t="s">
        <v>153</v>
      </c>
      <c r="J8" s="108"/>
      <c r="K8" s="57"/>
      <c r="L8" s="32"/>
      <c r="M8" s="106" t="s">
        <v>188</v>
      </c>
      <c r="N8" s="32"/>
      <c r="O8" s="106" t="s">
        <v>32</v>
      </c>
      <c r="P8" s="106"/>
      <c r="Q8" s="32"/>
      <c r="R8" s="56" t="s">
        <v>93</v>
      </c>
      <c r="S8" s="106"/>
      <c r="T8" s="106"/>
      <c r="U8" s="106"/>
      <c r="V8" s="106"/>
      <c r="W8" s="32"/>
      <c r="X8" s="32"/>
      <c r="Y8" s="32"/>
      <c r="Z8" s="32"/>
      <c r="AA8" s="107"/>
      <c r="AF8" s="89"/>
      <c r="AG8" s="89"/>
      <c r="AH8" s="89"/>
      <c r="AI8" s="89"/>
      <c r="AJ8" s="89"/>
      <c r="AK8" s="89"/>
    </row>
    <row r="9" spans="1:37">
      <c r="A9" s="56" t="s">
        <v>122</v>
      </c>
      <c r="B9" s="57"/>
      <c r="C9" s="57"/>
      <c r="D9" s="213" t="s">
        <v>104</v>
      </c>
      <c r="E9" s="106"/>
      <c r="F9" s="32"/>
      <c r="G9" s="56" t="s">
        <v>127</v>
      </c>
      <c r="H9" s="32"/>
      <c r="I9" s="106" t="s">
        <v>159</v>
      </c>
      <c r="J9" s="108"/>
      <c r="K9" s="57"/>
      <c r="L9" s="32"/>
      <c r="M9" s="106" t="s">
        <v>189</v>
      </c>
      <c r="N9" s="32"/>
      <c r="O9" s="106" t="s">
        <v>114</v>
      </c>
      <c r="P9" s="106"/>
      <c r="Q9" s="32"/>
      <c r="R9" s="56" t="s">
        <v>244</v>
      </c>
      <c r="S9" s="106"/>
      <c r="T9" s="106"/>
      <c r="U9" s="106"/>
      <c r="V9" s="106"/>
      <c r="W9" s="32"/>
      <c r="X9" s="32"/>
      <c r="Y9" s="32"/>
      <c r="Z9" s="32"/>
      <c r="AA9" s="107"/>
      <c r="AF9" s="89"/>
      <c r="AG9" s="89"/>
      <c r="AH9" s="89"/>
      <c r="AI9" s="89"/>
      <c r="AJ9" s="89"/>
      <c r="AK9" s="89"/>
    </row>
    <row r="10" spans="1:37">
      <c r="A10" s="56" t="s">
        <v>123</v>
      </c>
      <c r="B10" s="57"/>
      <c r="C10" s="57"/>
      <c r="D10" s="490" t="s">
        <v>300</v>
      </c>
      <c r="E10" s="106"/>
      <c r="F10" s="32"/>
      <c r="G10" s="264"/>
      <c r="H10" s="32"/>
      <c r="I10" s="106" t="s">
        <v>160</v>
      </c>
      <c r="J10" s="32"/>
      <c r="K10" s="32"/>
      <c r="L10" s="32"/>
      <c r="M10" s="106" t="s">
        <v>190</v>
      </c>
      <c r="N10" s="32"/>
      <c r="O10" s="216" t="s">
        <v>113</v>
      </c>
      <c r="P10" s="106"/>
      <c r="Q10" s="32"/>
      <c r="R10" s="298" t="s">
        <v>89</v>
      </c>
      <c r="S10" s="106"/>
      <c r="T10" s="108"/>
      <c r="U10" s="106"/>
      <c r="V10" s="106"/>
      <c r="W10" s="32"/>
      <c r="X10" s="32"/>
      <c r="Y10" s="32"/>
      <c r="Z10" s="32"/>
      <c r="AA10" s="107"/>
      <c r="AF10" s="89"/>
      <c r="AG10" s="89"/>
      <c r="AH10" s="89"/>
      <c r="AI10" s="89"/>
      <c r="AJ10" s="89"/>
      <c r="AK10" s="89"/>
    </row>
    <row r="11" spans="1:37">
      <c r="A11" s="56" t="s">
        <v>124</v>
      </c>
      <c r="B11" s="57"/>
      <c r="C11" s="57"/>
      <c r="D11" s="109" t="s">
        <v>117</v>
      </c>
      <c r="E11" s="106"/>
      <c r="F11" s="32"/>
      <c r="G11" s="56" t="s">
        <v>128</v>
      </c>
      <c r="H11" s="32"/>
      <c r="I11" s="106" t="s">
        <v>35</v>
      </c>
      <c r="J11" s="108"/>
      <c r="K11" s="57"/>
      <c r="L11" s="32"/>
      <c r="M11" s="106" t="s">
        <v>191</v>
      </c>
      <c r="N11" s="32"/>
      <c r="O11" s="106" t="s">
        <v>111</v>
      </c>
      <c r="P11" s="106"/>
      <c r="Q11" s="32"/>
      <c r="R11" s="56" t="s">
        <v>107</v>
      </c>
      <c r="S11" s="106"/>
      <c r="T11" s="106"/>
      <c r="U11" s="106"/>
      <c r="V11" s="106"/>
      <c r="W11" s="32"/>
      <c r="X11" s="32"/>
      <c r="Y11" s="32"/>
      <c r="Z11" s="32"/>
      <c r="AA11" s="107"/>
      <c r="AF11" s="89"/>
      <c r="AG11" s="89"/>
      <c r="AH11" s="89"/>
      <c r="AI11" s="89"/>
      <c r="AJ11" s="89"/>
      <c r="AK11" s="89"/>
    </row>
    <row r="12" spans="1:37">
      <c r="B12" s="57"/>
      <c r="C12" s="57"/>
      <c r="D12" s="109" t="s">
        <v>118</v>
      </c>
      <c r="E12" s="106"/>
      <c r="F12" s="32"/>
      <c r="G12" s="56" t="s">
        <v>176</v>
      </c>
      <c r="H12" s="32"/>
      <c r="I12" s="106" t="s">
        <v>177</v>
      </c>
      <c r="J12" s="108"/>
      <c r="K12" s="57"/>
      <c r="L12" s="32"/>
      <c r="M12" s="106" t="s">
        <v>217</v>
      </c>
      <c r="N12" s="32"/>
      <c r="O12" s="106" t="s">
        <v>218</v>
      </c>
      <c r="P12" s="106"/>
      <c r="Q12" s="32"/>
      <c r="R12" s="56" t="s">
        <v>148</v>
      </c>
      <c r="S12" s="106"/>
      <c r="T12" s="106"/>
      <c r="U12" s="106"/>
      <c r="V12" s="106"/>
      <c r="W12" s="32"/>
      <c r="X12" s="32"/>
      <c r="Y12" s="32"/>
      <c r="Z12" s="32"/>
      <c r="AA12" s="107"/>
      <c r="AF12" s="89"/>
      <c r="AG12" s="89"/>
      <c r="AH12" s="89"/>
      <c r="AI12" s="89"/>
      <c r="AJ12" s="89"/>
      <c r="AK12" s="89"/>
    </row>
    <row r="13" spans="1:37">
      <c r="A13" s="56" t="s">
        <v>125</v>
      </c>
      <c r="B13" s="57"/>
      <c r="C13" s="57"/>
      <c r="D13" s="265" t="s">
        <v>174</v>
      </c>
      <c r="E13" s="106"/>
      <c r="F13" s="32"/>
      <c r="G13" s="264"/>
      <c r="H13" s="32"/>
      <c r="I13" s="106" t="s">
        <v>178</v>
      </c>
      <c r="J13" s="32"/>
      <c r="K13" s="57"/>
      <c r="L13" s="32"/>
      <c r="M13" s="106" t="s">
        <v>192</v>
      </c>
      <c r="N13" s="32"/>
      <c r="O13" s="106" t="s">
        <v>115</v>
      </c>
      <c r="P13" s="106"/>
      <c r="Q13" s="32"/>
      <c r="R13" s="56" t="s">
        <v>91</v>
      </c>
      <c r="S13" s="106"/>
      <c r="T13" s="106"/>
      <c r="U13" s="106"/>
      <c r="V13" s="106"/>
      <c r="W13" s="32"/>
      <c r="X13" s="32"/>
      <c r="Y13" s="32"/>
      <c r="Z13" s="32"/>
      <c r="AA13" s="107"/>
      <c r="AF13" s="89"/>
      <c r="AG13" s="89"/>
      <c r="AH13" s="89"/>
      <c r="AI13" s="89"/>
      <c r="AJ13" s="89"/>
      <c r="AK13" s="89"/>
    </row>
    <row r="14" spans="1:37">
      <c r="A14" s="56" t="s">
        <v>126</v>
      </c>
      <c r="B14" s="57"/>
      <c r="C14" s="57"/>
      <c r="D14" s="214" t="s">
        <v>175</v>
      </c>
      <c r="E14" s="106"/>
      <c r="F14" s="32"/>
      <c r="G14" s="56" t="s">
        <v>183</v>
      </c>
      <c r="H14" s="1"/>
      <c r="I14" s="106" t="s">
        <v>182</v>
      </c>
      <c r="J14" s="1"/>
      <c r="K14" s="57"/>
      <c r="L14" s="32"/>
      <c r="M14" s="106" t="s">
        <v>193</v>
      </c>
      <c r="N14" s="32"/>
      <c r="O14" s="106" t="s">
        <v>116</v>
      </c>
      <c r="P14" s="106"/>
      <c r="Q14" s="32"/>
      <c r="R14" s="298" t="s">
        <v>161</v>
      </c>
      <c r="S14" s="109"/>
      <c r="T14" s="110"/>
      <c r="U14" s="110"/>
      <c r="V14" s="110"/>
      <c r="W14" s="32"/>
      <c r="X14" s="32"/>
      <c r="Y14" s="32"/>
      <c r="Z14" s="32"/>
      <c r="AA14" s="107"/>
      <c r="AF14" s="89"/>
      <c r="AG14" s="89"/>
      <c r="AH14" s="89"/>
      <c r="AI14" s="89"/>
      <c r="AJ14" s="89"/>
      <c r="AK14" s="89"/>
    </row>
    <row r="15" spans="1:37">
      <c r="A15" s="106" t="s">
        <v>203</v>
      </c>
      <c r="B15" s="57"/>
      <c r="C15" s="57"/>
      <c r="D15" s="109" t="s">
        <v>205</v>
      </c>
      <c r="E15" s="106"/>
      <c r="F15" s="32"/>
      <c r="G15" s="56" t="s">
        <v>184</v>
      </c>
      <c r="H15" s="32"/>
      <c r="I15" s="106" t="s">
        <v>52</v>
      </c>
      <c r="J15" s="108"/>
      <c r="K15" s="57"/>
      <c r="L15" s="32"/>
      <c r="M15" s="106" t="s">
        <v>194</v>
      </c>
      <c r="N15" s="32"/>
      <c r="O15" s="106" t="s">
        <v>110</v>
      </c>
      <c r="P15" s="32"/>
      <c r="Q15" s="32"/>
      <c r="R15" s="298" t="s">
        <v>90</v>
      </c>
      <c r="S15" s="109"/>
      <c r="T15" s="110"/>
      <c r="U15" s="110"/>
      <c r="V15" s="110"/>
      <c r="W15" s="32"/>
      <c r="X15" s="32"/>
      <c r="Y15" s="32"/>
      <c r="Z15" s="32"/>
      <c r="AA15" s="107"/>
      <c r="AF15" s="89"/>
      <c r="AG15" s="89"/>
      <c r="AH15" s="89"/>
      <c r="AI15" s="89"/>
      <c r="AJ15" s="89"/>
      <c r="AK15" s="89"/>
    </row>
    <row r="16" spans="1:37">
      <c r="A16" s="56" t="s">
        <v>204</v>
      </c>
      <c r="B16" s="57"/>
      <c r="C16" s="57"/>
      <c r="D16" s="109"/>
      <c r="E16" s="106"/>
      <c r="F16" s="32"/>
      <c r="G16" s="56" t="s">
        <v>185</v>
      </c>
      <c r="H16" s="32"/>
      <c r="I16" s="106" t="s">
        <v>53</v>
      </c>
      <c r="J16" s="108"/>
      <c r="K16" s="57"/>
      <c r="L16" s="32"/>
      <c r="M16" s="106" t="s">
        <v>195</v>
      </c>
      <c r="N16" s="106"/>
      <c r="O16" s="106" t="s">
        <v>158</v>
      </c>
      <c r="P16" s="106"/>
      <c r="Q16" s="32"/>
      <c r="R16" s="298"/>
      <c r="S16" s="109"/>
      <c r="T16" s="110"/>
      <c r="U16" s="110"/>
      <c r="V16" s="110"/>
      <c r="W16" s="32"/>
      <c r="X16" s="32"/>
      <c r="Y16" s="32"/>
      <c r="Z16" s="32"/>
      <c r="AA16" s="107"/>
      <c r="AF16" s="89"/>
      <c r="AG16" s="89"/>
      <c r="AH16" s="89"/>
      <c r="AI16" s="89"/>
      <c r="AJ16" s="89"/>
      <c r="AK16" s="89"/>
    </row>
    <row r="17" spans="1:37">
      <c r="A17" s="60"/>
      <c r="B17" s="59"/>
      <c r="C17" s="59"/>
      <c r="D17" s="111"/>
      <c r="E17" s="211"/>
      <c r="F17" s="33"/>
      <c r="G17" s="58" t="s">
        <v>186</v>
      </c>
      <c r="H17" s="33"/>
      <c r="I17" s="211" t="s">
        <v>54</v>
      </c>
      <c r="J17" s="215"/>
      <c r="K17" s="59"/>
      <c r="L17" s="33"/>
      <c r="M17" s="211" t="s">
        <v>277</v>
      </c>
      <c r="N17" s="33"/>
      <c r="O17" s="211" t="s">
        <v>278</v>
      </c>
      <c r="P17" s="211"/>
      <c r="Q17" s="33"/>
      <c r="R17" s="227"/>
      <c r="S17" s="111"/>
      <c r="T17" s="112"/>
      <c r="U17" s="112"/>
      <c r="V17" s="112"/>
      <c r="W17" s="33"/>
      <c r="X17" s="33"/>
      <c r="Y17" s="33"/>
      <c r="Z17" s="33"/>
      <c r="AA17" s="113"/>
      <c r="AF17" s="89"/>
      <c r="AG17" s="89"/>
      <c r="AH17" s="89"/>
      <c r="AI17" s="89"/>
      <c r="AJ17" s="89"/>
      <c r="AK17" s="89"/>
    </row>
    <row r="18" spans="1:37">
      <c r="A18" s="223"/>
      <c r="B18" s="224"/>
      <c r="C18" s="224"/>
      <c r="D18" s="226"/>
      <c r="E18" s="225"/>
      <c r="F18" s="92"/>
      <c r="G18" s="225"/>
      <c r="H18" s="92"/>
      <c r="I18" s="225"/>
      <c r="J18" s="167"/>
      <c r="K18" s="224"/>
      <c r="L18" s="92"/>
      <c r="M18" s="225"/>
      <c r="N18" s="92"/>
      <c r="O18" s="225"/>
      <c r="P18" s="225"/>
      <c r="S18" s="226"/>
      <c r="T18" s="93"/>
      <c r="U18" s="93"/>
      <c r="V18" s="93"/>
      <c r="W18" s="92"/>
      <c r="X18" s="92"/>
      <c r="Y18" s="92"/>
    </row>
    <row r="19" spans="1:37">
      <c r="A19" s="908" t="s">
        <v>55</v>
      </c>
      <c r="B19" s="909"/>
      <c r="C19" s="793" t="s">
        <v>82</v>
      </c>
      <c r="D19" s="794"/>
      <c r="E19" s="794"/>
      <c r="F19" s="794"/>
      <c r="G19" s="795"/>
      <c r="H19" s="4"/>
      <c r="I19" s="4"/>
      <c r="J19" s="4"/>
      <c r="K19" s="4"/>
      <c r="L19" s="4"/>
      <c r="M19" s="4"/>
      <c r="N19" s="4"/>
      <c r="O19" s="5"/>
    </row>
    <row r="20" spans="1:37">
      <c r="A20" s="910" t="s">
        <v>57</v>
      </c>
      <c r="B20" s="911"/>
      <c r="C20" s="15" t="s">
        <v>83</v>
      </c>
      <c r="D20" s="308" t="s">
        <v>162</v>
      </c>
      <c r="E20" s="100" t="s">
        <v>26</v>
      </c>
      <c r="F20" s="184" t="s">
        <v>100</v>
      </c>
      <c r="G20" s="100" t="s">
        <v>26</v>
      </c>
      <c r="H20" s="1"/>
      <c r="I20" s="1"/>
      <c r="J20" s="1"/>
      <c r="K20" s="1"/>
      <c r="L20" s="1"/>
      <c r="M20" s="1"/>
      <c r="N20" s="1"/>
      <c r="O20" s="7"/>
    </row>
    <row r="21" spans="1:37">
      <c r="A21" s="209" t="s">
        <v>42</v>
      </c>
      <c r="B21" s="43" t="str">
        <f>'Mch-Tsc wt'!B23</f>
        <v>wt</v>
      </c>
      <c r="C21" s="52" t="s">
        <v>112</v>
      </c>
      <c r="D21" s="293" t="e">
        <f>AVERAGE(N32,N43,N54,N65,N76,N87,N98,N109,N120,N131)</f>
        <v>#DIV/0!</v>
      </c>
      <c r="E21" s="170" t="e">
        <f>STDEV(N32,N43,N54,N65,N76,N87,N98,N109,N120,N131)/SQRT(COUNT(N32,N43,N54,N65,N76,N87,N98,N109,N120,N131)-1)</f>
        <v>#DIV/0!</v>
      </c>
      <c r="F21" s="155" t="e">
        <f>AVERAGE(O32,O43,O54,O65,O76,O87,O98,O109,O120,O131)</f>
        <v>#VALUE!</v>
      </c>
      <c r="G21" s="170" t="e">
        <f>STDEV(O32,O43,O54,O65,O76,O87,O98,O109,O120,O131)/SQRT(COUNT(O32,O43,O54,O65,O76,O87,O98,O109,O120,O131)-1)</f>
        <v>#VALUE!</v>
      </c>
      <c r="H21" s="1"/>
      <c r="I21" s="1"/>
      <c r="J21" s="114"/>
      <c r="K21" s="1"/>
      <c r="L21" s="1"/>
      <c r="M21" s="1"/>
      <c r="N21" s="1"/>
      <c r="O21" s="7"/>
    </row>
    <row r="22" spans="1:37">
      <c r="A22" s="209" t="s">
        <v>43</v>
      </c>
      <c r="B22" s="44" t="str">
        <f>'Mch-Tsc wt'!B25</f>
        <v>male</v>
      </c>
      <c r="C22" s="52" t="s">
        <v>279</v>
      </c>
      <c r="D22" s="282" t="e">
        <f>AVERAGE(N33,N44,N55,N66,N77,N88,N99,N110,N121,N132)</f>
        <v>#DIV/0!</v>
      </c>
      <c r="E22" s="171" t="e">
        <f>STDEV(N33,N44,N55,N66,N77,N88,N99,N110,N121,N132)/SQRT(COUNT(N33,N44,N55,N66,N77,N88,N99,N110,N121,N132)-1)</f>
        <v>#DIV/0!</v>
      </c>
      <c r="F22" s="156" t="e">
        <f>AVERAGE(O33,O44,O55,O66,O77,O88,O99,O110,O121,O132)</f>
        <v>#VALUE!</v>
      </c>
      <c r="G22" s="171" t="e">
        <f>STDEV(O33,O44,O55,O66,O77,O88,O99,O110,O121,O132)/SQRT(COUNT(O33,O44,O55,O66,O77,O88,O99,O110,O121,O132)-1)</f>
        <v>#VALUE!</v>
      </c>
      <c r="H22" s="1"/>
      <c r="I22" s="1"/>
      <c r="J22" s="115"/>
      <c r="K22" s="1"/>
      <c r="L22" s="1"/>
      <c r="M22" s="1"/>
      <c r="N22" s="1"/>
      <c r="O22" s="7"/>
    </row>
    <row r="23" spans="1:37">
      <c r="A23" s="210" t="s">
        <v>45</v>
      </c>
      <c r="B23" s="44" t="str">
        <f>'Mch-Tsc wt'!B27</f>
        <v>&gt;7-8 mos</v>
      </c>
      <c r="C23" s="52" t="s">
        <v>48</v>
      </c>
      <c r="D23" s="282">
        <f>AVERAGE(N34,N45,N56,N67,N78,N89,N100,N111,N122,N133,N144,N155,N166,N177)</f>
        <v>12.558342146288078</v>
      </c>
      <c r="E23" s="171">
        <f>STDEV(N34,N45,N56,N67,N78,N89,N100,N111,N122,N133,N144,N155,N166,N177)/SQRT(COUNT(N34,N45,N56,N67,N78,N89,N100,N111,N122,N133,N144,N155,N166,N177)-1)</f>
        <v>1.5449008372555362</v>
      </c>
      <c r="F23" s="156" t="e">
        <f>AVERAGE(O34,O45,O56,O67,O78,O89,O100,O111,O122,O133,O144,O155,O166,O177)</f>
        <v>#VALUE!</v>
      </c>
      <c r="G23" s="171" t="e">
        <f>STDEV(O34,O45,O56,O67,O78,O89,O100,O111,O122,O133,O144,O155,O166,O177)/SQRT(COUNT(O34,O45,O56,O67,O78,O89,O100,O111,O122,O133,O144,O155,O166,O177)-1)</f>
        <v>#VALUE!</v>
      </c>
      <c r="H23" s="1"/>
      <c r="I23" s="1"/>
      <c r="J23" s="1"/>
      <c r="K23" s="1"/>
      <c r="L23" s="1"/>
      <c r="M23" s="1"/>
      <c r="N23" s="1"/>
      <c r="O23" s="7"/>
    </row>
    <row r="24" spans="1:37">
      <c r="A24" s="209" t="s">
        <v>44</v>
      </c>
      <c r="B24" s="44">
        <f>'Mch-Tsc wt'!B29</f>
        <v>10</v>
      </c>
      <c r="C24" s="52" t="s">
        <v>49</v>
      </c>
      <c r="D24" s="282">
        <f t="shared" ref="D24:D28" si="0">AVERAGE(N35,N46,N57,N68,N79,N90,N101,N112,N123,N134,N145,N156,N167,N178)</f>
        <v>437.35032215355284</v>
      </c>
      <c r="E24" s="171">
        <f t="shared" ref="E24:E28" si="1">STDEV(N35,N46,N57,N68,N79,N90,N101,N112,N123,N134,N145,N156,N167,N178)/SQRT(COUNT(N35,N46,N57,N68,N79,N90,N101,N112,N123,N134,N145,N156,N167,N178)-1)</f>
        <v>54.582564432142846</v>
      </c>
      <c r="F24" s="156" t="e">
        <f t="shared" ref="F24:F28" si="2">AVERAGE(O35,O46,O57,O68,O79,O90,O101,O112,O123,O134,O145,O156,O167,O178)</f>
        <v>#VALUE!</v>
      </c>
      <c r="G24" s="171" t="e">
        <f t="shared" ref="G24:G28" si="3">STDEV(O35,O46,O57,O68,O79,O90,O101,O112,O123,O134,O145,O156,O167,O178)/SQRT(COUNT(O35,O46,O57,O68,O79,O90,O101,O112,O123,O134,O145,O156,O167,O178)-1)</f>
        <v>#VALUE!</v>
      </c>
      <c r="H24" s="1"/>
      <c r="I24" s="1"/>
      <c r="J24" s="1"/>
      <c r="K24" s="1"/>
      <c r="L24" s="1"/>
      <c r="M24" s="1"/>
      <c r="N24" s="1"/>
      <c r="O24" s="7"/>
    </row>
    <row r="25" spans="1:37">
      <c r="A25" s="209" t="s">
        <v>239</v>
      </c>
      <c r="B25" s="44"/>
      <c r="C25" s="52" t="s">
        <v>216</v>
      </c>
      <c r="D25" s="282">
        <f t="shared" si="0"/>
        <v>2.9048841540328025</v>
      </c>
      <c r="E25" s="171">
        <f t="shared" si="1"/>
        <v>0.40051617484653473</v>
      </c>
      <c r="F25" s="156" t="e">
        <f t="shared" si="2"/>
        <v>#VALUE!</v>
      </c>
      <c r="G25" s="171" t="e">
        <f t="shared" si="3"/>
        <v>#VALUE!</v>
      </c>
      <c r="H25" s="1"/>
      <c r="I25" s="1"/>
      <c r="J25" s="1"/>
      <c r="K25" s="1"/>
      <c r="L25" s="1"/>
      <c r="M25" s="1"/>
      <c r="N25" s="1"/>
      <c r="O25" s="7"/>
    </row>
    <row r="26" spans="1:37">
      <c r="A26" s="19" t="s">
        <v>86</v>
      </c>
      <c r="B26" s="44" t="s">
        <v>26</v>
      </c>
      <c r="C26" s="208" t="s">
        <v>109</v>
      </c>
      <c r="D26" s="282">
        <f t="shared" si="0"/>
        <v>7.7768204825306686</v>
      </c>
      <c r="E26" s="171">
        <f t="shared" si="1"/>
        <v>1.6416692939449133</v>
      </c>
      <c r="F26" s="156" t="e">
        <f t="shared" si="2"/>
        <v>#VALUE!</v>
      </c>
      <c r="G26" s="171" t="e">
        <f t="shared" si="3"/>
        <v>#VALUE!</v>
      </c>
      <c r="H26" s="1"/>
      <c r="I26" s="1"/>
      <c r="J26" s="1"/>
      <c r="K26" s="1"/>
      <c r="L26" s="1"/>
      <c r="M26" s="1"/>
      <c r="N26" s="1"/>
      <c r="O26" s="7"/>
    </row>
    <row r="27" spans="1:37">
      <c r="A27" s="146">
        <f>'Mch-Tsc wt'!A35</f>
        <v>33.630000000000003</v>
      </c>
      <c r="B27" s="147">
        <f>'Mch-Tsc wt'!B35</f>
        <v>1.7044640010467209</v>
      </c>
      <c r="C27" s="52" t="s">
        <v>232</v>
      </c>
      <c r="D27" s="282"/>
      <c r="E27" s="171"/>
      <c r="F27" s="156"/>
      <c r="G27" s="171"/>
      <c r="H27" s="1"/>
      <c r="I27" s="1"/>
      <c r="J27" s="1"/>
      <c r="K27" s="1"/>
      <c r="L27" s="1"/>
      <c r="M27" s="1"/>
      <c r="N27" s="1"/>
      <c r="O27" s="7"/>
    </row>
    <row r="28" spans="1:37">
      <c r="A28" s="227"/>
      <c r="B28" s="116"/>
      <c r="C28" s="301" t="s">
        <v>101</v>
      </c>
      <c r="D28" s="284">
        <f t="shared" si="0"/>
        <v>265.61186654296739</v>
      </c>
      <c r="E28" s="172">
        <f t="shared" si="1"/>
        <v>35.799265989432733</v>
      </c>
      <c r="F28" s="157" t="e">
        <f t="shared" si="2"/>
        <v>#VALUE!</v>
      </c>
      <c r="G28" s="172" t="e">
        <f t="shared" si="3"/>
        <v>#VALUE!</v>
      </c>
      <c r="H28" s="8"/>
      <c r="I28" s="8"/>
      <c r="J28" s="8"/>
      <c r="K28" s="8"/>
      <c r="L28" s="8"/>
      <c r="M28" s="8"/>
      <c r="N28" s="8"/>
      <c r="O28" s="116"/>
    </row>
    <row r="29" spans="1:37">
      <c r="A29" s="99"/>
      <c r="B29" s="99"/>
      <c r="C29" s="99"/>
      <c r="D29" s="91"/>
      <c r="E29" s="91"/>
      <c r="F29" s="91"/>
      <c r="G29" s="91"/>
      <c r="H29" s="99"/>
      <c r="I29" s="99"/>
      <c r="J29" s="99"/>
      <c r="K29" s="99"/>
      <c r="L29" s="99"/>
      <c r="M29" s="99"/>
      <c r="N29" s="99"/>
      <c r="O29" s="99"/>
    </row>
    <row r="30" spans="1:37" ht="15.75" customHeight="1">
      <c r="A30" s="299" t="s">
        <v>60</v>
      </c>
      <c r="B30" s="300" t="s">
        <v>50</v>
      </c>
      <c r="C30" s="31" t="s">
        <v>66</v>
      </c>
      <c r="D30" s="36" t="s">
        <v>67</v>
      </c>
      <c r="E30" s="36" t="s">
        <v>68</v>
      </c>
      <c r="F30" s="36" t="s">
        <v>102</v>
      </c>
      <c r="G30" s="36" t="s">
        <v>103</v>
      </c>
      <c r="H30" s="791" t="s">
        <v>198</v>
      </c>
      <c r="I30" s="867"/>
      <c r="J30" s="791" t="s">
        <v>199</v>
      </c>
      <c r="K30" s="792"/>
      <c r="L30" s="791" t="s">
        <v>87</v>
      </c>
      <c r="M30" s="867"/>
      <c r="N30" s="906" t="s">
        <v>71</v>
      </c>
      <c r="O30" s="907"/>
    </row>
    <row r="31" spans="1:37" ht="12.75" customHeight="1">
      <c r="A31" s="53"/>
      <c r="B31" s="21"/>
      <c r="C31" s="22" t="s">
        <v>72</v>
      </c>
      <c r="D31" s="51" t="s">
        <v>73</v>
      </c>
      <c r="E31" s="51" t="s">
        <v>73</v>
      </c>
      <c r="F31" s="13" t="s">
        <v>74</v>
      </c>
      <c r="G31" s="13" t="s">
        <v>75</v>
      </c>
      <c r="H31" s="875" t="s">
        <v>76</v>
      </c>
      <c r="I31" s="876"/>
      <c r="J31" s="875" t="s">
        <v>163</v>
      </c>
      <c r="K31" s="876"/>
      <c r="L31" s="875" t="s">
        <v>197</v>
      </c>
      <c r="M31" s="876"/>
      <c r="N31" s="202" t="s">
        <v>162</v>
      </c>
      <c r="O31" s="174" t="s">
        <v>100</v>
      </c>
    </row>
    <row r="32" spans="1:37">
      <c r="A32" s="67" t="s">
        <v>61</v>
      </c>
      <c r="B32" s="52" t="s">
        <v>112</v>
      </c>
      <c r="C32" s="276"/>
      <c r="D32" s="145"/>
      <c r="E32" s="145"/>
      <c r="F32" s="145"/>
      <c r="G32" s="277"/>
      <c r="H32" s="901"/>
      <c r="I32" s="902"/>
      <c r="J32" s="901"/>
      <c r="K32" s="902"/>
      <c r="L32" s="901"/>
      <c r="M32" s="902"/>
      <c r="N32" s="287"/>
      <c r="O32" s="288"/>
    </row>
    <row r="33" spans="1:15">
      <c r="A33" s="64">
        <f>'Mch-Tsc wt'!B45</f>
        <v>370</v>
      </c>
      <c r="B33" s="52" t="s">
        <v>279</v>
      </c>
      <c r="C33" s="276"/>
      <c r="D33" s="278"/>
      <c r="E33" s="278"/>
      <c r="F33" s="278"/>
      <c r="G33" s="279"/>
      <c r="H33" s="901"/>
      <c r="I33" s="902"/>
      <c r="J33" s="901"/>
      <c r="K33" s="902"/>
      <c r="L33" s="901"/>
      <c r="M33" s="902"/>
      <c r="N33" s="287"/>
      <c r="O33" s="288"/>
    </row>
    <row r="34" spans="1:15">
      <c r="A34" s="68" t="s">
        <v>80</v>
      </c>
      <c r="B34" s="52" t="s">
        <v>48</v>
      </c>
      <c r="C34" s="276">
        <v>58.82</v>
      </c>
      <c r="D34" s="145">
        <v>18</v>
      </c>
      <c r="E34" s="145">
        <v>0.5</v>
      </c>
      <c r="F34" s="145">
        <v>290.38</v>
      </c>
      <c r="G34" s="277">
        <v>91.77</v>
      </c>
      <c r="H34" s="901">
        <f>F34-G34</f>
        <v>198.61</v>
      </c>
      <c r="I34" s="902"/>
      <c r="J34" s="901">
        <f>H34*(1250+D34+E34)*1500/(125*1250)/(C34/1000)</f>
        <v>41118.550425025504</v>
      </c>
      <c r="K34" s="902"/>
      <c r="L34" s="901">
        <f>IF(ISERROR('Mch-Tsc wt'!Y61/'Mch-Tsc wt'!X61/10),"",'Mch-Tsc wt'!Y61/'Mch-Tsc wt'!X61/10)</f>
        <v>182.04829826732677</v>
      </c>
      <c r="M34" s="902"/>
      <c r="N34" s="287">
        <f>IF(ISERROR(J34/L34/40),"",J34/L34/40)</f>
        <v>5.6466540495541233</v>
      </c>
      <c r="O34" s="288">
        <f>N34*1000/180</f>
        <v>31.370300275300682</v>
      </c>
    </row>
    <row r="35" spans="1:15">
      <c r="A35" s="64">
        <f>'Mch-Tsc wt'!B50</f>
        <v>30.4</v>
      </c>
      <c r="B35" s="52" t="s">
        <v>49</v>
      </c>
      <c r="C35" s="145">
        <v>23.93</v>
      </c>
      <c r="D35" s="145">
        <v>19.600000000000001</v>
      </c>
      <c r="E35" s="145">
        <v>0.05</v>
      </c>
      <c r="F35" s="145">
        <v>2427.2600000000002</v>
      </c>
      <c r="G35" s="277">
        <v>544.63</v>
      </c>
      <c r="H35" s="901">
        <f>F35-G35</f>
        <v>1882.63</v>
      </c>
      <c r="I35" s="902"/>
      <c r="J35" s="901">
        <f>H35*(1250+D35+E35)*1500/(125*1250)/(C35/1000)</f>
        <v>958909.29056414543</v>
      </c>
      <c r="K35" s="902"/>
      <c r="L35" s="901">
        <f>L34</f>
        <v>182.04829826732677</v>
      </c>
      <c r="M35" s="902"/>
      <c r="N35" s="287">
        <f>IF(ISERROR(J35/L35/40),"",J35/L35/40)</f>
        <v>131.68336365825922</v>
      </c>
      <c r="O35" s="288">
        <f>N35*1000/180</f>
        <v>731.57424254588454</v>
      </c>
    </row>
    <row r="36" spans="1:15">
      <c r="A36" s="68"/>
      <c r="B36" s="52" t="s">
        <v>216</v>
      </c>
      <c r="C36" s="145">
        <v>54.78</v>
      </c>
      <c r="D36" s="145">
        <v>19.8</v>
      </c>
      <c r="E36" s="145">
        <v>0.05</v>
      </c>
      <c r="F36" s="145">
        <v>79.569999999999993</v>
      </c>
      <c r="G36" s="277">
        <v>44.75</v>
      </c>
      <c r="H36" s="901">
        <f>F36-G36</f>
        <v>34.819999999999993</v>
      </c>
      <c r="I36" s="902"/>
      <c r="J36" s="901">
        <f>H36*(1250+D36+E36)*1500/(125*1250)/(C36/1000)</f>
        <v>7748.7276232201511</v>
      </c>
      <c r="K36" s="902"/>
      <c r="L36" s="901">
        <f>L34</f>
        <v>182.04829826732677</v>
      </c>
      <c r="M36" s="902"/>
      <c r="N36" s="287">
        <f>IF(ISERROR(J36/L36/40),"",J36/L36/40)</f>
        <v>1.0641032760220615</v>
      </c>
      <c r="O36" s="288">
        <f>N36*1000/180</f>
        <v>5.9116848667892299</v>
      </c>
    </row>
    <row r="37" spans="1:15">
      <c r="A37" s="68"/>
      <c r="B37" s="208" t="s">
        <v>109</v>
      </c>
      <c r="C37" s="145">
        <v>52.45</v>
      </c>
      <c r="D37" s="145">
        <v>19.7</v>
      </c>
      <c r="E37" s="145">
        <v>0.3</v>
      </c>
      <c r="F37" s="145">
        <v>381.02</v>
      </c>
      <c r="G37" s="277">
        <v>139.35</v>
      </c>
      <c r="H37" s="901">
        <f t="shared" ref="H37:H39" si="4">F37-G37</f>
        <v>241.67</v>
      </c>
      <c r="I37" s="902"/>
      <c r="J37" s="901">
        <f t="shared" ref="J37:J39" si="5">H37*(1250+D37+E37)*1500/(125*1250)/(C37/1000)</f>
        <v>56176.179980934212</v>
      </c>
      <c r="K37" s="902"/>
      <c r="L37" s="901">
        <f t="shared" ref="L37:L39" si="6">L35</f>
        <v>182.04829826732677</v>
      </c>
      <c r="M37" s="902"/>
      <c r="N37" s="287">
        <f t="shared" ref="N37:N39" si="7">IF(ISERROR(J37/L37/40),"",J37/L37/40)</f>
        <v>7.7144610133134748</v>
      </c>
      <c r="O37" s="288">
        <f t="shared" ref="O37:O39" si="8">N37*1000/180</f>
        <v>42.858116740630415</v>
      </c>
    </row>
    <row r="38" spans="1:15">
      <c r="A38" s="68"/>
      <c r="B38" s="52" t="s">
        <v>232</v>
      </c>
      <c r="C38" s="145"/>
      <c r="D38" s="145"/>
      <c r="E38" s="145"/>
      <c r="F38" s="145"/>
      <c r="G38" s="277"/>
      <c r="H38" s="901"/>
      <c r="I38" s="902"/>
      <c r="J38" s="901"/>
      <c r="K38" s="902"/>
      <c r="L38" s="901"/>
      <c r="M38" s="902"/>
      <c r="N38" s="287"/>
      <c r="O38" s="288"/>
    </row>
    <row r="39" spans="1:15">
      <c r="A39" s="69"/>
      <c r="B39" s="301" t="s">
        <v>101</v>
      </c>
      <c r="C39" s="145">
        <v>27.41</v>
      </c>
      <c r="D39" s="145">
        <v>19.899999999999999</v>
      </c>
      <c r="E39" s="145">
        <v>0.2</v>
      </c>
      <c r="F39" s="145">
        <v>4219.79</v>
      </c>
      <c r="G39" s="277">
        <v>1971.07</v>
      </c>
      <c r="H39" s="901">
        <f t="shared" si="4"/>
        <v>2248.7200000000003</v>
      </c>
      <c r="I39" s="902"/>
      <c r="J39" s="901">
        <f t="shared" si="5"/>
        <v>1000312.0398102886</v>
      </c>
      <c r="K39" s="902"/>
      <c r="L39" s="901">
        <f t="shared" si="6"/>
        <v>182.04829826732677</v>
      </c>
      <c r="M39" s="902"/>
      <c r="N39" s="287">
        <f t="shared" si="7"/>
        <v>137.36904565037347</v>
      </c>
      <c r="O39" s="288">
        <f t="shared" si="8"/>
        <v>763.16136472429707</v>
      </c>
    </row>
    <row r="40" spans="1:15">
      <c r="A40" s="91"/>
      <c r="B40" s="91"/>
      <c r="C40" s="91"/>
      <c r="D40" s="91"/>
      <c r="E40" s="91"/>
      <c r="F40" s="91"/>
      <c r="G40" s="91"/>
      <c r="H40" s="91"/>
      <c r="I40" s="91"/>
      <c r="J40" s="91"/>
      <c r="K40" s="91"/>
      <c r="L40" s="91"/>
      <c r="M40" s="91"/>
      <c r="N40" s="91"/>
      <c r="O40" s="91"/>
    </row>
    <row r="41" spans="1:15" ht="14.25" customHeight="1">
      <c r="A41" s="299" t="s">
        <v>64</v>
      </c>
      <c r="B41" s="300" t="s">
        <v>50</v>
      </c>
      <c r="C41" s="31" t="s">
        <v>66</v>
      </c>
      <c r="D41" s="36" t="s">
        <v>67</v>
      </c>
      <c r="E41" s="36" t="s">
        <v>68</v>
      </c>
      <c r="F41" s="36" t="s">
        <v>102</v>
      </c>
      <c r="G41" s="36" t="s">
        <v>103</v>
      </c>
      <c r="H41" s="791" t="s">
        <v>198</v>
      </c>
      <c r="I41" s="867"/>
      <c r="J41" s="791" t="s">
        <v>199</v>
      </c>
      <c r="K41" s="792"/>
      <c r="L41" s="791" t="s">
        <v>87</v>
      </c>
      <c r="M41" s="867"/>
      <c r="N41" s="906" t="s">
        <v>71</v>
      </c>
      <c r="O41" s="907"/>
    </row>
    <row r="42" spans="1:15" ht="12.75" customHeight="1">
      <c r="A42" s="53"/>
      <c r="B42" s="21"/>
      <c r="C42" s="22" t="s">
        <v>72</v>
      </c>
      <c r="D42" s="51" t="s">
        <v>73</v>
      </c>
      <c r="E42" s="51" t="s">
        <v>73</v>
      </c>
      <c r="F42" s="13" t="s">
        <v>74</v>
      </c>
      <c r="G42" s="13" t="s">
        <v>75</v>
      </c>
      <c r="H42" s="875" t="s">
        <v>76</v>
      </c>
      <c r="I42" s="876"/>
      <c r="J42" s="875" t="s">
        <v>163</v>
      </c>
      <c r="K42" s="876"/>
      <c r="L42" s="875" t="s">
        <v>197</v>
      </c>
      <c r="M42" s="876"/>
      <c r="N42" s="202" t="s">
        <v>162</v>
      </c>
      <c r="O42" s="174" t="s">
        <v>100</v>
      </c>
    </row>
    <row r="43" spans="1:15">
      <c r="A43" s="67" t="s">
        <v>61</v>
      </c>
      <c r="B43" s="52" t="s">
        <v>112</v>
      </c>
      <c r="C43" s="276"/>
      <c r="D43" s="145"/>
      <c r="E43" s="145"/>
      <c r="F43" s="145"/>
      <c r="G43" s="277"/>
      <c r="H43" s="901">
        <f t="shared" ref="H43:H48" si="9">F43-G43</f>
        <v>0</v>
      </c>
      <c r="I43" s="902"/>
      <c r="J43" s="901" t="e">
        <f t="shared" ref="J43:J48" si="10">H43*(1250+D43+E43)*1500/(125*1250)/(C43/1000)</f>
        <v>#DIV/0!</v>
      </c>
      <c r="K43" s="902"/>
      <c r="L43" s="901">
        <f>L45</f>
        <v>196.86403846153843</v>
      </c>
      <c r="M43" s="902"/>
      <c r="N43" s="287" t="str">
        <f>IF(ISERROR(J43/L43/40),"",J43/L43/40)</f>
        <v/>
      </c>
      <c r="O43" s="288" t="e">
        <f>N43*1000/180</f>
        <v>#VALUE!</v>
      </c>
    </row>
    <row r="44" spans="1:15">
      <c r="A44" s="64">
        <f>'Mch-Tsc wt'!B67</f>
        <v>186</v>
      </c>
      <c r="B44" s="52" t="s">
        <v>279</v>
      </c>
      <c r="C44" s="276"/>
      <c r="D44" s="278"/>
      <c r="E44" s="278"/>
      <c r="F44" s="278"/>
      <c r="G44" s="279"/>
      <c r="H44" s="901">
        <f t="shared" si="9"/>
        <v>0</v>
      </c>
      <c r="I44" s="902"/>
      <c r="J44" s="901" t="e">
        <f t="shared" si="10"/>
        <v>#DIV/0!</v>
      </c>
      <c r="K44" s="902"/>
      <c r="L44" s="901">
        <f>L45</f>
        <v>196.86403846153843</v>
      </c>
      <c r="M44" s="902"/>
      <c r="N44" s="287" t="str">
        <f>IF(ISERROR(J44/L44/40),"",J44/L44/40)</f>
        <v/>
      </c>
      <c r="O44" s="288" t="e">
        <f>N44*1000/180</f>
        <v>#VALUE!</v>
      </c>
    </row>
    <row r="45" spans="1:15">
      <c r="A45" s="68" t="s">
        <v>80</v>
      </c>
      <c r="B45" s="52" t="s">
        <v>48</v>
      </c>
      <c r="C45" s="276">
        <v>54.43</v>
      </c>
      <c r="D45" s="145">
        <v>18.05</v>
      </c>
      <c r="E45" s="145">
        <v>0</v>
      </c>
      <c r="F45" s="145">
        <v>597.12</v>
      </c>
      <c r="G45" s="277">
        <v>170.62</v>
      </c>
      <c r="H45" s="901">
        <f t="shared" si="9"/>
        <v>426.5</v>
      </c>
      <c r="I45" s="902"/>
      <c r="J45" s="901">
        <f t="shared" si="10"/>
        <v>95386.80727539958</v>
      </c>
      <c r="K45" s="902"/>
      <c r="L45" s="901">
        <f>IF(ISERROR('Mch-Tsc wt'!Y83/'Mch-Tsc wt'!X83/10),"",'Mch-Tsc wt'!Y83/'Mch-Tsc wt'!X83/10)</f>
        <v>196.86403846153843</v>
      </c>
      <c r="M45" s="902"/>
      <c r="N45" s="287">
        <f>IF(ISERROR(J45/L45/40),"",J45/L45/40)</f>
        <v>12.113284886974853</v>
      </c>
      <c r="O45" s="288">
        <f>N45*1000/180</f>
        <v>67.296027149860294</v>
      </c>
    </row>
    <row r="46" spans="1:15">
      <c r="A46" s="64">
        <f>'Mch-Tsc wt'!B72</f>
        <v>40.6</v>
      </c>
      <c r="B46" s="52" t="s">
        <v>49</v>
      </c>
      <c r="C46" s="145">
        <v>23.32</v>
      </c>
      <c r="D46" s="145">
        <v>20</v>
      </c>
      <c r="E46" s="145">
        <v>0.2</v>
      </c>
      <c r="F46" s="145">
        <v>9853.7999999999993</v>
      </c>
      <c r="G46" s="277">
        <v>1480.38</v>
      </c>
      <c r="H46" s="901">
        <f t="shared" si="9"/>
        <v>8373.4199999999983</v>
      </c>
      <c r="I46" s="902"/>
      <c r="J46" s="901">
        <f t="shared" si="10"/>
        <v>4378422.5388679234</v>
      </c>
      <c r="K46" s="902"/>
      <c r="L46" s="901">
        <f>L45</f>
        <v>196.86403846153843</v>
      </c>
      <c r="M46" s="902"/>
      <c r="N46" s="287">
        <f>IF(ISERROR(J46/L46/40),"",J46/L46/40)</f>
        <v>556.02112161832713</v>
      </c>
      <c r="O46" s="288">
        <f>N46*1000/180</f>
        <v>3089.0062312129285</v>
      </c>
    </row>
    <row r="47" spans="1:15">
      <c r="A47" s="68"/>
      <c r="B47" s="52" t="s">
        <v>216</v>
      </c>
      <c r="C47" s="145">
        <v>56.88</v>
      </c>
      <c r="D47" s="145">
        <v>21.15</v>
      </c>
      <c r="E47" s="145">
        <v>0.3</v>
      </c>
      <c r="F47" s="145">
        <v>100.84</v>
      </c>
      <c r="G47" s="277">
        <v>55.42</v>
      </c>
      <c r="H47" s="901">
        <f t="shared" si="9"/>
        <v>45.42</v>
      </c>
      <c r="I47" s="902"/>
      <c r="J47" s="901">
        <f t="shared" si="10"/>
        <v>9746.7103797468371</v>
      </c>
      <c r="K47" s="902"/>
      <c r="L47" s="901">
        <f>L45</f>
        <v>196.86403846153843</v>
      </c>
      <c r="M47" s="902"/>
      <c r="N47" s="287">
        <f>IF(ISERROR(J47/L47/40),"",J47/L47/40)</f>
        <v>1.2377464233584572</v>
      </c>
      <c r="O47" s="288">
        <f>N47*1000/180</f>
        <v>6.876369018658095</v>
      </c>
    </row>
    <row r="48" spans="1:15">
      <c r="A48" s="68"/>
      <c r="B48" s="208" t="s">
        <v>109</v>
      </c>
      <c r="C48" s="145">
        <v>50.94</v>
      </c>
      <c r="D48" s="145">
        <v>20</v>
      </c>
      <c r="E48" s="145">
        <v>0</v>
      </c>
      <c r="F48" s="145">
        <v>360.08</v>
      </c>
      <c r="G48" s="277">
        <v>164.69</v>
      </c>
      <c r="H48" s="901">
        <f t="shared" si="9"/>
        <v>195.39</v>
      </c>
      <c r="I48" s="902"/>
      <c r="J48" s="901">
        <f t="shared" si="10"/>
        <v>46764.720848056539</v>
      </c>
      <c r="K48" s="902"/>
      <c r="L48" s="901">
        <f t="shared" ref="L48:L50" si="11">L46</f>
        <v>196.86403846153843</v>
      </c>
      <c r="M48" s="902"/>
      <c r="N48" s="287">
        <f t="shared" ref="N48:N50" si="12">IF(ISERROR(J48/L48/40),"",J48/L48/40)</f>
        <v>5.9387079038807054</v>
      </c>
      <c r="O48" s="288">
        <f t="shared" ref="O48:O50" si="13">N48*1000/180</f>
        <v>32.992821688226137</v>
      </c>
    </row>
    <row r="49" spans="1:15">
      <c r="A49" s="68"/>
      <c r="B49" s="52" t="s">
        <v>232</v>
      </c>
      <c r="C49" s="145"/>
      <c r="D49" s="145"/>
      <c r="E49" s="145"/>
      <c r="F49" s="145"/>
      <c r="G49" s="277"/>
      <c r="H49" s="901"/>
      <c r="I49" s="902"/>
      <c r="J49" s="901"/>
      <c r="K49" s="902"/>
      <c r="L49" s="901"/>
      <c r="M49" s="902"/>
      <c r="N49" s="287"/>
      <c r="O49" s="288"/>
    </row>
    <row r="50" spans="1:15">
      <c r="A50" s="69"/>
      <c r="B50" s="301" t="s">
        <v>101</v>
      </c>
      <c r="C50" s="145">
        <v>29.98</v>
      </c>
      <c r="D50" s="145">
        <v>20.5</v>
      </c>
      <c r="E50" s="145">
        <v>0</v>
      </c>
      <c r="F50" s="145">
        <v>4226.26</v>
      </c>
      <c r="G50" s="277">
        <v>1190.3800000000001</v>
      </c>
      <c r="H50" s="901">
        <f t="shared" ref="H50" si="14">F50-G50</f>
        <v>3035.88</v>
      </c>
      <c r="I50" s="902"/>
      <c r="J50" s="901">
        <f t="shared" ref="J50" si="15">H50*(1250+D50+E50)*1500/(125*1250)/(C50/1000)</f>
        <v>1235090.7666444296</v>
      </c>
      <c r="K50" s="902"/>
      <c r="L50" s="901">
        <f t="shared" si="11"/>
        <v>196.86403846153843</v>
      </c>
      <c r="M50" s="902"/>
      <c r="N50" s="287">
        <f t="shared" si="12"/>
        <v>156.84565554690312</v>
      </c>
      <c r="O50" s="288">
        <f t="shared" si="13"/>
        <v>871.36475303835061</v>
      </c>
    </row>
    <row r="51" spans="1:15">
      <c r="A51" s="91"/>
      <c r="B51" s="91"/>
      <c r="C51" s="91"/>
      <c r="D51" s="91"/>
      <c r="E51" s="91"/>
      <c r="F51" s="91"/>
      <c r="G51" s="91"/>
      <c r="H51" s="91"/>
      <c r="I51" s="91"/>
      <c r="J51" s="91"/>
      <c r="K51" s="91"/>
      <c r="L51" s="91"/>
      <c r="M51" s="91"/>
      <c r="N51" s="91"/>
      <c r="O51" s="91"/>
    </row>
    <row r="52" spans="1:15" ht="14.25" customHeight="1">
      <c r="A52" s="299" t="s">
        <v>65</v>
      </c>
      <c r="B52" s="300" t="s">
        <v>50</v>
      </c>
      <c r="C52" s="31" t="s">
        <v>66</v>
      </c>
      <c r="D52" s="36" t="s">
        <v>67</v>
      </c>
      <c r="E52" s="36" t="s">
        <v>68</v>
      </c>
      <c r="F52" s="36" t="s">
        <v>102</v>
      </c>
      <c r="G52" s="36" t="s">
        <v>103</v>
      </c>
      <c r="H52" s="791" t="s">
        <v>198</v>
      </c>
      <c r="I52" s="867"/>
      <c r="J52" s="791" t="s">
        <v>199</v>
      </c>
      <c r="K52" s="792"/>
      <c r="L52" s="791" t="s">
        <v>87</v>
      </c>
      <c r="M52" s="867"/>
      <c r="N52" s="906" t="s">
        <v>71</v>
      </c>
      <c r="O52" s="907"/>
    </row>
    <row r="53" spans="1:15" ht="12.75" customHeight="1">
      <c r="A53" s="53"/>
      <c r="B53" s="21"/>
      <c r="C53" s="22" t="s">
        <v>72</v>
      </c>
      <c r="D53" s="51" t="s">
        <v>73</v>
      </c>
      <c r="E53" s="51" t="s">
        <v>73</v>
      </c>
      <c r="F53" s="13" t="s">
        <v>74</v>
      </c>
      <c r="G53" s="13" t="s">
        <v>75</v>
      </c>
      <c r="H53" s="875" t="s">
        <v>76</v>
      </c>
      <c r="I53" s="876"/>
      <c r="J53" s="875" t="s">
        <v>163</v>
      </c>
      <c r="K53" s="876"/>
      <c r="L53" s="875" t="s">
        <v>197</v>
      </c>
      <c r="M53" s="876"/>
      <c r="N53" s="202" t="s">
        <v>162</v>
      </c>
      <c r="O53" s="174" t="s">
        <v>100</v>
      </c>
    </row>
    <row r="54" spans="1:15">
      <c r="A54" s="67" t="s">
        <v>61</v>
      </c>
      <c r="B54" s="52" t="s">
        <v>112</v>
      </c>
      <c r="C54" s="276"/>
      <c r="D54" s="145"/>
      <c r="E54" s="145"/>
      <c r="F54" s="145"/>
      <c r="G54" s="277"/>
      <c r="H54" s="901"/>
      <c r="I54" s="902"/>
      <c r="J54" s="901"/>
      <c r="K54" s="902"/>
      <c r="L54" s="901"/>
      <c r="M54" s="902"/>
      <c r="N54" s="287"/>
      <c r="O54" s="288"/>
    </row>
    <row r="55" spans="1:15">
      <c r="A55" s="64">
        <f>'Mch-Tsc wt'!B89</f>
        <v>269</v>
      </c>
      <c r="B55" s="52" t="s">
        <v>279</v>
      </c>
      <c r="C55" s="276"/>
      <c r="D55" s="278"/>
      <c r="E55" s="278"/>
      <c r="F55" s="278"/>
      <c r="G55" s="279"/>
      <c r="H55" s="901"/>
      <c r="I55" s="902"/>
      <c r="J55" s="901"/>
      <c r="K55" s="902"/>
      <c r="L55" s="901"/>
      <c r="M55" s="902"/>
      <c r="N55" s="287"/>
      <c r="O55" s="288"/>
    </row>
    <row r="56" spans="1:15">
      <c r="A56" s="68" t="s">
        <v>80</v>
      </c>
      <c r="B56" s="52" t="s">
        <v>48</v>
      </c>
      <c r="C56" s="145">
        <v>50.59</v>
      </c>
      <c r="D56" s="145">
        <v>16.100000000000001</v>
      </c>
      <c r="E56" s="145">
        <v>0.15</v>
      </c>
      <c r="F56" s="145">
        <v>808.6</v>
      </c>
      <c r="G56" s="277">
        <v>257.13</v>
      </c>
      <c r="H56" s="901">
        <f>F56-G56</f>
        <v>551.47</v>
      </c>
      <c r="I56" s="902"/>
      <c r="J56" s="901">
        <f>H56*(1250+D56+E56)*1500/(125*1250)/(C56/1000)</f>
        <v>132509.77110100811</v>
      </c>
      <c r="K56" s="902"/>
      <c r="L56" s="901">
        <f>IF(ISERROR('Mch-Tsc wt'!Y105/'Mch-Tsc wt'!X105/10),"",'Mch-Tsc wt'!Y105/'Mch-Tsc wt'!X105/10)</f>
        <v>181.65614406779662</v>
      </c>
      <c r="M56" s="902"/>
      <c r="N56" s="287">
        <f>IF(ISERROR(J56/L56/40),"",J56/L56/40)</f>
        <v>18.236345896942744</v>
      </c>
      <c r="O56" s="288">
        <f>N56*1000/180</f>
        <v>101.31303276079302</v>
      </c>
    </row>
    <row r="57" spans="1:15">
      <c r="A57" s="64">
        <f>'Mch-Tsc wt'!B94</f>
        <v>34.4</v>
      </c>
      <c r="B57" s="52" t="s">
        <v>49</v>
      </c>
      <c r="C57" s="145">
        <v>29.12</v>
      </c>
      <c r="D57" s="145">
        <v>18.100000000000001</v>
      </c>
      <c r="E57" s="145">
        <v>0.2</v>
      </c>
      <c r="F57" s="145">
        <v>4409.25</v>
      </c>
      <c r="G57" s="277">
        <v>826.85</v>
      </c>
      <c r="H57" s="901">
        <f>F57-G57</f>
        <v>3582.4</v>
      </c>
      <c r="I57" s="902"/>
      <c r="J57" s="901">
        <f>H57*(1250+D57+E57)*1500/(125*1250)/(C57/1000)</f>
        <v>1497876.2373626374</v>
      </c>
      <c r="K57" s="902"/>
      <c r="L57" s="901">
        <f>L56</f>
        <v>181.65614406779662</v>
      </c>
      <c r="M57" s="902"/>
      <c r="N57" s="287">
        <f>IF(ISERROR(J57/L57/40),"",J57/L57/40)</f>
        <v>206.14169769061169</v>
      </c>
      <c r="O57" s="288">
        <f>N57*1000/180</f>
        <v>1145.2316538367318</v>
      </c>
    </row>
    <row r="58" spans="1:15">
      <c r="A58" s="68"/>
      <c r="B58" s="52" t="s">
        <v>216</v>
      </c>
      <c r="C58" s="145">
        <v>59.13</v>
      </c>
      <c r="D58" s="145">
        <v>19</v>
      </c>
      <c r="E58" s="145">
        <v>0</v>
      </c>
      <c r="F58" s="145">
        <v>204.38</v>
      </c>
      <c r="G58" s="277">
        <v>92.66</v>
      </c>
      <c r="H58" s="901">
        <f>F58-G58</f>
        <v>111.72</v>
      </c>
      <c r="I58" s="902"/>
      <c r="J58" s="901">
        <f>H58*(1250+D58+E58)*1500/(125*1250)/(C58/1000)</f>
        <v>23017.380821917806</v>
      </c>
      <c r="K58" s="902"/>
      <c r="L58" s="901">
        <f>L56</f>
        <v>181.65614406779662</v>
      </c>
      <c r="M58" s="902"/>
      <c r="N58" s="287">
        <f>IF(ISERROR(J58/L58/40),"",J58/L58/40)</f>
        <v>3.1677129529578969</v>
      </c>
      <c r="O58" s="288">
        <f>N58*1000/180</f>
        <v>17.59840529421054</v>
      </c>
    </row>
    <row r="59" spans="1:15">
      <c r="A59" s="68"/>
      <c r="B59" s="208" t="s">
        <v>109</v>
      </c>
      <c r="C59" s="145">
        <v>52.07</v>
      </c>
      <c r="D59" s="145">
        <v>19</v>
      </c>
      <c r="E59" s="145">
        <v>0.1</v>
      </c>
      <c r="F59" s="145">
        <v>317.3</v>
      </c>
      <c r="G59" s="277">
        <v>159.81</v>
      </c>
      <c r="H59" s="901">
        <f t="shared" ref="H59:H61" si="16">F59-G59</f>
        <v>157.49</v>
      </c>
      <c r="I59" s="902"/>
      <c r="J59" s="901">
        <f t="shared" ref="J59:J61" si="17">H59*(1250+D59+E59)*1500/(125*1250)/(C59/1000)</f>
        <v>36849.574926061068</v>
      </c>
      <c r="K59" s="902"/>
      <c r="L59" s="901">
        <f t="shared" ref="L59:L61" si="18">L57</f>
        <v>181.65614406779662</v>
      </c>
      <c r="M59" s="902"/>
      <c r="N59" s="287">
        <f t="shared" ref="N59:N61" si="19">IF(ISERROR(J59/L59/40),"",J59/L59/40)</f>
        <v>5.0713361658040439</v>
      </c>
      <c r="O59" s="288">
        <f t="shared" ref="O59:O61" si="20">N59*1000/180</f>
        <v>28.174089810022465</v>
      </c>
    </row>
    <row r="60" spans="1:15">
      <c r="A60" s="68"/>
      <c r="B60" s="52" t="s">
        <v>232</v>
      </c>
      <c r="C60" s="145"/>
      <c r="D60" s="145"/>
      <c r="E60" s="145"/>
      <c r="F60" s="145"/>
      <c r="G60" s="277"/>
      <c r="H60" s="901"/>
      <c r="I60" s="902"/>
      <c r="J60" s="901"/>
      <c r="K60" s="902"/>
      <c r="L60" s="901"/>
      <c r="M60" s="902"/>
      <c r="N60" s="287"/>
      <c r="O60" s="288"/>
    </row>
    <row r="61" spans="1:15">
      <c r="A61" s="69"/>
      <c r="B61" s="301" t="s">
        <v>101</v>
      </c>
      <c r="C61" s="145">
        <v>24.14</v>
      </c>
      <c r="D61" s="145">
        <v>19.5</v>
      </c>
      <c r="E61" s="145">
        <v>0.7</v>
      </c>
      <c r="F61" s="145">
        <v>7278.54</v>
      </c>
      <c r="G61" s="277">
        <v>3463.01</v>
      </c>
      <c r="H61" s="901">
        <f t="shared" si="16"/>
        <v>3815.5299999999997</v>
      </c>
      <c r="I61" s="902"/>
      <c r="J61" s="901">
        <f t="shared" si="17"/>
        <v>1927351.5980778791</v>
      </c>
      <c r="K61" s="902"/>
      <c r="L61" s="901">
        <f t="shared" si="18"/>
        <v>181.65614406779662</v>
      </c>
      <c r="M61" s="902"/>
      <c r="N61" s="287">
        <f t="shared" si="19"/>
        <v>265.24723509469692</v>
      </c>
      <c r="O61" s="288">
        <f t="shared" si="20"/>
        <v>1473.595750526094</v>
      </c>
    </row>
    <row r="62" spans="1:15">
      <c r="A62" s="91"/>
      <c r="B62" s="91"/>
      <c r="C62" s="91"/>
      <c r="D62" s="91"/>
      <c r="E62" s="91"/>
      <c r="F62" s="91"/>
      <c r="G62" s="91"/>
      <c r="H62" s="91"/>
      <c r="I62" s="91"/>
      <c r="J62" s="91"/>
      <c r="K62" s="91"/>
      <c r="L62" s="91"/>
      <c r="M62" s="91"/>
      <c r="N62" s="91"/>
      <c r="O62" s="91"/>
    </row>
    <row r="63" spans="1:15" ht="14.25" customHeight="1">
      <c r="A63" s="299" t="s">
        <v>77</v>
      </c>
      <c r="B63" s="300" t="s">
        <v>50</v>
      </c>
      <c r="C63" s="31" t="s">
        <v>66</v>
      </c>
      <c r="D63" s="36" t="s">
        <v>67</v>
      </c>
      <c r="E63" s="36" t="s">
        <v>68</v>
      </c>
      <c r="F63" s="36" t="s">
        <v>102</v>
      </c>
      <c r="G63" s="36" t="s">
        <v>103</v>
      </c>
      <c r="H63" s="791" t="s">
        <v>198</v>
      </c>
      <c r="I63" s="867"/>
      <c r="J63" s="791" t="s">
        <v>199</v>
      </c>
      <c r="K63" s="792"/>
      <c r="L63" s="791" t="s">
        <v>87</v>
      </c>
      <c r="M63" s="867"/>
      <c r="N63" s="906" t="s">
        <v>71</v>
      </c>
      <c r="O63" s="907"/>
    </row>
    <row r="64" spans="1:15" ht="12.75" customHeight="1">
      <c r="A64" s="53"/>
      <c r="B64" s="21"/>
      <c r="C64" s="22" t="s">
        <v>72</v>
      </c>
      <c r="D64" s="51" t="s">
        <v>73</v>
      </c>
      <c r="E64" s="51" t="s">
        <v>73</v>
      </c>
      <c r="F64" s="13" t="s">
        <v>74</v>
      </c>
      <c r="G64" s="13" t="s">
        <v>75</v>
      </c>
      <c r="H64" s="875" t="s">
        <v>76</v>
      </c>
      <c r="I64" s="876"/>
      <c r="J64" s="875" t="s">
        <v>163</v>
      </c>
      <c r="K64" s="876"/>
      <c r="L64" s="875" t="s">
        <v>197</v>
      </c>
      <c r="M64" s="876"/>
      <c r="N64" s="202" t="s">
        <v>162</v>
      </c>
      <c r="O64" s="174" t="s">
        <v>100</v>
      </c>
    </row>
    <row r="65" spans="1:15">
      <c r="A65" s="30" t="s">
        <v>61</v>
      </c>
      <c r="B65" s="52" t="s">
        <v>112</v>
      </c>
      <c r="C65" s="302"/>
      <c r="D65" s="337"/>
      <c r="E65" s="337"/>
      <c r="F65" s="337"/>
      <c r="G65" s="337"/>
      <c r="H65" s="901"/>
      <c r="I65" s="902"/>
      <c r="J65" s="901"/>
      <c r="K65" s="902"/>
      <c r="L65" s="901"/>
      <c r="M65" s="902"/>
      <c r="N65" s="287"/>
      <c r="O65" s="288"/>
    </row>
    <row r="66" spans="1:15">
      <c r="A66" s="40">
        <f>'Mch-Tsc wt'!B111</f>
        <v>268</v>
      </c>
      <c r="B66" s="52" t="s">
        <v>279</v>
      </c>
      <c r="C66" s="276"/>
      <c r="D66" s="278"/>
      <c r="E66" s="278"/>
      <c r="F66" s="278"/>
      <c r="G66" s="278"/>
      <c r="H66" s="901"/>
      <c r="I66" s="902"/>
      <c r="J66" s="901"/>
      <c r="K66" s="902"/>
      <c r="L66" s="901"/>
      <c r="M66" s="902"/>
      <c r="N66" s="287"/>
      <c r="O66" s="288"/>
    </row>
    <row r="67" spans="1:15">
      <c r="A67" s="68" t="s">
        <v>80</v>
      </c>
      <c r="B67" s="52" t="s">
        <v>48</v>
      </c>
      <c r="C67" s="145">
        <v>57.81</v>
      </c>
      <c r="D67" s="145">
        <v>16.8</v>
      </c>
      <c r="E67" s="145">
        <v>0</v>
      </c>
      <c r="F67" s="145">
        <v>632.62</v>
      </c>
      <c r="G67" s="145">
        <v>224.06</v>
      </c>
      <c r="H67" s="901">
        <f>F67-G67</f>
        <v>408.56</v>
      </c>
      <c r="I67" s="902"/>
      <c r="J67" s="901">
        <f>H67*(1250+D67+E67)*1500/(125*1250)/(C67/1000)</f>
        <v>85947.285189413597</v>
      </c>
      <c r="K67" s="902"/>
      <c r="L67" s="901">
        <f>IF(ISERROR('Mch-Tsc wt'!Y127/'Mch-Tsc wt'!X127/10),"",'Mch-Tsc wt'!Y127/'Mch-Tsc wt'!X127/10)</f>
        <v>162.87858614232209</v>
      </c>
      <c r="M67" s="902"/>
      <c r="N67" s="287">
        <f>IF(ISERROR(J67/L67/40),"",J67/L67/40)</f>
        <v>13.19192522863526</v>
      </c>
      <c r="O67" s="288">
        <f>N67*1000/180</f>
        <v>73.288473492418106</v>
      </c>
    </row>
    <row r="68" spans="1:15">
      <c r="A68" s="64">
        <f>'Mch-Tsc wt'!B116</f>
        <v>36.5</v>
      </c>
      <c r="B68" s="52" t="s">
        <v>49</v>
      </c>
      <c r="C68" s="145">
        <v>22.48</v>
      </c>
      <c r="D68" s="145">
        <v>18.600000000000001</v>
      </c>
      <c r="E68" s="145">
        <v>0</v>
      </c>
      <c r="F68" s="145">
        <v>9431.1</v>
      </c>
      <c r="G68" s="145">
        <v>1483.43</v>
      </c>
      <c r="H68" s="901">
        <f>F68-G68</f>
        <v>7947.67</v>
      </c>
      <c r="I68" s="902"/>
      <c r="J68" s="901">
        <f>H68*(1250+D68+E68)*1500/(125*1250)/(C68/1000)</f>
        <v>4305657.293380782</v>
      </c>
      <c r="K68" s="902"/>
      <c r="L68" s="901">
        <f>L67</f>
        <v>162.87858614232209</v>
      </c>
      <c r="M68" s="902"/>
      <c r="N68" s="287">
        <f>IF(ISERROR(J68/L68/40),"",J68/L68/40)</f>
        <v>660.86914728289253</v>
      </c>
      <c r="O68" s="288">
        <f>N68*1000/180</f>
        <v>3671.4952626827362</v>
      </c>
    </row>
    <row r="69" spans="1:15">
      <c r="A69" s="68"/>
      <c r="B69" s="52" t="s">
        <v>216</v>
      </c>
      <c r="C69" s="145">
        <v>62.23</v>
      </c>
      <c r="D69" s="145">
        <v>19.350000000000001</v>
      </c>
      <c r="E69" s="145">
        <v>0.1</v>
      </c>
      <c r="F69" s="145">
        <v>241.07</v>
      </c>
      <c r="G69" s="145">
        <v>111.57</v>
      </c>
      <c r="H69" s="901">
        <f>F69-G69</f>
        <v>129.5</v>
      </c>
      <c r="I69" s="902"/>
      <c r="J69" s="901">
        <f>H69*(1250+D69+E69)*1500/(125*1250)/(C69/1000)</f>
        <v>25360.440944881888</v>
      </c>
      <c r="K69" s="902"/>
      <c r="L69" s="901">
        <f>L67</f>
        <v>162.87858614232209</v>
      </c>
      <c r="M69" s="902"/>
      <c r="N69" s="287">
        <f>IF(ISERROR(J69/L69/40),"",J69/L69/40)</f>
        <v>3.8925376173639741</v>
      </c>
      <c r="O69" s="288">
        <f>N69*1000/180</f>
        <v>21.625208985355414</v>
      </c>
    </row>
    <row r="70" spans="1:15">
      <c r="A70" s="68"/>
      <c r="B70" s="208" t="s">
        <v>109</v>
      </c>
      <c r="C70" s="145">
        <v>53.5</v>
      </c>
      <c r="D70" s="145">
        <v>18.7</v>
      </c>
      <c r="E70" s="145">
        <v>0.2</v>
      </c>
      <c r="F70" s="145">
        <v>349.42</v>
      </c>
      <c r="G70" s="145">
        <v>191.18</v>
      </c>
      <c r="H70" s="901">
        <f t="shared" ref="H70:H72" si="21">F70-G70</f>
        <v>158.24</v>
      </c>
      <c r="I70" s="902"/>
      <c r="J70" s="901">
        <f t="shared" ref="J70:J72" si="22">H70*(1250+D70+E70)*1500/(125*1250)/(C70/1000)</f>
        <v>36029.739543925243</v>
      </c>
      <c r="K70" s="902"/>
      <c r="L70" s="901">
        <f t="shared" ref="L70:L72" si="23">L68</f>
        <v>162.87858614232209</v>
      </c>
      <c r="M70" s="902"/>
      <c r="N70" s="287">
        <f t="shared" ref="N70:N72" si="24">IF(ISERROR(J70/L70/40),"",J70/L70/40)</f>
        <v>5.5301529190035339</v>
      </c>
      <c r="O70" s="288">
        <f t="shared" ref="O70:O72" si="25">N70*1000/180</f>
        <v>30.723071772241852</v>
      </c>
    </row>
    <row r="71" spans="1:15">
      <c r="A71" s="68"/>
      <c r="B71" s="52" t="s">
        <v>232</v>
      </c>
      <c r="C71" s="145"/>
      <c r="D71" s="145"/>
      <c r="E71" s="145"/>
      <c r="F71" s="145"/>
      <c r="G71" s="145"/>
      <c r="H71" s="901"/>
      <c r="I71" s="902"/>
      <c r="J71" s="901"/>
      <c r="K71" s="902"/>
      <c r="L71" s="901"/>
      <c r="M71" s="902"/>
      <c r="N71" s="287"/>
      <c r="O71" s="288"/>
    </row>
    <row r="72" spans="1:15">
      <c r="A72" s="69"/>
      <c r="B72" s="301" t="s">
        <v>101</v>
      </c>
      <c r="C72" s="145">
        <v>26.82</v>
      </c>
      <c r="D72" s="145">
        <v>19.149999999999999</v>
      </c>
      <c r="E72" s="145">
        <v>0</v>
      </c>
      <c r="F72" s="145">
        <v>4715.33</v>
      </c>
      <c r="G72" s="145">
        <v>2235.2199999999998</v>
      </c>
      <c r="H72" s="901">
        <f t="shared" si="21"/>
        <v>2480.11</v>
      </c>
      <c r="I72" s="902"/>
      <c r="J72" s="901">
        <f t="shared" si="22"/>
        <v>1126669.0314093959</v>
      </c>
      <c r="K72" s="902"/>
      <c r="L72" s="901">
        <f t="shared" si="23"/>
        <v>162.87858614232209</v>
      </c>
      <c r="M72" s="902"/>
      <c r="N72" s="287">
        <f t="shared" si="24"/>
        <v>172.9308097052305</v>
      </c>
      <c r="O72" s="288">
        <f t="shared" si="25"/>
        <v>960.72672058461387</v>
      </c>
    </row>
    <row r="73" spans="1:15">
      <c r="A73" s="91"/>
      <c r="B73" s="91"/>
      <c r="C73" s="91"/>
      <c r="D73" s="91"/>
      <c r="E73" s="91"/>
      <c r="F73" s="91"/>
      <c r="G73" s="91"/>
      <c r="H73" s="91"/>
      <c r="I73" s="91"/>
      <c r="J73" s="91"/>
      <c r="K73" s="91"/>
      <c r="L73" s="91"/>
      <c r="M73" s="91"/>
      <c r="N73" s="91"/>
      <c r="O73" s="91"/>
    </row>
    <row r="74" spans="1:15" ht="14.25" customHeight="1">
      <c r="A74" s="299" t="s">
        <v>78</v>
      </c>
      <c r="B74" s="300" t="s">
        <v>50</v>
      </c>
      <c r="C74" s="31" t="s">
        <v>66</v>
      </c>
      <c r="D74" s="36" t="s">
        <v>67</v>
      </c>
      <c r="E74" s="36" t="s">
        <v>68</v>
      </c>
      <c r="F74" s="36" t="s">
        <v>102</v>
      </c>
      <c r="G74" s="36" t="s">
        <v>103</v>
      </c>
      <c r="H74" s="791" t="s">
        <v>198</v>
      </c>
      <c r="I74" s="867"/>
      <c r="J74" s="791" t="s">
        <v>199</v>
      </c>
      <c r="K74" s="792"/>
      <c r="L74" s="791" t="s">
        <v>87</v>
      </c>
      <c r="M74" s="867"/>
      <c r="N74" s="906" t="s">
        <v>71</v>
      </c>
      <c r="O74" s="907"/>
    </row>
    <row r="75" spans="1:15" ht="12.75" customHeight="1">
      <c r="A75" s="53"/>
      <c r="B75" s="21"/>
      <c r="C75" s="22" t="s">
        <v>72</v>
      </c>
      <c r="D75" s="51" t="s">
        <v>73</v>
      </c>
      <c r="E75" s="51" t="s">
        <v>73</v>
      </c>
      <c r="F75" s="13" t="s">
        <v>74</v>
      </c>
      <c r="G75" s="13" t="s">
        <v>75</v>
      </c>
      <c r="H75" s="875" t="s">
        <v>76</v>
      </c>
      <c r="I75" s="876"/>
      <c r="J75" s="875" t="s">
        <v>163</v>
      </c>
      <c r="K75" s="876"/>
      <c r="L75" s="875" t="s">
        <v>197</v>
      </c>
      <c r="M75" s="876"/>
      <c r="N75" s="202" t="s">
        <v>162</v>
      </c>
      <c r="O75" s="174" t="s">
        <v>100</v>
      </c>
    </row>
    <row r="76" spans="1:15">
      <c r="A76" s="67" t="s">
        <v>61</v>
      </c>
      <c r="B76" s="52" t="s">
        <v>112</v>
      </c>
      <c r="C76" s="276"/>
      <c r="D76" s="145"/>
      <c r="E76" s="145"/>
      <c r="F76" s="145"/>
      <c r="G76" s="277"/>
      <c r="H76" s="901"/>
      <c r="I76" s="902"/>
      <c r="J76" s="901"/>
      <c r="K76" s="902"/>
      <c r="L76" s="901"/>
      <c r="M76" s="902"/>
      <c r="N76" s="287"/>
      <c r="O76" s="288"/>
    </row>
    <row r="77" spans="1:15">
      <c r="A77" s="64">
        <f>'Mch-Tsc wt'!B133</f>
        <v>377</v>
      </c>
      <c r="B77" s="52" t="s">
        <v>279</v>
      </c>
      <c r="C77" s="276"/>
      <c r="D77" s="278"/>
      <c r="E77" s="278"/>
      <c r="F77" s="278"/>
      <c r="G77" s="279"/>
      <c r="H77" s="901"/>
      <c r="I77" s="902"/>
      <c r="J77" s="901"/>
      <c r="K77" s="902"/>
      <c r="L77" s="901"/>
      <c r="M77" s="902"/>
      <c r="N77" s="287"/>
      <c r="O77" s="288"/>
    </row>
    <row r="78" spans="1:15">
      <c r="A78" s="68" t="s">
        <v>80</v>
      </c>
      <c r="B78" s="52" t="s">
        <v>48</v>
      </c>
      <c r="C78" s="145">
        <v>53.46</v>
      </c>
      <c r="D78" s="145">
        <v>16.2</v>
      </c>
      <c r="E78" s="145">
        <v>0</v>
      </c>
      <c r="F78" s="145">
        <v>549.58000000000004</v>
      </c>
      <c r="G78" s="277">
        <v>202.81</v>
      </c>
      <c r="H78" s="901">
        <f>F78-G78</f>
        <v>346.77000000000004</v>
      </c>
      <c r="I78" s="902"/>
      <c r="J78" s="901">
        <f>H78*(1250+D78+E78)*1500/(125*1250)/(C78/1000)</f>
        <v>78847.169292929306</v>
      </c>
      <c r="K78" s="902"/>
      <c r="L78" s="901">
        <f>IF(ISERROR('Mch-Tsc wt'!Y149/'Mch-Tsc wt'!X149/10),"",'Mch-Tsc wt'!Y149/'Mch-Tsc wt'!X149/10)</f>
        <v>214.38367114485987</v>
      </c>
      <c r="M78" s="902"/>
      <c r="N78" s="287">
        <f>IF(ISERROR(J78/L78/40),"",J78/L78/40)</f>
        <v>9.194633256332752</v>
      </c>
      <c r="O78" s="288">
        <f>N78*1000/180</f>
        <v>51.081295868515291</v>
      </c>
    </row>
    <row r="79" spans="1:15">
      <c r="A79" s="64">
        <f>'Mch-Tsc wt'!B138</f>
        <v>39.700000000000003</v>
      </c>
      <c r="B79" s="52" t="s">
        <v>49</v>
      </c>
      <c r="C79" s="145">
        <v>29.6</v>
      </c>
      <c r="D79" s="145">
        <v>18.100000000000001</v>
      </c>
      <c r="E79" s="145">
        <v>0.3</v>
      </c>
      <c r="F79" s="145">
        <v>14207.86</v>
      </c>
      <c r="G79" s="277">
        <v>2551.4299999999998</v>
      </c>
      <c r="H79" s="901">
        <f>F79-G79</f>
        <v>11656.43</v>
      </c>
      <c r="I79" s="902"/>
      <c r="J79" s="901">
        <f>H79*(1250+D79+E79)*1500/(125*1250)/(C79/1000)</f>
        <v>4795140.263351352</v>
      </c>
      <c r="K79" s="902"/>
      <c r="L79" s="901">
        <f>L78</f>
        <v>214.38367114485987</v>
      </c>
      <c r="M79" s="902"/>
      <c r="N79" s="287">
        <f>IF(ISERROR(J79/L79/40),"",J79/L79/40)</f>
        <v>559.17741283001646</v>
      </c>
      <c r="O79" s="288">
        <f>N79*1000/180</f>
        <v>3106.5411823889804</v>
      </c>
    </row>
    <row r="80" spans="1:15">
      <c r="A80" s="68"/>
      <c r="B80" s="52" t="s">
        <v>216</v>
      </c>
      <c r="C80" s="145">
        <v>53.69</v>
      </c>
      <c r="D80" s="145">
        <v>19.399999999999999</v>
      </c>
      <c r="E80" s="145">
        <v>0.2</v>
      </c>
      <c r="F80" s="145">
        <v>239.49</v>
      </c>
      <c r="G80" s="277">
        <v>91.86</v>
      </c>
      <c r="H80" s="901">
        <f>F80-G80</f>
        <v>147.63</v>
      </c>
      <c r="I80" s="902"/>
      <c r="J80" s="901">
        <f>H80*(1250+D80+E80)*1500/(125*1250)/(C80/1000)</f>
        <v>33513.467327249025</v>
      </c>
      <c r="K80" s="902"/>
      <c r="L80" s="901">
        <f>L78</f>
        <v>214.38367114485987</v>
      </c>
      <c r="M80" s="902"/>
      <c r="N80" s="287">
        <f>IF(ISERROR(J80/L80/40),"",J80/L80/40)</f>
        <v>3.9081179956802594</v>
      </c>
      <c r="O80" s="288">
        <f>N80*1000/180</f>
        <v>21.711766642668106</v>
      </c>
    </row>
    <row r="81" spans="1:15">
      <c r="A81" s="68"/>
      <c r="B81" s="208" t="s">
        <v>109</v>
      </c>
      <c r="C81" s="145">
        <v>61.4</v>
      </c>
      <c r="D81" s="145">
        <v>18.7</v>
      </c>
      <c r="E81" s="145">
        <v>0.2</v>
      </c>
      <c r="F81" s="145">
        <v>318.47000000000003</v>
      </c>
      <c r="G81" s="277">
        <v>181.35</v>
      </c>
      <c r="H81" s="901">
        <f t="shared" ref="H81:H83" si="26">F81-G81</f>
        <v>137.12000000000003</v>
      </c>
      <c r="I81" s="902"/>
      <c r="J81" s="901">
        <f t="shared" ref="J81:J83" si="27">H81*(1250+D81+E81)*1500/(125*1250)/(C81/1000)</f>
        <v>27203.893368078185</v>
      </c>
      <c r="K81" s="902"/>
      <c r="L81" s="901">
        <f t="shared" ref="L81:L83" si="28">L79</f>
        <v>214.38367114485987</v>
      </c>
      <c r="M81" s="902"/>
      <c r="N81" s="287">
        <f t="shared" ref="N81:N83" si="29">IF(ISERROR(J81/L81/40),"",J81/L81/40)</f>
        <v>3.1723373826470684</v>
      </c>
      <c r="O81" s="288">
        <f t="shared" ref="O81:O83" si="30">N81*1000/180</f>
        <v>17.624096570261489</v>
      </c>
    </row>
    <row r="82" spans="1:15">
      <c r="A82" s="68"/>
      <c r="B82" s="52" t="s">
        <v>232</v>
      </c>
      <c r="C82" s="145"/>
      <c r="D82" s="145"/>
      <c r="E82" s="145"/>
      <c r="F82" s="145"/>
      <c r="G82" s="277"/>
      <c r="H82" s="901"/>
      <c r="I82" s="902"/>
      <c r="J82" s="901"/>
      <c r="K82" s="902"/>
      <c r="L82" s="901"/>
      <c r="M82" s="902"/>
      <c r="N82" s="287"/>
      <c r="O82" s="288"/>
    </row>
    <row r="83" spans="1:15">
      <c r="A83" s="69"/>
      <c r="B83" s="301" t="s">
        <v>101</v>
      </c>
      <c r="C83" s="145">
        <v>26</v>
      </c>
      <c r="D83" s="145">
        <v>19</v>
      </c>
      <c r="E83" s="145">
        <v>0.3</v>
      </c>
      <c r="F83" s="145">
        <v>10104.459999999999</v>
      </c>
      <c r="G83" s="277">
        <v>4169.99</v>
      </c>
      <c r="H83" s="901">
        <f t="shared" si="26"/>
        <v>5934.4699999999993</v>
      </c>
      <c r="I83" s="902"/>
      <c r="J83" s="901">
        <f t="shared" si="27"/>
        <v>2781276.1000615377</v>
      </c>
      <c r="K83" s="902"/>
      <c r="L83" s="901">
        <f t="shared" si="28"/>
        <v>214.38367114485987</v>
      </c>
      <c r="M83" s="902"/>
      <c r="N83" s="287">
        <f t="shared" si="29"/>
        <v>324.33394824438597</v>
      </c>
      <c r="O83" s="288">
        <f t="shared" si="30"/>
        <v>1801.8552680243663</v>
      </c>
    </row>
    <row r="84" spans="1:15">
      <c r="A84" s="91"/>
      <c r="B84" s="91"/>
      <c r="C84" s="91"/>
      <c r="D84" s="91"/>
      <c r="E84" s="91"/>
      <c r="F84" s="91"/>
      <c r="G84" s="91"/>
      <c r="H84" s="91"/>
      <c r="I84" s="91"/>
      <c r="J84" s="91"/>
      <c r="K84" s="91"/>
      <c r="L84" s="91"/>
      <c r="M84" s="91"/>
      <c r="N84" s="91"/>
      <c r="O84" s="91"/>
    </row>
    <row r="85" spans="1:15" ht="14.25" customHeight="1">
      <c r="A85" s="299" t="s">
        <v>79</v>
      </c>
      <c r="B85" s="300" t="s">
        <v>50</v>
      </c>
      <c r="C85" s="31" t="s">
        <v>66</v>
      </c>
      <c r="D85" s="36" t="s">
        <v>67</v>
      </c>
      <c r="E85" s="36" t="s">
        <v>68</v>
      </c>
      <c r="F85" s="36" t="s">
        <v>102</v>
      </c>
      <c r="G85" s="36" t="s">
        <v>103</v>
      </c>
      <c r="H85" s="791" t="s">
        <v>198</v>
      </c>
      <c r="I85" s="867"/>
      <c r="J85" s="791" t="s">
        <v>199</v>
      </c>
      <c r="K85" s="792"/>
      <c r="L85" s="791" t="s">
        <v>87</v>
      </c>
      <c r="M85" s="867"/>
      <c r="N85" s="906" t="s">
        <v>71</v>
      </c>
      <c r="O85" s="907"/>
    </row>
    <row r="86" spans="1:15" ht="12.75" customHeight="1">
      <c r="A86" s="53"/>
      <c r="B86" s="21"/>
      <c r="C86" s="22" t="s">
        <v>72</v>
      </c>
      <c r="D86" s="51" t="s">
        <v>73</v>
      </c>
      <c r="E86" s="51" t="s">
        <v>73</v>
      </c>
      <c r="F86" s="13" t="s">
        <v>74</v>
      </c>
      <c r="G86" s="13" t="s">
        <v>75</v>
      </c>
      <c r="H86" s="875" t="s">
        <v>76</v>
      </c>
      <c r="I86" s="876"/>
      <c r="J86" s="875" t="s">
        <v>163</v>
      </c>
      <c r="K86" s="876"/>
      <c r="L86" s="875" t="s">
        <v>197</v>
      </c>
      <c r="M86" s="876"/>
      <c r="N86" s="202" t="s">
        <v>162</v>
      </c>
      <c r="O86" s="174" t="s">
        <v>100</v>
      </c>
    </row>
    <row r="87" spans="1:15">
      <c r="A87" s="67" t="s">
        <v>61</v>
      </c>
      <c r="B87" s="52" t="s">
        <v>112</v>
      </c>
      <c r="C87" s="276"/>
      <c r="D87" s="145"/>
      <c r="E87" s="145"/>
      <c r="F87" s="145"/>
      <c r="G87" s="277"/>
      <c r="H87" s="903"/>
      <c r="I87" s="904"/>
      <c r="J87" s="903"/>
      <c r="K87" s="904"/>
      <c r="L87" s="903"/>
      <c r="M87" s="905"/>
      <c r="N87" s="285"/>
      <c r="O87" s="286"/>
    </row>
    <row r="88" spans="1:15">
      <c r="A88" s="64">
        <f>'Mch-Tsc wt'!B155</f>
        <v>378</v>
      </c>
      <c r="B88" s="52" t="s">
        <v>279</v>
      </c>
      <c r="C88" s="276"/>
      <c r="D88" s="278"/>
      <c r="E88" s="278"/>
      <c r="F88" s="278"/>
      <c r="G88" s="279"/>
      <c r="H88" s="901"/>
      <c r="I88" s="902"/>
      <c r="J88" s="901"/>
      <c r="K88" s="902"/>
      <c r="L88" s="901"/>
      <c r="M88" s="902"/>
      <c r="N88" s="287"/>
      <c r="O88" s="288"/>
    </row>
    <row r="89" spans="1:15">
      <c r="A89" s="68" t="s">
        <v>80</v>
      </c>
      <c r="B89" s="52" t="s">
        <v>48</v>
      </c>
      <c r="C89" s="145">
        <v>52.92</v>
      </c>
      <c r="D89" s="145">
        <v>18.5</v>
      </c>
      <c r="E89" s="145">
        <v>0</v>
      </c>
      <c r="F89" s="145">
        <v>1005.27</v>
      </c>
      <c r="G89" s="277">
        <v>359.54</v>
      </c>
      <c r="H89" s="901">
        <f>F89-G89</f>
        <v>645.73</v>
      </c>
      <c r="I89" s="902"/>
      <c r="J89" s="901">
        <f>H89*(1250+D89+E89)*1500/(125*1250)/(C89/1000)</f>
        <v>148591.11201814059</v>
      </c>
      <c r="K89" s="902"/>
      <c r="L89" s="901">
        <f>IF(ISERROR('Mch-Tsc wt'!Y171/'Mch-Tsc wt'!X171/10),"",'Mch-Tsc wt'!Y171/'Mch-Tsc wt'!X171/10)</f>
        <v>206.8333275623269</v>
      </c>
      <c r="M89" s="902"/>
      <c r="N89" s="287">
        <f>IF(ISERROR(J89/L89/40),"",J89/L89/40)</f>
        <v>17.960247723298401</v>
      </c>
      <c r="O89" s="288">
        <f>N89*1000/180</f>
        <v>99.779154018324462</v>
      </c>
    </row>
    <row r="90" spans="1:15">
      <c r="A90" s="64">
        <f>'Mch-Tsc wt'!B160</f>
        <v>36.700000000000003</v>
      </c>
      <c r="B90" s="52" t="s">
        <v>49</v>
      </c>
      <c r="C90" s="145">
        <v>28.57</v>
      </c>
      <c r="D90" s="145">
        <v>20</v>
      </c>
      <c r="E90" s="145">
        <v>0.3</v>
      </c>
      <c r="F90" s="145">
        <v>11100.42</v>
      </c>
      <c r="G90" s="277">
        <v>1777.08</v>
      </c>
      <c r="H90" s="901">
        <f>F90-G90</f>
        <v>9323.34</v>
      </c>
      <c r="I90" s="902"/>
      <c r="J90" s="901">
        <f>H90*(1250+D90+E90)*1500/(125*1250)/(C90/1000)</f>
        <v>3979594.4171928596</v>
      </c>
      <c r="K90" s="902"/>
      <c r="L90" s="901">
        <f>L89</f>
        <v>206.8333275623269</v>
      </c>
      <c r="M90" s="902"/>
      <c r="N90" s="287">
        <f>IF(ISERROR(J90/L90/40),"",J90/L90/40)</f>
        <v>481.01464885943653</v>
      </c>
      <c r="O90" s="288">
        <f>N90*1000/180</f>
        <v>2672.3036047746473</v>
      </c>
    </row>
    <row r="91" spans="1:15">
      <c r="A91" s="68"/>
      <c r="B91" s="52" t="s">
        <v>216</v>
      </c>
      <c r="C91" s="145">
        <v>57.82</v>
      </c>
      <c r="D91" s="145">
        <v>20.8</v>
      </c>
      <c r="E91" s="145">
        <v>0.1</v>
      </c>
      <c r="F91" s="145">
        <v>196.39</v>
      </c>
      <c r="G91" s="277">
        <v>89.12</v>
      </c>
      <c r="H91" s="901">
        <f>F91-G91</f>
        <v>107.26999999999998</v>
      </c>
      <c r="I91" s="902"/>
      <c r="J91" s="901">
        <f>H91*(1250+D91+E91)*1500/(125*1250)/(C91/1000)</f>
        <v>22635.120249048763</v>
      </c>
      <c r="K91" s="902"/>
      <c r="L91" s="901">
        <f>L89</f>
        <v>206.8333275623269</v>
      </c>
      <c r="M91" s="902"/>
      <c r="N91" s="287">
        <f>IF(ISERROR(J91/L91/40),"",J91/L91/40)</f>
        <v>2.7359130798478217</v>
      </c>
      <c r="O91" s="288">
        <f>N91*1000/180</f>
        <v>15.199517110265676</v>
      </c>
    </row>
    <row r="92" spans="1:15">
      <c r="A92" s="68"/>
      <c r="B92" s="208" t="s">
        <v>109</v>
      </c>
      <c r="C92" s="145">
        <v>54.24</v>
      </c>
      <c r="D92" s="145">
        <v>20.5</v>
      </c>
      <c r="E92" s="145">
        <v>0.1</v>
      </c>
      <c r="F92" s="145">
        <v>494.63</v>
      </c>
      <c r="G92" s="277">
        <v>249.28</v>
      </c>
      <c r="H92" s="901">
        <f t="shared" ref="H92" si="31">F92-G92</f>
        <v>245.35</v>
      </c>
      <c r="I92" s="902"/>
      <c r="J92" s="901">
        <f t="shared" ref="J92" si="32">H92*(1250+D92+E92)*1500/(125*1250)/(C92/1000)</f>
        <v>55175.523893805301</v>
      </c>
      <c r="K92" s="902"/>
      <c r="L92" s="901">
        <f t="shared" ref="L92:L94" si="33">L90</f>
        <v>206.8333275623269</v>
      </c>
      <c r="M92" s="902"/>
      <c r="N92" s="287">
        <f t="shared" ref="N92" si="34">IF(ISERROR(J92/L92/40),"",J92/L92/40)</f>
        <v>6.6690804310996228</v>
      </c>
      <c r="O92" s="288">
        <f t="shared" ref="O92:O94" si="35">N92*1000/180</f>
        <v>37.050446839442351</v>
      </c>
    </row>
    <row r="93" spans="1:15">
      <c r="A93" s="68"/>
      <c r="B93" s="52" t="s">
        <v>232</v>
      </c>
      <c r="C93" s="145"/>
      <c r="D93" s="145"/>
      <c r="E93" s="145"/>
      <c r="F93" s="145"/>
      <c r="G93" s="277"/>
      <c r="H93" s="901"/>
      <c r="I93" s="902"/>
      <c r="J93" s="901"/>
      <c r="K93" s="902"/>
      <c r="L93" s="901"/>
      <c r="M93" s="902"/>
      <c r="N93" s="287"/>
      <c r="O93" s="288"/>
    </row>
    <row r="94" spans="1:15">
      <c r="A94" s="69"/>
      <c r="B94" s="301" t="s">
        <v>101</v>
      </c>
      <c r="C94" s="145">
        <v>21.03</v>
      </c>
      <c r="D94" s="145">
        <v>20.5</v>
      </c>
      <c r="E94" s="145">
        <v>0.1</v>
      </c>
      <c r="F94" s="145">
        <v>9633.02</v>
      </c>
      <c r="G94" s="277">
        <v>3873.63</v>
      </c>
      <c r="H94" s="901">
        <f t="shared" ref="H94" si="36">F94-G94</f>
        <v>5759.39</v>
      </c>
      <c r="I94" s="902"/>
      <c r="J94" s="901">
        <f t="shared" ref="J94" si="37">H94*(1250+D94+E94)*1500/(125*1250)/(C94/1000)</f>
        <v>3340544.7915549213</v>
      </c>
      <c r="K94" s="902"/>
      <c r="L94" s="901">
        <f t="shared" si="33"/>
        <v>206.8333275623269</v>
      </c>
      <c r="M94" s="902"/>
      <c r="N94" s="287">
        <f t="shared" ref="N94" si="38">IF(ISERROR(J94/L94/40),"",J94/L94/40)</f>
        <v>403.77254852077522</v>
      </c>
      <c r="O94" s="288">
        <f t="shared" si="35"/>
        <v>2243.180825115418</v>
      </c>
    </row>
    <row r="95" spans="1:15">
      <c r="A95" s="92"/>
      <c r="B95" s="92"/>
      <c r="C95" s="92"/>
      <c r="D95" s="92"/>
      <c r="E95" s="92"/>
      <c r="F95" s="92"/>
      <c r="G95" s="92"/>
      <c r="H95" s="92"/>
      <c r="I95" s="92"/>
      <c r="J95" s="92"/>
      <c r="K95" s="92"/>
      <c r="L95" s="92"/>
      <c r="M95" s="92"/>
      <c r="N95" s="92"/>
    </row>
    <row r="96" spans="1:15" ht="14.25" customHeight="1">
      <c r="A96" s="299" t="s">
        <v>156</v>
      </c>
      <c r="B96" s="300" t="s">
        <v>50</v>
      </c>
      <c r="C96" s="31" t="s">
        <v>66</v>
      </c>
      <c r="D96" s="36" t="s">
        <v>67</v>
      </c>
      <c r="E96" s="36" t="s">
        <v>68</v>
      </c>
      <c r="F96" s="36" t="s">
        <v>102</v>
      </c>
      <c r="G96" s="36" t="s">
        <v>103</v>
      </c>
      <c r="H96" s="791" t="s">
        <v>198</v>
      </c>
      <c r="I96" s="867"/>
      <c r="J96" s="791" t="s">
        <v>199</v>
      </c>
      <c r="K96" s="792"/>
      <c r="L96" s="791" t="s">
        <v>87</v>
      </c>
      <c r="M96" s="867"/>
      <c r="N96" s="906" t="s">
        <v>71</v>
      </c>
      <c r="O96" s="907"/>
    </row>
    <row r="97" spans="1:15" ht="12.75" customHeight="1">
      <c r="A97" s="53"/>
      <c r="B97" s="21"/>
      <c r="C97" s="22" t="s">
        <v>72</v>
      </c>
      <c r="D97" s="51" t="s">
        <v>73</v>
      </c>
      <c r="E97" s="51" t="s">
        <v>73</v>
      </c>
      <c r="F97" s="13" t="s">
        <v>74</v>
      </c>
      <c r="G97" s="13" t="s">
        <v>75</v>
      </c>
      <c r="H97" s="875" t="s">
        <v>76</v>
      </c>
      <c r="I97" s="876"/>
      <c r="J97" s="875" t="s">
        <v>163</v>
      </c>
      <c r="K97" s="876"/>
      <c r="L97" s="875" t="s">
        <v>197</v>
      </c>
      <c r="M97" s="876"/>
      <c r="N97" s="202" t="s">
        <v>162</v>
      </c>
      <c r="O97" s="174" t="s">
        <v>100</v>
      </c>
    </row>
    <row r="98" spans="1:15">
      <c r="A98" s="67" t="s">
        <v>61</v>
      </c>
      <c r="B98" s="52" t="s">
        <v>112</v>
      </c>
      <c r="C98" s="276"/>
      <c r="D98" s="145"/>
      <c r="E98" s="145"/>
      <c r="F98" s="145"/>
      <c r="G98" s="277"/>
      <c r="H98" s="903"/>
      <c r="I98" s="904"/>
      <c r="J98" s="903"/>
      <c r="K98" s="904"/>
      <c r="L98" s="903"/>
      <c r="M98" s="905"/>
      <c r="N98" s="285"/>
      <c r="O98" s="286"/>
    </row>
    <row r="99" spans="1:15">
      <c r="A99" s="64" t="str">
        <f>'Mch-Tsc wt'!B177</f>
        <v>381/wh</v>
      </c>
      <c r="B99" s="52" t="s">
        <v>279</v>
      </c>
      <c r="C99" s="276"/>
      <c r="D99" s="278"/>
      <c r="E99" s="278"/>
      <c r="F99" s="278"/>
      <c r="G99" s="279"/>
      <c r="H99" s="901"/>
      <c r="I99" s="902"/>
      <c r="J99" s="901"/>
      <c r="K99" s="902"/>
      <c r="L99" s="901"/>
      <c r="M99" s="902"/>
      <c r="N99" s="287"/>
      <c r="O99" s="288"/>
    </row>
    <row r="100" spans="1:15">
      <c r="A100" s="68" t="s">
        <v>80</v>
      </c>
      <c r="B100" s="52" t="s">
        <v>48</v>
      </c>
      <c r="C100" s="145">
        <v>54.88</v>
      </c>
      <c r="D100" s="145">
        <v>18.5</v>
      </c>
      <c r="E100" s="145">
        <v>0</v>
      </c>
      <c r="F100" s="145">
        <v>819.72</v>
      </c>
      <c r="G100" s="277">
        <v>277.02999999999997</v>
      </c>
      <c r="H100" s="901">
        <f>F100-G100</f>
        <v>542.69000000000005</v>
      </c>
      <c r="I100" s="902"/>
      <c r="J100" s="901">
        <f>H100*(1250+D100+E100)*1500/(125*1250)/(C100/1000)</f>
        <v>120420.22128279883</v>
      </c>
      <c r="K100" s="902"/>
      <c r="L100" s="901">
        <f>IF(ISERROR('Mch-Tsc wt'!Y193/'Mch-Tsc wt'!X193/10),"",'Mch-Tsc wt'!Y193/'Mch-Tsc wt'!X193/10)</f>
        <v>245.30487341772155</v>
      </c>
      <c r="M100" s="902"/>
      <c r="N100" s="287">
        <f>IF(ISERROR(J100/L100/40),"",J100/L100/40)</f>
        <v>12.272506004980507</v>
      </c>
      <c r="O100" s="288">
        <f>N100*1000/180</f>
        <v>68.180588916558378</v>
      </c>
    </row>
    <row r="101" spans="1:15">
      <c r="A101" s="64">
        <f>'Mch-Tsc wt'!B182</f>
        <v>31.8</v>
      </c>
      <c r="B101" s="52" t="s">
        <v>49</v>
      </c>
      <c r="C101" s="145">
        <v>25.01</v>
      </c>
      <c r="D101" s="145">
        <v>20</v>
      </c>
      <c r="E101" s="145">
        <v>0</v>
      </c>
      <c r="F101" s="145">
        <v>12728.25</v>
      </c>
      <c r="G101" s="277">
        <v>2162.35</v>
      </c>
      <c r="H101" s="901">
        <f>F101-G101</f>
        <v>10565.9</v>
      </c>
      <c r="I101" s="902"/>
      <c r="J101" s="901">
        <f>H101*(1250+D101+E101)*1500/(125*1250)/(C101/1000)</f>
        <v>5150717.8248700518</v>
      </c>
      <c r="K101" s="902"/>
      <c r="L101" s="901">
        <f>L100</f>
        <v>245.30487341772155</v>
      </c>
      <c r="M101" s="902"/>
      <c r="N101" s="287">
        <f>IF(ISERROR(J101/L101/40),"",J101/L101/40)</f>
        <v>524.93023814686558</v>
      </c>
      <c r="O101" s="288">
        <f>N101*1000/180</f>
        <v>2916.2791008159202</v>
      </c>
    </row>
    <row r="102" spans="1:15">
      <c r="A102" s="68"/>
      <c r="B102" s="52" t="s">
        <v>216</v>
      </c>
      <c r="C102" s="145">
        <v>52.22</v>
      </c>
      <c r="D102" s="145">
        <v>21</v>
      </c>
      <c r="E102" s="145">
        <v>0.1</v>
      </c>
      <c r="F102" s="145">
        <v>195.35</v>
      </c>
      <c r="G102" s="277">
        <v>100.26</v>
      </c>
      <c r="H102" s="901">
        <f>F102-G102</f>
        <v>95.089999999999989</v>
      </c>
      <c r="I102" s="902"/>
      <c r="J102" s="901">
        <f>H102*(1250+D102+E102)*1500/(125*1250)/(C102/1000)</f>
        <v>22220.249528916123</v>
      </c>
      <c r="K102" s="902"/>
      <c r="L102" s="901">
        <f>L100</f>
        <v>245.30487341772155</v>
      </c>
      <c r="M102" s="902"/>
      <c r="N102" s="287">
        <f>IF(ISERROR(J102/L102/40),"",J102/L102/40)</f>
        <v>2.2645544317293274</v>
      </c>
      <c r="O102" s="288">
        <f>N102*1000/180</f>
        <v>12.580857954051819</v>
      </c>
    </row>
    <row r="103" spans="1:15">
      <c r="A103" s="68"/>
      <c r="B103" s="208" t="s">
        <v>109</v>
      </c>
      <c r="C103" s="145">
        <v>55.48</v>
      </c>
      <c r="D103" s="145">
        <v>20.3</v>
      </c>
      <c r="E103" s="145">
        <v>0</v>
      </c>
      <c r="F103" s="145">
        <v>987.41</v>
      </c>
      <c r="G103" s="277">
        <v>377.11</v>
      </c>
      <c r="H103" s="901">
        <f t="shared" ref="H103:H105" si="39">F103-G103</f>
        <v>610.29999999999995</v>
      </c>
      <c r="I103" s="902"/>
      <c r="J103" s="901">
        <f t="shared" ref="J103:J105" si="40">H103*(1250+D103+E103)*1500/(125*1250)/(C103/1000)</f>
        <v>134148.07613554437</v>
      </c>
      <c r="K103" s="902"/>
      <c r="L103" s="901">
        <f t="shared" ref="L103:L105" si="41">L101</f>
        <v>245.30487341772155</v>
      </c>
      <c r="M103" s="902"/>
      <c r="N103" s="287">
        <f t="shared" ref="N103:N105" si="42">IF(ISERROR(J103/L103/40),"",J103/L103/40)</f>
        <v>13.671566555784244</v>
      </c>
      <c r="O103" s="288">
        <f t="shared" ref="O103:O105" si="43">N103*1000/180</f>
        <v>75.953147532134693</v>
      </c>
    </row>
    <row r="104" spans="1:15">
      <c r="A104" s="68"/>
      <c r="B104" s="52" t="s">
        <v>232</v>
      </c>
      <c r="C104" s="145"/>
      <c r="D104" s="145"/>
      <c r="E104" s="145"/>
      <c r="F104" s="145"/>
      <c r="G104" s="277"/>
      <c r="H104" s="901"/>
      <c r="I104" s="902"/>
      <c r="J104" s="901"/>
      <c r="K104" s="902"/>
      <c r="L104" s="901"/>
      <c r="M104" s="902"/>
      <c r="N104" s="287"/>
      <c r="O104" s="288"/>
    </row>
    <row r="105" spans="1:15">
      <c r="A105" s="69"/>
      <c r="B105" s="301" t="s">
        <v>101</v>
      </c>
      <c r="C105" s="145">
        <v>26.73</v>
      </c>
      <c r="D105" s="145">
        <v>20.3</v>
      </c>
      <c r="E105" s="145">
        <v>0</v>
      </c>
      <c r="F105" s="145">
        <v>12079.73</v>
      </c>
      <c r="G105" s="277">
        <v>4415.6099999999997</v>
      </c>
      <c r="H105" s="901">
        <f t="shared" si="39"/>
        <v>7664.12</v>
      </c>
      <c r="I105" s="902"/>
      <c r="J105" s="901">
        <f t="shared" si="40"/>
        <v>3496559.0611896748</v>
      </c>
      <c r="K105" s="902"/>
      <c r="L105" s="901">
        <f t="shared" si="41"/>
        <v>245.30487341772155</v>
      </c>
      <c r="M105" s="902"/>
      <c r="N105" s="287">
        <f t="shared" si="42"/>
        <v>356.34830776838055</v>
      </c>
      <c r="O105" s="288">
        <f t="shared" si="43"/>
        <v>1979.7128209354476</v>
      </c>
    </row>
    <row r="106" spans="1:15">
      <c r="A106" s="92"/>
      <c r="B106" s="92"/>
      <c r="C106" s="92"/>
      <c r="D106" s="92"/>
      <c r="E106" s="92"/>
      <c r="F106" s="92"/>
      <c r="G106" s="92"/>
      <c r="H106" s="92"/>
      <c r="I106" s="92"/>
      <c r="J106" s="92"/>
      <c r="K106" s="92"/>
      <c r="L106" s="92"/>
      <c r="M106" s="92"/>
      <c r="N106" s="92"/>
    </row>
    <row r="107" spans="1:15" ht="14.25" customHeight="1">
      <c r="A107" s="299" t="s">
        <v>157</v>
      </c>
      <c r="B107" s="300" t="s">
        <v>50</v>
      </c>
      <c r="C107" s="31" t="s">
        <v>66</v>
      </c>
      <c r="D107" s="36" t="s">
        <v>67</v>
      </c>
      <c r="E107" s="36" t="s">
        <v>68</v>
      </c>
      <c r="F107" s="36" t="s">
        <v>102</v>
      </c>
      <c r="G107" s="36" t="s">
        <v>103</v>
      </c>
      <c r="H107" s="791" t="s">
        <v>198</v>
      </c>
      <c r="I107" s="867"/>
      <c r="J107" s="791" t="s">
        <v>199</v>
      </c>
      <c r="K107" s="792"/>
      <c r="L107" s="791" t="s">
        <v>87</v>
      </c>
      <c r="M107" s="867"/>
      <c r="N107" s="906" t="s">
        <v>71</v>
      </c>
      <c r="O107" s="907"/>
    </row>
    <row r="108" spans="1:15" ht="12.75" customHeight="1">
      <c r="A108" s="53"/>
      <c r="B108" s="21"/>
      <c r="C108" s="22" t="s">
        <v>72</v>
      </c>
      <c r="D108" s="51" t="s">
        <v>73</v>
      </c>
      <c r="E108" s="51" t="s">
        <v>73</v>
      </c>
      <c r="F108" s="13" t="s">
        <v>74</v>
      </c>
      <c r="G108" s="13" t="s">
        <v>75</v>
      </c>
      <c r="H108" s="875" t="s">
        <v>76</v>
      </c>
      <c r="I108" s="876"/>
      <c r="J108" s="875" t="s">
        <v>163</v>
      </c>
      <c r="K108" s="876"/>
      <c r="L108" s="875" t="s">
        <v>197</v>
      </c>
      <c r="M108" s="876"/>
      <c r="N108" s="202" t="s">
        <v>162</v>
      </c>
      <c r="O108" s="174" t="s">
        <v>100</v>
      </c>
    </row>
    <row r="109" spans="1:15">
      <c r="A109" s="67" t="s">
        <v>61</v>
      </c>
      <c r="B109" s="52" t="s">
        <v>112</v>
      </c>
      <c r="C109" s="276"/>
      <c r="D109" s="145"/>
      <c r="E109" s="145"/>
      <c r="F109" s="145"/>
      <c r="G109" s="277"/>
      <c r="H109" s="903"/>
      <c r="I109" s="904"/>
      <c r="J109" s="903"/>
      <c r="K109" s="904"/>
      <c r="L109" s="903"/>
      <c r="M109" s="905"/>
      <c r="N109" s="285"/>
      <c r="O109" s="286"/>
    </row>
    <row r="110" spans="1:15">
      <c r="A110" s="64">
        <f>'Mch-Tsc wt'!B199</f>
        <v>245</v>
      </c>
      <c r="B110" s="52" t="s">
        <v>279</v>
      </c>
      <c r="C110" s="276"/>
      <c r="D110" s="278"/>
      <c r="E110" s="278"/>
      <c r="F110" s="278"/>
      <c r="G110" s="279"/>
      <c r="H110" s="901"/>
      <c r="I110" s="902"/>
      <c r="J110" s="901"/>
      <c r="K110" s="902"/>
      <c r="L110" s="901"/>
      <c r="M110" s="902"/>
      <c r="N110" s="287"/>
      <c r="O110" s="288"/>
    </row>
    <row r="111" spans="1:15">
      <c r="A111" s="68" t="s">
        <v>80</v>
      </c>
      <c r="B111" s="52" t="s">
        <v>48</v>
      </c>
      <c r="C111" s="145">
        <v>55.63</v>
      </c>
      <c r="D111" s="145">
        <v>17.3</v>
      </c>
      <c r="E111" s="145">
        <v>0</v>
      </c>
      <c r="F111" s="145">
        <v>880.29</v>
      </c>
      <c r="G111" s="277">
        <v>314.14</v>
      </c>
      <c r="H111" s="901">
        <f>F111-G111</f>
        <v>566.15</v>
      </c>
      <c r="I111" s="902"/>
      <c r="J111" s="901">
        <f>H111*(1250+D111+E111)*1500/(125*1250)/(C111/1000)</f>
        <v>123814.95941039005</v>
      </c>
      <c r="K111" s="902"/>
      <c r="L111" s="901">
        <f>IF(ISERROR('Mch-Tsc wt'!Y215/'Mch-Tsc wt'!X215/10),"",'Mch-Tsc wt'!Y215/'Mch-Tsc wt'!X215/10)</f>
        <v>371.85074115044256</v>
      </c>
      <c r="M111" s="902"/>
      <c r="N111" s="287">
        <f>IF(ISERROR(J111/L111/40),"",J111/L111/40)</f>
        <v>8.3242377726159535</v>
      </c>
      <c r="O111" s="288">
        <f>N111*1000/180</f>
        <v>46.245765403421963</v>
      </c>
    </row>
    <row r="112" spans="1:15">
      <c r="A112" s="64">
        <f>'Mch-Tsc wt'!B204</f>
        <v>23.2</v>
      </c>
      <c r="B112" s="52" t="s">
        <v>49</v>
      </c>
      <c r="C112" s="145">
        <v>24.76</v>
      </c>
      <c r="D112" s="145">
        <v>19</v>
      </c>
      <c r="E112" s="145">
        <v>0.01</v>
      </c>
      <c r="F112" s="145">
        <v>13440.92</v>
      </c>
      <c r="G112" s="277">
        <v>2349.14</v>
      </c>
      <c r="H112" s="901">
        <f>F112-G112</f>
        <v>11091.78</v>
      </c>
      <c r="I112" s="902"/>
      <c r="J112" s="901">
        <f>H112*(1250+D112+E112)*1500/(125*1250)/(C112/1000)</f>
        <v>5457413.7917156713</v>
      </c>
      <c r="K112" s="902"/>
      <c r="L112" s="901">
        <f>L111</f>
        <v>371.85074115044256</v>
      </c>
      <c r="M112" s="902"/>
      <c r="N112" s="287">
        <f>IF(ISERROR(J112/L112/40),"",J112/L112/40)</f>
        <v>366.9088956789065</v>
      </c>
      <c r="O112" s="288">
        <f>N112*1000/180</f>
        <v>2038.3827537717029</v>
      </c>
    </row>
    <row r="113" spans="1:15">
      <c r="A113" s="68"/>
      <c r="B113" s="52" t="s">
        <v>216</v>
      </c>
      <c r="C113" s="145">
        <v>56.64</v>
      </c>
      <c r="D113" s="145">
        <v>20.5</v>
      </c>
      <c r="E113" s="145">
        <v>0.1</v>
      </c>
      <c r="F113" s="145">
        <v>511.56</v>
      </c>
      <c r="G113" s="277">
        <v>174.78</v>
      </c>
      <c r="H113" s="901">
        <f>F113-G113</f>
        <v>336.78</v>
      </c>
      <c r="I113" s="902"/>
      <c r="J113" s="901">
        <f>H113*(1250+D113+E113)*1500/(125*1250)/(C113/1000)</f>
        <v>72527.570847457609</v>
      </c>
      <c r="K113" s="902"/>
      <c r="L113" s="901">
        <f>L111</f>
        <v>371.85074115044256</v>
      </c>
      <c r="M113" s="902"/>
      <c r="N113" s="287">
        <f>IF(ISERROR(J113/L113/40),"",J113/L113/40)</f>
        <v>4.876121170490995</v>
      </c>
      <c r="O113" s="288">
        <f>N113*1000/180</f>
        <v>27.089562058283303</v>
      </c>
    </row>
    <row r="114" spans="1:15">
      <c r="A114" s="68"/>
      <c r="B114" s="208" t="s">
        <v>109</v>
      </c>
      <c r="C114" s="145">
        <v>55.37</v>
      </c>
      <c r="D114" s="145">
        <v>22.3</v>
      </c>
      <c r="E114" s="145">
        <v>3.7</v>
      </c>
      <c r="F114" s="145">
        <v>1916.82</v>
      </c>
      <c r="G114" s="277">
        <v>635.98</v>
      </c>
      <c r="H114" s="901">
        <f t="shared" ref="H114" si="44">F114-G114</f>
        <v>1280.8399999999999</v>
      </c>
      <c r="I114" s="902"/>
      <c r="J114" s="901">
        <f t="shared" ref="J114" si="45">H114*(1250+D114+E114)*1500/(125*1250)/(C114/1000)</f>
        <v>283362.42846306664</v>
      </c>
      <c r="K114" s="902"/>
      <c r="L114" s="901">
        <f t="shared" ref="L114:L116" si="46">L112</f>
        <v>371.85074115044256</v>
      </c>
      <c r="M114" s="902"/>
      <c r="N114" s="287">
        <f t="shared" ref="N114" si="47">IF(ISERROR(J114/L114/40),"",J114/L114/40)</f>
        <v>19.050817781510382</v>
      </c>
      <c r="O114" s="288">
        <f t="shared" ref="O114:O116" si="48">N114*1000/180</f>
        <v>105.83787656394657</v>
      </c>
    </row>
    <row r="115" spans="1:15">
      <c r="A115" s="68"/>
      <c r="B115" s="52" t="s">
        <v>232</v>
      </c>
      <c r="C115" s="145"/>
      <c r="D115" s="145"/>
      <c r="E115" s="145"/>
      <c r="F115" s="145"/>
      <c r="G115" s="277"/>
      <c r="H115" s="901"/>
      <c r="I115" s="902"/>
      <c r="J115" s="901"/>
      <c r="K115" s="902"/>
      <c r="L115" s="901"/>
      <c r="M115" s="902"/>
      <c r="N115" s="287"/>
      <c r="O115" s="288"/>
    </row>
    <row r="116" spans="1:15">
      <c r="A116" s="69"/>
      <c r="B116" s="301" t="s">
        <v>101</v>
      </c>
      <c r="C116" s="145">
        <v>27.02</v>
      </c>
      <c r="D116" s="145">
        <v>21</v>
      </c>
      <c r="E116" s="145">
        <v>0.03</v>
      </c>
      <c r="F116" s="145">
        <v>19142.560000000001</v>
      </c>
      <c r="G116" s="277">
        <v>5913.65</v>
      </c>
      <c r="H116" s="901">
        <f t="shared" ref="H116" si="49">F116-G116</f>
        <v>13228.910000000002</v>
      </c>
      <c r="I116" s="902"/>
      <c r="J116" s="901">
        <f t="shared" ref="J116" si="50">H116*(1250+D116+E116)*1500/(125*1250)/(C116/1000)</f>
        <v>5974007.3346439693</v>
      </c>
      <c r="K116" s="902"/>
      <c r="L116" s="901">
        <f t="shared" si="46"/>
        <v>371.85074115044256</v>
      </c>
      <c r="M116" s="902"/>
      <c r="N116" s="287">
        <f t="shared" ref="N116" si="51">IF(ISERROR(J116/L116/40),"",J116/L116/40)</f>
        <v>401.64013900855844</v>
      </c>
      <c r="O116" s="288">
        <f t="shared" si="48"/>
        <v>2231.3341056031022</v>
      </c>
    </row>
    <row r="117" spans="1:15">
      <c r="A117" s="92"/>
      <c r="B117" s="92"/>
      <c r="C117" s="92"/>
      <c r="D117" s="92"/>
      <c r="E117" s="92"/>
      <c r="F117" s="92"/>
      <c r="G117" s="92"/>
      <c r="H117" s="92"/>
      <c r="I117" s="92"/>
      <c r="J117" s="92"/>
      <c r="K117" s="92"/>
      <c r="L117" s="92"/>
      <c r="M117" s="92"/>
      <c r="N117" s="92"/>
    </row>
    <row r="118" spans="1:15" ht="14.25" customHeight="1">
      <c r="A118" s="299" t="s">
        <v>222</v>
      </c>
      <c r="B118" s="300" t="s">
        <v>50</v>
      </c>
      <c r="C118" s="31" t="s">
        <v>66</v>
      </c>
      <c r="D118" s="36" t="s">
        <v>67</v>
      </c>
      <c r="E118" s="36" t="s">
        <v>68</v>
      </c>
      <c r="F118" s="36" t="s">
        <v>102</v>
      </c>
      <c r="G118" s="36" t="s">
        <v>103</v>
      </c>
      <c r="H118" s="791" t="s">
        <v>198</v>
      </c>
      <c r="I118" s="867"/>
      <c r="J118" s="791" t="s">
        <v>199</v>
      </c>
      <c r="K118" s="792"/>
      <c r="L118" s="791" t="s">
        <v>87</v>
      </c>
      <c r="M118" s="867"/>
      <c r="N118" s="906" t="s">
        <v>71</v>
      </c>
      <c r="O118" s="907"/>
    </row>
    <row r="119" spans="1:15" ht="12.75" customHeight="1">
      <c r="A119" s="53"/>
      <c r="B119" s="21"/>
      <c r="C119" s="22" t="s">
        <v>72</v>
      </c>
      <c r="D119" s="51" t="s">
        <v>73</v>
      </c>
      <c r="E119" s="51" t="s">
        <v>73</v>
      </c>
      <c r="F119" s="13" t="s">
        <v>74</v>
      </c>
      <c r="G119" s="13" t="s">
        <v>75</v>
      </c>
      <c r="H119" s="875" t="s">
        <v>76</v>
      </c>
      <c r="I119" s="876"/>
      <c r="J119" s="875" t="s">
        <v>163</v>
      </c>
      <c r="K119" s="876"/>
      <c r="L119" s="875" t="s">
        <v>197</v>
      </c>
      <c r="M119" s="876"/>
      <c r="N119" s="202" t="s">
        <v>162</v>
      </c>
      <c r="O119" s="174" t="s">
        <v>100</v>
      </c>
    </row>
    <row r="120" spans="1:15">
      <c r="A120" s="67" t="s">
        <v>61</v>
      </c>
      <c r="B120" s="52" t="s">
        <v>112</v>
      </c>
      <c r="C120" s="276"/>
      <c r="D120" s="145"/>
      <c r="E120" s="145"/>
      <c r="F120" s="145"/>
      <c r="G120" s="277"/>
      <c r="H120" s="903"/>
      <c r="I120" s="904"/>
      <c r="J120" s="903"/>
      <c r="K120" s="904"/>
      <c r="L120" s="903"/>
      <c r="M120" s="905"/>
      <c r="N120" s="285"/>
      <c r="O120" s="286"/>
    </row>
    <row r="121" spans="1:15">
      <c r="A121" s="64" t="str">
        <f>'Mch-Tsc wt'!B221</f>
        <v>381/br</v>
      </c>
      <c r="B121" s="52" t="s">
        <v>279</v>
      </c>
      <c r="C121" s="276"/>
      <c r="D121" s="278"/>
      <c r="E121" s="278"/>
      <c r="F121" s="278"/>
      <c r="G121" s="279"/>
      <c r="H121" s="901"/>
      <c r="I121" s="902"/>
      <c r="J121" s="901"/>
      <c r="K121" s="902"/>
      <c r="L121" s="901"/>
      <c r="M121" s="902"/>
      <c r="N121" s="287"/>
      <c r="O121" s="288"/>
    </row>
    <row r="122" spans="1:15">
      <c r="A122" s="68" t="s">
        <v>80</v>
      </c>
      <c r="B122" s="52" t="s">
        <v>48</v>
      </c>
      <c r="C122" s="145">
        <v>60.31</v>
      </c>
      <c r="D122" s="145">
        <v>17.5</v>
      </c>
      <c r="E122" s="145">
        <v>1.1000000000000001</v>
      </c>
      <c r="F122" s="145">
        <v>1073.8800000000001</v>
      </c>
      <c r="G122" s="277">
        <v>338.89</v>
      </c>
      <c r="H122" s="901">
        <f>F122-G122</f>
        <v>734.99000000000012</v>
      </c>
      <c r="I122" s="902"/>
      <c r="J122" s="901">
        <f>H122*(1250+D122+E122)*1500/(125*1250)/(C122/1000)</f>
        <v>148418.50131653127</v>
      </c>
      <c r="K122" s="902"/>
      <c r="L122" s="901">
        <f>IF(ISERROR('Mch-Tsc wt'!Y237/'Mch-Tsc wt'!X237/10),"",'Mch-Tsc wt'!Y237/'Mch-Tsc wt'!X237/10)</f>
        <v>193.04975000000007</v>
      </c>
      <c r="M122" s="902"/>
      <c r="N122" s="287">
        <f>IF(ISERROR(J122/L122/40),"",J122/L122/40)</f>
        <v>19.22024003094166</v>
      </c>
      <c r="O122" s="288">
        <f>N122*1000/180</f>
        <v>106.77911128300921</v>
      </c>
    </row>
    <row r="123" spans="1:15">
      <c r="A123" s="64">
        <f>'Mch-Tsc wt'!B226</f>
        <v>31.5</v>
      </c>
      <c r="B123" s="52" t="s">
        <v>49</v>
      </c>
      <c r="C123" s="145">
        <v>21.51</v>
      </c>
      <c r="D123" s="145">
        <v>19</v>
      </c>
      <c r="E123" s="145">
        <v>0</v>
      </c>
      <c r="F123" s="145">
        <v>7338.45</v>
      </c>
      <c r="G123" s="277">
        <v>998.71</v>
      </c>
      <c r="H123" s="901">
        <f>F123-G123</f>
        <v>6339.74</v>
      </c>
      <c r="I123" s="902"/>
      <c r="J123" s="901">
        <f>H123*(1250+D123+E123)*1500/(125*1250)/(C123/1000)</f>
        <v>3590574.0853556483</v>
      </c>
      <c r="K123" s="902"/>
      <c r="L123" s="901">
        <f>L122</f>
        <v>193.04975000000007</v>
      </c>
      <c r="M123" s="902"/>
      <c r="N123" s="287">
        <f>IF(ISERROR(J123/L123/40),"",J123/L123/40)</f>
        <v>464.98041118359998</v>
      </c>
      <c r="O123" s="288">
        <f>N123*1000/180</f>
        <v>2583.2245065755556</v>
      </c>
    </row>
    <row r="124" spans="1:15">
      <c r="A124" s="68"/>
      <c r="B124" s="52" t="s">
        <v>216</v>
      </c>
      <c r="C124" s="145">
        <v>49.67</v>
      </c>
      <c r="D124" s="145">
        <v>20.6</v>
      </c>
      <c r="E124" s="145">
        <v>0.5</v>
      </c>
      <c r="F124" s="145">
        <v>172.3</v>
      </c>
      <c r="G124" s="277">
        <v>64.7</v>
      </c>
      <c r="H124" s="901">
        <f>F124-G124</f>
        <v>107.60000000000001</v>
      </c>
      <c r="I124" s="902"/>
      <c r="J124" s="901">
        <f>H124*(1250+D124+E124)*1500/(125*1250)/(C124/1000)</f>
        <v>26434.376001610632</v>
      </c>
      <c r="K124" s="902"/>
      <c r="L124" s="901">
        <f>L122</f>
        <v>193.04975000000007</v>
      </c>
      <c r="M124" s="902"/>
      <c r="N124" s="287">
        <f>IF(ISERROR(J124/L124/40),"",J124/L124/40)</f>
        <v>3.4232595485892396</v>
      </c>
      <c r="O124" s="288">
        <f>N124*1000/180</f>
        <v>19.018108603273554</v>
      </c>
    </row>
    <row r="125" spans="1:15">
      <c r="A125" s="68"/>
      <c r="B125" s="208" t="s">
        <v>109</v>
      </c>
      <c r="C125" s="145">
        <v>55.16</v>
      </c>
      <c r="D125" s="145">
        <v>19</v>
      </c>
      <c r="E125" s="145">
        <v>0.6</v>
      </c>
      <c r="F125" s="145">
        <v>417.11</v>
      </c>
      <c r="G125" s="277">
        <v>157.32</v>
      </c>
      <c r="H125" s="901">
        <f t="shared" ref="H125" si="52">F125-G125</f>
        <v>259.79000000000002</v>
      </c>
      <c r="I125" s="902"/>
      <c r="J125" s="901">
        <f t="shared" ref="J125" si="53">H125*(1250+D125+E125)*1500/(125*1250)/(C125/1000)</f>
        <v>57403.228542422061</v>
      </c>
      <c r="K125" s="902"/>
      <c r="L125" s="901">
        <f t="shared" ref="L125:L127" si="54">L123</f>
        <v>193.04975000000007</v>
      </c>
      <c r="M125" s="902"/>
      <c r="N125" s="287">
        <f t="shared" ref="N125" si="55">IF(ISERROR(J125/L125/40),"",J125/L125/40)</f>
        <v>7.4337351566658381</v>
      </c>
      <c r="O125" s="288">
        <f t="shared" ref="O125:O127" si="56">N125*1000/180</f>
        <v>41.298528648143545</v>
      </c>
    </row>
    <row r="126" spans="1:15">
      <c r="A126" s="68"/>
      <c r="B126" s="52" t="s">
        <v>232</v>
      </c>
      <c r="C126" s="145"/>
      <c r="D126" s="145"/>
      <c r="E126" s="145"/>
      <c r="F126" s="145"/>
      <c r="G126" s="277"/>
      <c r="H126" s="901"/>
      <c r="I126" s="902"/>
      <c r="J126" s="901"/>
      <c r="K126" s="902"/>
      <c r="L126" s="901"/>
      <c r="M126" s="902"/>
      <c r="N126" s="287"/>
      <c r="O126" s="288"/>
    </row>
    <row r="127" spans="1:15">
      <c r="A127" s="69"/>
      <c r="B127" s="301" t="s">
        <v>101</v>
      </c>
      <c r="C127" s="145">
        <v>28.5</v>
      </c>
      <c r="D127" s="145">
        <v>20</v>
      </c>
      <c r="E127" s="145">
        <v>0.2</v>
      </c>
      <c r="F127" s="145">
        <v>8781.84</v>
      </c>
      <c r="G127" s="277">
        <v>3361.47</v>
      </c>
      <c r="H127" s="901">
        <f t="shared" ref="H127" si="57">F127-G127</f>
        <v>5420.3700000000008</v>
      </c>
      <c r="I127" s="902"/>
      <c r="J127" s="901">
        <f t="shared" ref="J127" si="58">H127*(1250+D127+E127)*1500/(125*1250)/(C127/1000)</f>
        <v>2319142.3912421055</v>
      </c>
      <c r="K127" s="902"/>
      <c r="L127" s="901">
        <f t="shared" si="54"/>
        <v>193.04975000000007</v>
      </c>
      <c r="M127" s="902"/>
      <c r="N127" s="287">
        <f t="shared" ref="N127" si="59">IF(ISERROR(J127/L127/40),"",J127/L127/40)</f>
        <v>300.32962892235093</v>
      </c>
      <c r="O127" s="288">
        <f t="shared" si="56"/>
        <v>1668.4979384575051</v>
      </c>
    </row>
    <row r="128" spans="1:15">
      <c r="A128" s="92"/>
      <c r="B128" s="92"/>
      <c r="C128" s="92"/>
      <c r="D128" s="92"/>
      <c r="E128" s="92"/>
      <c r="F128" s="92"/>
      <c r="G128" s="92"/>
      <c r="H128" s="92"/>
      <c r="I128" s="92"/>
      <c r="J128" s="92"/>
      <c r="K128" s="92"/>
      <c r="L128" s="92"/>
      <c r="M128" s="92"/>
      <c r="N128" s="92"/>
    </row>
    <row r="129" spans="1:41" ht="14.25" customHeight="1">
      <c r="A129" s="299" t="s">
        <v>223</v>
      </c>
      <c r="B129" s="300" t="s">
        <v>50</v>
      </c>
      <c r="C129" s="31" t="s">
        <v>66</v>
      </c>
      <c r="D129" s="36" t="s">
        <v>67</v>
      </c>
      <c r="E129" s="36" t="s">
        <v>68</v>
      </c>
      <c r="F129" s="36" t="s">
        <v>102</v>
      </c>
      <c r="G129" s="36" t="s">
        <v>103</v>
      </c>
      <c r="H129" s="791" t="s">
        <v>198</v>
      </c>
      <c r="I129" s="867"/>
      <c r="J129" s="791" t="s">
        <v>199</v>
      </c>
      <c r="K129" s="792"/>
      <c r="L129" s="791" t="s">
        <v>87</v>
      </c>
      <c r="M129" s="867"/>
      <c r="N129" s="906" t="s">
        <v>71</v>
      </c>
      <c r="O129" s="907"/>
    </row>
    <row r="130" spans="1:41" ht="12.75" customHeight="1">
      <c r="A130" s="53"/>
      <c r="B130" s="21"/>
      <c r="C130" s="22" t="s">
        <v>72</v>
      </c>
      <c r="D130" s="51" t="s">
        <v>73</v>
      </c>
      <c r="E130" s="51" t="s">
        <v>73</v>
      </c>
      <c r="F130" s="13" t="s">
        <v>74</v>
      </c>
      <c r="G130" s="13" t="s">
        <v>75</v>
      </c>
      <c r="H130" s="875" t="s">
        <v>76</v>
      </c>
      <c r="I130" s="876"/>
      <c r="J130" s="875" t="s">
        <v>163</v>
      </c>
      <c r="K130" s="876"/>
      <c r="L130" s="875" t="s">
        <v>197</v>
      </c>
      <c r="M130" s="876"/>
      <c r="N130" s="202" t="s">
        <v>162</v>
      </c>
      <c r="O130" s="174" t="s">
        <v>100</v>
      </c>
    </row>
    <row r="131" spans="1:41">
      <c r="A131" s="67" t="s">
        <v>61</v>
      </c>
      <c r="B131" s="52" t="s">
        <v>112</v>
      </c>
      <c r="C131" s="276"/>
      <c r="D131" s="145"/>
      <c r="E131" s="145"/>
      <c r="F131" s="145"/>
      <c r="G131" s="277"/>
      <c r="H131" s="903"/>
      <c r="I131" s="904"/>
      <c r="J131" s="903"/>
      <c r="K131" s="904"/>
      <c r="L131" s="903"/>
      <c r="M131" s="905"/>
      <c r="N131" s="285"/>
      <c r="O131" s="286"/>
    </row>
    <row r="132" spans="1:41">
      <c r="A132" s="64">
        <f>'Mch-Tsc wt'!B243</f>
        <v>262</v>
      </c>
      <c r="B132" s="52" t="s">
        <v>279</v>
      </c>
      <c r="C132" s="276"/>
      <c r="D132" s="278"/>
      <c r="E132" s="278"/>
      <c r="F132" s="278"/>
      <c r="G132" s="279"/>
      <c r="H132" s="901"/>
      <c r="I132" s="902"/>
      <c r="J132" s="901"/>
      <c r="K132" s="902"/>
      <c r="L132" s="901"/>
      <c r="M132" s="902"/>
      <c r="N132" s="287"/>
      <c r="O132" s="288"/>
    </row>
    <row r="133" spans="1:41">
      <c r="A133" s="68" t="s">
        <v>80</v>
      </c>
      <c r="B133" s="52" t="s">
        <v>48</v>
      </c>
      <c r="C133" s="145">
        <v>49.75</v>
      </c>
      <c r="D133" s="145">
        <v>17.600000000000001</v>
      </c>
      <c r="E133" s="145">
        <v>0</v>
      </c>
      <c r="F133" s="145">
        <v>587.21</v>
      </c>
      <c r="G133" s="277">
        <v>203.93</v>
      </c>
      <c r="H133" s="901">
        <f>F133-G133</f>
        <v>383.28000000000003</v>
      </c>
      <c r="I133" s="902"/>
      <c r="J133" s="901">
        <f>H133*(1250+D133+E133)*1500/(125*1250)/(C133/1000)</f>
        <v>93751.135453266324</v>
      </c>
      <c r="K133" s="902"/>
      <c r="L133" s="901">
        <f>IF(ISERROR('Mch-Tsc wt'!Y259/'Mch-Tsc wt'!X259/10),"",'Mch-Tsc wt'!Y259/'Mch-Tsc wt'!X259/10)</f>
        <v>248.72038381742746</v>
      </c>
      <c r="M133" s="902"/>
      <c r="N133" s="287">
        <f>IF(ISERROR(J133/L133/40),"",J133/L133/40)</f>
        <v>9.4233466126045489</v>
      </c>
      <c r="O133" s="288">
        <f>N133*1000/180</f>
        <v>52.351925625580833</v>
      </c>
    </row>
    <row r="134" spans="1:41">
      <c r="A134" s="64">
        <f>'Mch-Tsc wt'!B248</f>
        <v>31.5</v>
      </c>
      <c r="B134" s="52" t="s">
        <v>49</v>
      </c>
      <c r="C134" s="145">
        <v>25.86</v>
      </c>
      <c r="D134" s="145">
        <v>18.2</v>
      </c>
      <c r="E134" s="145">
        <v>0.1</v>
      </c>
      <c r="F134" s="145">
        <v>10523.13</v>
      </c>
      <c r="G134" s="277">
        <v>1610.85</v>
      </c>
      <c r="H134" s="901">
        <f>F134-G134</f>
        <v>8912.2799999999988</v>
      </c>
      <c r="I134" s="902"/>
      <c r="J134" s="901">
        <f>H134*(1250+D134+E134)*1500/(125*1250)/(C134/1000)</f>
        <v>4196174.3754988387</v>
      </c>
      <c r="K134" s="902"/>
      <c r="L134" s="901">
        <f>L133</f>
        <v>248.72038381742746</v>
      </c>
      <c r="M134" s="902"/>
      <c r="N134" s="287">
        <f>IF(ISERROR(J134/L134/40),"",J134/L134/40)</f>
        <v>421.77628458661331</v>
      </c>
      <c r="O134" s="288">
        <f>N134*1000/180</f>
        <v>2343.2015810367407</v>
      </c>
    </row>
    <row r="135" spans="1:41">
      <c r="A135" s="68"/>
      <c r="B135" s="52" t="s">
        <v>216</v>
      </c>
      <c r="C135" s="145">
        <v>58.2</v>
      </c>
      <c r="D135" s="145">
        <v>20.2</v>
      </c>
      <c r="E135" s="145">
        <v>0.25</v>
      </c>
      <c r="F135" s="145">
        <v>205.93</v>
      </c>
      <c r="G135" s="277">
        <v>88.25</v>
      </c>
      <c r="H135" s="901">
        <f>F135-G135</f>
        <v>117.68</v>
      </c>
      <c r="I135" s="902"/>
      <c r="J135" s="901">
        <f>H135*(1250+D135+E135)*1500/(125*1250)/(C135/1000)</f>
        <v>24660.875216494849</v>
      </c>
      <c r="K135" s="902"/>
      <c r="L135" s="901">
        <f>L133</f>
        <v>248.72038381742746</v>
      </c>
      <c r="M135" s="902"/>
      <c r="N135" s="287">
        <f>IF(ISERROR(J135/L135/40),"",J135/L135/40)</f>
        <v>2.4787750442879966</v>
      </c>
      <c r="O135" s="288">
        <f>N135*1000/180</f>
        <v>13.770972468266647</v>
      </c>
    </row>
    <row r="136" spans="1:41">
      <c r="A136" s="68"/>
      <c r="B136" s="208" t="s">
        <v>109</v>
      </c>
      <c r="C136" s="145">
        <v>49.91</v>
      </c>
      <c r="D136" s="145">
        <v>20.2</v>
      </c>
      <c r="E136" s="145">
        <v>0.75</v>
      </c>
      <c r="F136" s="145">
        <v>272.95999999999998</v>
      </c>
      <c r="G136" s="277">
        <v>129.87</v>
      </c>
      <c r="H136" s="901">
        <f t="shared" ref="H136" si="60">F136-G136</f>
        <v>143.08999999999997</v>
      </c>
      <c r="I136" s="902"/>
      <c r="J136" s="901">
        <f t="shared" ref="J136" si="61">H136*(1250+D136+E136)*1500/(125*1250)/(C136/1000)</f>
        <v>34980.129449008215</v>
      </c>
      <c r="K136" s="902"/>
      <c r="L136" s="901">
        <f t="shared" ref="L136:L138" si="62">L134</f>
        <v>248.72038381742746</v>
      </c>
      <c r="M136" s="902"/>
      <c r="N136" s="287">
        <f t="shared" ref="N136" si="63">IF(ISERROR(J136/L136/40),"",J136/L136/40)</f>
        <v>3.5160095155977737</v>
      </c>
      <c r="O136" s="288">
        <f t="shared" ref="O136:O138" si="64">N136*1000/180</f>
        <v>19.53338619776541</v>
      </c>
    </row>
    <row r="137" spans="1:41">
      <c r="A137" s="68"/>
      <c r="B137" s="52" t="s">
        <v>232</v>
      </c>
      <c r="C137" s="145"/>
      <c r="D137" s="145"/>
      <c r="E137" s="145"/>
      <c r="F137" s="145"/>
      <c r="G137" s="277"/>
      <c r="H137" s="901"/>
      <c r="I137" s="902"/>
      <c r="J137" s="901"/>
      <c r="K137" s="902"/>
      <c r="L137" s="901"/>
      <c r="M137" s="902"/>
      <c r="N137" s="287"/>
      <c r="O137" s="288"/>
    </row>
    <row r="138" spans="1:41">
      <c r="A138" s="69"/>
      <c r="B138" s="301" t="s">
        <v>101</v>
      </c>
      <c r="C138" s="145">
        <v>22.86</v>
      </c>
      <c r="D138" s="145">
        <v>20</v>
      </c>
      <c r="E138" s="145">
        <v>0.2</v>
      </c>
      <c r="F138" s="145">
        <v>3970.9</v>
      </c>
      <c r="G138" s="277">
        <v>1410.08</v>
      </c>
      <c r="H138" s="901">
        <f t="shared" ref="H138" si="65">F138-G138</f>
        <v>2560.8200000000002</v>
      </c>
      <c r="I138" s="902"/>
      <c r="J138" s="901">
        <f t="shared" ref="J138" si="66">H138*(1250+D138+E138)*1500/(125*1250)/(C138/1000)</f>
        <v>1365985.7486614175</v>
      </c>
      <c r="K138" s="902"/>
      <c r="L138" s="901">
        <f t="shared" si="62"/>
        <v>248.72038381742746</v>
      </c>
      <c r="M138" s="902"/>
      <c r="N138" s="287">
        <f t="shared" ref="N138" si="67">IF(ISERROR(J138/L138/40),"",J138/L138/40)</f>
        <v>137.30134696801889</v>
      </c>
      <c r="O138" s="288">
        <f t="shared" si="64"/>
        <v>762.78526093343828</v>
      </c>
    </row>
    <row r="139" spans="1:41">
      <c r="A139" s="92"/>
      <c r="B139" s="92"/>
      <c r="C139" s="92"/>
      <c r="D139" s="92"/>
      <c r="E139" s="92"/>
      <c r="F139" s="92"/>
      <c r="G139" s="92"/>
      <c r="H139" s="92"/>
      <c r="I139" s="92"/>
      <c r="J139" s="92"/>
      <c r="K139" s="92"/>
      <c r="L139" s="92"/>
      <c r="M139" s="92"/>
      <c r="N139" s="92"/>
    </row>
    <row r="140" spans="1:41" s="446" customFormat="1" ht="14.25">
      <c r="A140" s="299" t="s">
        <v>224</v>
      </c>
      <c r="B140" s="300" t="s">
        <v>50</v>
      </c>
      <c r="C140" s="491" t="s">
        <v>66</v>
      </c>
      <c r="D140" s="36" t="s">
        <v>67</v>
      </c>
      <c r="E140" s="36" t="s">
        <v>68</v>
      </c>
      <c r="F140" s="36" t="s">
        <v>102</v>
      </c>
      <c r="G140" s="36" t="s">
        <v>103</v>
      </c>
      <c r="H140" s="791" t="s">
        <v>198</v>
      </c>
      <c r="I140" s="867"/>
      <c r="J140" s="791" t="s">
        <v>199</v>
      </c>
      <c r="K140" s="792"/>
      <c r="L140" s="791" t="s">
        <v>87</v>
      </c>
      <c r="M140" s="867"/>
      <c r="N140" s="906" t="s">
        <v>71</v>
      </c>
      <c r="O140" s="907"/>
      <c r="P140" s="445"/>
      <c r="Q140" s="445"/>
      <c r="R140" s="445"/>
      <c r="S140" s="445"/>
      <c r="T140" s="445"/>
      <c r="U140" s="445"/>
      <c r="V140" s="445"/>
      <c r="W140" s="445"/>
      <c r="X140" s="445"/>
      <c r="Y140" s="445"/>
      <c r="Z140" s="445"/>
      <c r="AA140" s="445"/>
      <c r="AB140" s="445"/>
      <c r="AC140" s="445"/>
      <c r="AD140" s="445"/>
      <c r="AE140" s="445"/>
      <c r="AF140" s="445"/>
      <c r="AG140" s="445"/>
      <c r="AH140" s="445"/>
      <c r="AI140" s="445"/>
      <c r="AJ140" s="445"/>
      <c r="AK140" s="445"/>
      <c r="AL140" s="445"/>
      <c r="AM140" s="445"/>
      <c r="AN140" s="445"/>
      <c r="AO140" s="445"/>
    </row>
    <row r="141" spans="1:41" s="446" customFormat="1" ht="22.5">
      <c r="A141" s="53"/>
      <c r="B141" s="21"/>
      <c r="C141" s="492" t="s">
        <v>72</v>
      </c>
      <c r="D141" s="51" t="s">
        <v>73</v>
      </c>
      <c r="E141" s="51" t="s">
        <v>73</v>
      </c>
      <c r="F141" s="13" t="s">
        <v>74</v>
      </c>
      <c r="G141" s="13" t="s">
        <v>75</v>
      </c>
      <c r="H141" s="875" t="s">
        <v>76</v>
      </c>
      <c r="I141" s="876"/>
      <c r="J141" s="875" t="s">
        <v>163</v>
      </c>
      <c r="K141" s="876"/>
      <c r="L141" s="875" t="s">
        <v>197</v>
      </c>
      <c r="M141" s="876"/>
      <c r="N141" s="202" t="s">
        <v>162</v>
      </c>
      <c r="O141" s="174" t="s">
        <v>100</v>
      </c>
      <c r="P141" s="445"/>
      <c r="Q141" s="445"/>
      <c r="R141" s="445"/>
      <c r="S141" s="445"/>
      <c r="T141" s="445"/>
      <c r="U141" s="445"/>
      <c r="V141" s="445"/>
      <c r="W141" s="445"/>
      <c r="X141" s="445"/>
      <c r="Y141" s="445"/>
      <c r="Z141" s="445"/>
      <c r="AA141" s="445"/>
      <c r="AB141" s="445"/>
      <c r="AC141" s="445"/>
      <c r="AD141" s="445"/>
      <c r="AE141" s="445"/>
      <c r="AF141" s="445"/>
      <c r="AG141" s="445"/>
      <c r="AH141" s="445"/>
      <c r="AI141" s="445"/>
      <c r="AJ141" s="445"/>
      <c r="AK141" s="445"/>
      <c r="AL141" s="445"/>
      <c r="AM141" s="445"/>
      <c r="AN141" s="445"/>
      <c r="AO141" s="445"/>
    </row>
    <row r="142" spans="1:41" s="446" customFormat="1">
      <c r="A142" s="67" t="s">
        <v>61</v>
      </c>
      <c r="B142" s="52" t="s">
        <v>112</v>
      </c>
      <c r="C142" s="276"/>
      <c r="D142" s="145"/>
      <c r="E142" s="145"/>
      <c r="F142" s="145"/>
      <c r="G142" s="277"/>
      <c r="H142" s="903"/>
      <c r="I142" s="904"/>
      <c r="J142" s="903"/>
      <c r="K142" s="904"/>
      <c r="L142" s="903"/>
      <c r="M142" s="905"/>
      <c r="N142" s="285"/>
      <c r="O142" s="286"/>
      <c r="P142" s="445"/>
      <c r="Q142" s="445"/>
      <c r="R142" s="445"/>
      <c r="S142" s="445"/>
      <c r="T142" s="445"/>
      <c r="U142" s="445"/>
      <c r="V142" s="445"/>
      <c r="W142" s="445"/>
      <c r="X142" s="445"/>
      <c r="Y142" s="445"/>
      <c r="Z142" s="445"/>
      <c r="AA142" s="445"/>
      <c r="AB142" s="445"/>
      <c r="AC142" s="445"/>
      <c r="AD142" s="445"/>
      <c r="AE142" s="445"/>
      <c r="AF142" s="445"/>
      <c r="AG142" s="445"/>
      <c r="AH142" s="445"/>
      <c r="AI142" s="445"/>
      <c r="AJ142" s="445"/>
      <c r="AK142" s="445"/>
      <c r="AL142" s="445"/>
      <c r="AM142" s="445"/>
      <c r="AN142" s="445"/>
      <c r="AO142" s="445"/>
    </row>
    <row r="143" spans="1:41" s="446" customFormat="1">
      <c r="A143" s="64">
        <f>'Mch-Tsc wt'!B265</f>
        <v>0</v>
      </c>
      <c r="B143" s="52" t="s">
        <v>279</v>
      </c>
      <c r="C143" s="276"/>
      <c r="D143" s="278"/>
      <c r="E143" s="278"/>
      <c r="F143" s="278"/>
      <c r="G143" s="279"/>
      <c r="H143" s="901"/>
      <c r="I143" s="902"/>
      <c r="J143" s="901"/>
      <c r="K143" s="902"/>
      <c r="L143" s="901"/>
      <c r="M143" s="902"/>
      <c r="N143" s="287"/>
      <c r="O143" s="288"/>
      <c r="P143" s="445"/>
      <c r="Q143" s="445"/>
      <c r="R143" s="445"/>
      <c r="S143" s="445"/>
      <c r="T143" s="445"/>
      <c r="U143" s="445"/>
      <c r="V143" s="445"/>
      <c r="W143" s="445"/>
      <c r="X143" s="445"/>
      <c r="Y143" s="445"/>
      <c r="Z143" s="445"/>
      <c r="AA143" s="445"/>
      <c r="AB143" s="445"/>
      <c r="AC143" s="445"/>
      <c r="AD143" s="445"/>
      <c r="AE143" s="445"/>
      <c r="AF143" s="445"/>
      <c r="AG143" s="445"/>
      <c r="AH143" s="445"/>
      <c r="AI143" s="445"/>
      <c r="AJ143" s="445"/>
      <c r="AK143" s="445"/>
      <c r="AL143" s="445"/>
      <c r="AM143" s="445"/>
      <c r="AN143" s="445"/>
      <c r="AO143" s="445"/>
    </row>
    <row r="144" spans="1:41" s="446" customFormat="1">
      <c r="A144" s="68" t="s">
        <v>80</v>
      </c>
      <c r="B144" s="52" t="s">
        <v>48</v>
      </c>
      <c r="C144" s="145"/>
      <c r="D144" s="145"/>
      <c r="E144" s="145"/>
      <c r="F144" s="145"/>
      <c r="G144" s="277"/>
      <c r="H144" s="901">
        <f>F144-G144</f>
        <v>0</v>
      </c>
      <c r="I144" s="902"/>
      <c r="J144" s="901" t="e">
        <f>H144*(1250+D144+E144)*1500/(125*1250)/(C144/1000)</f>
        <v>#DIV/0!</v>
      </c>
      <c r="K144" s="902"/>
      <c r="L144" s="901" t="str">
        <f>IF(ISERROR('Mch-Tsc wt'!Y281/'Mch-Tsc wt'!X281/10),"",'Mch-Tsc wt'!Y281/'Mch-Tsc wt'!X281/10)</f>
        <v/>
      </c>
      <c r="M144" s="902"/>
      <c r="N144" s="287" t="str">
        <f>IF(ISERROR(J144/L144/40),"",J144/L144/40)</f>
        <v/>
      </c>
      <c r="O144" s="288" t="e">
        <f>N144*1000/180</f>
        <v>#VALUE!</v>
      </c>
      <c r="P144" s="445"/>
      <c r="Q144" s="445"/>
      <c r="R144" s="445"/>
      <c r="S144" s="445"/>
      <c r="T144" s="445"/>
      <c r="U144" s="445"/>
      <c r="V144" s="445"/>
      <c r="W144" s="445"/>
      <c r="X144" s="445"/>
      <c r="Y144" s="445"/>
      <c r="Z144" s="445"/>
      <c r="AA144" s="445"/>
      <c r="AB144" s="445"/>
      <c r="AC144" s="445"/>
      <c r="AD144" s="445"/>
      <c r="AE144" s="445"/>
      <c r="AF144" s="445"/>
      <c r="AG144" s="445"/>
      <c r="AH144" s="445"/>
      <c r="AI144" s="445"/>
      <c r="AJ144" s="445"/>
      <c r="AK144" s="445"/>
      <c r="AL144" s="445"/>
      <c r="AM144" s="445"/>
      <c r="AN144" s="445"/>
      <c r="AO144" s="445"/>
    </row>
    <row r="145" spans="1:41" s="446" customFormat="1">
      <c r="A145" s="64">
        <f>'Mch-Tsc wt'!B270</f>
        <v>0</v>
      </c>
      <c r="B145" s="52" t="s">
        <v>49</v>
      </c>
      <c r="C145" s="145"/>
      <c r="D145" s="145"/>
      <c r="E145" s="145"/>
      <c r="F145" s="145"/>
      <c r="G145" s="277"/>
      <c r="H145" s="901">
        <f>F145-G145</f>
        <v>0</v>
      </c>
      <c r="I145" s="902"/>
      <c r="J145" s="901" t="e">
        <f>H145*(1250+D145+E145)*1500/(125*1250)/(C145/1000)</f>
        <v>#DIV/0!</v>
      </c>
      <c r="K145" s="902"/>
      <c r="L145" s="901" t="str">
        <f>L144</f>
        <v/>
      </c>
      <c r="M145" s="902"/>
      <c r="N145" s="287" t="str">
        <f>IF(ISERROR(J145/L145/40),"",J145/L145/40)</f>
        <v/>
      </c>
      <c r="O145" s="288" t="e">
        <f>N145*1000/180</f>
        <v>#VALUE!</v>
      </c>
      <c r="P145" s="445"/>
      <c r="Q145" s="445"/>
      <c r="R145" s="445"/>
      <c r="S145" s="445"/>
      <c r="T145" s="445"/>
      <c r="U145" s="445"/>
      <c r="V145" s="445"/>
      <c r="W145" s="445"/>
      <c r="X145" s="445"/>
      <c r="Y145" s="445"/>
      <c r="Z145" s="445"/>
      <c r="AA145" s="445"/>
      <c r="AB145" s="445"/>
      <c r="AC145" s="445"/>
      <c r="AD145" s="445"/>
      <c r="AE145" s="445"/>
      <c r="AF145" s="445"/>
      <c r="AG145" s="445"/>
      <c r="AH145" s="445"/>
      <c r="AI145" s="445"/>
      <c r="AJ145" s="445"/>
      <c r="AK145" s="445"/>
      <c r="AL145" s="445"/>
      <c r="AM145" s="445"/>
      <c r="AN145" s="445"/>
      <c r="AO145" s="445"/>
    </row>
    <row r="146" spans="1:41" s="446" customFormat="1">
      <c r="A146" s="68"/>
      <c r="B146" s="52" t="s">
        <v>216</v>
      </c>
      <c r="C146" s="145"/>
      <c r="D146" s="145"/>
      <c r="E146" s="145"/>
      <c r="F146" s="145"/>
      <c r="G146" s="277"/>
      <c r="H146" s="901">
        <f>F146-G146</f>
        <v>0</v>
      </c>
      <c r="I146" s="902"/>
      <c r="J146" s="901" t="e">
        <f>H146*(1250+D146+E146)*1500/(125*1250)/(C146/1000)</f>
        <v>#DIV/0!</v>
      </c>
      <c r="K146" s="902"/>
      <c r="L146" s="901" t="str">
        <f>L144</f>
        <v/>
      </c>
      <c r="M146" s="902"/>
      <c r="N146" s="287" t="str">
        <f>IF(ISERROR(J146/L146/40),"",J146/L146/40)</f>
        <v/>
      </c>
      <c r="O146" s="288" t="e">
        <f>N146*1000/180</f>
        <v>#VALUE!</v>
      </c>
      <c r="P146" s="445"/>
      <c r="Q146" s="445"/>
      <c r="R146" s="445"/>
      <c r="S146" s="445"/>
      <c r="T146" s="445"/>
      <c r="U146" s="445"/>
      <c r="V146" s="445"/>
      <c r="W146" s="445"/>
      <c r="X146" s="445"/>
      <c r="Y146" s="445"/>
      <c r="Z146" s="445"/>
      <c r="AA146" s="445"/>
      <c r="AB146" s="445"/>
      <c r="AC146" s="445"/>
      <c r="AD146" s="445"/>
      <c r="AE146" s="445"/>
      <c r="AF146" s="445"/>
      <c r="AG146" s="445"/>
      <c r="AH146" s="445"/>
      <c r="AI146" s="445"/>
      <c r="AJ146" s="445"/>
      <c r="AK146" s="445"/>
      <c r="AL146" s="445"/>
      <c r="AM146" s="445"/>
      <c r="AN146" s="445"/>
      <c r="AO146" s="445"/>
    </row>
    <row r="147" spans="1:41" s="446" customFormat="1">
      <c r="A147" s="68"/>
      <c r="B147" s="208" t="s">
        <v>109</v>
      </c>
      <c r="C147" s="145"/>
      <c r="D147" s="145"/>
      <c r="E147" s="145"/>
      <c r="F147" s="145"/>
      <c r="G147" s="277"/>
      <c r="H147" s="901">
        <f t="shared" ref="H147:H149" si="68">F147-G147</f>
        <v>0</v>
      </c>
      <c r="I147" s="902"/>
      <c r="J147" s="901" t="e">
        <f t="shared" ref="J147:J149" si="69">H147*(1250+D147+E147)*1500/(125*1250)/(C147/1000)</f>
        <v>#DIV/0!</v>
      </c>
      <c r="K147" s="902"/>
      <c r="L147" s="901" t="str">
        <f t="shared" ref="L147:L149" si="70">L145</f>
        <v/>
      </c>
      <c r="M147" s="902"/>
      <c r="N147" s="287" t="str">
        <f t="shared" ref="N147:N149" si="71">IF(ISERROR(J147/L147/40),"",J147/L147/40)</f>
        <v/>
      </c>
      <c r="O147" s="288" t="e">
        <f t="shared" ref="O147:O149" si="72">N147*1000/180</f>
        <v>#VALUE!</v>
      </c>
      <c r="P147" s="445"/>
      <c r="Q147" s="445"/>
      <c r="R147" s="445"/>
      <c r="S147" s="445"/>
      <c r="T147" s="445"/>
      <c r="U147" s="445"/>
      <c r="V147" s="445"/>
      <c r="W147" s="445"/>
      <c r="X147" s="445"/>
      <c r="Y147" s="445"/>
      <c r="Z147" s="445"/>
      <c r="AA147" s="445"/>
      <c r="AB147" s="445"/>
      <c r="AC147" s="445"/>
      <c r="AD147" s="445"/>
      <c r="AE147" s="445"/>
      <c r="AF147" s="445"/>
      <c r="AG147" s="445"/>
      <c r="AH147" s="445"/>
      <c r="AI147" s="445"/>
      <c r="AJ147" s="445"/>
      <c r="AK147" s="445"/>
      <c r="AL147" s="445"/>
      <c r="AM147" s="445"/>
      <c r="AN147" s="445"/>
      <c r="AO147" s="445"/>
    </row>
    <row r="148" spans="1:41" s="446" customFormat="1">
      <c r="A148" s="68"/>
      <c r="B148" s="52" t="s">
        <v>232</v>
      </c>
      <c r="C148" s="145"/>
      <c r="D148" s="145"/>
      <c r="E148" s="145"/>
      <c r="F148" s="145"/>
      <c r="G148" s="277"/>
      <c r="H148" s="901"/>
      <c r="I148" s="902"/>
      <c r="J148" s="901"/>
      <c r="K148" s="902"/>
      <c r="L148" s="901"/>
      <c r="M148" s="902"/>
      <c r="N148" s="287"/>
      <c r="O148" s="288"/>
      <c r="P148" s="445"/>
      <c r="Q148" s="445"/>
      <c r="R148" s="445"/>
      <c r="S148" s="445"/>
      <c r="T148" s="445"/>
      <c r="U148" s="445"/>
      <c r="V148" s="445"/>
      <c r="W148" s="445"/>
      <c r="X148" s="445"/>
      <c r="Y148" s="445"/>
      <c r="Z148" s="445"/>
      <c r="AA148" s="445"/>
      <c r="AB148" s="445"/>
      <c r="AC148" s="445"/>
      <c r="AD148" s="445"/>
      <c r="AE148" s="445"/>
      <c r="AF148" s="445"/>
      <c r="AG148" s="445"/>
      <c r="AH148" s="445"/>
      <c r="AI148" s="445"/>
      <c r="AJ148" s="445"/>
      <c r="AK148" s="445"/>
      <c r="AL148" s="445"/>
      <c r="AM148" s="445"/>
      <c r="AN148" s="445"/>
      <c r="AO148" s="445"/>
    </row>
    <row r="149" spans="1:41" s="446" customFormat="1">
      <c r="A149" s="69"/>
      <c r="B149" s="301" t="s">
        <v>101</v>
      </c>
      <c r="C149" s="145"/>
      <c r="D149" s="145"/>
      <c r="E149" s="145"/>
      <c r="F149" s="145"/>
      <c r="G149" s="277"/>
      <c r="H149" s="901">
        <f t="shared" si="68"/>
        <v>0</v>
      </c>
      <c r="I149" s="902"/>
      <c r="J149" s="901" t="e">
        <f t="shared" si="69"/>
        <v>#DIV/0!</v>
      </c>
      <c r="K149" s="902"/>
      <c r="L149" s="901" t="str">
        <f t="shared" si="70"/>
        <v/>
      </c>
      <c r="M149" s="902"/>
      <c r="N149" s="287" t="str">
        <f t="shared" si="71"/>
        <v/>
      </c>
      <c r="O149" s="288" t="e">
        <f t="shared" si="72"/>
        <v>#VALUE!</v>
      </c>
      <c r="P149" s="445"/>
      <c r="Q149" s="445"/>
      <c r="R149" s="445"/>
      <c r="S149" s="445"/>
      <c r="T149" s="445"/>
      <c r="U149" s="445"/>
      <c r="V149" s="445"/>
      <c r="W149" s="445"/>
      <c r="X149" s="445"/>
      <c r="Y149" s="445"/>
      <c r="Z149" s="445"/>
      <c r="AA149" s="445"/>
      <c r="AB149" s="445"/>
      <c r="AC149" s="445"/>
      <c r="AD149" s="445"/>
      <c r="AE149" s="445"/>
      <c r="AF149" s="445"/>
      <c r="AG149" s="445"/>
      <c r="AH149" s="445"/>
      <c r="AI149" s="445"/>
      <c r="AJ149" s="445"/>
      <c r="AK149" s="445"/>
      <c r="AL149" s="445"/>
      <c r="AM149" s="445"/>
      <c r="AN149" s="445"/>
      <c r="AO149" s="445"/>
    </row>
    <row r="150" spans="1:41" s="446" customFormat="1">
      <c r="A150" s="445"/>
      <c r="B150" s="445"/>
      <c r="C150" s="445"/>
      <c r="D150" s="445"/>
      <c r="E150" s="445"/>
      <c r="F150" s="445"/>
      <c r="G150" s="445"/>
      <c r="H150" s="445"/>
      <c r="I150" s="445"/>
      <c r="J150" s="445"/>
      <c r="K150" s="445"/>
      <c r="L150" s="445"/>
      <c r="M150" s="445"/>
      <c r="N150" s="445"/>
      <c r="O150" s="445"/>
      <c r="P150" s="445"/>
      <c r="Q150" s="445"/>
      <c r="R150" s="445"/>
      <c r="S150" s="445"/>
      <c r="T150" s="445"/>
      <c r="U150" s="445"/>
      <c r="V150" s="445"/>
      <c r="W150" s="445"/>
      <c r="X150" s="445"/>
      <c r="Y150" s="445"/>
      <c r="Z150" s="445"/>
      <c r="AA150" s="445"/>
      <c r="AB150" s="445"/>
      <c r="AC150" s="445"/>
      <c r="AD150" s="445"/>
      <c r="AE150" s="445"/>
      <c r="AF150" s="445"/>
      <c r="AG150" s="445"/>
      <c r="AH150" s="445"/>
      <c r="AI150" s="445"/>
      <c r="AJ150" s="445"/>
      <c r="AK150" s="445"/>
      <c r="AL150" s="445"/>
      <c r="AM150" s="445"/>
      <c r="AN150" s="445"/>
      <c r="AO150" s="445"/>
    </row>
    <row r="151" spans="1:41" s="446" customFormat="1" ht="14.25">
      <c r="A151" s="299" t="s">
        <v>267</v>
      </c>
      <c r="B151" s="300" t="s">
        <v>50</v>
      </c>
      <c r="C151" s="491" t="s">
        <v>66</v>
      </c>
      <c r="D151" s="36" t="s">
        <v>67</v>
      </c>
      <c r="E151" s="36" t="s">
        <v>68</v>
      </c>
      <c r="F151" s="36" t="s">
        <v>102</v>
      </c>
      <c r="G151" s="36" t="s">
        <v>103</v>
      </c>
      <c r="H151" s="791" t="s">
        <v>198</v>
      </c>
      <c r="I151" s="867"/>
      <c r="J151" s="791" t="s">
        <v>199</v>
      </c>
      <c r="K151" s="792"/>
      <c r="L151" s="791" t="s">
        <v>87</v>
      </c>
      <c r="M151" s="867"/>
      <c r="N151" s="906" t="s">
        <v>71</v>
      </c>
      <c r="O151" s="907"/>
      <c r="P151" s="445"/>
      <c r="Q151" s="445"/>
      <c r="R151" s="445"/>
      <c r="S151" s="445"/>
      <c r="T151" s="445"/>
      <c r="U151" s="445"/>
      <c r="V151" s="445"/>
      <c r="W151" s="445"/>
      <c r="X151" s="445"/>
      <c r="Y151" s="445"/>
      <c r="Z151" s="445"/>
      <c r="AA151" s="445"/>
      <c r="AB151" s="445"/>
      <c r="AC151" s="445"/>
      <c r="AD151" s="445"/>
      <c r="AE151" s="445"/>
      <c r="AF151" s="445"/>
      <c r="AG151" s="445"/>
      <c r="AH151" s="445"/>
      <c r="AI151" s="445"/>
      <c r="AJ151" s="445"/>
      <c r="AK151" s="445"/>
      <c r="AL151" s="445"/>
      <c r="AM151" s="445"/>
      <c r="AN151" s="445"/>
      <c r="AO151" s="445"/>
    </row>
    <row r="152" spans="1:41" s="446" customFormat="1" ht="22.5">
      <c r="A152" s="53"/>
      <c r="B152" s="21"/>
      <c r="C152" s="492" t="s">
        <v>72</v>
      </c>
      <c r="D152" s="51" t="s">
        <v>73</v>
      </c>
      <c r="E152" s="51" t="s">
        <v>73</v>
      </c>
      <c r="F152" s="13" t="s">
        <v>74</v>
      </c>
      <c r="G152" s="13" t="s">
        <v>75</v>
      </c>
      <c r="H152" s="875" t="s">
        <v>76</v>
      </c>
      <c r="I152" s="876"/>
      <c r="J152" s="875" t="s">
        <v>163</v>
      </c>
      <c r="K152" s="876"/>
      <c r="L152" s="875" t="s">
        <v>197</v>
      </c>
      <c r="M152" s="876"/>
      <c r="N152" s="202" t="s">
        <v>162</v>
      </c>
      <c r="O152" s="174" t="s">
        <v>100</v>
      </c>
      <c r="P152" s="445"/>
      <c r="Q152" s="445"/>
      <c r="R152" s="445"/>
      <c r="S152" s="445"/>
      <c r="T152" s="445"/>
      <c r="U152" s="445"/>
      <c r="V152" s="445"/>
      <c r="W152" s="445"/>
      <c r="X152" s="445"/>
      <c r="Y152" s="445"/>
      <c r="Z152" s="445"/>
      <c r="AA152" s="445"/>
      <c r="AB152" s="445"/>
      <c r="AC152" s="445"/>
      <c r="AD152" s="445"/>
      <c r="AE152" s="445"/>
      <c r="AF152" s="445"/>
      <c r="AG152" s="445"/>
      <c r="AH152" s="445"/>
      <c r="AI152" s="445"/>
      <c r="AJ152" s="445"/>
      <c r="AK152" s="445"/>
      <c r="AL152" s="445"/>
      <c r="AM152" s="445"/>
      <c r="AN152" s="445"/>
      <c r="AO152" s="445"/>
    </row>
    <row r="153" spans="1:41" s="446" customFormat="1">
      <c r="A153" s="67" t="s">
        <v>61</v>
      </c>
      <c r="B153" s="52" t="s">
        <v>112</v>
      </c>
      <c r="C153" s="276"/>
      <c r="D153" s="145"/>
      <c r="E153" s="145"/>
      <c r="F153" s="145"/>
      <c r="G153" s="277"/>
      <c r="H153" s="903"/>
      <c r="I153" s="904"/>
      <c r="J153" s="903"/>
      <c r="K153" s="904"/>
      <c r="L153" s="903"/>
      <c r="M153" s="905"/>
      <c r="N153" s="285"/>
      <c r="O153" s="286"/>
      <c r="P153" s="445"/>
      <c r="Q153" s="445"/>
      <c r="R153" s="445"/>
      <c r="S153" s="445"/>
      <c r="T153" s="445"/>
      <c r="U153" s="445"/>
      <c r="V153" s="445"/>
      <c r="W153" s="445"/>
      <c r="X153" s="445"/>
      <c r="Y153" s="445"/>
      <c r="Z153" s="445"/>
      <c r="AA153" s="445"/>
      <c r="AB153" s="445"/>
      <c r="AC153" s="445"/>
      <c r="AD153" s="445"/>
      <c r="AE153" s="445"/>
      <c r="AF153" s="445"/>
      <c r="AG153" s="445"/>
      <c r="AH153" s="445"/>
      <c r="AI153" s="445"/>
      <c r="AJ153" s="445"/>
      <c r="AK153" s="445"/>
      <c r="AL153" s="445"/>
      <c r="AM153" s="445"/>
      <c r="AN153" s="445"/>
      <c r="AO153" s="445"/>
    </row>
    <row r="154" spans="1:41" s="446" customFormat="1">
      <c r="A154" s="64">
        <f>'Mch-Tsc wt'!B287</f>
        <v>0</v>
      </c>
      <c r="B154" s="52" t="s">
        <v>279</v>
      </c>
      <c r="C154" s="276"/>
      <c r="D154" s="278"/>
      <c r="E154" s="278"/>
      <c r="F154" s="278"/>
      <c r="G154" s="279"/>
      <c r="H154" s="901"/>
      <c r="I154" s="902"/>
      <c r="J154" s="901"/>
      <c r="K154" s="902"/>
      <c r="L154" s="901"/>
      <c r="M154" s="902"/>
      <c r="N154" s="287"/>
      <c r="O154" s="288"/>
      <c r="P154" s="445"/>
      <c r="Q154" s="445"/>
      <c r="R154" s="445"/>
      <c r="S154" s="445"/>
      <c r="T154" s="445"/>
      <c r="U154" s="445"/>
      <c r="V154" s="445"/>
      <c r="W154" s="445"/>
      <c r="X154" s="445"/>
      <c r="Y154" s="445"/>
      <c r="Z154" s="445"/>
      <c r="AA154" s="445"/>
      <c r="AB154" s="445"/>
      <c r="AC154" s="445"/>
      <c r="AD154" s="445"/>
      <c r="AE154" s="445"/>
      <c r="AF154" s="445"/>
      <c r="AG154" s="445"/>
      <c r="AH154" s="445"/>
      <c r="AI154" s="445"/>
      <c r="AJ154" s="445"/>
      <c r="AK154" s="445"/>
      <c r="AL154" s="445"/>
      <c r="AM154" s="445"/>
      <c r="AN154" s="445"/>
      <c r="AO154" s="445"/>
    </row>
    <row r="155" spans="1:41" s="446" customFormat="1">
      <c r="A155" s="68" t="s">
        <v>80</v>
      </c>
      <c r="B155" s="52" t="s">
        <v>48</v>
      </c>
      <c r="C155" s="145"/>
      <c r="D155" s="145"/>
      <c r="E155" s="145"/>
      <c r="F155" s="145"/>
      <c r="G155" s="277"/>
      <c r="H155" s="901">
        <f>F155-G155</f>
        <v>0</v>
      </c>
      <c r="I155" s="902"/>
      <c r="J155" s="901" t="e">
        <f>H155*(1250+D155+E155)*1500/(125*1250)/(C155/1000)</f>
        <v>#DIV/0!</v>
      </c>
      <c r="K155" s="902"/>
      <c r="L155" s="901" t="str">
        <f>IF(ISERROR('Mch-Tsc wt'!Y303/'Mch-Tsc wt'!X303/10),"",'Mch-Tsc wt'!Y303/'Mch-Tsc wt'!X303/10)</f>
        <v/>
      </c>
      <c r="M155" s="902"/>
      <c r="N155" s="287" t="str">
        <f>IF(ISERROR(J155/L155/40),"",J155/L155/40)</f>
        <v/>
      </c>
      <c r="O155" s="288" t="e">
        <f>N155*1000/180</f>
        <v>#VALUE!</v>
      </c>
      <c r="P155" s="445"/>
      <c r="Q155" s="445"/>
      <c r="R155" s="445"/>
      <c r="S155" s="445"/>
      <c r="T155" s="445"/>
      <c r="U155" s="445"/>
      <c r="V155" s="445"/>
      <c r="W155" s="445"/>
      <c r="X155" s="445"/>
      <c r="Y155" s="445"/>
      <c r="Z155" s="445"/>
      <c r="AA155" s="445"/>
      <c r="AB155" s="445"/>
      <c r="AC155" s="445"/>
      <c r="AD155" s="445"/>
      <c r="AE155" s="445"/>
      <c r="AF155" s="445"/>
      <c r="AG155" s="445"/>
      <c r="AH155" s="445"/>
      <c r="AI155" s="445"/>
      <c r="AJ155" s="445"/>
      <c r="AK155" s="445"/>
      <c r="AL155" s="445"/>
      <c r="AM155" s="445"/>
      <c r="AN155" s="445"/>
      <c r="AO155" s="445"/>
    </row>
    <row r="156" spans="1:41" s="446" customFormat="1">
      <c r="A156" s="64">
        <f>'Mch-Tsc wt'!B292</f>
        <v>0</v>
      </c>
      <c r="B156" s="52" t="s">
        <v>49</v>
      </c>
      <c r="C156" s="145"/>
      <c r="D156" s="145"/>
      <c r="E156" s="145"/>
      <c r="F156" s="145"/>
      <c r="G156" s="277"/>
      <c r="H156" s="901">
        <f>F156-G156</f>
        <v>0</v>
      </c>
      <c r="I156" s="902"/>
      <c r="J156" s="901" t="e">
        <f>H156*(1250+D156+E156)*1500/(125*1250)/(C156/1000)</f>
        <v>#DIV/0!</v>
      </c>
      <c r="K156" s="902"/>
      <c r="L156" s="901" t="str">
        <f>L155</f>
        <v/>
      </c>
      <c r="M156" s="902"/>
      <c r="N156" s="287" t="str">
        <f>IF(ISERROR(J156/L156/40),"",J156/L156/40)</f>
        <v/>
      </c>
      <c r="O156" s="288" t="e">
        <f>N156*1000/180</f>
        <v>#VALUE!</v>
      </c>
      <c r="P156" s="445"/>
      <c r="Q156" s="445"/>
      <c r="R156" s="445"/>
      <c r="S156" s="445"/>
      <c r="T156" s="445"/>
      <c r="U156" s="445"/>
      <c r="V156" s="445"/>
      <c r="W156" s="445"/>
      <c r="X156" s="445"/>
      <c r="Y156" s="445"/>
      <c r="Z156" s="445"/>
      <c r="AA156" s="445"/>
      <c r="AB156" s="445"/>
      <c r="AC156" s="445"/>
      <c r="AD156" s="445"/>
      <c r="AE156" s="445"/>
      <c r="AF156" s="445"/>
      <c r="AG156" s="445"/>
      <c r="AH156" s="445"/>
      <c r="AI156" s="445"/>
      <c r="AJ156" s="445"/>
      <c r="AK156" s="445"/>
      <c r="AL156" s="445"/>
      <c r="AM156" s="445"/>
      <c r="AN156" s="445"/>
      <c r="AO156" s="445"/>
    </row>
    <row r="157" spans="1:41" s="446" customFormat="1">
      <c r="A157" s="68"/>
      <c r="B157" s="52" t="s">
        <v>216</v>
      </c>
      <c r="C157" s="145"/>
      <c r="D157" s="145"/>
      <c r="E157" s="145"/>
      <c r="F157" s="145"/>
      <c r="G157" s="277"/>
      <c r="H157" s="901">
        <f>F157-G157</f>
        <v>0</v>
      </c>
      <c r="I157" s="902"/>
      <c r="J157" s="901" t="e">
        <f>H157*(1250+D157+E157)*1500/(125*1250)/(C157/1000)</f>
        <v>#DIV/0!</v>
      </c>
      <c r="K157" s="902"/>
      <c r="L157" s="901" t="str">
        <f>L155</f>
        <v/>
      </c>
      <c r="M157" s="902"/>
      <c r="N157" s="287" t="str">
        <f>IF(ISERROR(J157/L157/40),"",J157/L157/40)</f>
        <v/>
      </c>
      <c r="O157" s="288" t="e">
        <f>N157*1000/180</f>
        <v>#VALUE!</v>
      </c>
      <c r="P157" s="445"/>
      <c r="Q157" s="445"/>
      <c r="R157" s="445"/>
      <c r="S157" s="445"/>
      <c r="T157" s="445"/>
      <c r="U157" s="445"/>
      <c r="V157" s="445"/>
      <c r="W157" s="445"/>
      <c r="X157" s="445"/>
      <c r="Y157" s="445"/>
      <c r="Z157" s="445"/>
      <c r="AA157" s="445"/>
      <c r="AB157" s="445"/>
      <c r="AC157" s="445"/>
      <c r="AD157" s="445"/>
      <c r="AE157" s="445"/>
      <c r="AF157" s="445"/>
      <c r="AG157" s="445"/>
      <c r="AH157" s="445"/>
      <c r="AI157" s="445"/>
      <c r="AJ157" s="445"/>
      <c r="AK157" s="445"/>
      <c r="AL157" s="445"/>
      <c r="AM157" s="445"/>
      <c r="AN157" s="445"/>
      <c r="AO157" s="445"/>
    </row>
    <row r="158" spans="1:41" s="446" customFormat="1">
      <c r="A158" s="68"/>
      <c r="B158" s="208" t="s">
        <v>109</v>
      </c>
      <c r="C158" s="145"/>
      <c r="D158" s="145"/>
      <c r="E158" s="145"/>
      <c r="F158" s="145"/>
      <c r="G158" s="277"/>
      <c r="H158" s="901">
        <f t="shared" ref="H158" si="73">F158-G158</f>
        <v>0</v>
      </c>
      <c r="I158" s="902"/>
      <c r="J158" s="901" t="e">
        <f t="shared" ref="J158" si="74">H158*(1250+D158+E158)*1500/(125*1250)/(C158/1000)</f>
        <v>#DIV/0!</v>
      </c>
      <c r="K158" s="902"/>
      <c r="L158" s="901" t="str">
        <f t="shared" ref="L158:L160" si="75">L156</f>
        <v/>
      </c>
      <c r="M158" s="902"/>
      <c r="N158" s="287" t="str">
        <f t="shared" ref="N158" si="76">IF(ISERROR(J158/L158/40),"",J158/L158/40)</f>
        <v/>
      </c>
      <c r="O158" s="288" t="e">
        <f t="shared" ref="O158:O160" si="77">N158*1000/180</f>
        <v>#VALUE!</v>
      </c>
      <c r="P158" s="445"/>
      <c r="Q158" s="445"/>
      <c r="R158" s="445"/>
      <c r="S158" s="445"/>
      <c r="T158" s="445"/>
      <c r="U158" s="445"/>
      <c r="V158" s="445"/>
      <c r="W158" s="445"/>
      <c r="X158" s="445"/>
      <c r="Y158" s="445"/>
      <c r="Z158" s="445"/>
      <c r="AA158" s="445"/>
      <c r="AB158" s="445"/>
      <c r="AC158" s="445"/>
      <c r="AD158" s="445"/>
      <c r="AE158" s="445"/>
      <c r="AF158" s="445"/>
      <c r="AG158" s="445"/>
      <c r="AH158" s="445"/>
      <c r="AI158" s="445"/>
      <c r="AJ158" s="445"/>
      <c r="AK158" s="445"/>
      <c r="AL158" s="445"/>
      <c r="AM158" s="445"/>
      <c r="AN158" s="445"/>
      <c r="AO158" s="445"/>
    </row>
    <row r="159" spans="1:41" s="446" customFormat="1">
      <c r="A159" s="68"/>
      <c r="B159" s="52" t="s">
        <v>232</v>
      </c>
      <c r="C159" s="145"/>
      <c r="D159" s="145"/>
      <c r="E159" s="145"/>
      <c r="F159" s="145"/>
      <c r="G159" s="277"/>
      <c r="H159" s="901"/>
      <c r="I159" s="902"/>
      <c r="J159" s="901"/>
      <c r="K159" s="902"/>
      <c r="L159" s="901"/>
      <c r="M159" s="902"/>
      <c r="N159" s="287"/>
      <c r="O159" s="288"/>
      <c r="P159" s="445"/>
      <c r="Q159" s="445"/>
      <c r="R159" s="445"/>
      <c r="S159" s="445"/>
      <c r="T159" s="445"/>
      <c r="U159" s="445"/>
      <c r="V159" s="445"/>
      <c r="W159" s="445"/>
      <c r="X159" s="445"/>
      <c r="Y159" s="445"/>
      <c r="Z159" s="445"/>
      <c r="AA159" s="445"/>
      <c r="AB159" s="445"/>
      <c r="AC159" s="445"/>
      <c r="AD159" s="445"/>
      <c r="AE159" s="445"/>
      <c r="AF159" s="445"/>
      <c r="AG159" s="445"/>
      <c r="AH159" s="445"/>
      <c r="AI159" s="445"/>
      <c r="AJ159" s="445"/>
      <c r="AK159" s="445"/>
      <c r="AL159" s="445"/>
      <c r="AM159" s="445"/>
      <c r="AN159" s="445"/>
      <c r="AO159" s="445"/>
    </row>
    <row r="160" spans="1:41" s="446" customFormat="1">
      <c r="A160" s="69"/>
      <c r="B160" s="301" t="s">
        <v>101</v>
      </c>
      <c r="C160" s="145"/>
      <c r="D160" s="145"/>
      <c r="E160" s="145"/>
      <c r="F160" s="145"/>
      <c r="G160" s="277"/>
      <c r="H160" s="901">
        <f t="shared" ref="H160" si="78">F160-G160</f>
        <v>0</v>
      </c>
      <c r="I160" s="902"/>
      <c r="J160" s="901" t="e">
        <f t="shared" ref="J160" si="79">H160*(1250+D160+E160)*1500/(125*1250)/(C160/1000)</f>
        <v>#DIV/0!</v>
      </c>
      <c r="K160" s="902"/>
      <c r="L160" s="901" t="str">
        <f t="shared" si="75"/>
        <v/>
      </c>
      <c r="M160" s="902"/>
      <c r="N160" s="287" t="str">
        <f t="shared" ref="N160" si="80">IF(ISERROR(J160/L160/40),"",J160/L160/40)</f>
        <v/>
      </c>
      <c r="O160" s="288" t="e">
        <f t="shared" si="77"/>
        <v>#VALUE!</v>
      </c>
      <c r="P160" s="445"/>
      <c r="Q160" s="445"/>
      <c r="R160" s="445"/>
      <c r="S160" s="445"/>
      <c r="T160" s="445"/>
      <c r="U160" s="445"/>
      <c r="V160" s="445"/>
      <c r="W160" s="445"/>
      <c r="X160" s="445"/>
      <c r="Y160" s="445"/>
      <c r="Z160" s="445"/>
      <c r="AA160" s="445"/>
      <c r="AB160" s="445"/>
      <c r="AC160" s="445"/>
      <c r="AD160" s="445"/>
      <c r="AE160" s="445"/>
      <c r="AF160" s="445"/>
      <c r="AG160" s="445"/>
      <c r="AH160" s="445"/>
      <c r="AI160" s="445"/>
      <c r="AJ160" s="445"/>
      <c r="AK160" s="445"/>
      <c r="AL160" s="445"/>
      <c r="AM160" s="445"/>
      <c r="AN160" s="445"/>
      <c r="AO160" s="445"/>
    </row>
    <row r="161" spans="1:41" s="446" customFormat="1">
      <c r="A161" s="445"/>
      <c r="B161" s="445"/>
      <c r="C161" s="445"/>
      <c r="D161" s="445"/>
      <c r="E161" s="445"/>
      <c r="F161" s="445"/>
      <c r="G161" s="445"/>
      <c r="H161" s="445"/>
      <c r="I161" s="445"/>
      <c r="J161" s="445"/>
      <c r="K161" s="445"/>
      <c r="L161" s="445"/>
      <c r="M161" s="445"/>
      <c r="N161" s="445"/>
      <c r="O161" s="445"/>
      <c r="P161" s="445"/>
      <c r="Q161" s="445"/>
      <c r="R161" s="445"/>
      <c r="S161" s="445"/>
      <c r="T161" s="445"/>
      <c r="U161" s="445"/>
      <c r="V161" s="445"/>
      <c r="W161" s="445"/>
      <c r="X161" s="445"/>
      <c r="Y161" s="445"/>
      <c r="Z161" s="445"/>
      <c r="AA161" s="445"/>
      <c r="AB161" s="445"/>
      <c r="AC161" s="445"/>
      <c r="AD161" s="445"/>
      <c r="AE161" s="445"/>
      <c r="AF161" s="445"/>
      <c r="AG161" s="445"/>
      <c r="AH161" s="445"/>
      <c r="AI161" s="445"/>
      <c r="AJ161" s="445"/>
      <c r="AK161" s="445"/>
      <c r="AL161" s="445"/>
      <c r="AM161" s="445"/>
      <c r="AN161" s="445"/>
      <c r="AO161" s="445"/>
    </row>
    <row r="162" spans="1:41" s="446" customFormat="1" ht="14.25">
      <c r="A162" s="299" t="s">
        <v>281</v>
      </c>
      <c r="B162" s="300" t="s">
        <v>50</v>
      </c>
      <c r="C162" s="692" t="s">
        <v>66</v>
      </c>
      <c r="D162" s="36" t="s">
        <v>67</v>
      </c>
      <c r="E162" s="36" t="s">
        <v>68</v>
      </c>
      <c r="F162" s="36" t="s">
        <v>102</v>
      </c>
      <c r="G162" s="36" t="s">
        <v>103</v>
      </c>
      <c r="H162" s="791" t="s">
        <v>198</v>
      </c>
      <c r="I162" s="867"/>
      <c r="J162" s="791" t="s">
        <v>199</v>
      </c>
      <c r="K162" s="792"/>
      <c r="L162" s="791" t="s">
        <v>87</v>
      </c>
      <c r="M162" s="867"/>
      <c r="N162" s="906" t="s">
        <v>71</v>
      </c>
      <c r="O162" s="907"/>
      <c r="P162" s="445"/>
      <c r="Q162" s="445"/>
      <c r="R162" s="445"/>
      <c r="S162" s="445"/>
      <c r="T162" s="445"/>
      <c r="U162" s="445"/>
      <c r="V162" s="445"/>
      <c r="W162" s="445"/>
      <c r="X162" s="445"/>
      <c r="Y162" s="445"/>
      <c r="Z162" s="445"/>
      <c r="AA162" s="445"/>
      <c r="AB162" s="445"/>
      <c r="AC162" s="445"/>
      <c r="AD162" s="445"/>
      <c r="AE162" s="445"/>
      <c r="AF162" s="445"/>
      <c r="AG162" s="445"/>
      <c r="AH162" s="445"/>
      <c r="AI162" s="445"/>
      <c r="AJ162" s="445"/>
      <c r="AK162" s="445"/>
      <c r="AL162" s="445"/>
      <c r="AM162" s="445"/>
      <c r="AN162" s="445"/>
      <c r="AO162" s="445"/>
    </row>
    <row r="163" spans="1:41" s="446" customFormat="1" ht="22.5">
      <c r="A163" s="53"/>
      <c r="B163" s="21"/>
      <c r="C163" s="698" t="s">
        <v>72</v>
      </c>
      <c r="D163" s="51" t="s">
        <v>73</v>
      </c>
      <c r="E163" s="51" t="s">
        <v>73</v>
      </c>
      <c r="F163" s="13" t="s">
        <v>74</v>
      </c>
      <c r="G163" s="13" t="s">
        <v>75</v>
      </c>
      <c r="H163" s="875" t="s">
        <v>76</v>
      </c>
      <c r="I163" s="876"/>
      <c r="J163" s="875" t="s">
        <v>163</v>
      </c>
      <c r="K163" s="876"/>
      <c r="L163" s="875" t="s">
        <v>197</v>
      </c>
      <c r="M163" s="876"/>
      <c r="N163" s="202" t="s">
        <v>162</v>
      </c>
      <c r="O163" s="174" t="s">
        <v>100</v>
      </c>
      <c r="P163" s="445"/>
      <c r="Q163" s="445"/>
      <c r="R163" s="445"/>
      <c r="S163" s="445"/>
      <c r="T163" s="445"/>
      <c r="U163" s="445"/>
      <c r="V163" s="445"/>
      <c r="W163" s="445"/>
      <c r="X163" s="445"/>
      <c r="Y163" s="445"/>
      <c r="Z163" s="445"/>
      <c r="AA163" s="445"/>
      <c r="AB163" s="445"/>
      <c r="AC163" s="445"/>
      <c r="AD163" s="445"/>
      <c r="AE163" s="445"/>
      <c r="AF163" s="445"/>
      <c r="AG163" s="445"/>
      <c r="AH163" s="445"/>
      <c r="AI163" s="445"/>
      <c r="AJ163" s="445"/>
      <c r="AK163" s="445"/>
      <c r="AL163" s="445"/>
      <c r="AM163" s="445"/>
      <c r="AN163" s="445"/>
      <c r="AO163" s="445"/>
    </row>
    <row r="164" spans="1:41" s="446" customFormat="1">
      <c r="A164" s="67" t="s">
        <v>61</v>
      </c>
      <c r="B164" s="52" t="s">
        <v>112</v>
      </c>
      <c r="C164" s="276"/>
      <c r="D164" s="145"/>
      <c r="E164" s="145"/>
      <c r="F164" s="145"/>
      <c r="G164" s="277"/>
      <c r="H164" s="903"/>
      <c r="I164" s="904"/>
      <c r="J164" s="903"/>
      <c r="K164" s="904"/>
      <c r="L164" s="903"/>
      <c r="M164" s="905"/>
      <c r="N164" s="285"/>
      <c r="O164" s="286"/>
      <c r="P164" s="445"/>
      <c r="Q164" s="445"/>
      <c r="R164" s="445"/>
      <c r="S164" s="445"/>
      <c r="T164" s="445"/>
      <c r="U164" s="445"/>
      <c r="V164" s="445"/>
      <c r="W164" s="445"/>
      <c r="X164" s="445"/>
      <c r="Y164" s="445"/>
      <c r="Z164" s="445"/>
      <c r="AA164" s="445"/>
      <c r="AB164" s="445"/>
      <c r="AC164" s="445"/>
      <c r="AD164" s="445"/>
      <c r="AE164" s="445"/>
      <c r="AF164" s="445"/>
      <c r="AG164" s="445"/>
      <c r="AH164" s="445"/>
      <c r="AI164" s="445"/>
      <c r="AJ164" s="445"/>
      <c r="AK164" s="445"/>
      <c r="AL164" s="445"/>
      <c r="AM164" s="445"/>
      <c r="AN164" s="445"/>
      <c r="AO164" s="445"/>
    </row>
    <row r="165" spans="1:41" s="446" customFormat="1">
      <c r="A165" s="64">
        <f>'Mch-Tsc wt'!B309</f>
        <v>0</v>
      </c>
      <c r="B165" s="52" t="s">
        <v>279</v>
      </c>
      <c r="C165" s="276"/>
      <c r="D165" s="278"/>
      <c r="E165" s="278"/>
      <c r="F165" s="278"/>
      <c r="G165" s="279"/>
      <c r="H165" s="901"/>
      <c r="I165" s="902"/>
      <c r="J165" s="901"/>
      <c r="K165" s="902"/>
      <c r="L165" s="901"/>
      <c r="M165" s="902"/>
      <c r="N165" s="287"/>
      <c r="O165" s="288"/>
      <c r="P165" s="445"/>
      <c r="Q165" s="445"/>
      <c r="R165" s="445"/>
      <c r="S165" s="445"/>
      <c r="T165" s="445"/>
      <c r="U165" s="445"/>
      <c r="V165" s="445"/>
      <c r="W165" s="445"/>
      <c r="X165" s="445"/>
      <c r="Y165" s="445"/>
      <c r="Z165" s="445"/>
      <c r="AA165" s="445"/>
      <c r="AB165" s="445"/>
      <c r="AC165" s="445"/>
      <c r="AD165" s="445"/>
      <c r="AE165" s="445"/>
      <c r="AF165" s="445"/>
      <c r="AG165" s="445"/>
      <c r="AH165" s="445"/>
      <c r="AI165" s="445"/>
      <c r="AJ165" s="445"/>
      <c r="AK165" s="445"/>
      <c r="AL165" s="445"/>
      <c r="AM165" s="445"/>
      <c r="AN165" s="445"/>
      <c r="AO165" s="445"/>
    </row>
    <row r="166" spans="1:41" s="446" customFormat="1">
      <c r="A166" s="68" t="s">
        <v>80</v>
      </c>
      <c r="B166" s="52" t="s">
        <v>48</v>
      </c>
      <c r="C166" s="145"/>
      <c r="D166" s="145"/>
      <c r="E166" s="145"/>
      <c r="F166" s="145"/>
      <c r="G166" s="277"/>
      <c r="H166" s="901">
        <f>F166-G166</f>
        <v>0</v>
      </c>
      <c r="I166" s="902"/>
      <c r="J166" s="901" t="e">
        <f>H166*(1250+D166+E166)*1500/(125*1250)/(C166/1000)</f>
        <v>#DIV/0!</v>
      </c>
      <c r="K166" s="902"/>
      <c r="L166" s="901" t="str">
        <f>IF(ISERROR('Mch-Tsc wt'!Y325/'Mch-Tsc wt'!X325/10),"",'Mch-Tsc wt'!Y325/'Mch-Tsc wt'!X325/10)</f>
        <v/>
      </c>
      <c r="M166" s="902"/>
      <c r="N166" s="287" t="str">
        <f>IF(ISERROR(J166/L166/40),"",J166/L166/40)</f>
        <v/>
      </c>
      <c r="O166" s="288" t="e">
        <f>N166*1000/180</f>
        <v>#VALUE!</v>
      </c>
      <c r="P166" s="445"/>
      <c r="Q166" s="445"/>
      <c r="R166" s="445"/>
      <c r="S166" s="445"/>
      <c r="T166" s="445"/>
      <c r="U166" s="445"/>
      <c r="V166" s="445"/>
      <c r="W166" s="445"/>
      <c r="X166" s="445"/>
      <c r="Y166" s="445"/>
      <c r="Z166" s="445"/>
      <c r="AA166" s="445"/>
      <c r="AB166" s="445"/>
      <c r="AC166" s="445"/>
      <c r="AD166" s="445"/>
      <c r="AE166" s="445"/>
      <c r="AF166" s="445"/>
      <c r="AG166" s="445"/>
      <c r="AH166" s="445"/>
      <c r="AI166" s="445"/>
      <c r="AJ166" s="445"/>
      <c r="AK166" s="445"/>
      <c r="AL166" s="445"/>
      <c r="AM166" s="445"/>
      <c r="AN166" s="445"/>
      <c r="AO166" s="445"/>
    </row>
    <row r="167" spans="1:41" s="446" customFormat="1">
      <c r="A167" s="64">
        <f>'Mch-Tsc wt'!B314</f>
        <v>0</v>
      </c>
      <c r="B167" s="52" t="s">
        <v>49</v>
      </c>
      <c r="C167" s="145"/>
      <c r="D167" s="145"/>
      <c r="E167" s="145"/>
      <c r="F167" s="145"/>
      <c r="G167" s="277"/>
      <c r="H167" s="901">
        <f>F167-G167</f>
        <v>0</v>
      </c>
      <c r="I167" s="902"/>
      <c r="J167" s="901" t="e">
        <f>H167*(1250+D167+E167)*1500/(125*1250)/(C167/1000)</f>
        <v>#DIV/0!</v>
      </c>
      <c r="K167" s="902"/>
      <c r="L167" s="901" t="str">
        <f>L166</f>
        <v/>
      </c>
      <c r="M167" s="902"/>
      <c r="N167" s="287" t="str">
        <f>IF(ISERROR(J167/L167/40),"",J167/L167/40)</f>
        <v/>
      </c>
      <c r="O167" s="288" t="e">
        <f>N167*1000/180</f>
        <v>#VALUE!</v>
      </c>
      <c r="P167" s="445"/>
      <c r="Q167" s="445"/>
      <c r="R167" s="445"/>
      <c r="S167" s="445"/>
      <c r="T167" s="445"/>
      <c r="U167" s="445"/>
      <c r="V167" s="445"/>
      <c r="W167" s="445"/>
      <c r="X167" s="445"/>
      <c r="Y167" s="445"/>
      <c r="Z167" s="445"/>
      <c r="AA167" s="445"/>
      <c r="AB167" s="445"/>
      <c r="AC167" s="445"/>
      <c r="AD167" s="445"/>
      <c r="AE167" s="445"/>
      <c r="AF167" s="445"/>
      <c r="AG167" s="445"/>
      <c r="AH167" s="445"/>
      <c r="AI167" s="445"/>
      <c r="AJ167" s="445"/>
      <c r="AK167" s="445"/>
      <c r="AL167" s="445"/>
      <c r="AM167" s="445"/>
      <c r="AN167" s="445"/>
      <c r="AO167" s="445"/>
    </row>
    <row r="168" spans="1:41" s="446" customFormat="1">
      <c r="A168" s="68"/>
      <c r="B168" s="52" t="s">
        <v>216</v>
      </c>
      <c r="C168" s="145"/>
      <c r="D168" s="145"/>
      <c r="E168" s="145"/>
      <c r="F168" s="145"/>
      <c r="G168" s="277"/>
      <c r="H168" s="901">
        <f>F168-G168</f>
        <v>0</v>
      </c>
      <c r="I168" s="902"/>
      <c r="J168" s="901" t="e">
        <f>H168*(1250+D168+E168)*1500/(125*1250)/(C168/1000)</f>
        <v>#DIV/0!</v>
      </c>
      <c r="K168" s="902"/>
      <c r="L168" s="901" t="str">
        <f>L166</f>
        <v/>
      </c>
      <c r="M168" s="902"/>
      <c r="N168" s="287" t="str">
        <f>IF(ISERROR(J168/L168/40),"",J168/L168/40)</f>
        <v/>
      </c>
      <c r="O168" s="288" t="e">
        <f>N168*1000/180</f>
        <v>#VALUE!</v>
      </c>
      <c r="P168" s="445"/>
      <c r="Q168" s="445"/>
      <c r="R168" s="445"/>
      <c r="S168" s="445"/>
      <c r="T168" s="445"/>
      <c r="U168" s="445"/>
      <c r="V168" s="445"/>
      <c r="W168" s="445"/>
      <c r="X168" s="445"/>
      <c r="Y168" s="445"/>
      <c r="Z168" s="445"/>
      <c r="AA168" s="445"/>
      <c r="AB168" s="445"/>
      <c r="AC168" s="445"/>
      <c r="AD168" s="445"/>
      <c r="AE168" s="445"/>
      <c r="AF168" s="445"/>
      <c r="AG168" s="445"/>
      <c r="AH168" s="445"/>
      <c r="AI168" s="445"/>
      <c r="AJ168" s="445"/>
      <c r="AK168" s="445"/>
      <c r="AL168" s="445"/>
      <c r="AM168" s="445"/>
      <c r="AN168" s="445"/>
      <c r="AO168" s="445"/>
    </row>
    <row r="169" spans="1:41" s="446" customFormat="1">
      <c r="A169" s="68"/>
      <c r="B169" s="208" t="s">
        <v>109</v>
      </c>
      <c r="C169" s="145"/>
      <c r="D169" s="145"/>
      <c r="E169" s="145"/>
      <c r="F169" s="145"/>
      <c r="G169" s="277"/>
      <c r="H169" s="901">
        <f t="shared" ref="H169" si="81">F169-G169</f>
        <v>0</v>
      </c>
      <c r="I169" s="902"/>
      <c r="J169" s="901" t="e">
        <f t="shared" ref="J169" si="82">H169*(1250+D169+E169)*1500/(125*1250)/(C169/1000)</f>
        <v>#DIV/0!</v>
      </c>
      <c r="K169" s="902"/>
      <c r="L169" s="901" t="str">
        <f t="shared" ref="L169:L171" si="83">L167</f>
        <v/>
      </c>
      <c r="M169" s="902"/>
      <c r="N169" s="287" t="str">
        <f t="shared" ref="N169" si="84">IF(ISERROR(J169/L169/40),"",J169/L169/40)</f>
        <v/>
      </c>
      <c r="O169" s="288" t="e">
        <f t="shared" ref="O169:O171" si="85">N169*1000/180</f>
        <v>#VALUE!</v>
      </c>
      <c r="P169" s="445"/>
      <c r="Q169" s="445"/>
      <c r="R169" s="445"/>
      <c r="S169" s="445"/>
      <c r="T169" s="445"/>
      <c r="U169" s="445"/>
      <c r="V169" s="445"/>
      <c r="W169" s="445"/>
      <c r="X169" s="445"/>
      <c r="Y169" s="445"/>
      <c r="Z169" s="445"/>
      <c r="AA169" s="445"/>
      <c r="AB169" s="445"/>
      <c r="AC169" s="445"/>
      <c r="AD169" s="445"/>
      <c r="AE169" s="445"/>
      <c r="AF169" s="445"/>
      <c r="AG169" s="445"/>
      <c r="AH169" s="445"/>
      <c r="AI169" s="445"/>
      <c r="AJ169" s="445"/>
      <c r="AK169" s="445"/>
      <c r="AL169" s="445"/>
      <c r="AM169" s="445"/>
      <c r="AN169" s="445"/>
      <c r="AO169" s="445"/>
    </row>
    <row r="170" spans="1:41" s="446" customFormat="1">
      <c r="A170" s="68"/>
      <c r="B170" s="52" t="s">
        <v>232</v>
      </c>
      <c r="C170" s="145"/>
      <c r="D170" s="145"/>
      <c r="E170" s="145"/>
      <c r="F170" s="145"/>
      <c r="G170" s="277"/>
      <c r="H170" s="901"/>
      <c r="I170" s="902"/>
      <c r="J170" s="901"/>
      <c r="K170" s="902"/>
      <c r="L170" s="901"/>
      <c r="M170" s="902"/>
      <c r="N170" s="287"/>
      <c r="O170" s="288"/>
      <c r="P170" s="445"/>
      <c r="Q170" s="445"/>
      <c r="R170" s="445"/>
      <c r="S170" s="445"/>
      <c r="T170" s="445"/>
      <c r="U170" s="445"/>
      <c r="V170" s="445"/>
      <c r="W170" s="445"/>
      <c r="X170" s="445"/>
      <c r="Y170" s="445"/>
      <c r="Z170" s="445"/>
      <c r="AA170" s="445"/>
      <c r="AB170" s="445"/>
      <c r="AC170" s="445"/>
      <c r="AD170" s="445"/>
      <c r="AE170" s="445"/>
      <c r="AF170" s="445"/>
      <c r="AG170" s="445"/>
      <c r="AH170" s="445"/>
      <c r="AI170" s="445"/>
      <c r="AJ170" s="445"/>
      <c r="AK170" s="445"/>
      <c r="AL170" s="445"/>
      <c r="AM170" s="445"/>
      <c r="AN170" s="445"/>
      <c r="AO170" s="445"/>
    </row>
    <row r="171" spans="1:41" s="446" customFormat="1">
      <c r="A171" s="69"/>
      <c r="B171" s="301" t="s">
        <v>101</v>
      </c>
      <c r="C171" s="145"/>
      <c r="D171" s="145"/>
      <c r="E171" s="145"/>
      <c r="F171" s="145"/>
      <c r="G171" s="277"/>
      <c r="H171" s="901">
        <f t="shared" ref="H171" si="86">F171-G171</f>
        <v>0</v>
      </c>
      <c r="I171" s="902"/>
      <c r="J171" s="901" t="e">
        <f t="shared" ref="J171" si="87">H171*(1250+D171+E171)*1500/(125*1250)/(C171/1000)</f>
        <v>#DIV/0!</v>
      </c>
      <c r="K171" s="902"/>
      <c r="L171" s="901" t="str">
        <f t="shared" si="83"/>
        <v/>
      </c>
      <c r="M171" s="902"/>
      <c r="N171" s="287" t="str">
        <f t="shared" ref="N171" si="88">IF(ISERROR(J171/L171/40),"",J171/L171/40)</f>
        <v/>
      </c>
      <c r="O171" s="288" t="e">
        <f t="shared" si="85"/>
        <v>#VALUE!</v>
      </c>
      <c r="P171" s="445"/>
      <c r="Q171" s="445"/>
      <c r="R171" s="445"/>
      <c r="S171" s="445"/>
      <c r="T171" s="445"/>
      <c r="U171" s="445"/>
      <c r="V171" s="445"/>
      <c r="W171" s="445"/>
      <c r="X171" s="445"/>
      <c r="Y171" s="445"/>
      <c r="Z171" s="445"/>
      <c r="AA171" s="445"/>
      <c r="AB171" s="445"/>
      <c r="AC171" s="445"/>
      <c r="AD171" s="445"/>
      <c r="AE171" s="445"/>
      <c r="AF171" s="445"/>
      <c r="AG171" s="445"/>
      <c r="AH171" s="445"/>
      <c r="AI171" s="445"/>
      <c r="AJ171" s="445"/>
      <c r="AK171" s="445"/>
      <c r="AL171" s="445"/>
      <c r="AM171" s="445"/>
      <c r="AN171" s="445"/>
      <c r="AO171" s="445"/>
    </row>
    <row r="172" spans="1:41" s="446" customFormat="1">
      <c r="A172" s="445"/>
      <c r="B172" s="445"/>
      <c r="C172" s="445"/>
      <c r="D172" s="445"/>
      <c r="E172" s="445"/>
      <c r="F172" s="445"/>
      <c r="G172" s="445"/>
      <c r="H172" s="445"/>
      <c r="I172" s="445"/>
      <c r="J172" s="445"/>
      <c r="K172" s="445"/>
      <c r="L172" s="445"/>
      <c r="M172" s="445"/>
      <c r="N172" s="445"/>
      <c r="O172" s="445"/>
      <c r="P172" s="445"/>
      <c r="Q172" s="445"/>
      <c r="R172" s="445"/>
      <c r="S172" s="445"/>
      <c r="T172" s="445"/>
      <c r="U172" s="445"/>
      <c r="V172" s="445"/>
      <c r="W172" s="445"/>
      <c r="X172" s="445"/>
      <c r="Y172" s="445"/>
      <c r="Z172" s="445"/>
      <c r="AA172" s="445"/>
      <c r="AB172" s="445"/>
      <c r="AC172" s="445"/>
      <c r="AD172" s="445"/>
      <c r="AE172" s="445"/>
      <c r="AF172" s="445"/>
      <c r="AG172" s="445"/>
      <c r="AH172" s="445"/>
      <c r="AI172" s="445"/>
      <c r="AJ172" s="445"/>
      <c r="AK172" s="445"/>
      <c r="AL172" s="445"/>
      <c r="AM172" s="445"/>
      <c r="AN172" s="445"/>
      <c r="AO172" s="445"/>
    </row>
    <row r="173" spans="1:41" s="446" customFormat="1" ht="14.25">
      <c r="A173" s="299" t="s">
        <v>282</v>
      </c>
      <c r="B173" s="300" t="s">
        <v>50</v>
      </c>
      <c r="C173" s="692" t="s">
        <v>66</v>
      </c>
      <c r="D173" s="36" t="s">
        <v>67</v>
      </c>
      <c r="E173" s="36" t="s">
        <v>68</v>
      </c>
      <c r="F173" s="36" t="s">
        <v>102</v>
      </c>
      <c r="G173" s="36" t="s">
        <v>103</v>
      </c>
      <c r="H173" s="791" t="s">
        <v>198</v>
      </c>
      <c r="I173" s="867"/>
      <c r="J173" s="791" t="s">
        <v>199</v>
      </c>
      <c r="K173" s="792"/>
      <c r="L173" s="791" t="s">
        <v>87</v>
      </c>
      <c r="M173" s="867"/>
      <c r="N173" s="906" t="s">
        <v>71</v>
      </c>
      <c r="O173" s="907"/>
      <c r="P173" s="445"/>
      <c r="Q173" s="445"/>
      <c r="R173" s="445"/>
      <c r="S173" s="445"/>
      <c r="T173" s="445"/>
      <c r="U173" s="445"/>
      <c r="V173" s="445"/>
      <c r="W173" s="445"/>
      <c r="X173" s="445"/>
      <c r="Y173" s="445"/>
      <c r="Z173" s="445"/>
      <c r="AA173" s="445"/>
      <c r="AB173" s="445"/>
      <c r="AC173" s="445"/>
      <c r="AD173" s="445"/>
      <c r="AE173" s="445"/>
      <c r="AF173" s="445"/>
      <c r="AG173" s="445"/>
      <c r="AH173" s="445"/>
      <c r="AI173" s="445"/>
      <c r="AJ173" s="445"/>
      <c r="AK173" s="445"/>
      <c r="AL173" s="445"/>
      <c r="AM173" s="445"/>
      <c r="AN173" s="445"/>
      <c r="AO173" s="445"/>
    </row>
    <row r="174" spans="1:41" s="446" customFormat="1" ht="22.5">
      <c r="A174" s="53"/>
      <c r="B174" s="21"/>
      <c r="C174" s="698" t="s">
        <v>72</v>
      </c>
      <c r="D174" s="51" t="s">
        <v>73</v>
      </c>
      <c r="E174" s="51" t="s">
        <v>73</v>
      </c>
      <c r="F174" s="13" t="s">
        <v>74</v>
      </c>
      <c r="G174" s="13" t="s">
        <v>75</v>
      </c>
      <c r="H174" s="875" t="s">
        <v>76</v>
      </c>
      <c r="I174" s="876"/>
      <c r="J174" s="875" t="s">
        <v>163</v>
      </c>
      <c r="K174" s="876"/>
      <c r="L174" s="875" t="s">
        <v>197</v>
      </c>
      <c r="M174" s="876"/>
      <c r="N174" s="202" t="s">
        <v>162</v>
      </c>
      <c r="O174" s="174" t="s">
        <v>100</v>
      </c>
      <c r="P174" s="445"/>
      <c r="Q174" s="445"/>
      <c r="R174" s="445"/>
      <c r="S174" s="445"/>
      <c r="T174" s="445"/>
      <c r="U174" s="445"/>
      <c r="V174" s="445"/>
      <c r="W174" s="445"/>
      <c r="X174" s="445"/>
      <c r="Y174" s="445"/>
      <c r="Z174" s="445"/>
      <c r="AA174" s="445"/>
      <c r="AB174" s="445"/>
      <c r="AC174" s="445"/>
      <c r="AD174" s="445"/>
      <c r="AE174" s="445"/>
      <c r="AF174" s="445"/>
      <c r="AG174" s="445"/>
      <c r="AH174" s="445"/>
      <c r="AI174" s="445"/>
      <c r="AJ174" s="445"/>
      <c r="AK174" s="445"/>
      <c r="AL174" s="445"/>
      <c r="AM174" s="445"/>
      <c r="AN174" s="445"/>
      <c r="AO174" s="445"/>
    </row>
    <row r="175" spans="1:41" s="446" customFormat="1">
      <c r="A175" s="67" t="s">
        <v>61</v>
      </c>
      <c r="B175" s="52" t="s">
        <v>112</v>
      </c>
      <c r="C175" s="276"/>
      <c r="D175" s="145"/>
      <c r="E175" s="145"/>
      <c r="F175" s="145"/>
      <c r="G175" s="277"/>
      <c r="H175" s="903"/>
      <c r="I175" s="904"/>
      <c r="J175" s="903"/>
      <c r="K175" s="904"/>
      <c r="L175" s="903"/>
      <c r="M175" s="905"/>
      <c r="N175" s="285"/>
      <c r="O175" s="286"/>
      <c r="P175" s="445"/>
      <c r="Q175" s="445"/>
      <c r="R175" s="445"/>
      <c r="S175" s="445"/>
      <c r="T175" s="445"/>
      <c r="U175" s="445"/>
      <c r="V175" s="445"/>
      <c r="W175" s="445"/>
      <c r="X175" s="445"/>
      <c r="Y175" s="445"/>
      <c r="Z175" s="445"/>
      <c r="AA175" s="445"/>
      <c r="AB175" s="445"/>
      <c r="AC175" s="445"/>
      <c r="AD175" s="445"/>
      <c r="AE175" s="445"/>
      <c r="AF175" s="445"/>
      <c r="AG175" s="445"/>
      <c r="AH175" s="445"/>
      <c r="AI175" s="445"/>
      <c r="AJ175" s="445"/>
      <c r="AK175" s="445"/>
      <c r="AL175" s="445"/>
      <c r="AM175" s="445"/>
      <c r="AN175" s="445"/>
      <c r="AO175" s="445"/>
    </row>
    <row r="176" spans="1:41" s="446" customFormat="1">
      <c r="A176" s="64">
        <f>'Mch-Tsc wt'!B331</f>
        <v>0</v>
      </c>
      <c r="B176" s="52" t="s">
        <v>279</v>
      </c>
      <c r="C176" s="276"/>
      <c r="D176" s="278"/>
      <c r="E176" s="278"/>
      <c r="F176" s="278"/>
      <c r="G176" s="279"/>
      <c r="H176" s="901"/>
      <c r="I176" s="902"/>
      <c r="J176" s="901"/>
      <c r="K176" s="902"/>
      <c r="L176" s="901"/>
      <c r="M176" s="902"/>
      <c r="N176" s="287"/>
      <c r="O176" s="288"/>
      <c r="P176" s="445"/>
      <c r="Q176" s="445"/>
      <c r="R176" s="445"/>
      <c r="S176" s="445"/>
      <c r="T176" s="445"/>
      <c r="U176" s="445"/>
      <c r="V176" s="445"/>
      <c r="W176" s="445"/>
      <c r="X176" s="445"/>
      <c r="Y176" s="445"/>
      <c r="Z176" s="445"/>
      <c r="AA176" s="445"/>
      <c r="AB176" s="445"/>
      <c r="AC176" s="445"/>
      <c r="AD176" s="445"/>
      <c r="AE176" s="445"/>
      <c r="AF176" s="445"/>
      <c r="AG176" s="445"/>
      <c r="AH176" s="445"/>
      <c r="AI176" s="445"/>
      <c r="AJ176" s="445"/>
      <c r="AK176" s="445"/>
      <c r="AL176" s="445"/>
      <c r="AM176" s="445"/>
      <c r="AN176" s="445"/>
      <c r="AO176" s="445"/>
    </row>
    <row r="177" spans="1:41" s="446" customFormat="1">
      <c r="A177" s="68" t="s">
        <v>80</v>
      </c>
      <c r="B177" s="52" t="s">
        <v>48</v>
      </c>
      <c r="C177" s="145"/>
      <c r="D177" s="145"/>
      <c r="E177" s="145"/>
      <c r="F177" s="145"/>
      <c r="G177" s="277"/>
      <c r="H177" s="901">
        <f>F177-G177</f>
        <v>0</v>
      </c>
      <c r="I177" s="902"/>
      <c r="J177" s="901" t="e">
        <f>H177*(1250+D177+E177)*1500/(125*1250)/(C177/1000)</f>
        <v>#DIV/0!</v>
      </c>
      <c r="K177" s="902"/>
      <c r="L177" s="901" t="str">
        <f>IF(ISERROR('Mch-Tsc wt'!Y347/'Mch-Tsc wt'!X347/10),"",'Mch-Tsc wt'!Y347/'Mch-Tsc wt'!X347/10)</f>
        <v/>
      </c>
      <c r="M177" s="902"/>
      <c r="N177" s="287" t="str">
        <f>IF(ISERROR(J177/L177/40),"",J177/L177/40)</f>
        <v/>
      </c>
      <c r="O177" s="288" t="e">
        <f>N177*1000/180</f>
        <v>#VALUE!</v>
      </c>
      <c r="P177" s="445"/>
      <c r="Q177" s="445"/>
      <c r="R177" s="445"/>
      <c r="S177" s="445"/>
      <c r="T177" s="445"/>
      <c r="U177" s="445"/>
      <c r="V177" s="445"/>
      <c r="W177" s="445"/>
      <c r="X177" s="445"/>
      <c r="Y177" s="445"/>
      <c r="Z177" s="445"/>
      <c r="AA177" s="445"/>
      <c r="AB177" s="445"/>
      <c r="AC177" s="445"/>
      <c r="AD177" s="445"/>
      <c r="AE177" s="445"/>
      <c r="AF177" s="445"/>
      <c r="AG177" s="445"/>
      <c r="AH177" s="445"/>
      <c r="AI177" s="445"/>
      <c r="AJ177" s="445"/>
      <c r="AK177" s="445"/>
      <c r="AL177" s="445"/>
      <c r="AM177" s="445"/>
      <c r="AN177" s="445"/>
      <c r="AO177" s="445"/>
    </row>
    <row r="178" spans="1:41" s="446" customFormat="1">
      <c r="A178" s="64">
        <f>'Mch-Tsc wt'!B336</f>
        <v>0</v>
      </c>
      <c r="B178" s="52" t="s">
        <v>49</v>
      </c>
      <c r="C178" s="145"/>
      <c r="D178" s="145"/>
      <c r="E178" s="145"/>
      <c r="F178" s="145"/>
      <c r="G178" s="277"/>
      <c r="H178" s="901">
        <f>F178-G178</f>
        <v>0</v>
      </c>
      <c r="I178" s="902"/>
      <c r="J178" s="901" t="e">
        <f>H178*(1250+D178+E178)*1500/(125*1250)/(C178/1000)</f>
        <v>#DIV/0!</v>
      </c>
      <c r="K178" s="902"/>
      <c r="L178" s="901" t="str">
        <f>L177</f>
        <v/>
      </c>
      <c r="M178" s="902"/>
      <c r="N178" s="287" t="str">
        <f>IF(ISERROR(J178/L178/40),"",J178/L178/40)</f>
        <v/>
      </c>
      <c r="O178" s="288" t="e">
        <f>N178*1000/180</f>
        <v>#VALUE!</v>
      </c>
      <c r="P178" s="445"/>
      <c r="Q178" s="445"/>
      <c r="R178" s="445"/>
      <c r="S178" s="445"/>
      <c r="T178" s="445"/>
      <c r="U178" s="445"/>
      <c r="V178" s="445"/>
      <c r="W178" s="445"/>
      <c r="X178" s="445"/>
      <c r="Y178" s="445"/>
      <c r="Z178" s="445"/>
      <c r="AA178" s="445"/>
      <c r="AB178" s="445"/>
      <c r="AC178" s="445"/>
      <c r="AD178" s="445"/>
      <c r="AE178" s="445"/>
      <c r="AF178" s="445"/>
      <c r="AG178" s="445"/>
      <c r="AH178" s="445"/>
      <c r="AI178" s="445"/>
      <c r="AJ178" s="445"/>
      <c r="AK178" s="445"/>
      <c r="AL178" s="445"/>
      <c r="AM178" s="445"/>
      <c r="AN178" s="445"/>
      <c r="AO178" s="445"/>
    </row>
    <row r="179" spans="1:41" s="446" customFormat="1">
      <c r="A179" s="68"/>
      <c r="B179" s="52" t="s">
        <v>216</v>
      </c>
      <c r="C179" s="145"/>
      <c r="D179" s="145"/>
      <c r="E179" s="145"/>
      <c r="F179" s="145"/>
      <c r="G179" s="277"/>
      <c r="H179" s="901">
        <f>F179-G179</f>
        <v>0</v>
      </c>
      <c r="I179" s="902"/>
      <c r="J179" s="901" t="e">
        <f>H179*(1250+D179+E179)*1500/(125*1250)/(C179/1000)</f>
        <v>#DIV/0!</v>
      </c>
      <c r="K179" s="902"/>
      <c r="L179" s="901" t="str">
        <f>L177</f>
        <v/>
      </c>
      <c r="M179" s="902"/>
      <c r="N179" s="287" t="str">
        <f>IF(ISERROR(J179/L179/40),"",J179/L179/40)</f>
        <v/>
      </c>
      <c r="O179" s="288" t="e">
        <f>N179*1000/180</f>
        <v>#VALUE!</v>
      </c>
      <c r="P179" s="445"/>
      <c r="Q179" s="445"/>
      <c r="R179" s="445"/>
      <c r="S179" s="445"/>
      <c r="T179" s="445"/>
      <c r="U179" s="445"/>
      <c r="V179" s="445"/>
      <c r="W179" s="445"/>
      <c r="X179" s="445"/>
      <c r="Y179" s="445"/>
      <c r="Z179" s="445"/>
      <c r="AA179" s="445"/>
      <c r="AB179" s="445"/>
      <c r="AC179" s="445"/>
      <c r="AD179" s="445"/>
      <c r="AE179" s="445"/>
      <c r="AF179" s="445"/>
      <c r="AG179" s="445"/>
      <c r="AH179" s="445"/>
      <c r="AI179" s="445"/>
      <c r="AJ179" s="445"/>
      <c r="AK179" s="445"/>
      <c r="AL179" s="445"/>
      <c r="AM179" s="445"/>
      <c r="AN179" s="445"/>
      <c r="AO179" s="445"/>
    </row>
    <row r="180" spans="1:41" s="446" customFormat="1">
      <c r="A180" s="68"/>
      <c r="B180" s="208" t="s">
        <v>109</v>
      </c>
      <c r="C180" s="145"/>
      <c r="D180" s="145"/>
      <c r="E180" s="145"/>
      <c r="F180" s="145"/>
      <c r="G180" s="277"/>
      <c r="H180" s="901">
        <f t="shared" ref="H180" si="89">F180-G180</f>
        <v>0</v>
      </c>
      <c r="I180" s="902"/>
      <c r="J180" s="901" t="e">
        <f t="shared" ref="J180" si="90">H180*(1250+D180+E180)*1500/(125*1250)/(C180/1000)</f>
        <v>#DIV/0!</v>
      </c>
      <c r="K180" s="902"/>
      <c r="L180" s="901" t="str">
        <f t="shared" ref="L180:L182" si="91">L178</f>
        <v/>
      </c>
      <c r="M180" s="902"/>
      <c r="N180" s="287" t="str">
        <f t="shared" ref="N180" si="92">IF(ISERROR(J180/L180/40),"",J180/L180/40)</f>
        <v/>
      </c>
      <c r="O180" s="288" t="e">
        <f t="shared" ref="O180:O182" si="93">N180*1000/180</f>
        <v>#VALUE!</v>
      </c>
      <c r="P180" s="445"/>
      <c r="Q180" s="445"/>
      <c r="R180" s="445"/>
      <c r="S180" s="445"/>
      <c r="T180" s="445"/>
      <c r="U180" s="445"/>
      <c r="V180" s="445"/>
      <c r="W180" s="445"/>
      <c r="X180" s="445"/>
      <c r="Y180" s="445"/>
      <c r="Z180" s="445"/>
      <c r="AA180" s="445"/>
      <c r="AB180" s="445"/>
      <c r="AC180" s="445"/>
      <c r="AD180" s="445"/>
      <c r="AE180" s="445"/>
      <c r="AF180" s="445"/>
      <c r="AG180" s="445"/>
      <c r="AH180" s="445"/>
      <c r="AI180" s="445"/>
      <c r="AJ180" s="445"/>
      <c r="AK180" s="445"/>
      <c r="AL180" s="445"/>
      <c r="AM180" s="445"/>
      <c r="AN180" s="445"/>
      <c r="AO180" s="445"/>
    </row>
    <row r="181" spans="1:41" s="446" customFormat="1">
      <c r="A181" s="68"/>
      <c r="B181" s="52" t="s">
        <v>232</v>
      </c>
      <c r="C181" s="145"/>
      <c r="D181" s="145"/>
      <c r="E181" s="145"/>
      <c r="F181" s="145"/>
      <c r="G181" s="277"/>
      <c r="H181" s="901"/>
      <c r="I181" s="902"/>
      <c r="J181" s="901"/>
      <c r="K181" s="902"/>
      <c r="L181" s="901"/>
      <c r="M181" s="902"/>
      <c r="N181" s="287"/>
      <c r="O181" s="288"/>
      <c r="P181" s="445"/>
      <c r="Q181" s="445"/>
      <c r="R181" s="445"/>
      <c r="S181" s="445"/>
      <c r="T181" s="445"/>
      <c r="U181" s="445"/>
      <c r="V181" s="445"/>
      <c r="W181" s="445"/>
      <c r="X181" s="445"/>
      <c r="Y181" s="445"/>
      <c r="Z181" s="445"/>
      <c r="AA181" s="445"/>
      <c r="AB181" s="445"/>
      <c r="AC181" s="445"/>
      <c r="AD181" s="445"/>
      <c r="AE181" s="445"/>
      <c r="AF181" s="445"/>
      <c r="AG181" s="445"/>
      <c r="AH181" s="445"/>
      <c r="AI181" s="445"/>
      <c r="AJ181" s="445"/>
      <c r="AK181" s="445"/>
      <c r="AL181" s="445"/>
      <c r="AM181" s="445"/>
      <c r="AN181" s="445"/>
      <c r="AO181" s="445"/>
    </row>
    <row r="182" spans="1:41" s="446" customFormat="1">
      <c r="A182" s="69"/>
      <c r="B182" s="301" t="s">
        <v>101</v>
      </c>
      <c r="C182" s="145"/>
      <c r="D182" s="145"/>
      <c r="E182" s="145"/>
      <c r="F182" s="145"/>
      <c r="G182" s="277"/>
      <c r="H182" s="901">
        <f t="shared" ref="H182" si="94">F182-G182</f>
        <v>0</v>
      </c>
      <c r="I182" s="902"/>
      <c r="J182" s="901" t="e">
        <f t="shared" ref="J182" si="95">H182*(1250+D182+E182)*1500/(125*1250)/(C182/1000)</f>
        <v>#DIV/0!</v>
      </c>
      <c r="K182" s="902"/>
      <c r="L182" s="901" t="str">
        <f t="shared" si="91"/>
        <v/>
      </c>
      <c r="M182" s="902"/>
      <c r="N182" s="287" t="str">
        <f t="shared" ref="N182" si="96">IF(ISERROR(J182/L182/40),"",J182/L182/40)</f>
        <v/>
      </c>
      <c r="O182" s="288" t="e">
        <f t="shared" si="93"/>
        <v>#VALUE!</v>
      </c>
      <c r="P182" s="445"/>
      <c r="Q182" s="445"/>
      <c r="R182" s="445"/>
      <c r="S182" s="445"/>
      <c r="T182" s="445"/>
      <c r="U182" s="445"/>
      <c r="V182" s="445"/>
      <c r="W182" s="445"/>
      <c r="X182" s="445"/>
      <c r="Y182" s="445"/>
      <c r="Z182" s="445"/>
      <c r="AA182" s="445"/>
      <c r="AB182" s="445"/>
      <c r="AC182" s="445"/>
      <c r="AD182" s="445"/>
      <c r="AE182" s="445"/>
      <c r="AF182" s="445"/>
      <c r="AG182" s="445"/>
      <c r="AH182" s="445"/>
      <c r="AI182" s="445"/>
      <c r="AJ182" s="445"/>
      <c r="AK182" s="445"/>
      <c r="AL182" s="445"/>
      <c r="AM182" s="445"/>
      <c r="AN182" s="445"/>
      <c r="AO182" s="445"/>
    </row>
    <row r="183" spans="1:41" s="446" customFormat="1">
      <c r="A183" s="445"/>
      <c r="B183" s="445"/>
      <c r="C183" s="445"/>
      <c r="D183" s="445"/>
      <c r="E183" s="445"/>
      <c r="F183" s="445"/>
      <c r="G183" s="445"/>
      <c r="H183" s="445"/>
      <c r="I183" s="445"/>
      <c r="J183" s="445"/>
      <c r="K183" s="445"/>
      <c r="L183" s="445"/>
      <c r="M183" s="445"/>
      <c r="N183" s="445"/>
      <c r="O183" s="445"/>
      <c r="P183" s="445"/>
      <c r="Q183" s="445"/>
      <c r="R183" s="445"/>
      <c r="S183" s="445"/>
      <c r="T183" s="445"/>
      <c r="U183" s="445"/>
      <c r="V183" s="445"/>
      <c r="W183" s="445"/>
      <c r="X183" s="445"/>
      <c r="Y183" s="445"/>
      <c r="Z183" s="445"/>
      <c r="AA183" s="445"/>
      <c r="AB183" s="445"/>
      <c r="AC183" s="445"/>
      <c r="AD183" s="445"/>
      <c r="AE183" s="445"/>
      <c r="AF183" s="445"/>
      <c r="AG183" s="445"/>
      <c r="AH183" s="445"/>
      <c r="AI183" s="445"/>
      <c r="AJ183" s="445"/>
      <c r="AK183" s="445"/>
      <c r="AL183" s="445"/>
      <c r="AM183" s="445"/>
      <c r="AN183" s="445"/>
      <c r="AO183" s="445"/>
    </row>
    <row r="184" spans="1:41" s="446" customFormat="1">
      <c r="A184" s="445"/>
      <c r="B184" s="445"/>
      <c r="C184" s="445"/>
      <c r="D184" s="445"/>
      <c r="E184" s="445"/>
      <c r="F184" s="445"/>
      <c r="G184" s="445"/>
      <c r="H184" s="445"/>
      <c r="I184" s="445"/>
      <c r="J184" s="445"/>
      <c r="K184" s="445"/>
      <c r="L184" s="445"/>
      <c r="M184" s="445"/>
      <c r="N184" s="445"/>
      <c r="O184" s="445"/>
      <c r="P184" s="445"/>
      <c r="Q184" s="445"/>
      <c r="R184" s="445"/>
      <c r="S184" s="445"/>
      <c r="T184" s="445"/>
      <c r="U184" s="445"/>
      <c r="V184" s="445"/>
      <c r="W184" s="445"/>
      <c r="X184" s="445"/>
      <c r="Y184" s="445"/>
      <c r="Z184" s="445"/>
      <c r="AA184" s="445"/>
      <c r="AB184" s="445"/>
      <c r="AC184" s="445"/>
      <c r="AD184" s="445"/>
      <c r="AE184" s="445"/>
      <c r="AF184" s="445"/>
      <c r="AG184" s="445"/>
      <c r="AH184" s="445"/>
      <c r="AI184" s="445"/>
      <c r="AJ184" s="445"/>
      <c r="AK184" s="445"/>
      <c r="AL184" s="445"/>
      <c r="AM184" s="445"/>
      <c r="AN184" s="445"/>
      <c r="AO184" s="445"/>
    </row>
    <row r="185" spans="1:41" s="446" customFormat="1">
      <c r="A185" s="445"/>
      <c r="B185" s="445"/>
      <c r="C185" s="445"/>
      <c r="D185" s="445"/>
      <c r="E185" s="445"/>
      <c r="F185" s="445"/>
      <c r="G185" s="445"/>
      <c r="H185" s="445"/>
      <c r="I185" s="445"/>
      <c r="J185" s="445"/>
      <c r="K185" s="445"/>
      <c r="L185" s="445"/>
      <c r="M185" s="445"/>
      <c r="N185" s="445"/>
      <c r="O185" s="445"/>
      <c r="P185" s="445"/>
      <c r="Q185" s="445"/>
      <c r="R185" s="445"/>
      <c r="S185" s="445"/>
      <c r="T185" s="445"/>
      <c r="U185" s="445"/>
      <c r="V185" s="445"/>
      <c r="W185" s="445"/>
      <c r="X185" s="445"/>
      <c r="Y185" s="445"/>
      <c r="Z185" s="445"/>
      <c r="AA185" s="445"/>
      <c r="AB185" s="445"/>
      <c r="AC185" s="445"/>
      <c r="AD185" s="445"/>
      <c r="AE185" s="445"/>
      <c r="AF185" s="445"/>
      <c r="AG185" s="445"/>
      <c r="AH185" s="445"/>
      <c r="AI185" s="445"/>
      <c r="AJ185" s="445"/>
      <c r="AK185" s="445"/>
      <c r="AL185" s="445"/>
      <c r="AM185" s="445"/>
      <c r="AN185" s="445"/>
      <c r="AO185" s="445"/>
    </row>
    <row r="186" spans="1:41" s="446" customFormat="1">
      <c r="A186" s="445"/>
      <c r="B186" s="445"/>
      <c r="C186" s="445"/>
      <c r="D186" s="445"/>
      <c r="E186" s="445"/>
      <c r="F186" s="445"/>
      <c r="G186" s="445"/>
      <c r="H186" s="445"/>
      <c r="I186" s="445"/>
      <c r="J186" s="445"/>
      <c r="K186" s="445"/>
      <c r="L186" s="445"/>
      <c r="M186" s="445"/>
      <c r="N186" s="445"/>
      <c r="O186" s="445"/>
      <c r="P186" s="445"/>
      <c r="Q186" s="445"/>
      <c r="R186" s="445"/>
      <c r="S186" s="445"/>
      <c r="T186" s="445"/>
      <c r="U186" s="445"/>
      <c r="V186" s="445"/>
      <c r="W186" s="445"/>
      <c r="X186" s="445"/>
      <c r="Y186" s="445"/>
      <c r="Z186" s="445"/>
      <c r="AA186" s="445"/>
      <c r="AB186" s="445"/>
      <c r="AC186" s="445"/>
      <c r="AD186" s="445"/>
      <c r="AE186" s="445"/>
      <c r="AF186" s="445"/>
      <c r="AG186" s="445"/>
      <c r="AH186" s="445"/>
      <c r="AI186" s="445"/>
      <c r="AJ186" s="445"/>
      <c r="AK186" s="445"/>
      <c r="AL186" s="445"/>
      <c r="AM186" s="445"/>
      <c r="AN186" s="445"/>
      <c r="AO186" s="445"/>
    </row>
    <row r="187" spans="1:41" s="446" customFormat="1">
      <c r="A187" s="445"/>
      <c r="B187" s="445"/>
      <c r="C187" s="445"/>
      <c r="D187" s="445"/>
      <c r="E187" s="445"/>
      <c r="F187" s="445"/>
      <c r="G187" s="445"/>
      <c r="H187" s="445"/>
      <c r="I187" s="445"/>
      <c r="J187" s="445"/>
      <c r="K187" s="445"/>
      <c r="L187" s="445"/>
      <c r="M187" s="445"/>
      <c r="N187" s="445"/>
      <c r="O187" s="445"/>
      <c r="P187" s="445"/>
      <c r="Q187" s="445"/>
      <c r="R187" s="445"/>
      <c r="S187" s="445"/>
      <c r="T187" s="445"/>
      <c r="U187" s="445"/>
      <c r="V187" s="445"/>
      <c r="W187" s="445"/>
      <c r="X187" s="445"/>
      <c r="Y187" s="445"/>
      <c r="Z187" s="445"/>
      <c r="AA187" s="445"/>
      <c r="AB187" s="445"/>
      <c r="AC187" s="445"/>
      <c r="AD187" s="445"/>
      <c r="AE187" s="445"/>
      <c r="AF187" s="445"/>
      <c r="AG187" s="445"/>
      <c r="AH187" s="445"/>
      <c r="AI187" s="445"/>
      <c r="AJ187" s="445"/>
      <c r="AK187" s="445"/>
      <c r="AL187" s="445"/>
      <c r="AM187" s="445"/>
      <c r="AN187" s="445"/>
      <c r="AO187" s="445"/>
    </row>
    <row r="188" spans="1:41" s="446" customFormat="1">
      <c r="A188" s="445"/>
      <c r="B188" s="445"/>
      <c r="C188" s="445"/>
      <c r="D188" s="445"/>
      <c r="E188" s="445"/>
      <c r="F188" s="445"/>
      <c r="G188" s="445"/>
      <c r="H188" s="445"/>
      <c r="I188" s="445"/>
      <c r="J188" s="445"/>
      <c r="K188" s="445"/>
      <c r="L188" s="445"/>
      <c r="M188" s="445"/>
      <c r="N188" s="445"/>
      <c r="O188" s="445"/>
      <c r="P188" s="445"/>
      <c r="Q188" s="445"/>
      <c r="R188" s="445"/>
      <c r="S188" s="445"/>
      <c r="T188" s="445"/>
      <c r="U188" s="445"/>
      <c r="V188" s="445"/>
      <c r="W188" s="445"/>
      <c r="X188" s="445"/>
      <c r="Y188" s="445"/>
      <c r="Z188" s="445"/>
      <c r="AA188" s="445"/>
      <c r="AB188" s="445"/>
      <c r="AC188" s="445"/>
      <c r="AD188" s="445"/>
      <c r="AE188" s="445"/>
      <c r="AF188" s="445"/>
      <c r="AG188" s="445"/>
      <c r="AH188" s="445"/>
      <c r="AI188" s="445"/>
      <c r="AJ188" s="445"/>
      <c r="AK188" s="445"/>
      <c r="AL188" s="445"/>
      <c r="AM188" s="445"/>
      <c r="AN188" s="445"/>
      <c r="AO188" s="445"/>
    </row>
    <row r="189" spans="1:41" s="446" customFormat="1">
      <c r="A189" s="445"/>
      <c r="B189" s="445"/>
      <c r="C189" s="445"/>
      <c r="D189" s="445"/>
      <c r="E189" s="445"/>
      <c r="F189" s="445"/>
      <c r="G189" s="445"/>
      <c r="H189" s="445"/>
      <c r="I189" s="445"/>
      <c r="J189" s="445"/>
      <c r="K189" s="445"/>
      <c r="L189" s="445"/>
      <c r="M189" s="445"/>
      <c r="N189" s="445"/>
      <c r="O189" s="445"/>
      <c r="P189" s="445"/>
      <c r="Q189" s="445"/>
      <c r="R189" s="445"/>
      <c r="S189" s="445"/>
      <c r="T189" s="445"/>
      <c r="U189" s="445"/>
      <c r="V189" s="445"/>
      <c r="W189" s="445"/>
      <c r="X189" s="445"/>
      <c r="Y189" s="445"/>
      <c r="Z189" s="445"/>
      <c r="AA189" s="445"/>
      <c r="AB189" s="445"/>
      <c r="AC189" s="445"/>
      <c r="AD189" s="445"/>
      <c r="AE189" s="445"/>
      <c r="AF189" s="445"/>
      <c r="AG189" s="445"/>
      <c r="AH189" s="445"/>
      <c r="AI189" s="445"/>
      <c r="AJ189" s="445"/>
      <c r="AK189" s="445"/>
      <c r="AL189" s="445"/>
      <c r="AM189" s="445"/>
      <c r="AN189" s="445"/>
      <c r="AO189" s="445"/>
    </row>
    <row r="190" spans="1:41" s="446" customFormat="1">
      <c r="A190" s="445"/>
      <c r="B190" s="445"/>
      <c r="C190" s="445"/>
      <c r="D190" s="445"/>
      <c r="E190" s="445"/>
      <c r="F190" s="445"/>
      <c r="G190" s="445"/>
      <c r="H190" s="445"/>
      <c r="I190" s="445"/>
      <c r="J190" s="445"/>
      <c r="K190" s="445"/>
      <c r="L190" s="445"/>
      <c r="M190" s="445"/>
      <c r="N190" s="445"/>
      <c r="O190" s="445"/>
      <c r="P190" s="445"/>
      <c r="Q190" s="445"/>
      <c r="R190" s="445"/>
      <c r="S190" s="445"/>
      <c r="T190" s="445"/>
      <c r="U190" s="445"/>
      <c r="V190" s="445"/>
      <c r="W190" s="445"/>
      <c r="X190" s="445"/>
      <c r="Y190" s="445"/>
      <c r="Z190" s="445"/>
      <c r="AA190" s="445"/>
      <c r="AB190" s="445"/>
      <c r="AC190" s="445"/>
      <c r="AD190" s="445"/>
      <c r="AE190" s="445"/>
      <c r="AF190" s="445"/>
      <c r="AG190" s="445"/>
      <c r="AH190" s="445"/>
      <c r="AI190" s="445"/>
      <c r="AJ190" s="445"/>
      <c r="AK190" s="445"/>
      <c r="AL190" s="445"/>
      <c r="AM190" s="445"/>
      <c r="AN190" s="445"/>
      <c r="AO190" s="445"/>
    </row>
    <row r="191" spans="1:41" s="446" customFormat="1">
      <c r="A191" s="445"/>
      <c r="B191" s="445"/>
      <c r="C191" s="445"/>
      <c r="D191" s="445"/>
      <c r="E191" s="445"/>
      <c r="F191" s="445"/>
      <c r="G191" s="445"/>
      <c r="H191" s="445"/>
      <c r="I191" s="445"/>
      <c r="J191" s="445"/>
      <c r="K191" s="445"/>
      <c r="L191" s="445"/>
      <c r="M191" s="445"/>
      <c r="N191" s="445"/>
      <c r="O191" s="445"/>
      <c r="P191" s="445"/>
      <c r="Q191" s="445"/>
      <c r="R191" s="445"/>
      <c r="S191" s="445"/>
      <c r="T191" s="445"/>
      <c r="U191" s="445"/>
      <c r="V191" s="445"/>
      <c r="W191" s="445"/>
      <c r="X191" s="445"/>
      <c r="Y191" s="445"/>
      <c r="Z191" s="445"/>
      <c r="AA191" s="445"/>
      <c r="AB191" s="445"/>
      <c r="AC191" s="445"/>
      <c r="AD191" s="445"/>
      <c r="AE191" s="445"/>
      <c r="AF191" s="445"/>
      <c r="AG191" s="445"/>
      <c r="AH191" s="445"/>
      <c r="AI191" s="445"/>
      <c r="AJ191" s="445"/>
      <c r="AK191" s="445"/>
      <c r="AL191" s="445"/>
      <c r="AM191" s="445"/>
      <c r="AN191" s="445"/>
      <c r="AO191" s="445"/>
    </row>
    <row r="192" spans="1:41" s="446" customFormat="1">
      <c r="A192" s="445"/>
      <c r="B192" s="445"/>
      <c r="C192" s="445"/>
      <c r="D192" s="445"/>
      <c r="E192" s="445"/>
      <c r="F192" s="445"/>
      <c r="G192" s="445"/>
      <c r="H192" s="445"/>
      <c r="I192" s="445"/>
      <c r="J192" s="445"/>
      <c r="K192" s="445"/>
      <c r="L192" s="445"/>
      <c r="M192" s="445"/>
      <c r="N192" s="445"/>
      <c r="O192" s="445"/>
      <c r="P192" s="445"/>
      <c r="Q192" s="445"/>
      <c r="R192" s="445"/>
      <c r="S192" s="445"/>
      <c r="T192" s="445"/>
      <c r="U192" s="445"/>
      <c r="V192" s="445"/>
      <c r="W192" s="445"/>
      <c r="X192" s="445"/>
      <c r="Y192" s="445"/>
      <c r="Z192" s="445"/>
      <c r="AA192" s="445"/>
      <c r="AB192" s="445"/>
      <c r="AC192" s="445"/>
      <c r="AD192" s="445"/>
      <c r="AE192" s="445"/>
      <c r="AF192" s="445"/>
      <c r="AG192" s="445"/>
      <c r="AH192" s="445"/>
      <c r="AI192" s="445"/>
      <c r="AJ192" s="445"/>
      <c r="AK192" s="445"/>
      <c r="AL192" s="445"/>
      <c r="AM192" s="445"/>
      <c r="AN192" s="445"/>
      <c r="AO192" s="445"/>
    </row>
    <row r="193" spans="1:41" s="446" customFormat="1">
      <c r="A193" s="445"/>
      <c r="B193" s="445"/>
      <c r="C193" s="445"/>
      <c r="D193" s="445"/>
      <c r="E193" s="445"/>
      <c r="F193" s="445"/>
      <c r="G193" s="445"/>
      <c r="H193" s="445"/>
      <c r="I193" s="445"/>
      <c r="J193" s="445"/>
      <c r="K193" s="445"/>
      <c r="L193" s="445"/>
      <c r="M193" s="445"/>
      <c r="N193" s="445"/>
      <c r="O193" s="445"/>
      <c r="P193" s="445"/>
      <c r="Q193" s="445"/>
      <c r="R193" s="445"/>
      <c r="S193" s="445"/>
      <c r="T193" s="445"/>
      <c r="U193" s="445"/>
      <c r="V193" s="445"/>
      <c r="W193" s="445"/>
      <c r="X193" s="445"/>
      <c r="Y193" s="445"/>
      <c r="Z193" s="445"/>
      <c r="AA193" s="445"/>
      <c r="AB193" s="445"/>
      <c r="AC193" s="445"/>
      <c r="AD193" s="445"/>
      <c r="AE193" s="445"/>
      <c r="AF193" s="445"/>
      <c r="AG193" s="445"/>
      <c r="AH193" s="445"/>
      <c r="AI193" s="445"/>
      <c r="AJ193" s="445"/>
      <c r="AK193" s="445"/>
      <c r="AL193" s="445"/>
      <c r="AM193" s="445"/>
      <c r="AN193" s="445"/>
      <c r="AO193" s="445"/>
    </row>
    <row r="194" spans="1:41" s="446" customFormat="1">
      <c r="A194" s="445"/>
      <c r="B194" s="445"/>
      <c r="C194" s="445"/>
      <c r="D194" s="445"/>
      <c r="E194" s="445"/>
      <c r="F194" s="445"/>
      <c r="G194" s="445"/>
      <c r="H194" s="445"/>
      <c r="I194" s="445"/>
      <c r="J194" s="445"/>
      <c r="K194" s="445"/>
      <c r="L194" s="445"/>
      <c r="M194" s="445"/>
      <c r="N194" s="445"/>
      <c r="O194" s="445"/>
      <c r="P194" s="445"/>
      <c r="Q194" s="445"/>
      <c r="R194" s="445"/>
      <c r="S194" s="445"/>
      <c r="T194" s="445"/>
      <c r="U194" s="445"/>
      <c r="V194" s="445"/>
      <c r="W194" s="445"/>
      <c r="X194" s="445"/>
      <c r="Y194" s="445"/>
      <c r="Z194" s="445"/>
      <c r="AA194" s="445"/>
      <c r="AB194" s="445"/>
      <c r="AC194" s="445"/>
      <c r="AD194" s="445"/>
      <c r="AE194" s="445"/>
      <c r="AF194" s="445"/>
      <c r="AG194" s="445"/>
      <c r="AH194" s="445"/>
      <c r="AI194" s="445"/>
      <c r="AJ194" s="445"/>
      <c r="AK194" s="445"/>
      <c r="AL194" s="445"/>
      <c r="AM194" s="445"/>
      <c r="AN194" s="445"/>
      <c r="AO194" s="445"/>
    </row>
    <row r="195" spans="1:41" s="446" customFormat="1">
      <c r="A195" s="445"/>
      <c r="B195" s="445"/>
      <c r="C195" s="445"/>
      <c r="D195" s="445"/>
      <c r="E195" s="445"/>
      <c r="F195" s="445"/>
      <c r="G195" s="445"/>
      <c r="H195" s="445"/>
      <c r="I195" s="445"/>
      <c r="J195" s="445"/>
      <c r="K195" s="445"/>
      <c r="L195" s="445"/>
      <c r="M195" s="445"/>
      <c r="N195" s="445"/>
      <c r="O195" s="445"/>
      <c r="P195" s="445"/>
      <c r="Q195" s="445"/>
      <c r="R195" s="445"/>
      <c r="S195" s="445"/>
      <c r="T195" s="445"/>
      <c r="U195" s="445"/>
      <c r="V195" s="445"/>
      <c r="W195" s="445"/>
      <c r="X195" s="445"/>
      <c r="Y195" s="445"/>
      <c r="Z195" s="445"/>
      <c r="AA195" s="445"/>
      <c r="AB195" s="445"/>
      <c r="AC195" s="445"/>
      <c r="AD195" s="445"/>
      <c r="AE195" s="445"/>
      <c r="AF195" s="445"/>
      <c r="AG195" s="445"/>
      <c r="AH195" s="445"/>
      <c r="AI195" s="445"/>
      <c r="AJ195" s="445"/>
      <c r="AK195" s="445"/>
      <c r="AL195" s="445"/>
      <c r="AM195" s="445"/>
      <c r="AN195" s="445"/>
      <c r="AO195" s="445"/>
    </row>
    <row r="196" spans="1:41" s="446" customFormat="1">
      <c r="A196" s="445"/>
      <c r="B196" s="445"/>
      <c r="C196" s="445"/>
      <c r="D196" s="445"/>
      <c r="E196" s="445"/>
      <c r="F196" s="445"/>
      <c r="G196" s="445"/>
      <c r="H196" s="445"/>
      <c r="I196" s="445"/>
      <c r="J196" s="445"/>
      <c r="K196" s="445"/>
      <c r="L196" s="445"/>
      <c r="M196" s="445"/>
      <c r="N196" s="445"/>
      <c r="O196" s="445"/>
      <c r="P196" s="445"/>
      <c r="Q196" s="445"/>
      <c r="R196" s="445"/>
      <c r="S196" s="445"/>
      <c r="T196" s="445"/>
      <c r="U196" s="445"/>
      <c r="V196" s="445"/>
      <c r="W196" s="445"/>
      <c r="X196" s="445"/>
      <c r="Y196" s="445"/>
      <c r="Z196" s="445"/>
      <c r="AA196" s="445"/>
      <c r="AB196" s="445"/>
      <c r="AC196" s="445"/>
      <c r="AD196" s="445"/>
      <c r="AE196" s="445"/>
      <c r="AF196" s="445"/>
      <c r="AG196" s="445"/>
      <c r="AH196" s="445"/>
      <c r="AI196" s="445"/>
      <c r="AJ196" s="445"/>
      <c r="AK196" s="445"/>
      <c r="AL196" s="445"/>
      <c r="AM196" s="445"/>
      <c r="AN196" s="445"/>
      <c r="AO196" s="445"/>
    </row>
    <row r="197" spans="1:41" s="446" customFormat="1">
      <c r="A197" s="445"/>
      <c r="B197" s="445"/>
      <c r="C197" s="445"/>
      <c r="D197" s="445"/>
      <c r="E197" s="445"/>
      <c r="F197" s="445"/>
      <c r="G197" s="445"/>
      <c r="H197" s="445"/>
      <c r="I197" s="445"/>
      <c r="J197" s="445"/>
      <c r="K197" s="445"/>
      <c r="L197" s="445"/>
      <c r="M197" s="445"/>
      <c r="N197" s="445"/>
      <c r="O197" s="445"/>
      <c r="P197" s="445"/>
      <c r="Q197" s="445"/>
      <c r="R197" s="445"/>
      <c r="S197" s="445"/>
      <c r="T197" s="445"/>
      <c r="U197" s="445"/>
      <c r="V197" s="445"/>
      <c r="W197" s="445"/>
      <c r="X197" s="445"/>
      <c r="Y197" s="445"/>
      <c r="Z197" s="445"/>
      <c r="AA197" s="445"/>
      <c r="AB197" s="445"/>
      <c r="AC197" s="445"/>
      <c r="AD197" s="445"/>
      <c r="AE197" s="445"/>
      <c r="AF197" s="445"/>
      <c r="AG197" s="445"/>
      <c r="AH197" s="445"/>
      <c r="AI197" s="445"/>
      <c r="AJ197" s="445"/>
      <c r="AK197" s="445"/>
      <c r="AL197" s="445"/>
      <c r="AM197" s="445"/>
      <c r="AN197" s="445"/>
      <c r="AO197" s="445"/>
    </row>
    <row r="198" spans="1:41" s="446" customFormat="1">
      <c r="A198" s="445"/>
      <c r="B198" s="445"/>
      <c r="C198" s="445"/>
      <c r="D198" s="445"/>
      <c r="E198" s="445"/>
      <c r="F198" s="445"/>
      <c r="G198" s="445"/>
      <c r="H198" s="445"/>
      <c r="I198" s="445"/>
      <c r="J198" s="445"/>
      <c r="K198" s="445"/>
      <c r="L198" s="445"/>
      <c r="M198" s="445"/>
      <c r="N198" s="445"/>
      <c r="O198" s="445"/>
      <c r="P198" s="445"/>
      <c r="Q198" s="445"/>
      <c r="R198" s="445"/>
      <c r="S198" s="445"/>
      <c r="T198" s="445"/>
      <c r="U198" s="445"/>
      <c r="V198" s="445"/>
      <c r="W198" s="445"/>
      <c r="X198" s="445"/>
      <c r="Y198" s="445"/>
      <c r="Z198" s="445"/>
      <c r="AA198" s="445"/>
      <c r="AB198" s="445"/>
      <c r="AC198" s="445"/>
      <c r="AD198" s="445"/>
      <c r="AE198" s="445"/>
      <c r="AF198" s="445"/>
      <c r="AG198" s="445"/>
      <c r="AH198" s="445"/>
      <c r="AI198" s="445"/>
      <c r="AJ198" s="445"/>
      <c r="AK198" s="445"/>
      <c r="AL198" s="445"/>
      <c r="AM198" s="445"/>
      <c r="AN198" s="445"/>
      <c r="AO198" s="445"/>
    </row>
    <row r="199" spans="1:41" s="446" customFormat="1">
      <c r="A199" s="445"/>
      <c r="B199" s="445"/>
      <c r="C199" s="445"/>
      <c r="D199" s="445"/>
      <c r="E199" s="445"/>
      <c r="F199" s="445"/>
      <c r="G199" s="445"/>
      <c r="H199" s="445"/>
      <c r="I199" s="445"/>
      <c r="J199" s="445"/>
      <c r="K199" s="445"/>
      <c r="L199" s="445"/>
      <c r="M199" s="445"/>
      <c r="N199" s="445"/>
      <c r="O199" s="445"/>
      <c r="P199" s="445"/>
      <c r="Q199" s="445"/>
      <c r="R199" s="445"/>
      <c r="S199" s="445"/>
      <c r="T199" s="445"/>
      <c r="U199" s="445"/>
      <c r="V199" s="445"/>
      <c r="W199" s="445"/>
      <c r="X199" s="445"/>
      <c r="Y199" s="445"/>
      <c r="Z199" s="445"/>
      <c r="AA199" s="445"/>
      <c r="AB199" s="445"/>
      <c r="AC199" s="445"/>
      <c r="AD199" s="445"/>
      <c r="AE199" s="445"/>
      <c r="AF199" s="445"/>
      <c r="AG199" s="445"/>
      <c r="AH199" s="445"/>
      <c r="AI199" s="445"/>
      <c r="AJ199" s="445"/>
      <c r="AK199" s="445"/>
      <c r="AL199" s="445"/>
      <c r="AM199" s="445"/>
      <c r="AN199" s="445"/>
      <c r="AO199" s="445"/>
    </row>
    <row r="200" spans="1:41" s="446" customFormat="1">
      <c r="A200" s="445"/>
      <c r="B200" s="445"/>
      <c r="C200" s="445"/>
      <c r="D200" s="445"/>
      <c r="E200" s="445"/>
      <c r="F200" s="445"/>
      <c r="G200" s="445"/>
      <c r="H200" s="445"/>
      <c r="I200" s="445"/>
      <c r="J200" s="445"/>
      <c r="K200" s="445"/>
      <c r="L200" s="445"/>
      <c r="M200" s="445"/>
      <c r="N200" s="445"/>
      <c r="O200" s="445"/>
      <c r="P200" s="445"/>
      <c r="Q200" s="445"/>
      <c r="R200" s="445"/>
      <c r="S200" s="445"/>
      <c r="T200" s="445"/>
      <c r="U200" s="445"/>
      <c r="V200" s="445"/>
      <c r="W200" s="445"/>
      <c r="X200" s="445"/>
      <c r="Y200" s="445"/>
      <c r="Z200" s="445"/>
      <c r="AA200" s="445"/>
      <c r="AB200" s="445"/>
      <c r="AC200" s="445"/>
      <c r="AD200" s="445"/>
      <c r="AE200" s="445"/>
      <c r="AF200" s="445"/>
      <c r="AG200" s="445"/>
      <c r="AH200" s="445"/>
      <c r="AI200" s="445"/>
      <c r="AJ200" s="445"/>
      <c r="AK200" s="445"/>
      <c r="AL200" s="445"/>
      <c r="AM200" s="445"/>
      <c r="AN200" s="445"/>
      <c r="AO200" s="445"/>
    </row>
    <row r="201" spans="1:41" s="446" customFormat="1">
      <c r="A201" s="445"/>
      <c r="B201" s="445"/>
      <c r="C201" s="445"/>
      <c r="D201" s="445"/>
      <c r="E201" s="445"/>
      <c r="F201" s="445"/>
      <c r="G201" s="445"/>
      <c r="H201" s="445"/>
      <c r="I201" s="445"/>
      <c r="J201" s="445"/>
      <c r="K201" s="445"/>
      <c r="L201" s="445"/>
      <c r="M201" s="445"/>
      <c r="N201" s="445"/>
      <c r="O201" s="445"/>
      <c r="P201" s="445"/>
      <c r="Q201" s="445"/>
      <c r="R201" s="445"/>
      <c r="S201" s="445"/>
      <c r="T201" s="445"/>
      <c r="U201" s="445"/>
      <c r="V201" s="445"/>
      <c r="W201" s="445"/>
      <c r="X201" s="445"/>
      <c r="Y201" s="445"/>
      <c r="Z201" s="445"/>
      <c r="AA201" s="445"/>
      <c r="AB201" s="445"/>
      <c r="AC201" s="445"/>
      <c r="AD201" s="445"/>
      <c r="AE201" s="445"/>
      <c r="AF201" s="445"/>
      <c r="AG201" s="445"/>
      <c r="AH201" s="445"/>
      <c r="AI201" s="445"/>
      <c r="AJ201" s="445"/>
      <c r="AK201" s="445"/>
      <c r="AL201" s="445"/>
      <c r="AM201" s="445"/>
      <c r="AN201" s="445"/>
      <c r="AO201" s="445"/>
    </row>
    <row r="202" spans="1:41" s="446" customFormat="1">
      <c r="A202" s="445"/>
      <c r="B202" s="445"/>
      <c r="C202" s="445"/>
      <c r="D202" s="445"/>
      <c r="E202" s="445"/>
      <c r="F202" s="445"/>
      <c r="G202" s="445"/>
      <c r="H202" s="445"/>
      <c r="I202" s="445"/>
      <c r="J202" s="445"/>
      <c r="K202" s="445"/>
      <c r="L202" s="445"/>
      <c r="M202" s="445"/>
      <c r="N202" s="445"/>
      <c r="O202" s="445"/>
      <c r="P202" s="445"/>
      <c r="Q202" s="445"/>
      <c r="R202" s="445"/>
      <c r="S202" s="445"/>
      <c r="T202" s="445"/>
      <c r="U202" s="445"/>
      <c r="V202" s="445"/>
      <c r="W202" s="445"/>
      <c r="X202" s="445"/>
      <c r="Y202" s="445"/>
      <c r="Z202" s="445"/>
      <c r="AA202" s="445"/>
      <c r="AB202" s="445"/>
      <c r="AC202" s="445"/>
      <c r="AD202" s="445"/>
      <c r="AE202" s="445"/>
      <c r="AF202" s="445"/>
      <c r="AG202" s="445"/>
      <c r="AH202" s="445"/>
      <c r="AI202" s="445"/>
      <c r="AJ202" s="445"/>
      <c r="AK202" s="445"/>
      <c r="AL202" s="445"/>
      <c r="AM202" s="445"/>
      <c r="AN202" s="445"/>
      <c r="AO202" s="445"/>
    </row>
    <row r="203" spans="1:41" s="446" customFormat="1">
      <c r="A203" s="445"/>
      <c r="B203" s="445"/>
      <c r="C203" s="445"/>
      <c r="D203" s="445"/>
      <c r="E203" s="445"/>
      <c r="F203" s="445"/>
      <c r="G203" s="445"/>
      <c r="H203" s="445"/>
      <c r="I203" s="445"/>
      <c r="J203" s="445"/>
      <c r="K203" s="445"/>
      <c r="L203" s="445"/>
      <c r="M203" s="445"/>
      <c r="N203" s="445"/>
      <c r="O203" s="445"/>
      <c r="P203" s="445"/>
      <c r="Q203" s="445"/>
      <c r="R203" s="445"/>
      <c r="S203" s="445"/>
      <c r="T203" s="445"/>
      <c r="U203" s="445"/>
      <c r="V203" s="445"/>
      <c r="W203" s="445"/>
      <c r="X203" s="445"/>
      <c r="Y203" s="445"/>
      <c r="Z203" s="445"/>
      <c r="AA203" s="445"/>
      <c r="AB203" s="445"/>
      <c r="AC203" s="445"/>
      <c r="AD203" s="445"/>
      <c r="AE203" s="445"/>
      <c r="AF203" s="445"/>
      <c r="AG203" s="445"/>
      <c r="AH203" s="445"/>
      <c r="AI203" s="445"/>
      <c r="AJ203" s="445"/>
      <c r="AK203" s="445"/>
      <c r="AL203" s="445"/>
      <c r="AM203" s="445"/>
      <c r="AN203" s="445"/>
      <c r="AO203" s="445"/>
    </row>
    <row r="204" spans="1:41" s="446" customFormat="1">
      <c r="A204" s="445"/>
      <c r="B204" s="445"/>
      <c r="C204" s="445"/>
      <c r="D204" s="445"/>
      <c r="E204" s="445"/>
      <c r="F204" s="445"/>
      <c r="G204" s="445"/>
      <c r="H204" s="445"/>
      <c r="I204" s="445"/>
      <c r="J204" s="445"/>
      <c r="K204" s="445"/>
      <c r="L204" s="445"/>
      <c r="M204" s="445"/>
      <c r="N204" s="445"/>
      <c r="O204" s="445"/>
      <c r="P204" s="445"/>
      <c r="Q204" s="445"/>
      <c r="R204" s="445"/>
      <c r="S204" s="445"/>
      <c r="T204" s="445"/>
      <c r="U204" s="445"/>
      <c r="V204" s="445"/>
      <c r="W204" s="445"/>
      <c r="X204" s="445"/>
      <c r="Y204" s="445"/>
      <c r="Z204" s="445"/>
      <c r="AA204" s="445"/>
      <c r="AB204" s="445"/>
      <c r="AC204" s="445"/>
      <c r="AD204" s="445"/>
      <c r="AE204" s="445"/>
      <c r="AF204" s="445"/>
      <c r="AG204" s="445"/>
      <c r="AH204" s="445"/>
      <c r="AI204" s="445"/>
      <c r="AJ204" s="445"/>
      <c r="AK204" s="445"/>
      <c r="AL204" s="445"/>
      <c r="AM204" s="445"/>
      <c r="AN204" s="445"/>
      <c r="AO204" s="445"/>
    </row>
    <row r="205" spans="1:41" s="446" customFormat="1">
      <c r="A205" s="445"/>
      <c r="B205" s="445"/>
      <c r="C205" s="445"/>
      <c r="D205" s="445"/>
      <c r="E205" s="445"/>
      <c r="F205" s="445"/>
      <c r="G205" s="445"/>
      <c r="H205" s="445"/>
      <c r="I205" s="445"/>
      <c r="J205" s="445"/>
      <c r="K205" s="445"/>
      <c r="L205" s="445"/>
      <c r="M205" s="445"/>
      <c r="N205" s="445"/>
      <c r="O205" s="445"/>
      <c r="P205" s="445"/>
      <c r="Q205" s="445"/>
      <c r="R205" s="445"/>
      <c r="S205" s="445"/>
      <c r="T205" s="445"/>
      <c r="U205" s="445"/>
      <c r="V205" s="445"/>
      <c r="W205" s="445"/>
      <c r="X205" s="445"/>
      <c r="Y205" s="445"/>
      <c r="Z205" s="445"/>
      <c r="AA205" s="445"/>
      <c r="AB205" s="445"/>
      <c r="AC205" s="445"/>
      <c r="AD205" s="445"/>
      <c r="AE205" s="445"/>
      <c r="AF205" s="445"/>
      <c r="AG205" s="445"/>
      <c r="AH205" s="445"/>
      <c r="AI205" s="445"/>
      <c r="AJ205" s="445"/>
      <c r="AK205" s="445"/>
      <c r="AL205" s="445"/>
      <c r="AM205" s="445"/>
      <c r="AN205" s="445"/>
      <c r="AO205" s="445"/>
    </row>
    <row r="206" spans="1:41" s="446" customFormat="1">
      <c r="A206" s="445"/>
      <c r="B206" s="445"/>
      <c r="C206" s="445"/>
      <c r="D206" s="445"/>
      <c r="E206" s="445"/>
      <c r="F206" s="445"/>
      <c r="G206" s="445"/>
      <c r="H206" s="445"/>
      <c r="I206" s="445"/>
      <c r="J206" s="445"/>
      <c r="K206" s="445"/>
      <c r="L206" s="445"/>
      <c r="M206" s="445"/>
      <c r="N206" s="445"/>
      <c r="O206" s="445"/>
      <c r="P206" s="445"/>
      <c r="Q206" s="445"/>
      <c r="R206" s="445"/>
      <c r="S206" s="445"/>
      <c r="T206" s="445"/>
      <c r="U206" s="445"/>
      <c r="V206" s="445"/>
      <c r="W206" s="445"/>
      <c r="X206" s="445"/>
      <c r="Y206" s="445"/>
      <c r="Z206" s="445"/>
      <c r="AA206" s="445"/>
      <c r="AB206" s="445"/>
      <c r="AC206" s="445"/>
      <c r="AD206" s="445"/>
      <c r="AE206" s="445"/>
      <c r="AF206" s="445"/>
      <c r="AG206" s="445"/>
      <c r="AH206" s="445"/>
      <c r="AI206" s="445"/>
      <c r="AJ206" s="445"/>
      <c r="AK206" s="445"/>
      <c r="AL206" s="445"/>
      <c r="AM206" s="445"/>
      <c r="AN206" s="445"/>
      <c r="AO206" s="445"/>
    </row>
    <row r="207" spans="1:41" s="446" customFormat="1">
      <c r="A207" s="445"/>
      <c r="B207" s="445"/>
      <c r="C207" s="445"/>
      <c r="D207" s="445"/>
      <c r="E207" s="445"/>
      <c r="F207" s="445"/>
      <c r="G207" s="445"/>
      <c r="H207" s="445"/>
      <c r="I207" s="445"/>
      <c r="J207" s="445"/>
      <c r="K207" s="445"/>
      <c r="L207" s="445"/>
      <c r="M207" s="445"/>
      <c r="N207" s="445"/>
      <c r="O207" s="445"/>
      <c r="P207" s="445"/>
      <c r="Q207" s="445"/>
      <c r="R207" s="445"/>
      <c r="S207" s="445"/>
      <c r="T207" s="445"/>
      <c r="U207" s="445"/>
      <c r="V207" s="445"/>
      <c r="W207" s="445"/>
      <c r="X207" s="445"/>
      <c r="Y207" s="445"/>
      <c r="Z207" s="445"/>
      <c r="AA207" s="445"/>
      <c r="AB207" s="445"/>
      <c r="AC207" s="445"/>
      <c r="AD207" s="445"/>
      <c r="AE207" s="445"/>
      <c r="AF207" s="445"/>
      <c r="AG207" s="445"/>
      <c r="AH207" s="445"/>
      <c r="AI207" s="445"/>
      <c r="AJ207" s="445"/>
      <c r="AK207" s="445"/>
      <c r="AL207" s="445"/>
      <c r="AM207" s="445"/>
      <c r="AN207" s="445"/>
      <c r="AO207" s="445"/>
    </row>
    <row r="208" spans="1:41" s="446" customFormat="1">
      <c r="A208" s="445"/>
      <c r="B208" s="445"/>
      <c r="C208" s="445"/>
      <c r="D208" s="445"/>
      <c r="E208" s="445"/>
      <c r="F208" s="445"/>
      <c r="G208" s="445"/>
      <c r="H208" s="445"/>
      <c r="I208" s="445"/>
      <c r="J208" s="445"/>
      <c r="K208" s="445"/>
      <c r="L208" s="445"/>
      <c r="M208" s="445"/>
      <c r="N208" s="445"/>
      <c r="O208" s="445"/>
      <c r="P208" s="445"/>
      <c r="Q208" s="445"/>
      <c r="R208" s="445"/>
      <c r="S208" s="445"/>
      <c r="T208" s="445"/>
      <c r="U208" s="445"/>
      <c r="V208" s="445"/>
      <c r="W208" s="445"/>
      <c r="X208" s="445"/>
      <c r="Y208" s="445"/>
      <c r="Z208" s="445"/>
      <c r="AA208" s="445"/>
      <c r="AB208" s="445"/>
      <c r="AC208" s="445"/>
      <c r="AD208" s="445"/>
      <c r="AE208" s="445"/>
      <c r="AF208" s="445"/>
      <c r="AG208" s="445"/>
      <c r="AH208" s="445"/>
      <c r="AI208" s="445"/>
      <c r="AJ208" s="445"/>
      <c r="AK208" s="445"/>
      <c r="AL208" s="445"/>
      <c r="AM208" s="445"/>
      <c r="AN208" s="445"/>
      <c r="AO208" s="445"/>
    </row>
    <row r="209" spans="1:41" s="446" customFormat="1">
      <c r="A209" s="445"/>
      <c r="B209" s="445"/>
      <c r="C209" s="445"/>
      <c r="D209" s="445"/>
      <c r="E209" s="445"/>
      <c r="F209" s="445"/>
      <c r="G209" s="445"/>
      <c r="H209" s="445"/>
      <c r="I209" s="445"/>
      <c r="J209" s="445"/>
      <c r="K209" s="445"/>
      <c r="L209" s="445"/>
      <c r="M209" s="445"/>
      <c r="N209" s="445"/>
      <c r="O209" s="445"/>
      <c r="P209" s="445"/>
      <c r="Q209" s="445"/>
      <c r="R209" s="445"/>
      <c r="S209" s="445"/>
      <c r="T209" s="445"/>
      <c r="U209" s="445"/>
      <c r="V209" s="445"/>
      <c r="W209" s="445"/>
      <c r="X209" s="445"/>
      <c r="Y209" s="445"/>
      <c r="Z209" s="445"/>
      <c r="AA209" s="445"/>
      <c r="AB209" s="445"/>
      <c r="AC209" s="445"/>
      <c r="AD209" s="445"/>
      <c r="AE209" s="445"/>
      <c r="AF209" s="445"/>
      <c r="AG209" s="445"/>
      <c r="AH209" s="445"/>
      <c r="AI209" s="445"/>
      <c r="AJ209" s="445"/>
      <c r="AK209" s="445"/>
      <c r="AL209" s="445"/>
      <c r="AM209" s="445"/>
      <c r="AN209" s="445"/>
      <c r="AO209" s="445"/>
    </row>
    <row r="210" spans="1:41" s="446" customFormat="1">
      <c r="A210" s="445"/>
      <c r="B210" s="445"/>
      <c r="C210" s="445"/>
      <c r="D210" s="445"/>
      <c r="E210" s="445"/>
      <c r="F210" s="445"/>
      <c r="G210" s="445"/>
      <c r="H210" s="445"/>
      <c r="I210" s="445"/>
      <c r="J210" s="445"/>
      <c r="K210" s="445"/>
      <c r="L210" s="445"/>
      <c r="M210" s="445"/>
      <c r="N210" s="445"/>
      <c r="O210" s="445"/>
      <c r="P210" s="445"/>
      <c r="Q210" s="445"/>
      <c r="R210" s="445"/>
      <c r="S210" s="445"/>
      <c r="T210" s="445"/>
      <c r="U210" s="445"/>
      <c r="V210" s="445"/>
      <c r="W210" s="445"/>
      <c r="X210" s="445"/>
      <c r="Y210" s="445"/>
      <c r="Z210" s="445"/>
      <c r="AA210" s="445"/>
      <c r="AB210" s="445"/>
      <c r="AC210" s="445"/>
      <c r="AD210" s="445"/>
      <c r="AE210" s="445"/>
      <c r="AF210" s="445"/>
      <c r="AG210" s="445"/>
      <c r="AH210" s="445"/>
      <c r="AI210" s="445"/>
      <c r="AJ210" s="445"/>
      <c r="AK210" s="445"/>
      <c r="AL210" s="445"/>
      <c r="AM210" s="445"/>
      <c r="AN210" s="445"/>
      <c r="AO210" s="445"/>
    </row>
    <row r="211" spans="1:41" s="446" customFormat="1">
      <c r="A211" s="445"/>
      <c r="B211" s="445"/>
      <c r="C211" s="445"/>
      <c r="D211" s="445"/>
      <c r="E211" s="445"/>
      <c r="F211" s="445"/>
      <c r="G211" s="445"/>
      <c r="H211" s="445"/>
      <c r="I211" s="445"/>
      <c r="J211" s="445"/>
      <c r="K211" s="445"/>
      <c r="L211" s="445"/>
      <c r="M211" s="445"/>
      <c r="N211" s="445"/>
      <c r="O211" s="445"/>
      <c r="P211" s="445"/>
      <c r="Q211" s="445"/>
      <c r="R211" s="445"/>
      <c r="S211" s="445"/>
      <c r="T211" s="445"/>
      <c r="U211" s="445"/>
      <c r="V211" s="445"/>
      <c r="W211" s="445"/>
      <c r="X211" s="445"/>
      <c r="Y211" s="445"/>
      <c r="Z211" s="445"/>
      <c r="AA211" s="445"/>
      <c r="AB211" s="445"/>
      <c r="AC211" s="445"/>
      <c r="AD211" s="445"/>
      <c r="AE211" s="445"/>
      <c r="AF211" s="445"/>
      <c r="AG211" s="445"/>
      <c r="AH211" s="445"/>
      <c r="AI211" s="445"/>
      <c r="AJ211" s="445"/>
      <c r="AK211" s="445"/>
      <c r="AL211" s="445"/>
      <c r="AM211" s="445"/>
      <c r="AN211" s="445"/>
      <c r="AO211" s="445"/>
    </row>
    <row r="212" spans="1:41" s="446" customFormat="1">
      <c r="A212" s="445"/>
      <c r="B212" s="445"/>
      <c r="C212" s="445"/>
      <c r="D212" s="445"/>
      <c r="E212" s="445"/>
      <c r="F212" s="445"/>
      <c r="G212" s="445"/>
      <c r="H212" s="445"/>
      <c r="I212" s="445"/>
      <c r="J212" s="445"/>
      <c r="K212" s="445"/>
      <c r="L212" s="445"/>
      <c r="M212" s="445"/>
      <c r="N212" s="445"/>
      <c r="O212" s="445"/>
      <c r="P212" s="445"/>
      <c r="Q212" s="445"/>
      <c r="R212" s="445"/>
      <c r="S212" s="445"/>
      <c r="T212" s="445"/>
      <c r="U212" s="445"/>
      <c r="V212" s="445"/>
      <c r="W212" s="445"/>
      <c r="X212" s="445"/>
      <c r="Y212" s="445"/>
      <c r="Z212" s="445"/>
      <c r="AA212" s="445"/>
      <c r="AB212" s="445"/>
      <c r="AC212" s="445"/>
      <c r="AD212" s="445"/>
      <c r="AE212" s="445"/>
      <c r="AF212" s="445"/>
      <c r="AG212" s="445"/>
      <c r="AH212" s="445"/>
      <c r="AI212" s="445"/>
      <c r="AJ212" s="445"/>
      <c r="AK212" s="445"/>
      <c r="AL212" s="445"/>
      <c r="AM212" s="445"/>
      <c r="AN212" s="445"/>
      <c r="AO212" s="445"/>
    </row>
    <row r="213" spans="1:41" s="446" customFormat="1">
      <c r="A213" s="445"/>
      <c r="B213" s="445"/>
      <c r="C213" s="445"/>
      <c r="D213" s="445"/>
      <c r="E213" s="445"/>
      <c r="F213" s="445"/>
      <c r="G213" s="445"/>
      <c r="H213" s="445"/>
      <c r="I213" s="445"/>
      <c r="J213" s="445"/>
      <c r="K213" s="445"/>
      <c r="L213" s="445"/>
      <c r="M213" s="445"/>
      <c r="N213" s="445"/>
      <c r="O213" s="445"/>
      <c r="P213" s="445"/>
      <c r="Q213" s="445"/>
      <c r="R213" s="445"/>
      <c r="S213" s="445"/>
      <c r="T213" s="445"/>
      <c r="U213" s="445"/>
      <c r="V213" s="445"/>
      <c r="W213" s="445"/>
      <c r="X213" s="445"/>
      <c r="Y213" s="445"/>
      <c r="Z213" s="445"/>
      <c r="AA213" s="445"/>
      <c r="AB213" s="445"/>
      <c r="AC213" s="445"/>
      <c r="AD213" s="445"/>
      <c r="AE213" s="445"/>
      <c r="AF213" s="445"/>
      <c r="AG213" s="445"/>
      <c r="AH213" s="445"/>
      <c r="AI213" s="445"/>
      <c r="AJ213" s="445"/>
      <c r="AK213" s="445"/>
      <c r="AL213" s="445"/>
      <c r="AM213" s="445"/>
      <c r="AN213" s="445"/>
      <c r="AO213" s="445"/>
    </row>
    <row r="214" spans="1:41" s="446" customFormat="1">
      <c r="A214" s="445"/>
      <c r="B214" s="445"/>
      <c r="C214" s="445"/>
      <c r="D214" s="445"/>
      <c r="E214" s="445"/>
      <c r="F214" s="445"/>
      <c r="G214" s="445"/>
      <c r="H214" s="445"/>
      <c r="I214" s="445"/>
      <c r="J214" s="445"/>
      <c r="K214" s="445"/>
      <c r="L214" s="445"/>
      <c r="M214" s="445"/>
      <c r="N214" s="445"/>
      <c r="O214" s="445"/>
      <c r="P214" s="445"/>
      <c r="Q214" s="445"/>
      <c r="R214" s="445"/>
      <c r="S214" s="445"/>
      <c r="T214" s="445"/>
      <c r="U214" s="445"/>
      <c r="V214" s="445"/>
      <c r="W214" s="445"/>
      <c r="X214" s="445"/>
      <c r="Y214" s="445"/>
      <c r="Z214" s="445"/>
      <c r="AA214" s="445"/>
      <c r="AB214" s="445"/>
      <c r="AC214" s="445"/>
      <c r="AD214" s="445"/>
      <c r="AE214" s="445"/>
      <c r="AF214" s="445"/>
      <c r="AG214" s="445"/>
      <c r="AH214" s="445"/>
      <c r="AI214" s="445"/>
      <c r="AJ214" s="445"/>
      <c r="AK214" s="445"/>
      <c r="AL214" s="445"/>
      <c r="AM214" s="445"/>
      <c r="AN214" s="445"/>
      <c r="AO214" s="445"/>
    </row>
    <row r="215" spans="1:41" s="446" customFormat="1">
      <c r="A215" s="445"/>
      <c r="B215" s="445"/>
      <c r="C215" s="445"/>
      <c r="D215" s="445"/>
      <c r="E215" s="445"/>
      <c r="F215" s="445"/>
      <c r="G215" s="445"/>
      <c r="H215" s="445"/>
      <c r="I215" s="445"/>
      <c r="J215" s="445"/>
      <c r="K215" s="445"/>
      <c r="L215" s="445"/>
      <c r="M215" s="445"/>
      <c r="N215" s="445"/>
      <c r="O215" s="445"/>
      <c r="P215" s="445"/>
      <c r="Q215" s="445"/>
      <c r="R215" s="445"/>
      <c r="S215" s="445"/>
      <c r="T215" s="445"/>
      <c r="U215" s="445"/>
      <c r="V215" s="445"/>
      <c r="W215" s="445"/>
      <c r="X215" s="445"/>
      <c r="Y215" s="445"/>
      <c r="Z215" s="445"/>
      <c r="AA215" s="445"/>
      <c r="AB215" s="445"/>
      <c r="AC215" s="445"/>
      <c r="AD215" s="445"/>
      <c r="AE215" s="445"/>
      <c r="AF215" s="445"/>
      <c r="AG215" s="445"/>
      <c r="AH215" s="445"/>
      <c r="AI215" s="445"/>
      <c r="AJ215" s="445"/>
      <c r="AK215" s="445"/>
      <c r="AL215" s="445"/>
      <c r="AM215" s="445"/>
      <c r="AN215" s="445"/>
      <c r="AO215" s="445"/>
    </row>
    <row r="216" spans="1:41" s="446" customFormat="1">
      <c r="A216" s="445"/>
      <c r="B216" s="445"/>
      <c r="C216" s="445"/>
      <c r="D216" s="445"/>
      <c r="E216" s="445"/>
      <c r="F216" s="445"/>
      <c r="G216" s="445"/>
      <c r="H216" s="445"/>
      <c r="I216" s="445"/>
      <c r="J216" s="445"/>
      <c r="K216" s="445"/>
      <c r="L216" s="445"/>
      <c r="M216" s="445"/>
      <c r="N216" s="445"/>
      <c r="O216" s="445"/>
      <c r="P216" s="445"/>
      <c r="Q216" s="445"/>
      <c r="R216" s="445"/>
      <c r="S216" s="445"/>
      <c r="T216" s="445"/>
      <c r="U216" s="445"/>
      <c r="V216" s="445"/>
      <c r="W216" s="445"/>
      <c r="X216" s="445"/>
      <c r="Y216" s="445"/>
      <c r="Z216" s="445"/>
      <c r="AA216" s="445"/>
      <c r="AB216" s="445"/>
      <c r="AC216" s="445"/>
      <c r="AD216" s="445"/>
      <c r="AE216" s="445"/>
      <c r="AF216" s="445"/>
      <c r="AG216" s="445"/>
      <c r="AH216" s="445"/>
      <c r="AI216" s="445"/>
      <c r="AJ216" s="445"/>
      <c r="AK216" s="445"/>
      <c r="AL216" s="445"/>
      <c r="AM216" s="445"/>
      <c r="AN216" s="445"/>
      <c r="AO216" s="445"/>
    </row>
    <row r="217" spans="1:41" s="446" customFormat="1">
      <c r="A217" s="445"/>
      <c r="B217" s="445"/>
      <c r="C217" s="445"/>
      <c r="D217" s="445"/>
      <c r="E217" s="445"/>
      <c r="F217" s="445"/>
      <c r="G217" s="445"/>
      <c r="H217" s="445"/>
      <c r="I217" s="445"/>
      <c r="J217" s="445"/>
      <c r="K217" s="445"/>
      <c r="L217" s="445"/>
      <c r="M217" s="445"/>
      <c r="N217" s="445"/>
      <c r="O217" s="445"/>
      <c r="P217" s="445"/>
      <c r="Q217" s="445"/>
      <c r="R217" s="445"/>
      <c r="S217" s="445"/>
      <c r="T217" s="445"/>
      <c r="U217" s="445"/>
      <c r="V217" s="445"/>
      <c r="W217" s="445"/>
      <c r="X217" s="445"/>
      <c r="Y217" s="445"/>
      <c r="Z217" s="445"/>
      <c r="AA217" s="445"/>
      <c r="AB217" s="445"/>
      <c r="AC217" s="445"/>
      <c r="AD217" s="445"/>
      <c r="AE217" s="445"/>
      <c r="AF217" s="445"/>
      <c r="AG217" s="445"/>
      <c r="AH217" s="445"/>
      <c r="AI217" s="445"/>
      <c r="AJ217" s="445"/>
      <c r="AK217" s="445"/>
      <c r="AL217" s="445"/>
      <c r="AM217" s="445"/>
      <c r="AN217" s="445"/>
      <c r="AO217" s="445"/>
    </row>
    <row r="218" spans="1:41" s="446" customFormat="1">
      <c r="A218" s="445"/>
      <c r="B218" s="445"/>
      <c r="C218" s="445"/>
      <c r="D218" s="445"/>
      <c r="E218" s="445"/>
      <c r="F218" s="445"/>
      <c r="G218" s="445"/>
      <c r="H218" s="445"/>
      <c r="I218" s="445"/>
      <c r="J218" s="445"/>
      <c r="K218" s="445"/>
      <c r="L218" s="445"/>
      <c r="M218" s="445"/>
      <c r="N218" s="445"/>
      <c r="O218" s="445"/>
      <c r="P218" s="445"/>
      <c r="Q218" s="445"/>
      <c r="R218" s="445"/>
      <c r="S218" s="445"/>
      <c r="T218" s="445"/>
      <c r="U218" s="445"/>
      <c r="V218" s="445"/>
      <c r="W218" s="445"/>
      <c r="X218" s="445"/>
      <c r="Y218" s="445"/>
      <c r="Z218" s="445"/>
      <c r="AA218" s="445"/>
      <c r="AB218" s="445"/>
      <c r="AC218" s="445"/>
      <c r="AD218" s="445"/>
      <c r="AE218" s="445"/>
      <c r="AF218" s="445"/>
      <c r="AG218" s="445"/>
      <c r="AH218" s="445"/>
      <c r="AI218" s="445"/>
      <c r="AJ218" s="445"/>
      <c r="AK218" s="445"/>
      <c r="AL218" s="445"/>
      <c r="AM218" s="445"/>
      <c r="AN218" s="445"/>
      <c r="AO218" s="445"/>
    </row>
    <row r="219" spans="1:41" s="446" customFormat="1">
      <c r="A219" s="445"/>
      <c r="B219" s="445"/>
      <c r="C219" s="445"/>
      <c r="D219" s="445"/>
      <c r="E219" s="445"/>
      <c r="F219" s="445"/>
      <c r="G219" s="445"/>
      <c r="H219" s="445"/>
      <c r="I219" s="445"/>
      <c r="J219" s="445"/>
      <c r="K219" s="445"/>
      <c r="L219" s="445"/>
      <c r="M219" s="445"/>
      <c r="N219" s="445"/>
      <c r="O219" s="445"/>
      <c r="P219" s="445"/>
      <c r="Q219" s="445"/>
      <c r="R219" s="445"/>
      <c r="S219" s="445"/>
      <c r="T219" s="445"/>
      <c r="U219" s="445"/>
      <c r="V219" s="445"/>
      <c r="W219" s="445"/>
      <c r="X219" s="445"/>
      <c r="Y219" s="445"/>
      <c r="Z219" s="445"/>
      <c r="AA219" s="445"/>
      <c r="AB219" s="445"/>
      <c r="AC219" s="445"/>
      <c r="AD219" s="445"/>
      <c r="AE219" s="445"/>
      <c r="AF219" s="445"/>
      <c r="AG219" s="445"/>
      <c r="AH219" s="445"/>
      <c r="AI219" s="445"/>
      <c r="AJ219" s="445"/>
      <c r="AK219" s="445"/>
      <c r="AL219" s="445"/>
      <c r="AM219" s="445"/>
      <c r="AN219" s="445"/>
      <c r="AO219" s="445"/>
    </row>
    <row r="220" spans="1:41" s="446" customFormat="1">
      <c r="A220" s="445"/>
      <c r="B220" s="445"/>
      <c r="C220" s="445"/>
      <c r="D220" s="445"/>
      <c r="E220" s="445"/>
      <c r="F220" s="445"/>
      <c r="G220" s="445"/>
      <c r="H220" s="445"/>
      <c r="I220" s="445"/>
      <c r="J220" s="445"/>
      <c r="K220" s="445"/>
      <c r="L220" s="445"/>
      <c r="M220" s="445"/>
      <c r="N220" s="445"/>
      <c r="O220" s="445"/>
      <c r="P220" s="445"/>
      <c r="Q220" s="445"/>
      <c r="R220" s="445"/>
      <c r="S220" s="445"/>
      <c r="T220" s="445"/>
      <c r="U220" s="445"/>
      <c r="V220" s="445"/>
      <c r="W220" s="445"/>
      <c r="X220" s="445"/>
      <c r="Y220" s="445"/>
      <c r="Z220" s="445"/>
      <c r="AA220" s="445"/>
      <c r="AB220" s="445"/>
      <c r="AC220" s="445"/>
      <c r="AD220" s="445"/>
      <c r="AE220" s="445"/>
      <c r="AF220" s="445"/>
      <c r="AG220" s="445"/>
      <c r="AH220" s="445"/>
      <c r="AI220" s="445"/>
      <c r="AJ220" s="445"/>
      <c r="AK220" s="445"/>
      <c r="AL220" s="445"/>
      <c r="AM220" s="445"/>
      <c r="AN220" s="445"/>
      <c r="AO220" s="445"/>
    </row>
    <row r="221" spans="1:41" s="446" customFormat="1">
      <c r="A221" s="445"/>
      <c r="B221" s="445"/>
      <c r="C221" s="445"/>
      <c r="D221" s="445"/>
      <c r="E221" s="445"/>
      <c r="F221" s="445"/>
      <c r="G221" s="445"/>
      <c r="H221" s="445"/>
      <c r="I221" s="445"/>
      <c r="J221" s="445"/>
      <c r="K221" s="445"/>
      <c r="L221" s="445"/>
      <c r="M221" s="445"/>
      <c r="N221" s="445"/>
      <c r="O221" s="445"/>
      <c r="P221" s="445"/>
      <c r="Q221" s="445"/>
      <c r="R221" s="445"/>
      <c r="S221" s="445"/>
      <c r="T221" s="445"/>
      <c r="U221" s="445"/>
      <c r="V221" s="445"/>
      <c r="W221" s="445"/>
      <c r="X221" s="445"/>
      <c r="Y221" s="445"/>
      <c r="Z221" s="445"/>
      <c r="AA221" s="445"/>
      <c r="AB221" s="445"/>
      <c r="AC221" s="445"/>
      <c r="AD221" s="445"/>
      <c r="AE221" s="445"/>
      <c r="AF221" s="445"/>
      <c r="AG221" s="445"/>
      <c r="AH221" s="445"/>
      <c r="AI221" s="445"/>
      <c r="AJ221" s="445"/>
      <c r="AK221" s="445"/>
      <c r="AL221" s="445"/>
      <c r="AM221" s="445"/>
      <c r="AN221" s="445"/>
      <c r="AO221" s="445"/>
    </row>
    <row r="222" spans="1:41" s="446" customFormat="1">
      <c r="A222" s="445"/>
      <c r="B222" s="445"/>
      <c r="C222" s="445"/>
      <c r="D222" s="445"/>
      <c r="E222" s="445"/>
      <c r="F222" s="445"/>
      <c r="G222" s="445"/>
      <c r="H222" s="445"/>
      <c r="I222" s="445"/>
      <c r="J222" s="445"/>
      <c r="K222" s="445"/>
      <c r="L222" s="445"/>
      <c r="M222" s="445"/>
      <c r="N222" s="445"/>
      <c r="O222" s="445"/>
      <c r="P222" s="445"/>
      <c r="Q222" s="445"/>
      <c r="R222" s="445"/>
      <c r="S222" s="445"/>
      <c r="T222" s="445"/>
      <c r="U222" s="445"/>
      <c r="V222" s="445"/>
      <c r="W222" s="445"/>
      <c r="X222" s="445"/>
      <c r="Y222" s="445"/>
      <c r="Z222" s="445"/>
      <c r="AA222" s="445"/>
      <c r="AB222" s="445"/>
      <c r="AC222" s="445"/>
      <c r="AD222" s="445"/>
      <c r="AE222" s="445"/>
      <c r="AF222" s="445"/>
      <c r="AG222" s="445"/>
      <c r="AH222" s="445"/>
      <c r="AI222" s="445"/>
      <c r="AJ222" s="445"/>
      <c r="AK222" s="445"/>
      <c r="AL222" s="445"/>
      <c r="AM222" s="445"/>
      <c r="AN222" s="445"/>
      <c r="AO222" s="445"/>
    </row>
    <row r="223" spans="1:41" s="446" customFormat="1">
      <c r="A223" s="445"/>
      <c r="B223" s="445"/>
      <c r="C223" s="445"/>
      <c r="D223" s="445"/>
      <c r="E223" s="445"/>
      <c r="F223" s="445"/>
      <c r="G223" s="445"/>
      <c r="H223" s="445"/>
      <c r="I223" s="445"/>
      <c r="J223" s="445"/>
      <c r="K223" s="445"/>
      <c r="L223" s="445"/>
      <c r="M223" s="445"/>
      <c r="N223" s="445"/>
      <c r="O223" s="445"/>
      <c r="P223" s="445"/>
      <c r="Q223" s="445"/>
      <c r="R223" s="445"/>
      <c r="S223" s="445"/>
      <c r="T223" s="445"/>
      <c r="U223" s="445"/>
      <c r="V223" s="445"/>
      <c r="W223" s="445"/>
      <c r="X223" s="445"/>
      <c r="Y223" s="445"/>
      <c r="Z223" s="445"/>
      <c r="AA223" s="445"/>
      <c r="AB223" s="445"/>
      <c r="AC223" s="445"/>
      <c r="AD223" s="445"/>
      <c r="AE223" s="445"/>
      <c r="AF223" s="445"/>
      <c r="AG223" s="445"/>
      <c r="AH223" s="445"/>
      <c r="AI223" s="445"/>
      <c r="AJ223" s="445"/>
      <c r="AK223" s="445"/>
      <c r="AL223" s="445"/>
      <c r="AM223" s="445"/>
      <c r="AN223" s="445"/>
      <c r="AO223" s="445"/>
    </row>
    <row r="224" spans="1:41" s="446" customFormat="1">
      <c r="A224" s="445"/>
      <c r="B224" s="445"/>
      <c r="C224" s="445"/>
      <c r="D224" s="445"/>
      <c r="E224" s="445"/>
      <c r="F224" s="445"/>
      <c r="G224" s="445"/>
      <c r="H224" s="445"/>
      <c r="I224" s="445"/>
      <c r="J224" s="445"/>
      <c r="K224" s="445"/>
      <c r="L224" s="445"/>
      <c r="M224" s="445"/>
      <c r="N224" s="445"/>
      <c r="O224" s="445"/>
      <c r="P224" s="445"/>
      <c r="Q224" s="445"/>
      <c r="R224" s="445"/>
      <c r="S224" s="445"/>
      <c r="T224" s="445"/>
      <c r="U224" s="445"/>
      <c r="V224" s="445"/>
      <c r="W224" s="445"/>
      <c r="X224" s="445"/>
      <c r="Y224" s="445"/>
      <c r="Z224" s="445"/>
      <c r="AA224" s="445"/>
      <c r="AB224" s="445"/>
      <c r="AC224" s="445"/>
      <c r="AD224" s="445"/>
      <c r="AE224" s="445"/>
      <c r="AF224" s="445"/>
      <c r="AG224" s="445"/>
      <c r="AH224" s="445"/>
      <c r="AI224" s="445"/>
      <c r="AJ224" s="445"/>
      <c r="AK224" s="445"/>
      <c r="AL224" s="445"/>
      <c r="AM224" s="445"/>
      <c r="AN224" s="445"/>
      <c r="AO224" s="445"/>
    </row>
    <row r="225" spans="1:41" s="446" customFormat="1">
      <c r="A225" s="445"/>
      <c r="B225" s="445"/>
      <c r="C225" s="445"/>
      <c r="D225" s="445"/>
      <c r="E225" s="445"/>
      <c r="F225" s="445"/>
      <c r="G225" s="445"/>
      <c r="H225" s="445"/>
      <c r="I225" s="445"/>
      <c r="J225" s="445"/>
      <c r="K225" s="445"/>
      <c r="L225" s="445"/>
      <c r="M225" s="445"/>
      <c r="N225" s="445"/>
      <c r="O225" s="445"/>
      <c r="P225" s="445"/>
      <c r="Q225" s="445"/>
      <c r="R225" s="445"/>
      <c r="S225" s="445"/>
      <c r="T225" s="445"/>
      <c r="U225" s="445"/>
      <c r="V225" s="445"/>
      <c r="W225" s="445"/>
      <c r="X225" s="445"/>
      <c r="Y225" s="445"/>
      <c r="Z225" s="445"/>
      <c r="AA225" s="445"/>
      <c r="AB225" s="445"/>
      <c r="AC225" s="445"/>
      <c r="AD225" s="445"/>
      <c r="AE225" s="445"/>
      <c r="AF225" s="445"/>
      <c r="AG225" s="445"/>
      <c r="AH225" s="445"/>
      <c r="AI225" s="445"/>
      <c r="AJ225" s="445"/>
      <c r="AK225" s="445"/>
      <c r="AL225" s="445"/>
      <c r="AM225" s="445"/>
      <c r="AN225" s="445"/>
      <c r="AO225" s="445"/>
    </row>
    <row r="226" spans="1:41" s="446" customFormat="1">
      <c r="A226" s="445"/>
      <c r="B226" s="445"/>
      <c r="C226" s="445"/>
      <c r="D226" s="445"/>
      <c r="E226" s="445"/>
      <c r="F226" s="445"/>
      <c r="G226" s="445"/>
      <c r="H226" s="445"/>
      <c r="I226" s="445"/>
      <c r="J226" s="445"/>
      <c r="K226" s="445"/>
      <c r="L226" s="445"/>
      <c r="M226" s="445"/>
      <c r="N226" s="445"/>
      <c r="O226" s="445"/>
      <c r="P226" s="445"/>
      <c r="Q226" s="445"/>
      <c r="R226" s="445"/>
      <c r="S226" s="445"/>
      <c r="T226" s="445"/>
      <c r="U226" s="445"/>
      <c r="V226" s="445"/>
      <c r="W226" s="445"/>
      <c r="X226" s="445"/>
      <c r="Y226" s="445"/>
      <c r="Z226" s="445"/>
      <c r="AA226" s="445"/>
      <c r="AB226" s="445"/>
      <c r="AC226" s="445"/>
      <c r="AD226" s="445"/>
      <c r="AE226" s="445"/>
      <c r="AF226" s="445"/>
      <c r="AG226" s="445"/>
      <c r="AH226" s="445"/>
      <c r="AI226" s="445"/>
      <c r="AJ226" s="445"/>
      <c r="AK226" s="445"/>
      <c r="AL226" s="445"/>
      <c r="AM226" s="445"/>
      <c r="AN226" s="445"/>
      <c r="AO226" s="445"/>
    </row>
    <row r="227" spans="1:41" s="446" customFormat="1">
      <c r="A227" s="445"/>
      <c r="B227" s="445"/>
      <c r="C227" s="445"/>
      <c r="D227" s="445"/>
      <c r="E227" s="445"/>
      <c r="F227" s="445"/>
      <c r="G227" s="445"/>
      <c r="H227" s="445"/>
      <c r="I227" s="445"/>
      <c r="J227" s="445"/>
      <c r="K227" s="445"/>
      <c r="L227" s="445"/>
      <c r="M227" s="445"/>
      <c r="N227" s="445"/>
      <c r="O227" s="445"/>
      <c r="P227" s="445"/>
      <c r="Q227" s="445"/>
      <c r="R227" s="445"/>
      <c r="S227" s="445"/>
      <c r="T227" s="445"/>
      <c r="U227" s="445"/>
      <c r="V227" s="445"/>
      <c r="W227" s="445"/>
      <c r="X227" s="445"/>
      <c r="Y227" s="445"/>
      <c r="Z227" s="445"/>
      <c r="AA227" s="445"/>
      <c r="AB227" s="445"/>
      <c r="AC227" s="445"/>
      <c r="AD227" s="445"/>
      <c r="AE227" s="445"/>
      <c r="AF227" s="445"/>
      <c r="AG227" s="445"/>
      <c r="AH227" s="445"/>
      <c r="AI227" s="445"/>
      <c r="AJ227" s="445"/>
      <c r="AK227" s="445"/>
      <c r="AL227" s="445"/>
      <c r="AM227" s="445"/>
      <c r="AN227" s="445"/>
      <c r="AO227" s="445"/>
    </row>
    <row r="228" spans="1:41" s="446" customFormat="1">
      <c r="A228" s="445"/>
      <c r="B228" s="445"/>
      <c r="C228" s="445"/>
      <c r="D228" s="445"/>
      <c r="E228" s="445"/>
      <c r="F228" s="445"/>
      <c r="G228" s="445"/>
      <c r="H228" s="445"/>
      <c r="I228" s="445"/>
      <c r="J228" s="445"/>
      <c r="K228" s="445"/>
      <c r="L228" s="445"/>
      <c r="M228" s="445"/>
      <c r="N228" s="445"/>
      <c r="O228" s="445"/>
      <c r="P228" s="445"/>
      <c r="Q228" s="445"/>
      <c r="R228" s="445"/>
      <c r="S228" s="445"/>
      <c r="T228" s="445"/>
      <c r="U228" s="445"/>
      <c r="V228" s="445"/>
      <c r="W228" s="445"/>
      <c r="X228" s="445"/>
      <c r="Y228" s="445"/>
      <c r="Z228" s="445"/>
      <c r="AA228" s="445"/>
      <c r="AB228" s="445"/>
      <c r="AC228" s="445"/>
      <c r="AD228" s="445"/>
      <c r="AE228" s="445"/>
      <c r="AF228" s="445"/>
      <c r="AG228" s="445"/>
      <c r="AH228" s="445"/>
      <c r="AI228" s="445"/>
      <c r="AJ228" s="445"/>
      <c r="AK228" s="445"/>
      <c r="AL228" s="445"/>
      <c r="AM228" s="445"/>
      <c r="AN228" s="445"/>
      <c r="AO228" s="445"/>
    </row>
    <row r="229" spans="1:41" s="446" customFormat="1">
      <c r="A229" s="445"/>
      <c r="B229" s="445"/>
      <c r="C229" s="445"/>
      <c r="D229" s="445"/>
      <c r="E229" s="445"/>
      <c r="F229" s="445"/>
      <c r="G229" s="445"/>
      <c r="H229" s="445"/>
      <c r="I229" s="445"/>
      <c r="J229" s="445"/>
      <c r="K229" s="445"/>
      <c r="L229" s="445"/>
      <c r="M229" s="445"/>
      <c r="N229" s="445"/>
      <c r="O229" s="445"/>
      <c r="P229" s="445"/>
      <c r="Q229" s="445"/>
      <c r="R229" s="445"/>
      <c r="S229" s="445"/>
      <c r="T229" s="445"/>
      <c r="U229" s="445"/>
      <c r="V229" s="445"/>
      <c r="W229" s="445"/>
      <c r="X229" s="445"/>
      <c r="Y229" s="445"/>
      <c r="Z229" s="445"/>
      <c r="AA229" s="445"/>
      <c r="AB229" s="445"/>
      <c r="AC229" s="445"/>
      <c r="AD229" s="445"/>
      <c r="AE229" s="445"/>
      <c r="AF229" s="445"/>
      <c r="AG229" s="445"/>
      <c r="AH229" s="445"/>
      <c r="AI229" s="445"/>
      <c r="AJ229" s="445"/>
      <c r="AK229" s="445"/>
      <c r="AL229" s="445"/>
      <c r="AM229" s="445"/>
      <c r="AN229" s="445"/>
      <c r="AO229" s="445"/>
    </row>
    <row r="230" spans="1:41" s="446" customFormat="1">
      <c r="A230" s="445"/>
      <c r="B230" s="445"/>
      <c r="C230" s="445"/>
      <c r="D230" s="445"/>
      <c r="E230" s="445"/>
      <c r="F230" s="445"/>
      <c r="G230" s="445"/>
      <c r="H230" s="445"/>
      <c r="I230" s="445"/>
      <c r="J230" s="445"/>
      <c r="K230" s="445"/>
      <c r="L230" s="445"/>
      <c r="M230" s="445"/>
      <c r="N230" s="445"/>
      <c r="O230" s="445"/>
      <c r="P230" s="445"/>
      <c r="Q230" s="445"/>
      <c r="R230" s="445"/>
      <c r="S230" s="445"/>
      <c r="T230" s="445"/>
      <c r="U230" s="445"/>
      <c r="V230" s="445"/>
      <c r="W230" s="445"/>
      <c r="X230" s="445"/>
      <c r="Y230" s="445"/>
      <c r="Z230" s="445"/>
      <c r="AA230" s="445"/>
      <c r="AB230" s="445"/>
      <c r="AC230" s="445"/>
      <c r="AD230" s="445"/>
      <c r="AE230" s="445"/>
      <c r="AF230" s="445"/>
      <c r="AG230" s="445"/>
      <c r="AH230" s="445"/>
      <c r="AI230" s="445"/>
      <c r="AJ230" s="445"/>
      <c r="AK230" s="445"/>
      <c r="AL230" s="445"/>
      <c r="AM230" s="445"/>
      <c r="AN230" s="445"/>
      <c r="AO230" s="445"/>
    </row>
    <row r="231" spans="1:41" s="446" customFormat="1">
      <c r="A231" s="445"/>
      <c r="B231" s="445"/>
      <c r="C231" s="445"/>
      <c r="D231" s="445"/>
      <c r="E231" s="445"/>
      <c r="F231" s="445"/>
      <c r="G231" s="445"/>
      <c r="H231" s="445"/>
      <c r="I231" s="445"/>
      <c r="J231" s="445"/>
      <c r="K231" s="445"/>
      <c r="L231" s="445"/>
      <c r="M231" s="445"/>
      <c r="N231" s="445"/>
      <c r="O231" s="445"/>
      <c r="P231" s="445"/>
      <c r="Q231" s="445"/>
      <c r="R231" s="445"/>
      <c r="S231" s="445"/>
      <c r="T231" s="445"/>
      <c r="U231" s="445"/>
      <c r="V231" s="445"/>
      <c r="W231" s="445"/>
      <c r="X231" s="445"/>
      <c r="Y231" s="445"/>
      <c r="Z231" s="445"/>
      <c r="AA231" s="445"/>
      <c r="AB231" s="445"/>
      <c r="AC231" s="445"/>
      <c r="AD231" s="445"/>
      <c r="AE231" s="445"/>
      <c r="AF231" s="445"/>
      <c r="AG231" s="445"/>
      <c r="AH231" s="445"/>
      <c r="AI231" s="445"/>
      <c r="AJ231" s="445"/>
      <c r="AK231" s="445"/>
      <c r="AL231" s="445"/>
      <c r="AM231" s="445"/>
      <c r="AN231" s="445"/>
      <c r="AO231" s="445"/>
    </row>
    <row r="232" spans="1:41" s="446" customFormat="1">
      <c r="A232" s="445"/>
      <c r="B232" s="445"/>
      <c r="C232" s="445"/>
      <c r="D232" s="445"/>
      <c r="E232" s="445"/>
      <c r="F232" s="445"/>
      <c r="G232" s="445"/>
      <c r="H232" s="445"/>
      <c r="I232" s="445"/>
      <c r="J232" s="445"/>
      <c r="K232" s="445"/>
      <c r="L232" s="445"/>
      <c r="M232" s="445"/>
      <c r="N232" s="445"/>
      <c r="O232" s="445"/>
      <c r="P232" s="445"/>
      <c r="Q232" s="445"/>
      <c r="R232" s="445"/>
      <c r="S232" s="445"/>
      <c r="T232" s="445"/>
      <c r="U232" s="445"/>
      <c r="V232" s="445"/>
      <c r="W232" s="445"/>
      <c r="X232" s="445"/>
      <c r="Y232" s="445"/>
      <c r="Z232" s="445"/>
      <c r="AA232" s="445"/>
      <c r="AB232" s="445"/>
      <c r="AC232" s="445"/>
      <c r="AD232" s="445"/>
      <c r="AE232" s="445"/>
      <c r="AF232" s="445"/>
      <c r="AG232" s="445"/>
      <c r="AH232" s="445"/>
      <c r="AI232" s="445"/>
      <c r="AJ232" s="445"/>
      <c r="AK232" s="445"/>
      <c r="AL232" s="445"/>
      <c r="AM232" s="445"/>
      <c r="AN232" s="445"/>
      <c r="AO232" s="445"/>
    </row>
    <row r="233" spans="1:41" s="446" customFormat="1">
      <c r="A233" s="445"/>
      <c r="B233" s="445"/>
      <c r="C233" s="445"/>
      <c r="D233" s="445"/>
      <c r="E233" s="445"/>
      <c r="F233" s="445"/>
      <c r="G233" s="445"/>
      <c r="H233" s="445"/>
      <c r="I233" s="445"/>
      <c r="J233" s="445"/>
      <c r="K233" s="445"/>
      <c r="L233" s="445"/>
      <c r="M233" s="445"/>
      <c r="N233" s="445"/>
      <c r="O233" s="445"/>
      <c r="P233" s="445"/>
      <c r="Q233" s="445"/>
      <c r="R233" s="445"/>
      <c r="S233" s="445"/>
      <c r="T233" s="445"/>
      <c r="U233" s="445"/>
      <c r="V233" s="445"/>
      <c r="W233" s="445"/>
      <c r="X233" s="445"/>
      <c r="Y233" s="445"/>
      <c r="Z233" s="445"/>
      <c r="AA233" s="445"/>
      <c r="AB233" s="445"/>
      <c r="AC233" s="445"/>
      <c r="AD233" s="445"/>
      <c r="AE233" s="445"/>
      <c r="AF233" s="445"/>
      <c r="AG233" s="445"/>
      <c r="AH233" s="445"/>
      <c r="AI233" s="445"/>
      <c r="AJ233" s="445"/>
      <c r="AK233" s="445"/>
      <c r="AL233" s="445"/>
      <c r="AM233" s="445"/>
      <c r="AN233" s="445"/>
      <c r="AO233" s="445"/>
    </row>
    <row r="234" spans="1:41" s="446" customFormat="1">
      <c r="A234" s="445"/>
      <c r="B234" s="445"/>
      <c r="C234" s="445"/>
      <c r="D234" s="445"/>
      <c r="E234" s="445"/>
      <c r="F234" s="445"/>
      <c r="G234" s="445"/>
      <c r="H234" s="445"/>
      <c r="I234" s="445"/>
      <c r="J234" s="445"/>
      <c r="K234" s="445"/>
      <c r="L234" s="445"/>
      <c r="M234" s="445"/>
      <c r="N234" s="445"/>
      <c r="O234" s="445"/>
      <c r="P234" s="445"/>
      <c r="Q234" s="445"/>
      <c r="R234" s="445"/>
      <c r="S234" s="445"/>
      <c r="T234" s="445"/>
      <c r="U234" s="445"/>
      <c r="V234" s="445"/>
      <c r="W234" s="445"/>
      <c r="X234" s="445"/>
      <c r="Y234" s="445"/>
      <c r="Z234" s="445"/>
      <c r="AA234" s="445"/>
      <c r="AB234" s="445"/>
      <c r="AC234" s="445"/>
      <c r="AD234" s="445"/>
      <c r="AE234" s="445"/>
      <c r="AF234" s="445"/>
      <c r="AG234" s="445"/>
      <c r="AH234" s="445"/>
      <c r="AI234" s="445"/>
      <c r="AJ234" s="445"/>
      <c r="AK234" s="445"/>
      <c r="AL234" s="445"/>
      <c r="AM234" s="445"/>
      <c r="AN234" s="445"/>
      <c r="AO234" s="445"/>
    </row>
    <row r="235" spans="1:41" s="446" customFormat="1">
      <c r="A235" s="445"/>
      <c r="B235" s="445"/>
      <c r="C235" s="445"/>
      <c r="D235" s="445"/>
      <c r="E235" s="445"/>
      <c r="F235" s="445"/>
      <c r="G235" s="445"/>
      <c r="H235" s="445"/>
      <c r="I235" s="445"/>
      <c r="J235" s="445"/>
      <c r="K235" s="445"/>
      <c r="L235" s="445"/>
      <c r="M235" s="445"/>
      <c r="N235" s="445"/>
      <c r="O235" s="445"/>
      <c r="P235" s="445"/>
      <c r="Q235" s="445"/>
      <c r="R235" s="445"/>
      <c r="S235" s="445"/>
      <c r="T235" s="445"/>
      <c r="U235" s="445"/>
      <c r="V235" s="445"/>
      <c r="W235" s="445"/>
      <c r="X235" s="445"/>
      <c r="Y235" s="445"/>
      <c r="Z235" s="445"/>
      <c r="AA235" s="445"/>
      <c r="AB235" s="445"/>
      <c r="AC235" s="445"/>
      <c r="AD235" s="445"/>
      <c r="AE235" s="445"/>
      <c r="AF235" s="445"/>
      <c r="AG235" s="445"/>
      <c r="AH235" s="445"/>
      <c r="AI235" s="445"/>
      <c r="AJ235" s="445"/>
      <c r="AK235" s="445"/>
      <c r="AL235" s="445"/>
      <c r="AM235" s="445"/>
      <c r="AN235" s="445"/>
      <c r="AO235" s="445"/>
    </row>
    <row r="236" spans="1:41" s="446" customFormat="1">
      <c r="A236" s="445"/>
      <c r="B236" s="445"/>
      <c r="C236" s="445"/>
      <c r="D236" s="445"/>
      <c r="E236" s="445"/>
      <c r="F236" s="445"/>
      <c r="G236" s="445"/>
      <c r="H236" s="445"/>
      <c r="I236" s="445"/>
      <c r="J236" s="445"/>
      <c r="K236" s="445"/>
      <c r="L236" s="445"/>
      <c r="M236" s="445"/>
      <c r="N236" s="445"/>
      <c r="O236" s="445"/>
      <c r="P236" s="445"/>
      <c r="Q236" s="445"/>
      <c r="R236" s="445"/>
      <c r="S236" s="445"/>
      <c r="T236" s="445"/>
      <c r="U236" s="445"/>
      <c r="V236" s="445"/>
      <c r="W236" s="445"/>
      <c r="X236" s="445"/>
      <c r="Y236" s="445"/>
      <c r="Z236" s="445"/>
      <c r="AA236" s="445"/>
      <c r="AB236" s="445"/>
      <c r="AC236" s="445"/>
      <c r="AD236" s="445"/>
      <c r="AE236" s="445"/>
      <c r="AF236" s="445"/>
      <c r="AG236" s="445"/>
      <c r="AH236" s="445"/>
      <c r="AI236" s="445"/>
      <c r="AJ236" s="445"/>
      <c r="AK236" s="445"/>
      <c r="AL236" s="445"/>
      <c r="AM236" s="445"/>
      <c r="AN236" s="445"/>
      <c r="AO236" s="445"/>
    </row>
    <row r="237" spans="1:41" s="446" customFormat="1">
      <c r="A237" s="445"/>
      <c r="B237" s="445"/>
      <c r="C237" s="445"/>
      <c r="D237" s="445"/>
      <c r="E237" s="445"/>
      <c r="F237" s="445"/>
      <c r="G237" s="445"/>
      <c r="H237" s="445"/>
      <c r="I237" s="445"/>
      <c r="J237" s="445"/>
      <c r="K237" s="445"/>
      <c r="L237" s="445"/>
      <c r="M237" s="445"/>
      <c r="N237" s="445"/>
      <c r="O237" s="445"/>
      <c r="P237" s="445"/>
      <c r="Q237" s="445"/>
      <c r="R237" s="445"/>
      <c r="S237" s="445"/>
      <c r="T237" s="445"/>
      <c r="U237" s="445"/>
      <c r="V237" s="445"/>
      <c r="W237" s="445"/>
      <c r="X237" s="445"/>
      <c r="Y237" s="445"/>
      <c r="Z237" s="445"/>
      <c r="AA237" s="445"/>
      <c r="AB237" s="445"/>
      <c r="AC237" s="445"/>
      <c r="AD237" s="445"/>
      <c r="AE237" s="445"/>
      <c r="AF237" s="445"/>
      <c r="AG237" s="445"/>
      <c r="AH237" s="445"/>
      <c r="AI237" s="445"/>
      <c r="AJ237" s="445"/>
      <c r="AK237" s="445"/>
      <c r="AL237" s="445"/>
      <c r="AM237" s="445"/>
      <c r="AN237" s="445"/>
      <c r="AO237" s="445"/>
    </row>
    <row r="238" spans="1:41" s="446" customFormat="1">
      <c r="A238" s="445"/>
      <c r="B238" s="445"/>
      <c r="C238" s="445"/>
      <c r="D238" s="445"/>
      <c r="E238" s="445"/>
      <c r="F238" s="445"/>
      <c r="G238" s="445"/>
      <c r="H238" s="445"/>
      <c r="I238" s="445"/>
      <c r="J238" s="445"/>
      <c r="K238" s="445"/>
      <c r="L238" s="445"/>
      <c r="M238" s="445"/>
      <c r="N238" s="445"/>
      <c r="O238" s="445"/>
      <c r="P238" s="445"/>
      <c r="Q238" s="445"/>
      <c r="R238" s="445"/>
      <c r="S238" s="445"/>
      <c r="T238" s="445"/>
      <c r="U238" s="445"/>
      <c r="V238" s="445"/>
      <c r="W238" s="445"/>
      <c r="X238" s="445"/>
      <c r="Y238" s="445"/>
      <c r="Z238" s="445"/>
      <c r="AA238" s="445"/>
      <c r="AB238" s="445"/>
      <c r="AC238" s="445"/>
      <c r="AD238" s="445"/>
      <c r="AE238" s="445"/>
      <c r="AF238" s="445"/>
      <c r="AG238" s="445"/>
      <c r="AH238" s="445"/>
      <c r="AI238" s="445"/>
      <c r="AJ238" s="445"/>
      <c r="AK238" s="445"/>
      <c r="AL238" s="445"/>
      <c r="AM238" s="445"/>
      <c r="AN238" s="445"/>
      <c r="AO238" s="445"/>
    </row>
    <row r="239" spans="1:41" s="446" customFormat="1">
      <c r="A239" s="445"/>
      <c r="B239" s="445"/>
      <c r="C239" s="445"/>
      <c r="D239" s="445"/>
      <c r="E239" s="445"/>
      <c r="F239" s="445"/>
      <c r="G239" s="445"/>
      <c r="H239" s="445"/>
      <c r="I239" s="445"/>
      <c r="J239" s="445"/>
      <c r="K239" s="445"/>
      <c r="L239" s="445"/>
      <c r="M239" s="445"/>
      <c r="N239" s="445"/>
      <c r="O239" s="445"/>
      <c r="P239" s="445"/>
      <c r="Q239" s="445"/>
      <c r="R239" s="445"/>
      <c r="S239" s="445"/>
      <c r="T239" s="445"/>
      <c r="U239" s="445"/>
      <c r="V239" s="445"/>
      <c r="W239" s="445"/>
      <c r="X239" s="445"/>
      <c r="Y239" s="445"/>
      <c r="Z239" s="445"/>
      <c r="AA239" s="445"/>
      <c r="AB239" s="445"/>
      <c r="AC239" s="445"/>
      <c r="AD239" s="445"/>
      <c r="AE239" s="445"/>
      <c r="AF239" s="445"/>
      <c r="AG239" s="445"/>
      <c r="AH239" s="445"/>
      <c r="AI239" s="445"/>
      <c r="AJ239" s="445"/>
      <c r="AK239" s="445"/>
      <c r="AL239" s="445"/>
      <c r="AM239" s="445"/>
      <c r="AN239" s="445"/>
      <c r="AO239" s="445"/>
    </row>
    <row r="240" spans="1:41" s="446" customFormat="1">
      <c r="A240" s="445"/>
      <c r="B240" s="445"/>
      <c r="C240" s="445"/>
      <c r="D240" s="445"/>
      <c r="E240" s="445"/>
      <c r="F240" s="445"/>
      <c r="G240" s="445"/>
      <c r="H240" s="445"/>
      <c r="I240" s="445"/>
      <c r="J240" s="445"/>
      <c r="K240" s="445"/>
      <c r="L240" s="445"/>
      <c r="M240" s="445"/>
      <c r="N240" s="445"/>
      <c r="O240" s="445"/>
      <c r="P240" s="445"/>
      <c r="Q240" s="445"/>
      <c r="R240" s="445"/>
      <c r="S240" s="445"/>
      <c r="T240" s="445"/>
      <c r="U240" s="445"/>
      <c r="V240" s="445"/>
      <c r="W240" s="445"/>
      <c r="X240" s="445"/>
      <c r="Y240" s="445"/>
      <c r="Z240" s="445"/>
      <c r="AA240" s="445"/>
      <c r="AB240" s="445"/>
      <c r="AC240" s="445"/>
      <c r="AD240" s="445"/>
      <c r="AE240" s="445"/>
      <c r="AF240" s="445"/>
      <c r="AG240" s="445"/>
      <c r="AH240" s="445"/>
      <c r="AI240" s="445"/>
      <c r="AJ240" s="445"/>
      <c r="AK240" s="445"/>
      <c r="AL240" s="445"/>
      <c r="AM240" s="445"/>
      <c r="AN240" s="445"/>
      <c r="AO240" s="445"/>
    </row>
    <row r="241" spans="1:41" s="446" customFormat="1">
      <c r="A241" s="445"/>
      <c r="B241" s="445"/>
      <c r="C241" s="445"/>
      <c r="D241" s="445"/>
      <c r="E241" s="445"/>
      <c r="F241" s="445"/>
      <c r="G241" s="445"/>
      <c r="H241" s="445"/>
      <c r="I241" s="445"/>
      <c r="J241" s="445"/>
      <c r="K241" s="445"/>
      <c r="L241" s="445"/>
      <c r="M241" s="445"/>
      <c r="N241" s="445"/>
      <c r="O241" s="445"/>
      <c r="P241" s="445"/>
      <c r="Q241" s="445"/>
      <c r="R241" s="445"/>
      <c r="S241" s="445"/>
      <c r="T241" s="445"/>
      <c r="U241" s="445"/>
      <c r="V241" s="445"/>
      <c r="W241" s="445"/>
      <c r="X241" s="445"/>
      <c r="Y241" s="445"/>
      <c r="Z241" s="445"/>
      <c r="AA241" s="445"/>
      <c r="AB241" s="445"/>
      <c r="AC241" s="445"/>
      <c r="AD241" s="445"/>
      <c r="AE241" s="445"/>
      <c r="AF241" s="445"/>
      <c r="AG241" s="445"/>
      <c r="AH241" s="445"/>
      <c r="AI241" s="445"/>
      <c r="AJ241" s="445"/>
      <c r="AK241" s="445"/>
      <c r="AL241" s="445"/>
      <c r="AM241" s="445"/>
      <c r="AN241" s="445"/>
      <c r="AO241" s="445"/>
    </row>
    <row r="242" spans="1:41" s="446" customFormat="1">
      <c r="A242" s="445"/>
      <c r="B242" s="445"/>
      <c r="C242" s="445"/>
      <c r="D242" s="445"/>
      <c r="E242" s="445"/>
      <c r="F242" s="445"/>
      <c r="G242" s="445"/>
      <c r="H242" s="445"/>
      <c r="I242" s="445"/>
      <c r="J242" s="445"/>
      <c r="K242" s="445"/>
      <c r="L242" s="445"/>
      <c r="M242" s="445"/>
      <c r="N242" s="445"/>
      <c r="O242" s="445"/>
      <c r="P242" s="445"/>
      <c r="Q242" s="445"/>
      <c r="R242" s="445"/>
      <c r="S242" s="445"/>
      <c r="T242" s="445"/>
      <c r="U242" s="445"/>
      <c r="V242" s="445"/>
      <c r="W242" s="445"/>
      <c r="X242" s="445"/>
      <c r="Y242" s="445"/>
      <c r="Z242" s="445"/>
      <c r="AA242" s="445"/>
      <c r="AB242" s="445"/>
      <c r="AC242" s="445"/>
      <c r="AD242" s="445"/>
      <c r="AE242" s="445"/>
      <c r="AF242" s="445"/>
      <c r="AG242" s="445"/>
      <c r="AH242" s="445"/>
      <c r="AI242" s="445"/>
      <c r="AJ242" s="445"/>
      <c r="AK242" s="445"/>
      <c r="AL242" s="445"/>
      <c r="AM242" s="445"/>
      <c r="AN242" s="445"/>
      <c r="AO242" s="445"/>
    </row>
    <row r="243" spans="1:41" s="446" customFormat="1">
      <c r="A243" s="445"/>
      <c r="B243" s="445"/>
      <c r="C243" s="445"/>
      <c r="D243" s="445"/>
      <c r="E243" s="445"/>
      <c r="F243" s="445"/>
      <c r="G243" s="445"/>
      <c r="H243" s="445"/>
      <c r="I243" s="445"/>
      <c r="J243" s="445"/>
      <c r="K243" s="445"/>
      <c r="L243" s="445"/>
      <c r="M243" s="445"/>
      <c r="N243" s="445"/>
      <c r="O243" s="445"/>
      <c r="P243" s="445"/>
      <c r="Q243" s="445"/>
      <c r="R243" s="445"/>
      <c r="S243" s="445"/>
      <c r="T243" s="445"/>
      <c r="U243" s="445"/>
      <c r="V243" s="445"/>
      <c r="W243" s="445"/>
      <c r="X243" s="445"/>
      <c r="Y243" s="445"/>
      <c r="Z243" s="445"/>
      <c r="AA243" s="445"/>
      <c r="AB243" s="445"/>
      <c r="AC243" s="445"/>
      <c r="AD243" s="445"/>
      <c r="AE243" s="445"/>
      <c r="AF243" s="445"/>
      <c r="AG243" s="445"/>
      <c r="AH243" s="445"/>
      <c r="AI243" s="445"/>
      <c r="AJ243" s="445"/>
      <c r="AK243" s="445"/>
      <c r="AL243" s="445"/>
      <c r="AM243" s="445"/>
      <c r="AN243" s="445"/>
      <c r="AO243" s="445"/>
    </row>
    <row r="244" spans="1:41" s="446" customFormat="1">
      <c r="A244" s="445"/>
      <c r="B244" s="445"/>
      <c r="C244" s="445"/>
      <c r="D244" s="445"/>
      <c r="E244" s="445"/>
      <c r="F244" s="445"/>
      <c r="G244" s="445"/>
      <c r="H244" s="445"/>
      <c r="I244" s="445"/>
      <c r="J244" s="445"/>
      <c r="K244" s="445"/>
      <c r="L244" s="445"/>
      <c r="M244" s="445"/>
      <c r="N244" s="445"/>
      <c r="O244" s="445"/>
      <c r="P244" s="445"/>
      <c r="Q244" s="445"/>
      <c r="R244" s="445"/>
      <c r="S244" s="445"/>
      <c r="T244" s="445"/>
      <c r="U244" s="445"/>
      <c r="V244" s="445"/>
      <c r="W244" s="445"/>
      <c r="X244" s="445"/>
      <c r="Y244" s="445"/>
      <c r="Z244" s="445"/>
      <c r="AA244" s="445"/>
      <c r="AB244" s="445"/>
      <c r="AC244" s="445"/>
      <c r="AD244" s="445"/>
      <c r="AE244" s="445"/>
      <c r="AF244" s="445"/>
      <c r="AG244" s="445"/>
      <c r="AH244" s="445"/>
      <c r="AI244" s="445"/>
      <c r="AJ244" s="445"/>
      <c r="AK244" s="445"/>
      <c r="AL244" s="445"/>
      <c r="AM244" s="445"/>
      <c r="AN244" s="445"/>
      <c r="AO244" s="445"/>
    </row>
    <row r="245" spans="1:41" s="446" customFormat="1">
      <c r="A245" s="445"/>
      <c r="B245" s="445"/>
      <c r="C245" s="445"/>
      <c r="D245" s="445"/>
      <c r="E245" s="445"/>
      <c r="F245" s="445"/>
      <c r="G245" s="445"/>
      <c r="H245" s="445"/>
      <c r="I245" s="445"/>
      <c r="J245" s="445"/>
      <c r="K245" s="445"/>
      <c r="L245" s="445"/>
      <c r="M245" s="445"/>
      <c r="N245" s="445"/>
      <c r="O245" s="445"/>
      <c r="P245" s="445"/>
      <c r="Q245" s="445"/>
      <c r="R245" s="445"/>
      <c r="S245" s="445"/>
      <c r="T245" s="445"/>
      <c r="U245" s="445"/>
      <c r="V245" s="445"/>
      <c r="W245" s="445"/>
      <c r="X245" s="445"/>
      <c r="Y245" s="445"/>
      <c r="Z245" s="445"/>
      <c r="AA245" s="445"/>
      <c r="AB245" s="445"/>
      <c r="AC245" s="445"/>
      <c r="AD245" s="445"/>
      <c r="AE245" s="445"/>
      <c r="AF245" s="445"/>
      <c r="AG245" s="445"/>
      <c r="AH245" s="445"/>
      <c r="AI245" s="445"/>
      <c r="AJ245" s="445"/>
      <c r="AK245" s="445"/>
      <c r="AL245" s="445"/>
      <c r="AM245" s="445"/>
      <c r="AN245" s="445"/>
      <c r="AO245" s="445"/>
    </row>
    <row r="246" spans="1:41" s="446" customFormat="1">
      <c r="A246" s="445"/>
      <c r="B246" s="445"/>
      <c r="C246" s="445"/>
      <c r="D246" s="445"/>
      <c r="E246" s="445"/>
      <c r="F246" s="445"/>
      <c r="G246" s="445"/>
      <c r="H246" s="445"/>
      <c r="I246" s="445"/>
      <c r="J246" s="445"/>
      <c r="K246" s="445"/>
      <c r="L246" s="445"/>
      <c r="M246" s="445"/>
      <c r="N246" s="445"/>
      <c r="O246" s="445"/>
      <c r="P246" s="445"/>
      <c r="Q246" s="445"/>
      <c r="R246" s="445"/>
      <c r="S246" s="445"/>
      <c r="T246" s="445"/>
      <c r="U246" s="445"/>
      <c r="V246" s="445"/>
      <c r="W246" s="445"/>
      <c r="X246" s="445"/>
      <c r="Y246" s="445"/>
      <c r="Z246" s="445"/>
      <c r="AA246" s="445"/>
      <c r="AB246" s="445"/>
      <c r="AC246" s="445"/>
      <c r="AD246" s="445"/>
      <c r="AE246" s="445"/>
      <c r="AF246" s="445"/>
      <c r="AG246" s="445"/>
      <c r="AH246" s="445"/>
      <c r="AI246" s="445"/>
      <c r="AJ246" s="445"/>
      <c r="AK246" s="445"/>
      <c r="AL246" s="445"/>
      <c r="AM246" s="445"/>
      <c r="AN246" s="445"/>
      <c r="AO246" s="445"/>
    </row>
    <row r="247" spans="1:41" s="446" customFormat="1">
      <c r="A247" s="445"/>
      <c r="B247" s="445"/>
      <c r="C247" s="445"/>
      <c r="D247" s="445"/>
      <c r="E247" s="445"/>
      <c r="F247" s="445"/>
      <c r="G247" s="445"/>
      <c r="H247" s="445"/>
      <c r="I247" s="445"/>
      <c r="J247" s="445"/>
      <c r="K247" s="445"/>
      <c r="L247" s="445"/>
      <c r="M247" s="445"/>
      <c r="N247" s="445"/>
      <c r="O247" s="445"/>
      <c r="P247" s="445"/>
      <c r="Q247" s="445"/>
      <c r="R247" s="445"/>
      <c r="S247" s="445"/>
      <c r="T247" s="445"/>
      <c r="U247" s="445"/>
      <c r="V247" s="445"/>
      <c r="W247" s="445"/>
      <c r="X247" s="445"/>
      <c r="Y247" s="445"/>
      <c r="Z247" s="445"/>
      <c r="AA247" s="445"/>
      <c r="AB247" s="445"/>
      <c r="AC247" s="445"/>
      <c r="AD247" s="445"/>
      <c r="AE247" s="445"/>
      <c r="AF247" s="445"/>
      <c r="AG247" s="445"/>
      <c r="AH247" s="445"/>
      <c r="AI247" s="445"/>
      <c r="AJ247" s="445"/>
      <c r="AK247" s="445"/>
      <c r="AL247" s="445"/>
      <c r="AM247" s="445"/>
      <c r="AN247" s="445"/>
      <c r="AO247" s="445"/>
    </row>
    <row r="248" spans="1:41" s="446" customFormat="1">
      <c r="A248" s="445"/>
      <c r="B248" s="445"/>
      <c r="C248" s="445"/>
      <c r="D248" s="445"/>
      <c r="E248" s="445"/>
      <c r="F248" s="445"/>
      <c r="G248" s="445"/>
      <c r="H248" s="445"/>
      <c r="I248" s="445"/>
      <c r="J248" s="445"/>
      <c r="K248" s="445"/>
      <c r="L248" s="445"/>
      <c r="M248" s="445"/>
      <c r="N248" s="445"/>
      <c r="O248" s="445"/>
      <c r="P248" s="445"/>
      <c r="Q248" s="445"/>
      <c r="R248" s="445"/>
      <c r="S248" s="445"/>
      <c r="T248" s="445"/>
      <c r="U248" s="445"/>
      <c r="V248" s="445"/>
      <c r="W248" s="445"/>
      <c r="X248" s="445"/>
      <c r="Y248" s="445"/>
      <c r="Z248" s="445"/>
      <c r="AA248" s="445"/>
      <c r="AB248" s="445"/>
      <c r="AC248" s="445"/>
      <c r="AD248" s="445"/>
      <c r="AE248" s="445"/>
      <c r="AF248" s="445"/>
      <c r="AG248" s="445"/>
      <c r="AH248" s="445"/>
      <c r="AI248" s="445"/>
      <c r="AJ248" s="445"/>
      <c r="AK248" s="445"/>
      <c r="AL248" s="445"/>
      <c r="AM248" s="445"/>
      <c r="AN248" s="445"/>
      <c r="AO248" s="445"/>
    </row>
    <row r="249" spans="1:41" s="446" customFormat="1">
      <c r="A249" s="445"/>
      <c r="B249" s="445"/>
      <c r="C249" s="445"/>
      <c r="D249" s="445"/>
      <c r="E249" s="445"/>
      <c r="F249" s="445"/>
      <c r="G249" s="445"/>
      <c r="H249" s="445"/>
      <c r="I249" s="445"/>
      <c r="J249" s="445"/>
      <c r="K249" s="445"/>
      <c r="L249" s="445"/>
      <c r="M249" s="445"/>
      <c r="N249" s="445"/>
      <c r="O249" s="445"/>
      <c r="P249" s="445"/>
      <c r="Q249" s="445"/>
      <c r="R249" s="445"/>
      <c r="S249" s="445"/>
      <c r="T249" s="445"/>
      <c r="U249" s="445"/>
      <c r="V249" s="445"/>
      <c r="W249" s="445"/>
      <c r="X249" s="445"/>
      <c r="Y249" s="445"/>
      <c r="Z249" s="445"/>
      <c r="AA249" s="445"/>
      <c r="AB249" s="445"/>
      <c r="AC249" s="445"/>
      <c r="AD249" s="445"/>
      <c r="AE249" s="445"/>
      <c r="AF249" s="445"/>
      <c r="AG249" s="445"/>
      <c r="AH249" s="445"/>
      <c r="AI249" s="445"/>
      <c r="AJ249" s="445"/>
      <c r="AK249" s="445"/>
      <c r="AL249" s="445"/>
      <c r="AM249" s="445"/>
      <c r="AN249" s="445"/>
      <c r="AO249" s="445"/>
    </row>
    <row r="250" spans="1:41" s="446" customFormat="1">
      <c r="A250" s="445"/>
      <c r="B250" s="445"/>
      <c r="C250" s="445"/>
      <c r="D250" s="445"/>
      <c r="E250" s="445"/>
      <c r="F250" s="445"/>
      <c r="G250" s="445"/>
      <c r="H250" s="445"/>
      <c r="I250" s="445"/>
      <c r="J250" s="445"/>
      <c r="K250" s="445"/>
      <c r="L250" s="445"/>
      <c r="M250" s="445"/>
      <c r="N250" s="445"/>
      <c r="O250" s="445"/>
      <c r="P250" s="445"/>
      <c r="Q250" s="445"/>
      <c r="R250" s="445"/>
      <c r="S250" s="445"/>
      <c r="T250" s="445"/>
      <c r="U250" s="445"/>
      <c r="V250" s="445"/>
      <c r="W250" s="445"/>
      <c r="X250" s="445"/>
      <c r="Y250" s="445"/>
      <c r="Z250" s="445"/>
      <c r="AA250" s="445"/>
      <c r="AB250" s="445"/>
      <c r="AC250" s="445"/>
      <c r="AD250" s="445"/>
      <c r="AE250" s="445"/>
      <c r="AF250" s="445"/>
      <c r="AG250" s="445"/>
      <c r="AH250" s="445"/>
      <c r="AI250" s="445"/>
      <c r="AJ250" s="445"/>
      <c r="AK250" s="445"/>
      <c r="AL250" s="445"/>
      <c r="AM250" s="445"/>
      <c r="AN250" s="445"/>
      <c r="AO250" s="445"/>
    </row>
    <row r="251" spans="1:41" s="446" customFormat="1">
      <c r="A251" s="445"/>
      <c r="B251" s="445"/>
      <c r="C251" s="445"/>
      <c r="D251" s="445"/>
      <c r="E251" s="445"/>
      <c r="F251" s="445"/>
      <c r="G251" s="445"/>
      <c r="H251" s="445"/>
      <c r="I251" s="445"/>
      <c r="J251" s="445"/>
      <c r="K251" s="445"/>
      <c r="L251" s="445"/>
      <c r="M251" s="445"/>
      <c r="N251" s="445"/>
      <c r="O251" s="445"/>
      <c r="P251" s="445"/>
      <c r="Q251" s="445"/>
      <c r="R251" s="445"/>
      <c r="S251" s="445"/>
      <c r="T251" s="445"/>
      <c r="U251" s="445"/>
      <c r="V251" s="445"/>
      <c r="W251" s="445"/>
      <c r="X251" s="445"/>
      <c r="Y251" s="445"/>
      <c r="Z251" s="445"/>
      <c r="AA251" s="445"/>
      <c r="AB251" s="445"/>
      <c r="AC251" s="445"/>
      <c r="AD251" s="445"/>
      <c r="AE251" s="445"/>
      <c r="AF251" s="445"/>
      <c r="AG251" s="445"/>
      <c r="AH251" s="445"/>
      <c r="AI251" s="445"/>
      <c r="AJ251" s="445"/>
      <c r="AK251" s="445"/>
      <c r="AL251" s="445"/>
      <c r="AM251" s="445"/>
      <c r="AN251" s="445"/>
      <c r="AO251" s="445"/>
    </row>
    <row r="252" spans="1:41" s="446" customFormat="1">
      <c r="A252" s="445"/>
      <c r="B252" s="445"/>
      <c r="C252" s="445"/>
      <c r="D252" s="445"/>
      <c r="E252" s="445"/>
      <c r="F252" s="445"/>
      <c r="G252" s="445"/>
      <c r="H252" s="445"/>
      <c r="I252" s="445"/>
      <c r="J252" s="445"/>
      <c r="K252" s="445"/>
      <c r="L252" s="445"/>
      <c r="M252" s="445"/>
      <c r="N252" s="445"/>
      <c r="O252" s="445"/>
      <c r="P252" s="445"/>
      <c r="Q252" s="445"/>
      <c r="R252" s="445"/>
      <c r="S252" s="445"/>
      <c r="T252" s="445"/>
      <c r="U252" s="445"/>
      <c r="V252" s="445"/>
      <c r="W252" s="445"/>
      <c r="X252" s="445"/>
      <c r="Y252" s="445"/>
      <c r="Z252" s="445"/>
      <c r="AA252" s="445"/>
      <c r="AB252" s="445"/>
      <c r="AC252" s="445"/>
      <c r="AD252" s="445"/>
      <c r="AE252" s="445"/>
      <c r="AF252" s="445"/>
      <c r="AG252" s="445"/>
      <c r="AH252" s="445"/>
      <c r="AI252" s="445"/>
      <c r="AJ252" s="445"/>
      <c r="AK252" s="445"/>
      <c r="AL252" s="445"/>
      <c r="AM252" s="445"/>
      <c r="AN252" s="445"/>
      <c r="AO252" s="445"/>
    </row>
    <row r="253" spans="1:41" s="446" customFormat="1">
      <c r="A253" s="445"/>
      <c r="B253" s="445"/>
      <c r="C253" s="445"/>
      <c r="D253" s="445"/>
      <c r="E253" s="445"/>
      <c r="F253" s="445"/>
      <c r="G253" s="445"/>
      <c r="H253" s="445"/>
      <c r="I253" s="445"/>
      <c r="J253" s="445"/>
      <c r="K253" s="445"/>
      <c r="L253" s="445"/>
      <c r="M253" s="445"/>
      <c r="N253" s="445"/>
      <c r="O253" s="445"/>
      <c r="P253" s="445"/>
      <c r="Q253" s="445"/>
      <c r="R253" s="445"/>
      <c r="S253" s="445"/>
      <c r="T253" s="445"/>
      <c r="U253" s="445"/>
      <c r="V253" s="445"/>
      <c r="W253" s="445"/>
      <c r="X253" s="445"/>
      <c r="Y253" s="445"/>
      <c r="Z253" s="445"/>
      <c r="AA253" s="445"/>
      <c r="AB253" s="445"/>
      <c r="AC253" s="445"/>
      <c r="AD253" s="445"/>
      <c r="AE253" s="445"/>
      <c r="AF253" s="445"/>
      <c r="AG253" s="445"/>
      <c r="AH253" s="445"/>
      <c r="AI253" s="445"/>
      <c r="AJ253" s="445"/>
      <c r="AK253" s="445"/>
      <c r="AL253" s="445"/>
      <c r="AM253" s="445"/>
      <c r="AN253" s="445"/>
      <c r="AO253" s="445"/>
    </row>
    <row r="254" spans="1:41" s="446" customFormat="1">
      <c r="A254" s="445"/>
      <c r="B254" s="445"/>
      <c r="C254" s="445"/>
      <c r="D254" s="445"/>
      <c r="E254" s="445"/>
      <c r="F254" s="445"/>
      <c r="G254" s="445"/>
      <c r="H254" s="445"/>
      <c r="I254" s="445"/>
      <c r="J254" s="445"/>
      <c r="K254" s="445"/>
      <c r="L254" s="445"/>
      <c r="M254" s="445"/>
      <c r="N254" s="445"/>
      <c r="O254" s="445"/>
      <c r="P254" s="445"/>
      <c r="Q254" s="445"/>
      <c r="R254" s="445"/>
      <c r="S254" s="445"/>
      <c r="T254" s="445"/>
      <c r="U254" s="445"/>
      <c r="V254" s="445"/>
      <c r="W254" s="445"/>
      <c r="X254" s="445"/>
      <c r="Y254" s="445"/>
      <c r="Z254" s="445"/>
      <c r="AA254" s="445"/>
      <c r="AB254" s="445"/>
      <c r="AC254" s="445"/>
      <c r="AD254" s="445"/>
      <c r="AE254" s="445"/>
      <c r="AF254" s="445"/>
      <c r="AG254" s="445"/>
      <c r="AH254" s="445"/>
      <c r="AI254" s="445"/>
      <c r="AJ254" s="445"/>
      <c r="AK254" s="445"/>
      <c r="AL254" s="445"/>
      <c r="AM254" s="445"/>
      <c r="AN254" s="445"/>
      <c r="AO254" s="445"/>
    </row>
    <row r="255" spans="1:41" s="446" customFormat="1">
      <c r="A255" s="445"/>
      <c r="B255" s="445"/>
      <c r="C255" s="445"/>
      <c r="D255" s="445"/>
      <c r="E255" s="445"/>
      <c r="F255" s="445"/>
      <c r="G255" s="445"/>
      <c r="H255" s="445"/>
      <c r="I255" s="445"/>
      <c r="J255" s="445"/>
      <c r="K255" s="445"/>
      <c r="L255" s="445"/>
      <c r="M255" s="445"/>
      <c r="N255" s="445"/>
      <c r="O255" s="445"/>
      <c r="P255" s="445"/>
      <c r="Q255" s="445"/>
      <c r="R255" s="445"/>
      <c r="S255" s="445"/>
      <c r="T255" s="445"/>
      <c r="U255" s="445"/>
      <c r="V255" s="445"/>
      <c r="W255" s="445"/>
      <c r="X255" s="445"/>
      <c r="Y255" s="445"/>
      <c r="Z255" s="445"/>
      <c r="AA255" s="445"/>
      <c r="AB255" s="445"/>
      <c r="AC255" s="445"/>
      <c r="AD255" s="445"/>
      <c r="AE255" s="445"/>
      <c r="AF255" s="445"/>
      <c r="AG255" s="445"/>
      <c r="AH255" s="445"/>
      <c r="AI255" s="445"/>
      <c r="AJ255" s="445"/>
      <c r="AK255" s="445"/>
      <c r="AL255" s="445"/>
      <c r="AM255" s="445"/>
      <c r="AN255" s="445"/>
      <c r="AO255" s="445"/>
    </row>
    <row r="256" spans="1:41" s="446" customFormat="1">
      <c r="A256" s="445"/>
      <c r="B256" s="445"/>
      <c r="C256" s="445"/>
      <c r="D256" s="445"/>
      <c r="E256" s="445"/>
      <c r="F256" s="445"/>
      <c r="G256" s="445"/>
      <c r="H256" s="445"/>
      <c r="I256" s="445"/>
      <c r="J256" s="445"/>
      <c r="K256" s="445"/>
      <c r="L256" s="445"/>
      <c r="M256" s="445"/>
      <c r="N256" s="445"/>
      <c r="O256" s="445"/>
      <c r="P256" s="445"/>
      <c r="Q256" s="445"/>
      <c r="R256" s="445"/>
      <c r="S256" s="445"/>
      <c r="T256" s="445"/>
      <c r="U256" s="445"/>
      <c r="V256" s="445"/>
      <c r="W256" s="445"/>
      <c r="X256" s="445"/>
      <c r="Y256" s="445"/>
      <c r="Z256" s="445"/>
      <c r="AA256" s="445"/>
      <c r="AB256" s="445"/>
      <c r="AC256" s="445"/>
      <c r="AD256" s="445"/>
      <c r="AE256" s="445"/>
      <c r="AF256" s="445"/>
      <c r="AG256" s="445"/>
      <c r="AH256" s="445"/>
      <c r="AI256" s="445"/>
      <c r="AJ256" s="445"/>
      <c r="AK256" s="445"/>
      <c r="AL256" s="445"/>
      <c r="AM256" s="445"/>
      <c r="AN256" s="445"/>
      <c r="AO256" s="445"/>
    </row>
    <row r="257" spans="1:41" s="446" customFormat="1">
      <c r="A257" s="445"/>
      <c r="B257" s="445"/>
      <c r="C257" s="445"/>
      <c r="D257" s="445"/>
      <c r="E257" s="445"/>
      <c r="F257" s="445"/>
      <c r="G257" s="445"/>
      <c r="H257" s="445"/>
      <c r="I257" s="445"/>
      <c r="J257" s="445"/>
      <c r="K257" s="445"/>
      <c r="L257" s="445"/>
      <c r="M257" s="445"/>
      <c r="N257" s="445"/>
      <c r="O257" s="445"/>
      <c r="P257" s="445"/>
      <c r="Q257" s="445"/>
      <c r="R257" s="445"/>
      <c r="S257" s="445"/>
      <c r="T257" s="445"/>
      <c r="U257" s="445"/>
      <c r="V257" s="445"/>
      <c r="W257" s="445"/>
      <c r="X257" s="445"/>
      <c r="Y257" s="445"/>
      <c r="Z257" s="445"/>
      <c r="AA257" s="445"/>
      <c r="AB257" s="445"/>
      <c r="AC257" s="445"/>
      <c r="AD257" s="445"/>
      <c r="AE257" s="445"/>
      <c r="AF257" s="445"/>
      <c r="AG257" s="445"/>
      <c r="AH257" s="445"/>
      <c r="AI257" s="445"/>
      <c r="AJ257" s="445"/>
      <c r="AK257" s="445"/>
      <c r="AL257" s="445"/>
      <c r="AM257" s="445"/>
      <c r="AN257" s="445"/>
      <c r="AO257" s="445"/>
    </row>
    <row r="258" spans="1:41" s="446" customFormat="1">
      <c r="A258" s="445"/>
      <c r="B258" s="445"/>
      <c r="C258" s="445"/>
      <c r="D258" s="445"/>
      <c r="E258" s="445"/>
      <c r="F258" s="445"/>
      <c r="G258" s="445"/>
      <c r="H258" s="445"/>
      <c r="I258" s="445"/>
      <c r="J258" s="445"/>
      <c r="K258" s="445"/>
      <c r="L258" s="445"/>
      <c r="M258" s="445"/>
      <c r="N258" s="445"/>
      <c r="O258" s="445"/>
      <c r="P258" s="445"/>
      <c r="Q258" s="445"/>
      <c r="R258" s="445"/>
      <c r="S258" s="445"/>
      <c r="T258" s="445"/>
      <c r="U258" s="445"/>
      <c r="V258" s="445"/>
      <c r="W258" s="445"/>
      <c r="X258" s="445"/>
      <c r="Y258" s="445"/>
      <c r="Z258" s="445"/>
      <c r="AA258" s="445"/>
      <c r="AB258" s="445"/>
      <c r="AC258" s="445"/>
      <c r="AD258" s="445"/>
      <c r="AE258" s="445"/>
      <c r="AF258" s="445"/>
      <c r="AG258" s="445"/>
      <c r="AH258" s="445"/>
      <c r="AI258" s="445"/>
      <c r="AJ258" s="445"/>
      <c r="AK258" s="445"/>
      <c r="AL258" s="445"/>
      <c r="AM258" s="445"/>
      <c r="AN258" s="445"/>
      <c r="AO258" s="445"/>
    </row>
    <row r="259" spans="1:41" s="446" customFormat="1">
      <c r="A259" s="445"/>
      <c r="B259" s="445"/>
      <c r="C259" s="445"/>
      <c r="D259" s="445"/>
      <c r="E259" s="445"/>
      <c r="F259" s="445"/>
      <c r="G259" s="445"/>
      <c r="H259" s="445"/>
      <c r="I259" s="445"/>
      <c r="J259" s="445"/>
      <c r="K259" s="445"/>
      <c r="L259" s="445"/>
      <c r="M259" s="445"/>
      <c r="N259" s="445"/>
      <c r="O259" s="445"/>
      <c r="P259" s="445"/>
      <c r="Q259" s="445"/>
      <c r="R259" s="445"/>
      <c r="S259" s="445"/>
      <c r="T259" s="445"/>
      <c r="U259" s="445"/>
      <c r="V259" s="445"/>
      <c r="W259" s="445"/>
      <c r="X259" s="445"/>
      <c r="Y259" s="445"/>
      <c r="Z259" s="445"/>
      <c r="AA259" s="445"/>
      <c r="AB259" s="445"/>
      <c r="AC259" s="445"/>
      <c r="AD259" s="445"/>
      <c r="AE259" s="445"/>
      <c r="AF259" s="445"/>
      <c r="AG259" s="445"/>
      <c r="AH259" s="445"/>
      <c r="AI259" s="445"/>
      <c r="AJ259" s="445"/>
      <c r="AK259" s="445"/>
      <c r="AL259" s="445"/>
      <c r="AM259" s="445"/>
      <c r="AN259" s="445"/>
      <c r="AO259" s="445"/>
    </row>
    <row r="260" spans="1:41" s="446" customFormat="1">
      <c r="A260" s="445"/>
      <c r="B260" s="445"/>
      <c r="C260" s="445"/>
      <c r="D260" s="445"/>
      <c r="E260" s="445"/>
      <c r="F260" s="445"/>
      <c r="G260" s="445"/>
      <c r="H260" s="445"/>
      <c r="I260" s="445"/>
      <c r="J260" s="445"/>
      <c r="K260" s="445"/>
      <c r="L260" s="445"/>
      <c r="M260" s="445"/>
      <c r="N260" s="445"/>
      <c r="O260" s="445"/>
      <c r="P260" s="445"/>
      <c r="Q260" s="445"/>
      <c r="R260" s="445"/>
      <c r="S260" s="445"/>
      <c r="T260" s="445"/>
      <c r="U260" s="445"/>
      <c r="V260" s="445"/>
      <c r="W260" s="445"/>
      <c r="X260" s="445"/>
      <c r="Y260" s="445"/>
      <c r="Z260" s="445"/>
      <c r="AA260" s="445"/>
      <c r="AB260" s="445"/>
      <c r="AC260" s="445"/>
      <c r="AD260" s="445"/>
      <c r="AE260" s="445"/>
      <c r="AF260" s="445"/>
      <c r="AG260" s="445"/>
      <c r="AH260" s="445"/>
      <c r="AI260" s="445"/>
      <c r="AJ260" s="445"/>
      <c r="AK260" s="445"/>
      <c r="AL260" s="445"/>
      <c r="AM260" s="445"/>
      <c r="AN260" s="445"/>
      <c r="AO260" s="445"/>
    </row>
    <row r="261" spans="1:41" s="446" customFormat="1">
      <c r="A261" s="445"/>
      <c r="B261" s="445"/>
      <c r="C261" s="445"/>
      <c r="D261" s="445"/>
      <c r="E261" s="445"/>
      <c r="F261" s="445"/>
      <c r="G261" s="445"/>
      <c r="H261" s="445"/>
      <c r="I261" s="445"/>
      <c r="J261" s="445"/>
      <c r="K261" s="445"/>
      <c r="L261" s="445"/>
      <c r="M261" s="445"/>
      <c r="N261" s="445"/>
      <c r="O261" s="445"/>
      <c r="P261" s="445"/>
      <c r="Q261" s="445"/>
      <c r="R261" s="445"/>
      <c r="S261" s="445"/>
      <c r="T261" s="445"/>
      <c r="U261" s="445"/>
      <c r="V261" s="445"/>
      <c r="W261" s="445"/>
      <c r="X261" s="445"/>
      <c r="Y261" s="445"/>
      <c r="Z261" s="445"/>
      <c r="AA261" s="445"/>
      <c r="AB261" s="445"/>
      <c r="AC261" s="445"/>
      <c r="AD261" s="445"/>
      <c r="AE261" s="445"/>
      <c r="AF261" s="445"/>
      <c r="AG261" s="445"/>
      <c r="AH261" s="445"/>
      <c r="AI261" s="445"/>
      <c r="AJ261" s="445"/>
      <c r="AK261" s="445"/>
      <c r="AL261" s="445"/>
      <c r="AM261" s="445"/>
      <c r="AN261" s="445"/>
      <c r="AO261" s="445"/>
    </row>
    <row r="262" spans="1:41" s="446" customFormat="1">
      <c r="A262" s="445"/>
      <c r="B262" s="445"/>
      <c r="C262" s="445"/>
      <c r="D262" s="445"/>
      <c r="E262" s="445"/>
      <c r="F262" s="445"/>
      <c r="G262" s="445"/>
      <c r="H262" s="445"/>
      <c r="I262" s="445"/>
      <c r="J262" s="445"/>
      <c r="K262" s="445"/>
      <c r="L262" s="445"/>
      <c r="M262" s="445"/>
      <c r="N262" s="445"/>
      <c r="O262" s="445"/>
      <c r="P262" s="445"/>
      <c r="Q262" s="445"/>
      <c r="R262" s="445"/>
      <c r="S262" s="445"/>
      <c r="T262" s="445"/>
      <c r="U262" s="445"/>
      <c r="V262" s="445"/>
      <c r="W262" s="445"/>
      <c r="X262" s="445"/>
      <c r="Y262" s="445"/>
      <c r="Z262" s="445"/>
      <c r="AA262" s="445"/>
      <c r="AB262" s="445"/>
      <c r="AC262" s="445"/>
      <c r="AD262" s="445"/>
      <c r="AE262" s="445"/>
      <c r="AF262" s="445"/>
      <c r="AG262" s="445"/>
      <c r="AH262" s="445"/>
      <c r="AI262" s="445"/>
      <c r="AJ262" s="445"/>
      <c r="AK262" s="445"/>
      <c r="AL262" s="445"/>
      <c r="AM262" s="445"/>
      <c r="AN262" s="445"/>
      <c r="AO262" s="445"/>
    </row>
    <row r="263" spans="1:41" s="446" customFormat="1">
      <c r="A263" s="445"/>
      <c r="B263" s="445"/>
      <c r="C263" s="445"/>
      <c r="D263" s="445"/>
      <c r="E263" s="445"/>
      <c r="F263" s="445"/>
      <c r="G263" s="445"/>
      <c r="H263" s="445"/>
      <c r="I263" s="445"/>
      <c r="J263" s="445"/>
      <c r="K263" s="445"/>
      <c r="L263" s="445"/>
      <c r="M263" s="445"/>
      <c r="N263" s="445"/>
      <c r="O263" s="445"/>
      <c r="P263" s="445"/>
      <c r="Q263" s="445"/>
      <c r="R263" s="445"/>
      <c r="S263" s="445"/>
      <c r="T263" s="445"/>
      <c r="U263" s="445"/>
      <c r="V263" s="445"/>
      <c r="W263" s="445"/>
      <c r="X263" s="445"/>
      <c r="Y263" s="445"/>
      <c r="Z263" s="445"/>
      <c r="AA263" s="445"/>
      <c r="AB263" s="445"/>
      <c r="AC263" s="445"/>
      <c r="AD263" s="445"/>
      <c r="AE263" s="445"/>
      <c r="AF263" s="445"/>
      <c r="AG263" s="445"/>
      <c r="AH263" s="445"/>
      <c r="AI263" s="445"/>
      <c r="AJ263" s="445"/>
      <c r="AK263" s="445"/>
      <c r="AL263" s="445"/>
      <c r="AM263" s="445"/>
      <c r="AN263" s="445"/>
      <c r="AO263" s="445"/>
    </row>
    <row r="264" spans="1:41" s="446" customFormat="1">
      <c r="A264" s="445"/>
      <c r="B264" s="445"/>
      <c r="C264" s="445"/>
      <c r="D264" s="445"/>
      <c r="E264" s="445"/>
      <c r="F264" s="445"/>
      <c r="G264" s="445"/>
      <c r="H264" s="445"/>
      <c r="I264" s="445"/>
      <c r="J264" s="445"/>
      <c r="K264" s="445"/>
      <c r="L264" s="445"/>
      <c r="M264" s="445"/>
      <c r="N264" s="445"/>
      <c r="O264" s="445"/>
      <c r="P264" s="445"/>
      <c r="Q264" s="445"/>
      <c r="R264" s="445"/>
      <c r="S264" s="445"/>
      <c r="T264" s="445"/>
      <c r="U264" s="445"/>
      <c r="V264" s="445"/>
      <c r="W264" s="445"/>
      <c r="X264" s="445"/>
      <c r="Y264" s="445"/>
      <c r="Z264" s="445"/>
      <c r="AA264" s="445"/>
      <c r="AB264" s="445"/>
      <c r="AC264" s="445"/>
      <c r="AD264" s="445"/>
      <c r="AE264" s="445"/>
      <c r="AF264" s="445"/>
      <c r="AG264" s="445"/>
      <c r="AH264" s="445"/>
      <c r="AI264" s="445"/>
      <c r="AJ264" s="445"/>
      <c r="AK264" s="445"/>
      <c r="AL264" s="445"/>
      <c r="AM264" s="445"/>
      <c r="AN264" s="445"/>
      <c r="AO264" s="445"/>
    </row>
    <row r="265" spans="1:41" s="446" customFormat="1">
      <c r="A265" s="445"/>
      <c r="B265" s="445"/>
      <c r="C265" s="445"/>
      <c r="D265" s="445"/>
      <c r="E265" s="445"/>
      <c r="F265" s="445"/>
      <c r="G265" s="445"/>
      <c r="H265" s="445"/>
      <c r="I265" s="445"/>
      <c r="J265" s="445"/>
      <c r="K265" s="445"/>
      <c r="L265" s="445"/>
      <c r="M265" s="445"/>
      <c r="N265" s="445"/>
      <c r="O265" s="445"/>
      <c r="P265" s="445"/>
      <c r="Q265" s="445"/>
      <c r="R265" s="445"/>
      <c r="S265" s="445"/>
      <c r="T265" s="445"/>
      <c r="U265" s="445"/>
      <c r="V265" s="445"/>
      <c r="W265" s="445"/>
      <c r="X265" s="445"/>
      <c r="Y265" s="445"/>
      <c r="Z265" s="445"/>
      <c r="AA265" s="445"/>
      <c r="AB265" s="445"/>
      <c r="AC265" s="445"/>
      <c r="AD265" s="445"/>
      <c r="AE265" s="445"/>
      <c r="AF265" s="445"/>
      <c r="AG265" s="445"/>
      <c r="AH265" s="445"/>
      <c r="AI265" s="445"/>
      <c r="AJ265" s="445"/>
      <c r="AK265" s="445"/>
      <c r="AL265" s="445"/>
      <c r="AM265" s="445"/>
      <c r="AN265" s="445"/>
      <c r="AO265" s="445"/>
    </row>
    <row r="266" spans="1:41" s="446" customFormat="1">
      <c r="A266" s="445"/>
      <c r="B266" s="445"/>
      <c r="C266" s="445"/>
      <c r="D266" s="445"/>
      <c r="E266" s="445"/>
      <c r="F266" s="445"/>
      <c r="G266" s="445"/>
      <c r="H266" s="445"/>
      <c r="I266" s="445"/>
      <c r="J266" s="445"/>
      <c r="K266" s="445"/>
      <c r="L266" s="445"/>
      <c r="M266" s="445"/>
      <c r="N266" s="445"/>
      <c r="O266" s="445"/>
      <c r="P266" s="445"/>
      <c r="Q266" s="445"/>
      <c r="R266" s="445"/>
      <c r="S266" s="445"/>
      <c r="T266" s="445"/>
      <c r="U266" s="445"/>
      <c r="V266" s="445"/>
      <c r="W266" s="445"/>
      <c r="X266" s="445"/>
      <c r="Y266" s="445"/>
      <c r="Z266" s="445"/>
      <c r="AA266" s="445"/>
      <c r="AB266" s="445"/>
      <c r="AC266" s="445"/>
      <c r="AD266" s="445"/>
      <c r="AE266" s="445"/>
      <c r="AF266" s="445"/>
      <c r="AG266" s="445"/>
      <c r="AH266" s="445"/>
      <c r="AI266" s="445"/>
      <c r="AJ266" s="445"/>
      <c r="AK266" s="445"/>
      <c r="AL266" s="445"/>
      <c r="AM266" s="445"/>
      <c r="AN266" s="445"/>
      <c r="AO266" s="445"/>
    </row>
    <row r="267" spans="1:41" s="446" customFormat="1">
      <c r="A267" s="445"/>
      <c r="B267" s="445"/>
      <c r="C267" s="445"/>
      <c r="D267" s="445"/>
      <c r="E267" s="445"/>
      <c r="F267" s="445"/>
      <c r="G267" s="445"/>
      <c r="H267" s="445"/>
      <c r="I267" s="445"/>
      <c r="J267" s="445"/>
      <c r="K267" s="445"/>
      <c r="L267" s="445"/>
      <c r="M267" s="445"/>
      <c r="N267" s="445"/>
      <c r="O267" s="445"/>
      <c r="P267" s="445"/>
      <c r="Q267" s="445"/>
      <c r="R267" s="445"/>
      <c r="S267" s="445"/>
      <c r="T267" s="445"/>
      <c r="U267" s="445"/>
      <c r="V267" s="445"/>
      <c r="W267" s="445"/>
      <c r="X267" s="445"/>
      <c r="Y267" s="445"/>
      <c r="Z267" s="445"/>
      <c r="AA267" s="445"/>
      <c r="AB267" s="445"/>
      <c r="AC267" s="445"/>
      <c r="AD267" s="445"/>
      <c r="AE267" s="445"/>
      <c r="AF267" s="445"/>
      <c r="AG267" s="445"/>
      <c r="AH267" s="445"/>
      <c r="AI267" s="445"/>
      <c r="AJ267" s="445"/>
      <c r="AK267" s="445"/>
      <c r="AL267" s="445"/>
      <c r="AM267" s="445"/>
      <c r="AN267" s="445"/>
      <c r="AO267" s="445"/>
    </row>
    <row r="268" spans="1:41" s="446" customFormat="1">
      <c r="A268" s="445"/>
      <c r="B268" s="445"/>
      <c r="C268" s="445"/>
      <c r="D268" s="445"/>
      <c r="E268" s="445"/>
      <c r="F268" s="445"/>
      <c r="G268" s="445"/>
      <c r="H268" s="445"/>
      <c r="I268" s="445"/>
      <c r="J268" s="445"/>
      <c r="K268" s="445"/>
      <c r="L268" s="445"/>
      <c r="M268" s="445"/>
      <c r="N268" s="445"/>
      <c r="O268" s="445"/>
      <c r="P268" s="445"/>
      <c r="Q268" s="445"/>
      <c r="R268" s="445"/>
      <c r="S268" s="445"/>
      <c r="T268" s="445"/>
      <c r="U268" s="445"/>
      <c r="V268" s="445"/>
      <c r="W268" s="445"/>
      <c r="X268" s="445"/>
      <c r="Y268" s="445"/>
      <c r="Z268" s="445"/>
      <c r="AA268" s="445"/>
      <c r="AB268" s="445"/>
      <c r="AC268" s="445"/>
      <c r="AD268" s="445"/>
      <c r="AE268" s="445"/>
      <c r="AF268" s="445"/>
      <c r="AG268" s="445"/>
      <c r="AH268" s="445"/>
      <c r="AI268" s="445"/>
      <c r="AJ268" s="445"/>
      <c r="AK268" s="445"/>
      <c r="AL268" s="445"/>
      <c r="AM268" s="445"/>
      <c r="AN268" s="445"/>
      <c r="AO268" s="445"/>
    </row>
    <row r="269" spans="1:41" s="446" customFormat="1">
      <c r="A269" s="445"/>
      <c r="B269" s="445"/>
      <c r="C269" s="445"/>
      <c r="D269" s="445"/>
      <c r="E269" s="445"/>
      <c r="F269" s="445"/>
      <c r="G269" s="445"/>
      <c r="H269" s="445"/>
      <c r="I269" s="445"/>
      <c r="J269" s="445"/>
      <c r="K269" s="445"/>
      <c r="L269" s="445"/>
      <c r="M269" s="445"/>
      <c r="N269" s="445"/>
      <c r="O269" s="445"/>
      <c r="P269" s="445"/>
      <c r="Q269" s="445"/>
      <c r="R269" s="445"/>
      <c r="S269" s="445"/>
      <c r="T269" s="445"/>
      <c r="U269" s="445"/>
      <c r="V269" s="445"/>
      <c r="W269" s="445"/>
      <c r="X269" s="445"/>
      <c r="Y269" s="445"/>
      <c r="Z269" s="445"/>
      <c r="AA269" s="445"/>
      <c r="AB269" s="445"/>
      <c r="AC269" s="445"/>
      <c r="AD269" s="445"/>
      <c r="AE269" s="445"/>
      <c r="AF269" s="445"/>
      <c r="AG269" s="445"/>
      <c r="AH269" s="445"/>
      <c r="AI269" s="445"/>
      <c r="AJ269" s="445"/>
      <c r="AK269" s="445"/>
      <c r="AL269" s="445"/>
      <c r="AM269" s="445"/>
      <c r="AN269" s="445"/>
      <c r="AO269" s="445"/>
    </row>
    <row r="270" spans="1:41" s="446" customFormat="1">
      <c r="A270" s="445"/>
      <c r="B270" s="445"/>
      <c r="C270" s="445"/>
      <c r="D270" s="445"/>
      <c r="E270" s="445"/>
      <c r="F270" s="445"/>
      <c r="G270" s="445"/>
      <c r="H270" s="445"/>
      <c r="I270" s="445"/>
      <c r="J270" s="445"/>
      <c r="K270" s="445"/>
      <c r="L270" s="445"/>
      <c r="M270" s="445"/>
      <c r="N270" s="445"/>
      <c r="O270" s="445"/>
      <c r="P270" s="445"/>
      <c r="Q270" s="445"/>
      <c r="R270" s="445"/>
      <c r="S270" s="445"/>
      <c r="T270" s="445"/>
      <c r="U270" s="445"/>
      <c r="V270" s="445"/>
      <c r="W270" s="445"/>
      <c r="X270" s="445"/>
      <c r="Y270" s="445"/>
      <c r="Z270" s="445"/>
      <c r="AA270" s="445"/>
      <c r="AB270" s="445"/>
      <c r="AC270" s="445"/>
      <c r="AD270" s="445"/>
      <c r="AE270" s="445"/>
      <c r="AF270" s="445"/>
      <c r="AG270" s="445"/>
      <c r="AH270" s="445"/>
      <c r="AI270" s="445"/>
      <c r="AJ270" s="445"/>
      <c r="AK270" s="445"/>
      <c r="AL270" s="445"/>
      <c r="AM270" s="445"/>
      <c r="AN270" s="445"/>
      <c r="AO270" s="445"/>
    </row>
    <row r="271" spans="1:41" s="446" customFormat="1">
      <c r="A271" s="445"/>
      <c r="B271" s="445"/>
      <c r="C271" s="445"/>
      <c r="D271" s="445"/>
      <c r="E271" s="445"/>
      <c r="F271" s="445"/>
      <c r="G271" s="445"/>
      <c r="H271" s="445"/>
      <c r="I271" s="445"/>
      <c r="J271" s="445"/>
      <c r="K271" s="445"/>
      <c r="L271" s="445"/>
      <c r="M271" s="445"/>
      <c r="N271" s="445"/>
      <c r="O271" s="445"/>
      <c r="P271" s="445"/>
      <c r="Q271" s="445"/>
      <c r="R271" s="445"/>
      <c r="S271" s="445"/>
      <c r="T271" s="445"/>
      <c r="U271" s="445"/>
      <c r="V271" s="445"/>
      <c r="W271" s="445"/>
      <c r="X271" s="445"/>
      <c r="Y271" s="445"/>
      <c r="Z271" s="445"/>
      <c r="AA271" s="445"/>
      <c r="AB271" s="445"/>
      <c r="AC271" s="445"/>
      <c r="AD271" s="445"/>
      <c r="AE271" s="445"/>
      <c r="AF271" s="445"/>
      <c r="AG271" s="445"/>
      <c r="AH271" s="445"/>
      <c r="AI271" s="445"/>
      <c r="AJ271" s="445"/>
      <c r="AK271" s="445"/>
      <c r="AL271" s="445"/>
      <c r="AM271" s="445"/>
      <c r="AN271" s="445"/>
      <c r="AO271" s="445"/>
    </row>
    <row r="272" spans="1:41" s="446" customFormat="1">
      <c r="A272" s="445"/>
      <c r="B272" s="445"/>
      <c r="C272" s="445"/>
      <c r="D272" s="445"/>
      <c r="E272" s="445"/>
      <c r="F272" s="445"/>
      <c r="G272" s="445"/>
      <c r="H272" s="445"/>
      <c r="I272" s="445"/>
      <c r="J272" s="445"/>
      <c r="K272" s="445"/>
      <c r="L272" s="445"/>
      <c r="M272" s="445"/>
      <c r="N272" s="445"/>
      <c r="O272" s="445"/>
      <c r="P272" s="445"/>
      <c r="Q272" s="445"/>
      <c r="R272" s="445"/>
      <c r="S272" s="445"/>
      <c r="T272" s="445"/>
      <c r="U272" s="445"/>
      <c r="V272" s="445"/>
      <c r="W272" s="445"/>
      <c r="X272" s="445"/>
      <c r="Y272" s="445"/>
      <c r="Z272" s="445"/>
      <c r="AA272" s="445"/>
      <c r="AB272" s="445"/>
      <c r="AC272" s="445"/>
      <c r="AD272" s="445"/>
      <c r="AE272" s="445"/>
      <c r="AF272" s="445"/>
      <c r="AG272" s="445"/>
      <c r="AH272" s="445"/>
      <c r="AI272" s="445"/>
      <c r="AJ272" s="445"/>
      <c r="AK272" s="445"/>
      <c r="AL272" s="445"/>
      <c r="AM272" s="445"/>
      <c r="AN272" s="445"/>
      <c r="AO272" s="445"/>
    </row>
    <row r="273" spans="1:41" s="446" customFormat="1">
      <c r="A273" s="445"/>
      <c r="B273" s="445"/>
      <c r="C273" s="445"/>
      <c r="D273" s="445"/>
      <c r="E273" s="445"/>
      <c r="F273" s="445"/>
      <c r="G273" s="445"/>
      <c r="H273" s="445"/>
      <c r="I273" s="445"/>
      <c r="J273" s="445"/>
      <c r="K273" s="445"/>
      <c r="L273" s="445"/>
      <c r="M273" s="445"/>
      <c r="N273" s="445"/>
      <c r="O273" s="445"/>
      <c r="P273" s="445"/>
      <c r="Q273" s="445"/>
      <c r="R273" s="445"/>
      <c r="S273" s="445"/>
      <c r="T273" s="445"/>
      <c r="U273" s="445"/>
      <c r="V273" s="445"/>
      <c r="W273" s="445"/>
      <c r="X273" s="445"/>
      <c r="Y273" s="445"/>
      <c r="Z273" s="445"/>
      <c r="AA273" s="445"/>
      <c r="AB273" s="445"/>
      <c r="AC273" s="445"/>
      <c r="AD273" s="445"/>
      <c r="AE273" s="445"/>
      <c r="AF273" s="445"/>
      <c r="AG273" s="445"/>
      <c r="AH273" s="445"/>
      <c r="AI273" s="445"/>
      <c r="AJ273" s="445"/>
      <c r="AK273" s="445"/>
      <c r="AL273" s="445"/>
      <c r="AM273" s="445"/>
      <c r="AN273" s="445"/>
      <c r="AO273" s="445"/>
    </row>
    <row r="274" spans="1:41" s="446" customFormat="1">
      <c r="A274" s="445"/>
      <c r="B274" s="445"/>
      <c r="C274" s="445"/>
      <c r="D274" s="445"/>
      <c r="E274" s="445"/>
      <c r="F274" s="445"/>
      <c r="G274" s="445"/>
      <c r="H274" s="445"/>
      <c r="I274" s="445"/>
      <c r="J274" s="445"/>
      <c r="K274" s="445"/>
      <c r="L274" s="445"/>
      <c r="M274" s="445"/>
      <c r="N274" s="445"/>
      <c r="O274" s="445"/>
      <c r="P274" s="445"/>
      <c r="Q274" s="445"/>
      <c r="R274" s="445"/>
      <c r="S274" s="445"/>
      <c r="T274" s="445"/>
      <c r="U274" s="445"/>
      <c r="V274" s="445"/>
      <c r="W274" s="445"/>
      <c r="X274" s="445"/>
      <c r="Y274" s="445"/>
      <c r="Z274" s="445"/>
      <c r="AA274" s="445"/>
      <c r="AB274" s="445"/>
      <c r="AC274" s="445"/>
      <c r="AD274" s="445"/>
      <c r="AE274" s="445"/>
      <c r="AF274" s="445"/>
      <c r="AG274" s="445"/>
      <c r="AH274" s="445"/>
      <c r="AI274" s="445"/>
      <c r="AJ274" s="445"/>
      <c r="AK274" s="445"/>
      <c r="AL274" s="445"/>
      <c r="AM274" s="445"/>
      <c r="AN274" s="445"/>
      <c r="AO274" s="445"/>
    </row>
    <row r="275" spans="1:41" s="446" customFormat="1">
      <c r="A275" s="445"/>
      <c r="B275" s="445"/>
      <c r="C275" s="445"/>
      <c r="D275" s="445"/>
      <c r="E275" s="445"/>
      <c r="F275" s="445"/>
      <c r="G275" s="445"/>
      <c r="H275" s="445"/>
      <c r="I275" s="445"/>
      <c r="J275" s="445"/>
      <c r="K275" s="445"/>
      <c r="L275" s="445"/>
      <c r="M275" s="445"/>
      <c r="N275" s="445"/>
      <c r="O275" s="445"/>
      <c r="P275" s="445"/>
      <c r="Q275" s="445"/>
      <c r="R275" s="445"/>
      <c r="S275" s="445"/>
      <c r="T275" s="445"/>
      <c r="U275" s="445"/>
      <c r="V275" s="445"/>
      <c r="W275" s="445"/>
      <c r="X275" s="445"/>
      <c r="Y275" s="445"/>
      <c r="Z275" s="445"/>
      <c r="AA275" s="445"/>
      <c r="AB275" s="445"/>
      <c r="AC275" s="445"/>
      <c r="AD275" s="445"/>
      <c r="AE275" s="445"/>
      <c r="AF275" s="445"/>
      <c r="AG275" s="445"/>
      <c r="AH275" s="445"/>
      <c r="AI275" s="445"/>
      <c r="AJ275" s="445"/>
      <c r="AK275" s="445"/>
      <c r="AL275" s="445"/>
      <c r="AM275" s="445"/>
      <c r="AN275" s="445"/>
      <c r="AO275" s="445"/>
    </row>
    <row r="276" spans="1:41" s="446" customFormat="1">
      <c r="A276" s="445"/>
      <c r="B276" s="445"/>
      <c r="C276" s="445"/>
      <c r="D276" s="445"/>
      <c r="E276" s="445"/>
      <c r="F276" s="445"/>
      <c r="G276" s="445"/>
      <c r="H276" s="445"/>
      <c r="I276" s="445"/>
      <c r="J276" s="445"/>
      <c r="K276" s="445"/>
      <c r="L276" s="445"/>
      <c r="M276" s="445"/>
      <c r="N276" s="445"/>
      <c r="O276" s="445"/>
      <c r="P276" s="445"/>
      <c r="Q276" s="445"/>
      <c r="R276" s="445"/>
      <c r="S276" s="445"/>
      <c r="T276" s="445"/>
      <c r="U276" s="445"/>
      <c r="V276" s="445"/>
      <c r="W276" s="445"/>
      <c r="X276" s="445"/>
      <c r="Y276" s="445"/>
      <c r="Z276" s="445"/>
      <c r="AA276" s="445"/>
      <c r="AB276" s="445"/>
      <c r="AC276" s="445"/>
      <c r="AD276" s="445"/>
      <c r="AE276" s="445"/>
      <c r="AF276" s="445"/>
      <c r="AG276" s="445"/>
      <c r="AH276" s="445"/>
      <c r="AI276" s="445"/>
      <c r="AJ276" s="445"/>
      <c r="AK276" s="445"/>
      <c r="AL276" s="445"/>
      <c r="AM276" s="445"/>
      <c r="AN276" s="445"/>
      <c r="AO276" s="445"/>
    </row>
    <row r="277" spans="1:41" s="446" customFormat="1">
      <c r="A277" s="445"/>
      <c r="B277" s="445"/>
      <c r="C277" s="445"/>
      <c r="D277" s="445"/>
      <c r="E277" s="445"/>
      <c r="F277" s="445"/>
      <c r="G277" s="445"/>
      <c r="H277" s="445"/>
      <c r="I277" s="445"/>
      <c r="J277" s="445"/>
      <c r="K277" s="445"/>
      <c r="L277" s="445"/>
      <c r="M277" s="445"/>
      <c r="N277" s="445"/>
      <c r="O277" s="445"/>
      <c r="P277" s="445"/>
      <c r="Q277" s="445"/>
      <c r="R277" s="445"/>
      <c r="S277" s="445"/>
      <c r="T277" s="445"/>
      <c r="U277" s="445"/>
      <c r="V277" s="445"/>
      <c r="W277" s="445"/>
      <c r="X277" s="445"/>
      <c r="Y277" s="445"/>
      <c r="Z277" s="445"/>
      <c r="AA277" s="445"/>
      <c r="AB277" s="445"/>
      <c r="AC277" s="445"/>
      <c r="AD277" s="445"/>
      <c r="AE277" s="445"/>
      <c r="AF277" s="445"/>
      <c r="AG277" s="445"/>
      <c r="AH277" s="445"/>
      <c r="AI277" s="445"/>
      <c r="AJ277" s="445"/>
      <c r="AK277" s="445"/>
      <c r="AL277" s="445"/>
      <c r="AM277" s="445"/>
      <c r="AN277" s="445"/>
      <c r="AO277" s="445"/>
    </row>
    <row r="278" spans="1:41" s="446" customFormat="1">
      <c r="A278" s="445"/>
      <c r="B278" s="445"/>
      <c r="C278" s="445"/>
      <c r="D278" s="445"/>
      <c r="E278" s="445"/>
      <c r="F278" s="445"/>
      <c r="G278" s="445"/>
      <c r="H278" s="445"/>
      <c r="I278" s="445"/>
      <c r="J278" s="445"/>
      <c r="K278" s="445"/>
      <c r="L278" s="445"/>
      <c r="M278" s="445"/>
      <c r="N278" s="445"/>
      <c r="O278" s="445"/>
      <c r="P278" s="445"/>
      <c r="Q278" s="445"/>
      <c r="R278" s="445"/>
      <c r="S278" s="445"/>
      <c r="T278" s="445"/>
      <c r="U278" s="445"/>
      <c r="V278" s="445"/>
      <c r="W278" s="445"/>
      <c r="X278" s="445"/>
      <c r="Y278" s="445"/>
      <c r="Z278" s="445"/>
      <c r="AA278" s="445"/>
      <c r="AB278" s="445"/>
      <c r="AC278" s="445"/>
      <c r="AD278" s="445"/>
      <c r="AE278" s="445"/>
      <c r="AF278" s="445"/>
      <c r="AG278" s="445"/>
      <c r="AH278" s="445"/>
      <c r="AI278" s="445"/>
      <c r="AJ278" s="445"/>
      <c r="AK278" s="445"/>
      <c r="AL278" s="445"/>
      <c r="AM278" s="445"/>
      <c r="AN278" s="445"/>
      <c r="AO278" s="445"/>
    </row>
    <row r="279" spans="1:41" s="446" customFormat="1">
      <c r="A279" s="445"/>
      <c r="B279" s="445"/>
      <c r="C279" s="445"/>
      <c r="D279" s="445"/>
      <c r="E279" s="445"/>
      <c r="F279" s="445"/>
      <c r="G279" s="445"/>
      <c r="H279" s="445"/>
      <c r="I279" s="445"/>
      <c r="J279" s="445"/>
      <c r="K279" s="445"/>
      <c r="L279" s="445"/>
      <c r="M279" s="445"/>
      <c r="N279" s="445"/>
      <c r="O279" s="445"/>
      <c r="P279" s="445"/>
      <c r="Q279" s="445"/>
      <c r="R279" s="445"/>
      <c r="S279" s="445"/>
      <c r="T279" s="445"/>
      <c r="U279" s="445"/>
      <c r="V279" s="445"/>
      <c r="W279" s="445"/>
      <c r="X279" s="445"/>
      <c r="Y279" s="445"/>
      <c r="Z279" s="445"/>
      <c r="AA279" s="445"/>
      <c r="AB279" s="445"/>
      <c r="AC279" s="445"/>
      <c r="AD279" s="445"/>
      <c r="AE279" s="445"/>
      <c r="AF279" s="445"/>
      <c r="AG279" s="445"/>
      <c r="AH279" s="445"/>
      <c r="AI279" s="445"/>
      <c r="AJ279" s="445"/>
      <c r="AK279" s="445"/>
      <c r="AL279" s="445"/>
      <c r="AM279" s="445"/>
      <c r="AN279" s="445"/>
      <c r="AO279" s="445"/>
    </row>
    <row r="280" spans="1:41" s="446" customFormat="1">
      <c r="A280" s="445"/>
      <c r="B280" s="445"/>
      <c r="C280" s="445"/>
      <c r="D280" s="445"/>
      <c r="E280" s="445"/>
      <c r="F280" s="445"/>
      <c r="G280" s="445"/>
      <c r="H280" s="445"/>
      <c r="I280" s="445"/>
      <c r="J280" s="445"/>
      <c r="K280" s="445"/>
      <c r="L280" s="445"/>
      <c r="M280" s="445"/>
      <c r="N280" s="445"/>
      <c r="O280" s="445"/>
      <c r="P280" s="445"/>
      <c r="Q280" s="445"/>
      <c r="R280" s="445"/>
      <c r="S280" s="445"/>
      <c r="T280" s="445"/>
      <c r="U280" s="445"/>
      <c r="V280" s="445"/>
      <c r="W280" s="445"/>
      <c r="X280" s="445"/>
      <c r="Y280" s="445"/>
      <c r="Z280" s="445"/>
      <c r="AA280" s="445"/>
      <c r="AB280" s="445"/>
      <c r="AC280" s="445"/>
      <c r="AD280" s="445"/>
      <c r="AE280" s="445"/>
      <c r="AF280" s="445"/>
      <c r="AG280" s="445"/>
      <c r="AH280" s="445"/>
      <c r="AI280" s="445"/>
      <c r="AJ280" s="445"/>
      <c r="AK280" s="445"/>
      <c r="AL280" s="445"/>
      <c r="AM280" s="445"/>
      <c r="AN280" s="445"/>
      <c r="AO280" s="445"/>
    </row>
    <row r="281" spans="1:41" s="446" customFormat="1">
      <c r="A281" s="445"/>
      <c r="B281" s="445"/>
      <c r="C281" s="445"/>
      <c r="D281" s="445"/>
      <c r="E281" s="445"/>
      <c r="F281" s="445"/>
      <c r="G281" s="445"/>
      <c r="H281" s="445"/>
      <c r="I281" s="445"/>
      <c r="J281" s="445"/>
      <c r="K281" s="445"/>
      <c r="L281" s="445"/>
      <c r="M281" s="445"/>
      <c r="N281" s="445"/>
      <c r="O281" s="445"/>
      <c r="P281" s="445"/>
      <c r="Q281" s="445"/>
      <c r="R281" s="445"/>
      <c r="S281" s="445"/>
      <c r="T281" s="445"/>
      <c r="U281" s="445"/>
      <c r="V281" s="445"/>
      <c r="W281" s="445"/>
      <c r="X281" s="445"/>
      <c r="Y281" s="445"/>
      <c r="Z281" s="445"/>
      <c r="AA281" s="445"/>
      <c r="AB281" s="445"/>
      <c r="AC281" s="445"/>
      <c r="AD281" s="445"/>
      <c r="AE281" s="445"/>
      <c r="AF281" s="445"/>
      <c r="AG281" s="445"/>
      <c r="AH281" s="445"/>
      <c r="AI281" s="445"/>
      <c r="AJ281" s="445"/>
      <c r="AK281" s="445"/>
      <c r="AL281" s="445"/>
      <c r="AM281" s="445"/>
      <c r="AN281" s="445"/>
      <c r="AO281" s="445"/>
    </row>
    <row r="282" spans="1:41" s="446" customFormat="1">
      <c r="A282" s="445"/>
      <c r="B282" s="445"/>
      <c r="C282" s="445"/>
      <c r="D282" s="445"/>
      <c r="E282" s="445"/>
      <c r="F282" s="445"/>
      <c r="G282" s="445"/>
      <c r="H282" s="445"/>
      <c r="I282" s="445"/>
      <c r="J282" s="445"/>
      <c r="K282" s="445"/>
      <c r="L282" s="445"/>
      <c r="M282" s="445"/>
      <c r="N282" s="445"/>
      <c r="O282" s="445"/>
      <c r="P282" s="445"/>
      <c r="Q282" s="445"/>
      <c r="R282" s="445"/>
      <c r="S282" s="445"/>
      <c r="T282" s="445"/>
      <c r="U282" s="445"/>
      <c r="V282" s="445"/>
      <c r="W282" s="445"/>
      <c r="X282" s="445"/>
      <c r="Y282" s="445"/>
      <c r="Z282" s="445"/>
      <c r="AA282" s="445"/>
      <c r="AB282" s="445"/>
      <c r="AC282" s="445"/>
      <c r="AD282" s="445"/>
      <c r="AE282" s="445"/>
      <c r="AF282" s="445"/>
      <c r="AG282" s="445"/>
      <c r="AH282" s="445"/>
      <c r="AI282" s="445"/>
      <c r="AJ282" s="445"/>
      <c r="AK282" s="445"/>
      <c r="AL282" s="445"/>
      <c r="AM282" s="445"/>
      <c r="AN282" s="445"/>
      <c r="AO282" s="445"/>
    </row>
    <row r="283" spans="1:41" s="446" customFormat="1">
      <c r="A283" s="445"/>
      <c r="B283" s="445"/>
      <c r="C283" s="445"/>
      <c r="D283" s="445"/>
      <c r="E283" s="445"/>
      <c r="F283" s="445"/>
      <c r="G283" s="445"/>
      <c r="H283" s="445"/>
      <c r="I283" s="445"/>
      <c r="J283" s="445"/>
      <c r="K283" s="445"/>
      <c r="L283" s="445"/>
      <c r="M283" s="445"/>
      <c r="N283" s="445"/>
      <c r="O283" s="445"/>
      <c r="P283" s="445"/>
      <c r="Q283" s="445"/>
      <c r="R283" s="445"/>
      <c r="S283" s="445"/>
      <c r="T283" s="445"/>
      <c r="U283" s="445"/>
      <c r="V283" s="445"/>
      <c r="W283" s="445"/>
      <c r="X283" s="445"/>
      <c r="Y283" s="445"/>
      <c r="Z283" s="445"/>
      <c r="AA283" s="445"/>
      <c r="AB283" s="445"/>
      <c r="AC283" s="445"/>
      <c r="AD283" s="445"/>
      <c r="AE283" s="445"/>
      <c r="AF283" s="445"/>
      <c r="AG283" s="445"/>
      <c r="AH283" s="445"/>
      <c r="AI283" s="445"/>
      <c r="AJ283" s="445"/>
      <c r="AK283" s="445"/>
      <c r="AL283" s="445"/>
      <c r="AM283" s="445"/>
      <c r="AN283" s="445"/>
      <c r="AO283" s="445"/>
    </row>
    <row r="284" spans="1:41" s="446" customFormat="1">
      <c r="A284" s="445"/>
      <c r="B284" s="445"/>
      <c r="C284" s="445"/>
      <c r="D284" s="445"/>
      <c r="E284" s="445"/>
      <c r="F284" s="445"/>
      <c r="G284" s="445"/>
      <c r="H284" s="445"/>
      <c r="I284" s="445"/>
      <c r="J284" s="445"/>
      <c r="K284" s="445"/>
      <c r="L284" s="445"/>
      <c r="M284" s="445"/>
      <c r="N284" s="445"/>
      <c r="O284" s="445"/>
      <c r="P284" s="445"/>
      <c r="Q284" s="445"/>
      <c r="R284" s="445"/>
      <c r="S284" s="445"/>
      <c r="T284" s="445"/>
      <c r="U284" s="445"/>
      <c r="V284" s="445"/>
      <c r="W284" s="445"/>
      <c r="X284" s="445"/>
      <c r="Y284" s="445"/>
      <c r="Z284" s="445"/>
      <c r="AA284" s="445"/>
      <c r="AB284" s="445"/>
      <c r="AC284" s="445"/>
      <c r="AD284" s="445"/>
      <c r="AE284" s="445"/>
      <c r="AF284" s="445"/>
      <c r="AG284" s="445"/>
      <c r="AH284" s="445"/>
      <c r="AI284" s="445"/>
      <c r="AJ284" s="445"/>
      <c r="AK284" s="445"/>
      <c r="AL284" s="445"/>
      <c r="AM284" s="445"/>
      <c r="AN284" s="445"/>
      <c r="AO284" s="445"/>
    </row>
    <row r="285" spans="1:41" s="446" customFormat="1">
      <c r="A285" s="445"/>
      <c r="B285" s="445"/>
      <c r="C285" s="445"/>
      <c r="D285" s="445"/>
      <c r="E285" s="445"/>
      <c r="F285" s="445"/>
      <c r="G285" s="445"/>
      <c r="H285" s="445"/>
      <c r="I285" s="445"/>
      <c r="J285" s="445"/>
      <c r="K285" s="445"/>
      <c r="L285" s="445"/>
      <c r="M285" s="445"/>
      <c r="N285" s="445"/>
      <c r="O285" s="445"/>
      <c r="P285" s="445"/>
      <c r="Q285" s="445"/>
      <c r="R285" s="445"/>
      <c r="S285" s="445"/>
      <c r="T285" s="445"/>
      <c r="U285" s="445"/>
      <c r="V285" s="445"/>
      <c r="W285" s="445"/>
      <c r="X285" s="445"/>
      <c r="Y285" s="445"/>
      <c r="Z285" s="445"/>
      <c r="AA285" s="445"/>
      <c r="AB285" s="445"/>
      <c r="AC285" s="445"/>
      <c r="AD285" s="445"/>
      <c r="AE285" s="445"/>
      <c r="AF285" s="445"/>
      <c r="AG285" s="445"/>
      <c r="AH285" s="445"/>
      <c r="AI285" s="445"/>
      <c r="AJ285" s="445"/>
      <c r="AK285" s="445"/>
      <c r="AL285" s="445"/>
      <c r="AM285" s="445"/>
      <c r="AN285" s="445"/>
      <c r="AO285" s="445"/>
    </row>
    <row r="286" spans="1:41" s="446" customFormat="1">
      <c r="A286" s="445"/>
      <c r="B286" s="445"/>
      <c r="C286" s="445"/>
      <c r="D286" s="445"/>
      <c r="E286" s="445"/>
      <c r="F286" s="445"/>
      <c r="G286" s="445"/>
      <c r="H286" s="445"/>
      <c r="I286" s="445"/>
      <c r="J286" s="445"/>
      <c r="K286" s="445"/>
      <c r="L286" s="445"/>
      <c r="M286" s="445"/>
      <c r="N286" s="445"/>
      <c r="O286" s="445"/>
      <c r="P286" s="445"/>
      <c r="Q286" s="445"/>
      <c r="R286" s="445"/>
      <c r="S286" s="445"/>
      <c r="T286" s="445"/>
      <c r="U286" s="445"/>
      <c r="V286" s="445"/>
      <c r="W286" s="445"/>
      <c r="X286" s="445"/>
      <c r="Y286" s="445"/>
      <c r="Z286" s="445"/>
      <c r="AA286" s="445"/>
      <c r="AB286" s="445"/>
      <c r="AC286" s="445"/>
      <c r="AD286" s="445"/>
      <c r="AE286" s="445"/>
      <c r="AF286" s="445"/>
      <c r="AG286" s="445"/>
      <c r="AH286" s="445"/>
      <c r="AI286" s="445"/>
      <c r="AJ286" s="445"/>
      <c r="AK286" s="445"/>
      <c r="AL286" s="445"/>
      <c r="AM286" s="445"/>
      <c r="AN286" s="445"/>
      <c r="AO286" s="445"/>
    </row>
    <row r="287" spans="1:41" s="446" customFormat="1">
      <c r="A287" s="445"/>
      <c r="B287" s="445"/>
      <c r="C287" s="445"/>
      <c r="D287" s="445"/>
      <c r="E287" s="445"/>
      <c r="F287" s="445"/>
      <c r="G287" s="445"/>
      <c r="H287" s="445"/>
      <c r="I287" s="445"/>
      <c r="J287" s="445"/>
      <c r="K287" s="445"/>
      <c r="L287" s="445"/>
      <c r="M287" s="445"/>
      <c r="N287" s="445"/>
      <c r="O287" s="445"/>
      <c r="P287" s="445"/>
      <c r="Q287" s="445"/>
      <c r="R287" s="445"/>
      <c r="S287" s="445"/>
      <c r="T287" s="445"/>
      <c r="U287" s="445"/>
      <c r="V287" s="445"/>
      <c r="W287" s="445"/>
      <c r="X287" s="445"/>
      <c r="Y287" s="445"/>
      <c r="Z287" s="445"/>
      <c r="AA287" s="445"/>
      <c r="AB287" s="445"/>
      <c r="AC287" s="445"/>
      <c r="AD287" s="445"/>
      <c r="AE287" s="445"/>
      <c r="AF287" s="445"/>
      <c r="AG287" s="445"/>
      <c r="AH287" s="445"/>
      <c r="AI287" s="445"/>
      <c r="AJ287" s="445"/>
      <c r="AK287" s="445"/>
      <c r="AL287" s="445"/>
      <c r="AM287" s="445"/>
      <c r="AN287" s="445"/>
      <c r="AO287" s="445"/>
    </row>
    <row r="288" spans="1:41" s="446" customFormat="1">
      <c r="A288" s="445"/>
      <c r="B288" s="445"/>
      <c r="C288" s="445"/>
      <c r="D288" s="445"/>
      <c r="E288" s="445"/>
      <c r="F288" s="445"/>
      <c r="G288" s="445"/>
      <c r="H288" s="445"/>
      <c r="I288" s="445"/>
      <c r="J288" s="445"/>
      <c r="K288" s="445"/>
      <c r="L288" s="445"/>
      <c r="M288" s="445"/>
      <c r="N288" s="445"/>
      <c r="O288" s="445"/>
      <c r="P288" s="445"/>
      <c r="Q288" s="445"/>
      <c r="R288" s="445"/>
      <c r="S288" s="445"/>
      <c r="T288" s="445"/>
      <c r="U288" s="445"/>
      <c r="V288" s="445"/>
      <c r="W288" s="445"/>
      <c r="X288" s="445"/>
      <c r="Y288" s="445"/>
      <c r="Z288" s="445"/>
      <c r="AA288" s="445"/>
      <c r="AB288" s="445"/>
      <c r="AC288" s="445"/>
      <c r="AD288" s="445"/>
      <c r="AE288" s="445"/>
      <c r="AF288" s="445"/>
      <c r="AG288" s="445"/>
      <c r="AH288" s="445"/>
      <c r="AI288" s="445"/>
      <c r="AJ288" s="445"/>
      <c r="AK288" s="445"/>
      <c r="AL288" s="445"/>
      <c r="AM288" s="445"/>
      <c r="AN288" s="445"/>
      <c r="AO288" s="445"/>
    </row>
    <row r="289" spans="1:41" s="446" customFormat="1">
      <c r="A289" s="445"/>
      <c r="B289" s="445"/>
      <c r="C289" s="445"/>
      <c r="D289" s="445"/>
      <c r="E289" s="445"/>
      <c r="F289" s="445"/>
      <c r="G289" s="445"/>
      <c r="H289" s="445"/>
      <c r="I289" s="445"/>
      <c r="J289" s="445"/>
      <c r="K289" s="445"/>
      <c r="L289" s="445"/>
      <c r="M289" s="445"/>
      <c r="N289" s="445"/>
      <c r="O289" s="445"/>
      <c r="P289" s="445"/>
      <c r="Q289" s="445"/>
      <c r="R289" s="445"/>
      <c r="S289" s="445"/>
      <c r="T289" s="445"/>
      <c r="U289" s="445"/>
      <c r="V289" s="445"/>
      <c r="W289" s="445"/>
      <c r="X289" s="445"/>
      <c r="Y289" s="445"/>
      <c r="Z289" s="445"/>
      <c r="AA289" s="445"/>
      <c r="AB289" s="445"/>
      <c r="AC289" s="445"/>
      <c r="AD289" s="445"/>
      <c r="AE289" s="445"/>
      <c r="AF289" s="445"/>
      <c r="AG289" s="445"/>
      <c r="AH289" s="445"/>
      <c r="AI289" s="445"/>
      <c r="AJ289" s="445"/>
      <c r="AK289" s="445"/>
      <c r="AL289" s="445"/>
      <c r="AM289" s="445"/>
      <c r="AN289" s="445"/>
      <c r="AO289" s="445"/>
    </row>
    <row r="290" spans="1:41" s="446" customFormat="1">
      <c r="A290" s="445"/>
      <c r="B290" s="445"/>
      <c r="C290" s="445"/>
      <c r="D290" s="445"/>
      <c r="E290" s="445"/>
      <c r="F290" s="445"/>
      <c r="G290" s="445"/>
      <c r="H290" s="445"/>
      <c r="I290" s="445"/>
      <c r="J290" s="445"/>
      <c r="K290" s="445"/>
      <c r="L290" s="445"/>
      <c r="M290" s="445"/>
      <c r="N290" s="445"/>
      <c r="O290" s="445"/>
      <c r="P290" s="445"/>
      <c r="Q290" s="445"/>
      <c r="R290" s="445"/>
      <c r="S290" s="445"/>
      <c r="T290" s="445"/>
      <c r="U290" s="445"/>
      <c r="V290" s="445"/>
      <c r="W290" s="445"/>
      <c r="X290" s="445"/>
      <c r="Y290" s="445"/>
      <c r="Z290" s="445"/>
      <c r="AA290" s="445"/>
      <c r="AB290" s="445"/>
      <c r="AC290" s="445"/>
      <c r="AD290" s="445"/>
      <c r="AE290" s="445"/>
      <c r="AF290" s="445"/>
      <c r="AG290" s="445"/>
      <c r="AH290" s="445"/>
      <c r="AI290" s="445"/>
      <c r="AJ290" s="445"/>
      <c r="AK290" s="445"/>
      <c r="AL290" s="445"/>
      <c r="AM290" s="445"/>
      <c r="AN290" s="445"/>
      <c r="AO290" s="445"/>
    </row>
    <row r="291" spans="1:41" s="446" customFormat="1">
      <c r="A291" s="445"/>
      <c r="B291" s="445"/>
      <c r="C291" s="445"/>
      <c r="D291" s="445"/>
      <c r="E291" s="445"/>
      <c r="F291" s="445"/>
      <c r="G291" s="445"/>
      <c r="H291" s="445"/>
      <c r="I291" s="445"/>
      <c r="J291" s="445"/>
      <c r="K291" s="445"/>
      <c r="L291" s="445"/>
      <c r="M291" s="445"/>
      <c r="N291" s="445"/>
      <c r="O291" s="445"/>
      <c r="P291" s="445"/>
      <c r="Q291" s="445"/>
      <c r="R291" s="445"/>
      <c r="S291" s="445"/>
      <c r="T291" s="445"/>
      <c r="U291" s="445"/>
      <c r="V291" s="445"/>
      <c r="W291" s="445"/>
      <c r="X291" s="445"/>
      <c r="Y291" s="445"/>
      <c r="Z291" s="445"/>
      <c r="AA291" s="445"/>
      <c r="AB291" s="445"/>
      <c r="AC291" s="445"/>
      <c r="AD291" s="445"/>
      <c r="AE291" s="445"/>
      <c r="AF291" s="445"/>
      <c r="AG291" s="445"/>
      <c r="AH291" s="445"/>
      <c r="AI291" s="445"/>
      <c r="AJ291" s="445"/>
      <c r="AK291" s="445"/>
      <c r="AL291" s="445"/>
      <c r="AM291" s="445"/>
      <c r="AN291" s="445"/>
      <c r="AO291" s="445"/>
    </row>
    <row r="292" spans="1:41" s="446" customFormat="1">
      <c r="A292" s="445"/>
      <c r="B292" s="445"/>
      <c r="C292" s="445"/>
      <c r="D292" s="445"/>
      <c r="E292" s="445"/>
      <c r="F292" s="445"/>
      <c r="G292" s="445"/>
      <c r="H292" s="445"/>
      <c r="I292" s="445"/>
      <c r="J292" s="445"/>
      <c r="K292" s="445"/>
      <c r="L292" s="445"/>
      <c r="M292" s="445"/>
      <c r="N292" s="445"/>
      <c r="O292" s="445"/>
      <c r="P292" s="445"/>
      <c r="Q292" s="445"/>
      <c r="R292" s="445"/>
      <c r="S292" s="445"/>
      <c r="T292" s="445"/>
      <c r="U292" s="445"/>
      <c r="V292" s="445"/>
      <c r="W292" s="445"/>
      <c r="X292" s="445"/>
      <c r="Y292" s="445"/>
      <c r="Z292" s="445"/>
      <c r="AA292" s="445"/>
      <c r="AB292" s="445"/>
      <c r="AC292" s="445"/>
      <c r="AD292" s="445"/>
      <c r="AE292" s="445"/>
      <c r="AF292" s="445"/>
      <c r="AG292" s="445"/>
      <c r="AH292" s="445"/>
      <c r="AI292" s="445"/>
      <c r="AJ292" s="445"/>
      <c r="AK292" s="445"/>
      <c r="AL292" s="445"/>
      <c r="AM292" s="445"/>
      <c r="AN292" s="445"/>
      <c r="AO292" s="445"/>
    </row>
    <row r="293" spans="1:41" s="446" customFormat="1">
      <c r="A293" s="445"/>
      <c r="B293" s="445"/>
      <c r="C293" s="445"/>
      <c r="D293" s="445"/>
      <c r="E293" s="445"/>
      <c r="F293" s="445"/>
      <c r="G293" s="445"/>
      <c r="H293" s="445"/>
      <c r="I293" s="445"/>
      <c r="J293" s="445"/>
      <c r="K293" s="445"/>
      <c r="L293" s="445"/>
      <c r="M293" s="445"/>
      <c r="N293" s="445"/>
      <c r="O293" s="445"/>
      <c r="P293" s="445"/>
      <c r="Q293" s="445"/>
      <c r="R293" s="445"/>
      <c r="S293" s="445"/>
      <c r="T293" s="445"/>
      <c r="U293" s="445"/>
      <c r="V293" s="445"/>
      <c r="W293" s="445"/>
      <c r="X293" s="445"/>
      <c r="Y293" s="445"/>
      <c r="Z293" s="445"/>
      <c r="AA293" s="445"/>
      <c r="AB293" s="445"/>
      <c r="AC293" s="445"/>
      <c r="AD293" s="445"/>
      <c r="AE293" s="445"/>
      <c r="AF293" s="445"/>
      <c r="AG293" s="445"/>
      <c r="AH293" s="445"/>
      <c r="AI293" s="445"/>
      <c r="AJ293" s="445"/>
      <c r="AK293" s="445"/>
      <c r="AL293" s="445"/>
      <c r="AM293" s="445"/>
      <c r="AN293" s="445"/>
      <c r="AO293" s="445"/>
    </row>
    <row r="294" spans="1:41" s="446" customFormat="1">
      <c r="A294" s="445"/>
      <c r="B294" s="445"/>
      <c r="C294" s="445"/>
      <c r="D294" s="445"/>
      <c r="E294" s="445"/>
      <c r="F294" s="445"/>
      <c r="G294" s="445"/>
      <c r="H294" s="445"/>
      <c r="I294" s="445"/>
      <c r="J294" s="445"/>
      <c r="K294" s="445"/>
      <c r="L294" s="445"/>
      <c r="M294" s="445"/>
      <c r="N294" s="445"/>
      <c r="O294" s="445"/>
      <c r="P294" s="445"/>
      <c r="Q294" s="445"/>
      <c r="R294" s="445"/>
      <c r="S294" s="445"/>
      <c r="T294" s="445"/>
      <c r="U294" s="445"/>
      <c r="V294" s="445"/>
      <c r="W294" s="445"/>
      <c r="X294" s="445"/>
      <c r="Y294" s="445"/>
      <c r="Z294" s="445"/>
      <c r="AA294" s="445"/>
      <c r="AB294" s="445"/>
      <c r="AC294" s="445"/>
      <c r="AD294" s="445"/>
      <c r="AE294" s="445"/>
      <c r="AF294" s="445"/>
      <c r="AG294" s="445"/>
      <c r="AH294" s="445"/>
      <c r="AI294" s="445"/>
      <c r="AJ294" s="445"/>
      <c r="AK294" s="445"/>
      <c r="AL294" s="445"/>
      <c r="AM294" s="445"/>
      <c r="AN294" s="445"/>
      <c r="AO294" s="445"/>
    </row>
    <row r="295" spans="1:41" s="446" customFormat="1">
      <c r="A295" s="445"/>
      <c r="B295" s="445"/>
      <c r="C295" s="445"/>
      <c r="D295" s="445"/>
      <c r="E295" s="445"/>
      <c r="F295" s="445"/>
      <c r="G295" s="445"/>
      <c r="H295" s="445"/>
      <c r="I295" s="445"/>
      <c r="J295" s="445"/>
      <c r="K295" s="445"/>
      <c r="L295" s="445"/>
      <c r="M295" s="445"/>
      <c r="N295" s="445"/>
      <c r="O295" s="445"/>
      <c r="P295" s="445"/>
      <c r="Q295" s="445"/>
      <c r="R295" s="445"/>
      <c r="S295" s="445"/>
      <c r="T295" s="445"/>
      <c r="U295" s="445"/>
      <c r="V295" s="445"/>
      <c r="W295" s="445"/>
      <c r="X295" s="445"/>
      <c r="Y295" s="445"/>
      <c r="Z295" s="445"/>
      <c r="AA295" s="445"/>
      <c r="AB295" s="445"/>
      <c r="AC295" s="445"/>
      <c r="AD295" s="445"/>
      <c r="AE295" s="445"/>
      <c r="AF295" s="445"/>
      <c r="AG295" s="445"/>
      <c r="AH295" s="445"/>
      <c r="AI295" s="445"/>
      <c r="AJ295" s="445"/>
      <c r="AK295" s="445"/>
      <c r="AL295" s="445"/>
      <c r="AM295" s="445"/>
      <c r="AN295" s="445"/>
      <c r="AO295" s="445"/>
    </row>
    <row r="296" spans="1:41" s="446" customFormat="1">
      <c r="A296" s="445"/>
      <c r="B296" s="445"/>
      <c r="C296" s="445"/>
      <c r="D296" s="445"/>
      <c r="E296" s="445"/>
      <c r="F296" s="445"/>
      <c r="G296" s="445"/>
      <c r="H296" s="445"/>
      <c r="I296" s="445"/>
      <c r="J296" s="445"/>
      <c r="K296" s="445"/>
      <c r="L296" s="445"/>
      <c r="M296" s="445"/>
      <c r="N296" s="445"/>
      <c r="O296" s="445"/>
      <c r="P296" s="445"/>
      <c r="Q296" s="445"/>
      <c r="R296" s="445"/>
      <c r="S296" s="445"/>
      <c r="T296" s="445"/>
      <c r="U296" s="445"/>
      <c r="V296" s="445"/>
      <c r="W296" s="445"/>
      <c r="X296" s="445"/>
      <c r="Y296" s="445"/>
      <c r="Z296" s="445"/>
      <c r="AA296" s="445"/>
      <c r="AB296" s="445"/>
      <c r="AC296" s="445"/>
      <c r="AD296" s="445"/>
      <c r="AE296" s="445"/>
      <c r="AF296" s="445"/>
      <c r="AG296" s="445"/>
      <c r="AH296" s="445"/>
      <c r="AI296" s="445"/>
      <c r="AJ296" s="445"/>
      <c r="AK296" s="445"/>
      <c r="AL296" s="445"/>
      <c r="AM296" s="445"/>
      <c r="AN296" s="445"/>
      <c r="AO296" s="445"/>
    </row>
    <row r="297" spans="1:41" s="446" customFormat="1">
      <c r="A297" s="445"/>
      <c r="B297" s="445"/>
      <c r="C297" s="445"/>
      <c r="D297" s="445"/>
      <c r="E297" s="445"/>
      <c r="F297" s="445"/>
      <c r="G297" s="445"/>
      <c r="H297" s="445"/>
      <c r="I297" s="445"/>
      <c r="J297" s="445"/>
      <c r="K297" s="445"/>
      <c r="L297" s="445"/>
      <c r="M297" s="445"/>
      <c r="N297" s="445"/>
      <c r="O297" s="445"/>
      <c r="P297" s="445"/>
      <c r="Q297" s="445"/>
      <c r="R297" s="445"/>
      <c r="S297" s="445"/>
      <c r="T297" s="445"/>
      <c r="U297" s="445"/>
      <c r="V297" s="445"/>
      <c r="W297" s="445"/>
      <c r="X297" s="445"/>
      <c r="Y297" s="445"/>
      <c r="Z297" s="445"/>
      <c r="AA297" s="445"/>
      <c r="AB297" s="445"/>
      <c r="AC297" s="445"/>
      <c r="AD297" s="445"/>
      <c r="AE297" s="445"/>
      <c r="AF297" s="445"/>
      <c r="AG297" s="445"/>
      <c r="AH297" s="445"/>
      <c r="AI297" s="445"/>
      <c r="AJ297" s="445"/>
      <c r="AK297" s="445"/>
      <c r="AL297" s="445"/>
      <c r="AM297" s="445"/>
      <c r="AN297" s="445"/>
      <c r="AO297" s="445"/>
    </row>
    <row r="298" spans="1:41" s="446" customFormat="1">
      <c r="A298" s="445"/>
      <c r="B298" s="445"/>
      <c r="C298" s="445"/>
      <c r="D298" s="445"/>
      <c r="E298" s="445"/>
      <c r="F298" s="445"/>
      <c r="G298" s="445"/>
      <c r="H298" s="445"/>
      <c r="I298" s="445"/>
      <c r="J298" s="445"/>
      <c r="K298" s="445"/>
      <c r="L298" s="445"/>
      <c r="M298" s="445"/>
      <c r="N298" s="445"/>
      <c r="O298" s="445"/>
      <c r="P298" s="445"/>
      <c r="Q298" s="445"/>
      <c r="R298" s="445"/>
      <c r="S298" s="445"/>
      <c r="T298" s="445"/>
      <c r="U298" s="445"/>
      <c r="V298" s="445"/>
      <c r="W298" s="445"/>
      <c r="X298" s="445"/>
      <c r="Y298" s="445"/>
      <c r="Z298" s="445"/>
      <c r="AA298" s="445"/>
      <c r="AB298" s="445"/>
      <c r="AC298" s="445"/>
      <c r="AD298" s="445"/>
      <c r="AE298" s="445"/>
      <c r="AF298" s="445"/>
      <c r="AG298" s="445"/>
      <c r="AH298" s="445"/>
      <c r="AI298" s="445"/>
      <c r="AJ298" s="445"/>
      <c r="AK298" s="445"/>
      <c r="AL298" s="445"/>
      <c r="AM298" s="445"/>
      <c r="AN298" s="445"/>
      <c r="AO298" s="445"/>
    </row>
    <row r="299" spans="1:41" s="446" customFormat="1">
      <c r="A299" s="445"/>
      <c r="B299" s="445"/>
      <c r="C299" s="445"/>
      <c r="D299" s="445"/>
      <c r="E299" s="445"/>
      <c r="F299" s="445"/>
      <c r="G299" s="445"/>
      <c r="H299" s="445"/>
      <c r="I299" s="445"/>
      <c r="J299" s="445"/>
      <c r="K299" s="445"/>
      <c r="L299" s="445"/>
      <c r="M299" s="445"/>
      <c r="N299" s="445"/>
      <c r="O299" s="445"/>
      <c r="P299" s="445"/>
      <c r="Q299" s="445"/>
      <c r="R299" s="445"/>
      <c r="S299" s="445"/>
      <c r="T299" s="445"/>
      <c r="U299" s="445"/>
      <c r="V299" s="445"/>
      <c r="W299" s="445"/>
      <c r="X299" s="445"/>
      <c r="Y299" s="445"/>
      <c r="Z299" s="445"/>
      <c r="AA299" s="445"/>
      <c r="AB299" s="445"/>
      <c r="AC299" s="445"/>
      <c r="AD299" s="445"/>
      <c r="AE299" s="445"/>
      <c r="AF299" s="445"/>
      <c r="AG299" s="445"/>
      <c r="AH299" s="445"/>
      <c r="AI299" s="445"/>
      <c r="AJ299" s="445"/>
      <c r="AK299" s="445"/>
      <c r="AL299" s="445"/>
      <c r="AM299" s="445"/>
      <c r="AN299" s="445"/>
      <c r="AO299" s="445"/>
    </row>
    <row r="300" spans="1:41" s="446" customFormat="1">
      <c r="A300" s="445"/>
      <c r="B300" s="445"/>
      <c r="C300" s="445"/>
      <c r="D300" s="445"/>
      <c r="E300" s="445"/>
      <c r="F300" s="445"/>
      <c r="G300" s="445"/>
      <c r="H300" s="445"/>
      <c r="I300" s="445"/>
      <c r="J300" s="445"/>
      <c r="K300" s="445"/>
      <c r="L300" s="445"/>
      <c r="M300" s="445"/>
      <c r="N300" s="445"/>
      <c r="O300" s="445"/>
      <c r="P300" s="445"/>
      <c r="Q300" s="445"/>
      <c r="R300" s="445"/>
      <c r="S300" s="445"/>
      <c r="T300" s="445"/>
      <c r="U300" s="445"/>
      <c r="V300" s="445"/>
      <c r="W300" s="445"/>
      <c r="X300" s="445"/>
      <c r="Y300" s="445"/>
      <c r="Z300" s="445"/>
      <c r="AA300" s="445"/>
      <c r="AB300" s="445"/>
      <c r="AC300" s="445"/>
      <c r="AD300" s="445"/>
      <c r="AE300" s="445"/>
      <c r="AF300" s="445"/>
      <c r="AG300" s="445"/>
      <c r="AH300" s="445"/>
      <c r="AI300" s="445"/>
      <c r="AJ300" s="445"/>
      <c r="AK300" s="445"/>
      <c r="AL300" s="445"/>
      <c r="AM300" s="445"/>
      <c r="AN300" s="445"/>
      <c r="AO300" s="445"/>
    </row>
    <row r="301" spans="1:41" s="446" customFormat="1">
      <c r="A301" s="445"/>
      <c r="B301" s="445"/>
      <c r="C301" s="445"/>
      <c r="D301" s="445"/>
      <c r="E301" s="445"/>
      <c r="F301" s="445"/>
      <c r="G301" s="445"/>
      <c r="H301" s="445"/>
      <c r="I301" s="445"/>
      <c r="J301" s="445"/>
      <c r="K301" s="445"/>
      <c r="L301" s="445"/>
      <c r="M301" s="445"/>
      <c r="N301" s="445"/>
      <c r="O301" s="445"/>
      <c r="P301" s="445"/>
      <c r="Q301" s="445"/>
      <c r="R301" s="445"/>
      <c r="S301" s="445"/>
      <c r="T301" s="445"/>
      <c r="U301" s="445"/>
      <c r="V301" s="445"/>
      <c r="W301" s="445"/>
      <c r="X301" s="445"/>
      <c r="Y301" s="445"/>
      <c r="Z301" s="445"/>
      <c r="AA301" s="445"/>
      <c r="AB301" s="445"/>
      <c r="AC301" s="445"/>
      <c r="AD301" s="445"/>
      <c r="AE301" s="445"/>
      <c r="AF301" s="445"/>
      <c r="AG301" s="445"/>
      <c r="AH301" s="445"/>
      <c r="AI301" s="445"/>
      <c r="AJ301" s="445"/>
      <c r="AK301" s="445"/>
      <c r="AL301" s="445"/>
      <c r="AM301" s="445"/>
      <c r="AN301" s="445"/>
      <c r="AO301" s="445"/>
    </row>
    <row r="302" spans="1:41" s="446" customFormat="1">
      <c r="A302" s="445"/>
      <c r="B302" s="445"/>
      <c r="C302" s="445"/>
      <c r="D302" s="445"/>
      <c r="E302" s="445"/>
      <c r="F302" s="445"/>
      <c r="G302" s="445"/>
      <c r="H302" s="445"/>
      <c r="I302" s="445"/>
      <c r="J302" s="445"/>
      <c r="K302" s="445"/>
      <c r="L302" s="445"/>
      <c r="M302" s="445"/>
      <c r="N302" s="445"/>
      <c r="O302" s="445"/>
      <c r="P302" s="445"/>
      <c r="Q302" s="445"/>
      <c r="R302" s="445"/>
      <c r="S302" s="445"/>
      <c r="T302" s="445"/>
      <c r="U302" s="445"/>
      <c r="V302" s="445"/>
      <c r="W302" s="445"/>
      <c r="X302" s="445"/>
      <c r="Y302" s="445"/>
      <c r="Z302" s="445"/>
      <c r="AA302" s="445"/>
      <c r="AB302" s="445"/>
      <c r="AC302" s="445"/>
      <c r="AD302" s="445"/>
      <c r="AE302" s="445"/>
      <c r="AF302" s="445"/>
      <c r="AG302" s="445"/>
      <c r="AH302" s="445"/>
      <c r="AI302" s="445"/>
      <c r="AJ302" s="445"/>
      <c r="AK302" s="445"/>
      <c r="AL302" s="445"/>
      <c r="AM302" s="445"/>
      <c r="AN302" s="445"/>
      <c r="AO302" s="445"/>
    </row>
    <row r="303" spans="1:41" s="446" customFormat="1">
      <c r="A303" s="445"/>
      <c r="B303" s="445"/>
      <c r="C303" s="445"/>
      <c r="D303" s="445"/>
      <c r="E303" s="445"/>
      <c r="F303" s="445"/>
      <c r="G303" s="445"/>
      <c r="H303" s="445"/>
      <c r="I303" s="445"/>
      <c r="J303" s="445"/>
      <c r="K303" s="445"/>
      <c r="L303" s="445"/>
      <c r="M303" s="445"/>
      <c r="N303" s="445"/>
      <c r="O303" s="445"/>
      <c r="P303" s="445"/>
      <c r="Q303" s="445"/>
      <c r="R303" s="445"/>
      <c r="S303" s="445"/>
      <c r="T303" s="445"/>
      <c r="U303" s="445"/>
      <c r="V303" s="445"/>
      <c r="W303" s="445"/>
      <c r="X303" s="445"/>
      <c r="Y303" s="445"/>
      <c r="Z303" s="445"/>
      <c r="AA303" s="445"/>
      <c r="AB303" s="445"/>
      <c r="AC303" s="445"/>
      <c r="AD303" s="445"/>
      <c r="AE303" s="445"/>
      <c r="AF303" s="445"/>
      <c r="AG303" s="445"/>
      <c r="AH303" s="445"/>
      <c r="AI303" s="445"/>
      <c r="AJ303" s="445"/>
      <c r="AK303" s="445"/>
      <c r="AL303" s="445"/>
      <c r="AM303" s="445"/>
      <c r="AN303" s="445"/>
      <c r="AO303" s="445"/>
    </row>
    <row r="304" spans="1:41" s="446" customFormat="1">
      <c r="A304" s="445"/>
      <c r="B304" s="445"/>
      <c r="C304" s="445"/>
      <c r="D304" s="445"/>
      <c r="E304" s="445"/>
      <c r="F304" s="445"/>
      <c r="G304" s="445"/>
      <c r="H304" s="445"/>
      <c r="I304" s="445"/>
      <c r="J304" s="445"/>
      <c r="K304" s="445"/>
      <c r="L304" s="445"/>
      <c r="M304" s="445"/>
      <c r="N304" s="445"/>
      <c r="O304" s="445"/>
      <c r="P304" s="445"/>
      <c r="Q304" s="445"/>
      <c r="R304" s="445"/>
      <c r="S304" s="445"/>
      <c r="T304" s="445"/>
      <c r="U304" s="445"/>
      <c r="V304" s="445"/>
      <c r="W304" s="445"/>
      <c r="X304" s="445"/>
      <c r="Y304" s="445"/>
      <c r="Z304" s="445"/>
      <c r="AA304" s="445"/>
      <c r="AB304" s="445"/>
      <c r="AC304" s="445"/>
      <c r="AD304" s="445"/>
      <c r="AE304" s="445"/>
      <c r="AF304" s="445"/>
      <c r="AG304" s="445"/>
      <c r="AH304" s="445"/>
      <c r="AI304" s="445"/>
      <c r="AJ304" s="445"/>
      <c r="AK304" s="445"/>
      <c r="AL304" s="445"/>
      <c r="AM304" s="445"/>
      <c r="AN304" s="445"/>
      <c r="AO304" s="445"/>
    </row>
    <row r="305" spans="1:41" s="446" customFormat="1">
      <c r="A305" s="445"/>
      <c r="B305" s="445"/>
      <c r="C305" s="445"/>
      <c r="D305" s="445"/>
      <c r="E305" s="445"/>
      <c r="F305" s="445"/>
      <c r="G305" s="445"/>
      <c r="H305" s="445"/>
      <c r="I305" s="445"/>
      <c r="J305" s="445"/>
      <c r="K305" s="445"/>
      <c r="L305" s="445"/>
      <c r="M305" s="445"/>
      <c r="N305" s="445"/>
      <c r="O305" s="445"/>
      <c r="P305" s="445"/>
      <c r="Q305" s="445"/>
      <c r="R305" s="445"/>
      <c r="S305" s="445"/>
      <c r="T305" s="445"/>
      <c r="U305" s="445"/>
      <c r="V305" s="445"/>
      <c r="W305" s="445"/>
      <c r="X305" s="445"/>
      <c r="Y305" s="445"/>
      <c r="Z305" s="445"/>
      <c r="AA305" s="445"/>
      <c r="AB305" s="445"/>
      <c r="AC305" s="445"/>
      <c r="AD305" s="445"/>
      <c r="AE305" s="445"/>
      <c r="AF305" s="445"/>
      <c r="AG305" s="445"/>
      <c r="AH305" s="445"/>
      <c r="AI305" s="445"/>
      <c r="AJ305" s="445"/>
      <c r="AK305" s="445"/>
      <c r="AL305" s="445"/>
      <c r="AM305" s="445"/>
      <c r="AN305" s="445"/>
      <c r="AO305" s="445"/>
    </row>
    <row r="306" spans="1:41" s="446" customFormat="1">
      <c r="A306" s="445"/>
      <c r="B306" s="445"/>
      <c r="C306" s="445"/>
      <c r="D306" s="445"/>
      <c r="E306" s="445"/>
      <c r="F306" s="445"/>
      <c r="G306" s="445"/>
      <c r="H306" s="445"/>
      <c r="I306" s="445"/>
      <c r="J306" s="445"/>
      <c r="K306" s="445"/>
      <c r="L306" s="445"/>
      <c r="M306" s="445"/>
      <c r="N306" s="445"/>
      <c r="O306" s="445"/>
      <c r="P306" s="445"/>
      <c r="Q306" s="445"/>
      <c r="R306" s="445"/>
      <c r="S306" s="445"/>
      <c r="T306" s="445"/>
      <c r="U306" s="445"/>
      <c r="V306" s="445"/>
      <c r="W306" s="445"/>
      <c r="X306" s="445"/>
      <c r="Y306" s="445"/>
      <c r="Z306" s="445"/>
      <c r="AA306" s="445"/>
      <c r="AB306" s="445"/>
      <c r="AC306" s="445"/>
      <c r="AD306" s="445"/>
      <c r="AE306" s="445"/>
      <c r="AF306" s="445"/>
      <c r="AG306" s="445"/>
      <c r="AH306" s="445"/>
      <c r="AI306" s="445"/>
      <c r="AJ306" s="445"/>
      <c r="AK306" s="445"/>
      <c r="AL306" s="445"/>
      <c r="AM306" s="445"/>
      <c r="AN306" s="445"/>
      <c r="AO306" s="445"/>
    </row>
    <row r="307" spans="1:41" s="446" customFormat="1">
      <c r="A307" s="445"/>
      <c r="B307" s="445"/>
      <c r="C307" s="445"/>
      <c r="D307" s="445"/>
      <c r="E307" s="445"/>
      <c r="F307" s="445"/>
      <c r="G307" s="445"/>
      <c r="H307" s="445"/>
      <c r="I307" s="445"/>
      <c r="J307" s="445"/>
      <c r="K307" s="445"/>
      <c r="L307" s="445"/>
      <c r="M307" s="445"/>
      <c r="N307" s="445"/>
      <c r="O307" s="445"/>
      <c r="P307" s="445"/>
      <c r="Q307" s="445"/>
      <c r="R307" s="445"/>
      <c r="S307" s="445"/>
      <c r="T307" s="445"/>
      <c r="U307" s="445"/>
      <c r="V307" s="445"/>
      <c r="W307" s="445"/>
      <c r="X307" s="445"/>
      <c r="Y307" s="445"/>
      <c r="Z307" s="445"/>
      <c r="AA307" s="445"/>
      <c r="AB307" s="445"/>
      <c r="AC307" s="445"/>
      <c r="AD307" s="445"/>
      <c r="AE307" s="445"/>
      <c r="AF307" s="445"/>
      <c r="AG307" s="445"/>
      <c r="AH307" s="445"/>
      <c r="AI307" s="445"/>
      <c r="AJ307" s="445"/>
      <c r="AK307" s="445"/>
      <c r="AL307" s="445"/>
      <c r="AM307" s="445"/>
      <c r="AN307" s="445"/>
      <c r="AO307" s="445"/>
    </row>
    <row r="308" spans="1:41" s="446" customFormat="1">
      <c r="A308" s="445"/>
      <c r="B308" s="445"/>
      <c r="C308" s="445"/>
      <c r="D308" s="445"/>
      <c r="E308" s="445"/>
      <c r="F308" s="445"/>
      <c r="G308" s="445"/>
      <c r="H308" s="445"/>
      <c r="I308" s="445"/>
      <c r="J308" s="445"/>
      <c r="K308" s="445"/>
      <c r="L308" s="445"/>
      <c r="M308" s="445"/>
      <c r="N308" s="445"/>
      <c r="O308" s="445"/>
      <c r="P308" s="445"/>
      <c r="Q308" s="445"/>
      <c r="R308" s="445"/>
      <c r="S308" s="445"/>
      <c r="T308" s="445"/>
      <c r="U308" s="445"/>
      <c r="V308" s="445"/>
      <c r="W308" s="445"/>
      <c r="X308" s="445"/>
      <c r="Y308" s="445"/>
      <c r="Z308" s="445"/>
      <c r="AA308" s="445"/>
      <c r="AB308" s="445"/>
      <c r="AC308" s="445"/>
      <c r="AD308" s="445"/>
      <c r="AE308" s="445"/>
      <c r="AF308" s="445"/>
      <c r="AG308" s="445"/>
      <c r="AH308" s="445"/>
      <c r="AI308" s="445"/>
      <c r="AJ308" s="445"/>
      <c r="AK308" s="445"/>
      <c r="AL308" s="445"/>
      <c r="AM308" s="445"/>
      <c r="AN308" s="445"/>
      <c r="AO308" s="445"/>
    </row>
    <row r="309" spans="1:41" s="446" customFormat="1">
      <c r="A309" s="445"/>
      <c r="B309" s="445"/>
      <c r="C309" s="445"/>
      <c r="D309" s="445"/>
      <c r="E309" s="445"/>
      <c r="F309" s="445"/>
      <c r="G309" s="445"/>
      <c r="H309" s="445"/>
      <c r="I309" s="445"/>
      <c r="J309" s="445"/>
      <c r="K309" s="445"/>
      <c r="L309" s="445"/>
      <c r="M309" s="445"/>
      <c r="N309" s="445"/>
      <c r="O309" s="445"/>
      <c r="P309" s="445"/>
      <c r="Q309" s="445"/>
      <c r="R309" s="445"/>
      <c r="S309" s="445"/>
      <c r="T309" s="445"/>
      <c r="U309" s="445"/>
      <c r="V309" s="445"/>
      <c r="W309" s="445"/>
      <c r="X309" s="445"/>
      <c r="Y309" s="445"/>
      <c r="Z309" s="445"/>
      <c r="AA309" s="445"/>
      <c r="AB309" s="445"/>
      <c r="AC309" s="445"/>
      <c r="AD309" s="445"/>
      <c r="AE309" s="445"/>
      <c r="AF309" s="445"/>
      <c r="AG309" s="445"/>
      <c r="AH309" s="445"/>
      <c r="AI309" s="445"/>
      <c r="AJ309" s="445"/>
      <c r="AK309" s="445"/>
      <c r="AL309" s="445"/>
      <c r="AM309" s="445"/>
      <c r="AN309" s="445"/>
      <c r="AO309" s="445"/>
    </row>
    <row r="310" spans="1:41" s="446" customFormat="1">
      <c r="A310" s="445"/>
      <c r="B310" s="445"/>
      <c r="C310" s="445"/>
      <c r="D310" s="445"/>
      <c r="E310" s="445"/>
      <c r="F310" s="445"/>
      <c r="G310" s="445"/>
      <c r="H310" s="445"/>
      <c r="I310" s="445"/>
      <c r="J310" s="445"/>
      <c r="K310" s="445"/>
      <c r="L310" s="445"/>
      <c r="M310" s="445"/>
      <c r="N310" s="445"/>
      <c r="O310" s="445"/>
      <c r="P310" s="445"/>
      <c r="Q310" s="445"/>
      <c r="R310" s="445"/>
      <c r="S310" s="445"/>
      <c r="T310" s="445"/>
      <c r="U310" s="445"/>
      <c r="V310" s="445"/>
      <c r="W310" s="445"/>
      <c r="X310" s="445"/>
      <c r="Y310" s="445"/>
      <c r="Z310" s="445"/>
      <c r="AA310" s="445"/>
      <c r="AB310" s="445"/>
      <c r="AC310" s="445"/>
      <c r="AD310" s="445"/>
      <c r="AE310" s="445"/>
      <c r="AF310" s="445"/>
      <c r="AG310" s="445"/>
      <c r="AH310" s="445"/>
      <c r="AI310" s="445"/>
      <c r="AJ310" s="445"/>
      <c r="AK310" s="445"/>
      <c r="AL310" s="445"/>
      <c r="AM310" s="445"/>
      <c r="AN310" s="445"/>
      <c r="AO310" s="445"/>
    </row>
    <row r="311" spans="1:41" s="446" customFormat="1">
      <c r="A311" s="445"/>
      <c r="B311" s="445"/>
      <c r="C311" s="445"/>
      <c r="D311" s="445"/>
      <c r="E311" s="445"/>
      <c r="F311" s="445"/>
      <c r="G311" s="445"/>
      <c r="H311" s="445"/>
      <c r="I311" s="445"/>
      <c r="J311" s="445"/>
      <c r="K311" s="445"/>
      <c r="L311" s="445"/>
      <c r="M311" s="445"/>
      <c r="N311" s="445"/>
      <c r="O311" s="445"/>
      <c r="P311" s="445"/>
      <c r="Q311" s="445"/>
      <c r="R311" s="445"/>
      <c r="S311" s="445"/>
      <c r="T311" s="445"/>
      <c r="U311" s="445"/>
      <c r="V311" s="445"/>
      <c r="W311" s="445"/>
      <c r="X311" s="445"/>
      <c r="Y311" s="445"/>
      <c r="Z311" s="445"/>
      <c r="AA311" s="445"/>
      <c r="AB311" s="445"/>
      <c r="AC311" s="445"/>
      <c r="AD311" s="445"/>
      <c r="AE311" s="445"/>
      <c r="AF311" s="445"/>
      <c r="AG311" s="445"/>
      <c r="AH311" s="445"/>
      <c r="AI311" s="445"/>
      <c r="AJ311" s="445"/>
      <c r="AK311" s="445"/>
      <c r="AL311" s="445"/>
      <c r="AM311" s="445"/>
      <c r="AN311" s="445"/>
      <c r="AO311" s="445"/>
    </row>
    <row r="312" spans="1:41" s="446" customFormat="1">
      <c r="A312" s="445"/>
      <c r="B312" s="445"/>
      <c r="C312" s="445"/>
      <c r="D312" s="445"/>
      <c r="E312" s="445"/>
      <c r="F312" s="445"/>
      <c r="G312" s="445"/>
      <c r="H312" s="445"/>
      <c r="I312" s="445"/>
      <c r="J312" s="445"/>
      <c r="K312" s="445"/>
      <c r="L312" s="445"/>
      <c r="M312" s="445"/>
      <c r="N312" s="445"/>
      <c r="O312" s="445"/>
      <c r="P312" s="445"/>
      <c r="Q312" s="445"/>
      <c r="R312" s="445"/>
      <c r="S312" s="445"/>
      <c r="T312" s="445"/>
      <c r="U312" s="445"/>
      <c r="V312" s="445"/>
      <c r="W312" s="445"/>
      <c r="X312" s="445"/>
      <c r="Y312" s="445"/>
      <c r="Z312" s="445"/>
      <c r="AA312" s="445"/>
      <c r="AB312" s="445"/>
      <c r="AC312" s="445"/>
      <c r="AD312" s="445"/>
      <c r="AE312" s="445"/>
      <c r="AF312" s="445"/>
      <c r="AG312" s="445"/>
      <c r="AH312" s="445"/>
      <c r="AI312" s="445"/>
      <c r="AJ312" s="445"/>
      <c r="AK312" s="445"/>
      <c r="AL312" s="445"/>
      <c r="AM312" s="445"/>
      <c r="AN312" s="445"/>
      <c r="AO312" s="445"/>
    </row>
    <row r="313" spans="1:41" s="446" customFormat="1">
      <c r="A313" s="445"/>
      <c r="B313" s="445"/>
      <c r="C313" s="445"/>
      <c r="D313" s="445"/>
      <c r="E313" s="445"/>
      <c r="F313" s="445"/>
      <c r="G313" s="445"/>
      <c r="H313" s="445"/>
      <c r="I313" s="445"/>
      <c r="J313" s="445"/>
      <c r="K313" s="445"/>
      <c r="L313" s="445"/>
      <c r="M313" s="445"/>
      <c r="N313" s="445"/>
      <c r="O313" s="445"/>
      <c r="P313" s="445"/>
      <c r="Q313" s="445"/>
      <c r="R313" s="445"/>
      <c r="S313" s="445"/>
      <c r="T313" s="445"/>
      <c r="U313" s="445"/>
      <c r="V313" s="445"/>
      <c r="W313" s="445"/>
      <c r="X313" s="445"/>
      <c r="Y313" s="445"/>
      <c r="Z313" s="445"/>
      <c r="AA313" s="445"/>
      <c r="AB313" s="445"/>
      <c r="AC313" s="445"/>
      <c r="AD313" s="445"/>
      <c r="AE313" s="445"/>
      <c r="AF313" s="445"/>
      <c r="AG313" s="445"/>
      <c r="AH313" s="445"/>
      <c r="AI313" s="445"/>
      <c r="AJ313" s="445"/>
      <c r="AK313" s="445"/>
      <c r="AL313" s="445"/>
      <c r="AM313" s="445"/>
      <c r="AN313" s="445"/>
      <c r="AO313" s="445"/>
    </row>
    <row r="314" spans="1:41" s="446" customFormat="1">
      <c r="A314" s="445"/>
      <c r="B314" s="445"/>
      <c r="C314" s="445"/>
      <c r="D314" s="445"/>
      <c r="E314" s="445"/>
      <c r="F314" s="445"/>
      <c r="G314" s="445"/>
      <c r="H314" s="445"/>
      <c r="I314" s="445"/>
      <c r="J314" s="445"/>
      <c r="K314" s="445"/>
      <c r="L314" s="445"/>
      <c r="M314" s="445"/>
      <c r="N314" s="445"/>
      <c r="O314" s="445"/>
      <c r="P314" s="445"/>
      <c r="Q314" s="445"/>
      <c r="R314" s="445"/>
      <c r="S314" s="445"/>
      <c r="T314" s="445"/>
      <c r="U314" s="445"/>
      <c r="V314" s="445"/>
      <c r="W314" s="445"/>
      <c r="X314" s="445"/>
      <c r="Y314" s="445"/>
      <c r="Z314" s="445"/>
      <c r="AA314" s="445"/>
      <c r="AB314" s="445"/>
      <c r="AC314" s="445"/>
      <c r="AD314" s="445"/>
      <c r="AE314" s="445"/>
      <c r="AF314" s="445"/>
      <c r="AG314" s="445"/>
      <c r="AH314" s="445"/>
      <c r="AI314" s="445"/>
      <c r="AJ314" s="445"/>
      <c r="AK314" s="445"/>
      <c r="AL314" s="445"/>
      <c r="AM314" s="445"/>
      <c r="AN314" s="445"/>
      <c r="AO314" s="445"/>
    </row>
    <row r="315" spans="1:41" s="446" customFormat="1">
      <c r="A315" s="445"/>
      <c r="B315" s="445"/>
      <c r="C315" s="445"/>
      <c r="D315" s="445"/>
      <c r="E315" s="445"/>
      <c r="F315" s="445"/>
      <c r="G315" s="445"/>
      <c r="H315" s="445"/>
      <c r="I315" s="445"/>
      <c r="J315" s="445"/>
      <c r="K315" s="445"/>
      <c r="L315" s="445"/>
      <c r="M315" s="445"/>
      <c r="N315" s="445"/>
      <c r="O315" s="445"/>
      <c r="P315" s="445"/>
      <c r="Q315" s="445"/>
      <c r="R315" s="445"/>
      <c r="S315" s="445"/>
      <c r="T315" s="445"/>
      <c r="U315" s="445"/>
      <c r="V315" s="445"/>
      <c r="W315" s="445"/>
      <c r="X315" s="445"/>
      <c r="Y315" s="445"/>
      <c r="Z315" s="445"/>
      <c r="AA315" s="445"/>
      <c r="AB315" s="445"/>
      <c r="AC315" s="445"/>
      <c r="AD315" s="445"/>
      <c r="AE315" s="445"/>
      <c r="AF315" s="445"/>
      <c r="AG315" s="445"/>
      <c r="AH315" s="445"/>
      <c r="AI315" s="445"/>
      <c r="AJ315" s="445"/>
      <c r="AK315" s="445"/>
      <c r="AL315" s="445"/>
      <c r="AM315" s="445"/>
      <c r="AN315" s="445"/>
      <c r="AO315" s="445"/>
    </row>
    <row r="316" spans="1:41" s="446" customFormat="1">
      <c r="A316" s="445"/>
      <c r="B316" s="445"/>
      <c r="C316" s="445"/>
      <c r="D316" s="445"/>
      <c r="E316" s="445"/>
      <c r="F316" s="445"/>
      <c r="G316" s="445"/>
      <c r="H316" s="445"/>
      <c r="I316" s="445"/>
      <c r="J316" s="445"/>
      <c r="K316" s="445"/>
      <c r="L316" s="445"/>
      <c r="M316" s="445"/>
      <c r="N316" s="445"/>
      <c r="O316" s="445"/>
      <c r="P316" s="445"/>
      <c r="Q316" s="445"/>
      <c r="R316" s="445"/>
      <c r="S316" s="445"/>
      <c r="T316" s="445"/>
      <c r="U316" s="445"/>
      <c r="V316" s="445"/>
      <c r="W316" s="445"/>
      <c r="X316" s="445"/>
      <c r="Y316" s="445"/>
      <c r="Z316" s="445"/>
      <c r="AA316" s="445"/>
      <c r="AB316" s="445"/>
      <c r="AC316" s="445"/>
      <c r="AD316" s="445"/>
      <c r="AE316" s="445"/>
      <c r="AF316" s="445"/>
      <c r="AG316" s="445"/>
      <c r="AH316" s="445"/>
      <c r="AI316" s="445"/>
      <c r="AJ316" s="445"/>
      <c r="AK316" s="445"/>
      <c r="AL316" s="445"/>
      <c r="AM316" s="445"/>
      <c r="AN316" s="445"/>
      <c r="AO316" s="445"/>
    </row>
    <row r="317" spans="1:41" s="446" customFormat="1">
      <c r="A317" s="445"/>
      <c r="B317" s="445"/>
      <c r="C317" s="445"/>
      <c r="D317" s="445"/>
      <c r="E317" s="445"/>
      <c r="F317" s="445"/>
      <c r="G317" s="445"/>
      <c r="H317" s="445"/>
      <c r="I317" s="445"/>
      <c r="J317" s="445"/>
      <c r="K317" s="445"/>
      <c r="L317" s="445"/>
      <c r="M317" s="445"/>
      <c r="N317" s="445"/>
      <c r="O317" s="445"/>
      <c r="P317" s="445"/>
      <c r="Q317" s="445"/>
      <c r="R317" s="445"/>
      <c r="S317" s="445"/>
      <c r="T317" s="445"/>
      <c r="U317" s="445"/>
      <c r="V317" s="445"/>
      <c r="W317" s="445"/>
      <c r="X317" s="445"/>
      <c r="Y317" s="445"/>
      <c r="Z317" s="445"/>
      <c r="AA317" s="445"/>
      <c r="AB317" s="445"/>
      <c r="AC317" s="445"/>
      <c r="AD317" s="445"/>
      <c r="AE317" s="445"/>
      <c r="AF317" s="445"/>
      <c r="AG317" s="445"/>
      <c r="AH317" s="445"/>
      <c r="AI317" s="445"/>
      <c r="AJ317" s="445"/>
      <c r="AK317" s="445"/>
      <c r="AL317" s="445"/>
      <c r="AM317" s="445"/>
      <c r="AN317" s="445"/>
      <c r="AO317" s="445"/>
    </row>
    <row r="318" spans="1:41" s="446" customFormat="1">
      <c r="A318" s="445"/>
      <c r="B318" s="445"/>
      <c r="C318" s="445"/>
      <c r="D318" s="445"/>
      <c r="E318" s="445"/>
      <c r="F318" s="445"/>
      <c r="G318" s="445"/>
      <c r="H318" s="445"/>
      <c r="I318" s="445"/>
      <c r="J318" s="445"/>
      <c r="K318" s="445"/>
      <c r="L318" s="445"/>
      <c r="M318" s="445"/>
      <c r="N318" s="445"/>
      <c r="O318" s="445"/>
      <c r="P318" s="445"/>
      <c r="Q318" s="445"/>
      <c r="R318" s="445"/>
      <c r="S318" s="445"/>
      <c r="T318" s="445"/>
      <c r="U318" s="445"/>
      <c r="V318" s="445"/>
      <c r="W318" s="445"/>
      <c r="X318" s="445"/>
      <c r="Y318" s="445"/>
      <c r="Z318" s="445"/>
      <c r="AA318" s="445"/>
      <c r="AB318" s="445"/>
      <c r="AC318" s="445"/>
      <c r="AD318" s="445"/>
      <c r="AE318" s="445"/>
      <c r="AF318" s="445"/>
      <c r="AG318" s="445"/>
      <c r="AH318" s="445"/>
      <c r="AI318" s="445"/>
      <c r="AJ318" s="445"/>
      <c r="AK318" s="445"/>
      <c r="AL318" s="445"/>
      <c r="AM318" s="445"/>
      <c r="AN318" s="445"/>
      <c r="AO318" s="445"/>
    </row>
    <row r="319" spans="1:41" s="446" customFormat="1">
      <c r="A319" s="445"/>
      <c r="B319" s="445"/>
      <c r="C319" s="445"/>
      <c r="D319" s="445"/>
      <c r="E319" s="445"/>
      <c r="F319" s="445"/>
      <c r="G319" s="445"/>
      <c r="H319" s="445"/>
      <c r="I319" s="445"/>
      <c r="J319" s="445"/>
      <c r="K319" s="445"/>
      <c r="L319" s="445"/>
      <c r="M319" s="445"/>
      <c r="N319" s="445"/>
      <c r="O319" s="445"/>
      <c r="P319" s="445"/>
      <c r="Q319" s="445"/>
      <c r="R319" s="445"/>
      <c r="S319" s="445"/>
      <c r="T319" s="445"/>
      <c r="U319" s="445"/>
      <c r="V319" s="445"/>
      <c r="W319" s="445"/>
      <c r="X319" s="445"/>
      <c r="Y319" s="445"/>
      <c r="Z319" s="445"/>
      <c r="AA319" s="445"/>
      <c r="AB319" s="445"/>
      <c r="AC319" s="445"/>
      <c r="AD319" s="445"/>
      <c r="AE319" s="445"/>
      <c r="AF319" s="445"/>
      <c r="AG319" s="445"/>
      <c r="AH319" s="445"/>
      <c r="AI319" s="445"/>
      <c r="AJ319" s="445"/>
      <c r="AK319" s="445"/>
      <c r="AL319" s="445"/>
      <c r="AM319" s="445"/>
      <c r="AN319" s="445"/>
      <c r="AO319" s="445"/>
    </row>
    <row r="320" spans="1:41" s="446" customFormat="1">
      <c r="A320" s="445"/>
      <c r="B320" s="445"/>
      <c r="C320" s="445"/>
      <c r="D320" s="445"/>
      <c r="E320" s="445"/>
      <c r="F320" s="445"/>
      <c r="G320" s="445"/>
      <c r="H320" s="445"/>
      <c r="I320" s="445"/>
      <c r="J320" s="445"/>
      <c r="K320" s="445"/>
      <c r="L320" s="445"/>
      <c r="M320" s="445"/>
      <c r="N320" s="445"/>
      <c r="O320" s="445"/>
      <c r="P320" s="445"/>
      <c r="Q320" s="445"/>
      <c r="R320" s="445"/>
      <c r="S320" s="445"/>
      <c r="T320" s="445"/>
      <c r="U320" s="445"/>
      <c r="V320" s="445"/>
      <c r="W320" s="445"/>
      <c r="X320" s="445"/>
      <c r="Y320" s="445"/>
      <c r="Z320" s="445"/>
      <c r="AA320" s="445"/>
      <c r="AB320" s="445"/>
      <c r="AC320" s="445"/>
      <c r="AD320" s="445"/>
      <c r="AE320" s="445"/>
      <c r="AF320" s="445"/>
      <c r="AG320" s="445"/>
      <c r="AH320" s="445"/>
      <c r="AI320" s="445"/>
      <c r="AJ320" s="445"/>
      <c r="AK320" s="445"/>
      <c r="AL320" s="445"/>
      <c r="AM320" s="445"/>
      <c r="AN320" s="445"/>
      <c r="AO320" s="445"/>
    </row>
    <row r="321" spans="1:41" s="446" customFormat="1">
      <c r="A321" s="445"/>
      <c r="B321" s="445"/>
      <c r="C321" s="445"/>
      <c r="D321" s="445"/>
      <c r="E321" s="445"/>
      <c r="F321" s="445"/>
      <c r="G321" s="445"/>
      <c r="H321" s="445"/>
      <c r="I321" s="445"/>
      <c r="J321" s="445"/>
      <c r="K321" s="445"/>
      <c r="L321" s="445"/>
      <c r="M321" s="445"/>
      <c r="N321" s="445"/>
      <c r="O321" s="445"/>
      <c r="P321" s="445"/>
      <c r="Q321" s="445"/>
      <c r="R321" s="445"/>
      <c r="S321" s="445"/>
      <c r="T321" s="445"/>
      <c r="U321" s="445"/>
      <c r="V321" s="445"/>
      <c r="W321" s="445"/>
      <c r="X321" s="445"/>
      <c r="Y321" s="445"/>
      <c r="Z321" s="445"/>
      <c r="AA321" s="445"/>
      <c r="AB321" s="445"/>
      <c r="AC321" s="445"/>
      <c r="AD321" s="445"/>
      <c r="AE321" s="445"/>
      <c r="AF321" s="445"/>
      <c r="AG321" s="445"/>
      <c r="AH321" s="445"/>
      <c r="AI321" s="445"/>
      <c r="AJ321" s="445"/>
      <c r="AK321" s="445"/>
      <c r="AL321" s="445"/>
      <c r="AM321" s="445"/>
      <c r="AN321" s="445"/>
      <c r="AO321" s="445"/>
    </row>
    <row r="322" spans="1:41" s="446" customFormat="1">
      <c r="A322" s="445"/>
      <c r="B322" s="445"/>
      <c r="C322" s="445"/>
      <c r="D322" s="445"/>
      <c r="E322" s="445"/>
      <c r="F322" s="445"/>
      <c r="G322" s="445"/>
      <c r="H322" s="445"/>
      <c r="I322" s="445"/>
      <c r="J322" s="445"/>
      <c r="K322" s="445"/>
      <c r="L322" s="445"/>
      <c r="M322" s="445"/>
      <c r="N322" s="445"/>
      <c r="O322" s="445"/>
      <c r="P322" s="445"/>
      <c r="Q322" s="445"/>
      <c r="R322" s="445"/>
      <c r="S322" s="445"/>
      <c r="T322" s="445"/>
      <c r="U322" s="445"/>
      <c r="V322" s="445"/>
      <c r="W322" s="445"/>
      <c r="X322" s="445"/>
      <c r="Y322" s="445"/>
      <c r="Z322" s="445"/>
      <c r="AA322" s="445"/>
      <c r="AB322" s="445"/>
      <c r="AC322" s="445"/>
      <c r="AD322" s="445"/>
      <c r="AE322" s="445"/>
      <c r="AF322" s="445"/>
      <c r="AG322" s="445"/>
      <c r="AH322" s="445"/>
      <c r="AI322" s="445"/>
      <c r="AJ322" s="445"/>
      <c r="AK322" s="445"/>
      <c r="AL322" s="445"/>
      <c r="AM322" s="445"/>
      <c r="AN322" s="445"/>
      <c r="AO322" s="445"/>
    </row>
    <row r="323" spans="1:41" s="446" customFormat="1">
      <c r="A323" s="445"/>
      <c r="B323" s="445"/>
      <c r="C323" s="445"/>
      <c r="D323" s="445"/>
      <c r="E323" s="445"/>
      <c r="F323" s="445"/>
      <c r="G323" s="445"/>
      <c r="H323" s="445"/>
      <c r="I323" s="445"/>
      <c r="J323" s="445"/>
      <c r="K323" s="445"/>
      <c r="L323" s="445"/>
      <c r="M323" s="445"/>
      <c r="N323" s="445"/>
      <c r="O323" s="445"/>
      <c r="P323" s="445"/>
      <c r="Q323" s="445"/>
      <c r="R323" s="445"/>
      <c r="S323" s="445"/>
      <c r="T323" s="445"/>
      <c r="U323" s="445"/>
      <c r="V323" s="445"/>
      <c r="W323" s="445"/>
      <c r="X323" s="445"/>
      <c r="Y323" s="445"/>
      <c r="Z323" s="445"/>
      <c r="AA323" s="445"/>
      <c r="AB323" s="445"/>
      <c r="AC323" s="445"/>
      <c r="AD323" s="445"/>
      <c r="AE323" s="445"/>
      <c r="AF323" s="445"/>
      <c r="AG323" s="445"/>
      <c r="AH323" s="445"/>
      <c r="AI323" s="445"/>
      <c r="AJ323" s="445"/>
      <c r="AK323" s="445"/>
      <c r="AL323" s="445"/>
      <c r="AM323" s="445"/>
      <c r="AN323" s="445"/>
      <c r="AO323" s="445"/>
    </row>
    <row r="324" spans="1:41" s="446" customFormat="1">
      <c r="A324" s="445"/>
      <c r="B324" s="445"/>
      <c r="C324" s="445"/>
      <c r="D324" s="445"/>
      <c r="E324" s="445"/>
      <c r="F324" s="445"/>
      <c r="G324" s="445"/>
      <c r="H324" s="445"/>
      <c r="I324" s="445"/>
      <c r="J324" s="445"/>
      <c r="K324" s="445"/>
      <c r="L324" s="445"/>
      <c r="M324" s="445"/>
      <c r="N324" s="445"/>
      <c r="O324" s="445"/>
      <c r="P324" s="445"/>
      <c r="Q324" s="445"/>
      <c r="R324" s="445"/>
      <c r="S324" s="445"/>
      <c r="T324" s="445"/>
      <c r="U324" s="445"/>
      <c r="V324" s="445"/>
      <c r="W324" s="445"/>
      <c r="X324" s="445"/>
      <c r="Y324" s="445"/>
      <c r="Z324" s="445"/>
      <c r="AA324" s="445"/>
      <c r="AB324" s="445"/>
      <c r="AC324" s="445"/>
      <c r="AD324" s="445"/>
      <c r="AE324" s="445"/>
      <c r="AF324" s="445"/>
      <c r="AG324" s="445"/>
      <c r="AH324" s="445"/>
      <c r="AI324" s="445"/>
      <c r="AJ324" s="445"/>
      <c r="AK324" s="445"/>
      <c r="AL324" s="445"/>
      <c r="AM324" s="445"/>
      <c r="AN324" s="445"/>
      <c r="AO324" s="445"/>
    </row>
    <row r="325" spans="1:41" s="446" customFormat="1">
      <c r="A325" s="445"/>
      <c r="B325" s="445"/>
      <c r="C325" s="445"/>
      <c r="D325" s="445"/>
      <c r="E325" s="445"/>
      <c r="F325" s="445"/>
      <c r="G325" s="445"/>
      <c r="H325" s="445"/>
      <c r="I325" s="445"/>
      <c r="J325" s="445"/>
      <c r="K325" s="445"/>
      <c r="L325" s="445"/>
      <c r="M325" s="445"/>
      <c r="N325" s="445"/>
      <c r="O325" s="445"/>
      <c r="P325" s="445"/>
      <c r="Q325" s="445"/>
      <c r="R325" s="445"/>
      <c r="S325" s="445"/>
      <c r="T325" s="445"/>
      <c r="U325" s="445"/>
      <c r="V325" s="445"/>
      <c r="W325" s="445"/>
      <c r="X325" s="445"/>
      <c r="Y325" s="445"/>
      <c r="Z325" s="445"/>
      <c r="AA325" s="445"/>
      <c r="AB325" s="445"/>
      <c r="AC325" s="445"/>
      <c r="AD325" s="445"/>
      <c r="AE325" s="445"/>
      <c r="AF325" s="445"/>
      <c r="AG325" s="445"/>
      <c r="AH325" s="445"/>
      <c r="AI325" s="445"/>
      <c r="AJ325" s="445"/>
      <c r="AK325" s="445"/>
      <c r="AL325" s="445"/>
      <c r="AM325" s="445"/>
      <c r="AN325" s="445"/>
      <c r="AO325" s="445"/>
    </row>
    <row r="326" spans="1:41" s="446" customFormat="1">
      <c r="A326" s="445"/>
      <c r="B326" s="445"/>
      <c r="C326" s="445"/>
      <c r="D326" s="445"/>
      <c r="E326" s="445"/>
      <c r="F326" s="445"/>
      <c r="G326" s="445"/>
      <c r="H326" s="445"/>
      <c r="I326" s="445"/>
      <c r="J326" s="445"/>
      <c r="K326" s="445"/>
      <c r="L326" s="445"/>
      <c r="M326" s="445"/>
      <c r="N326" s="445"/>
      <c r="O326" s="445"/>
      <c r="P326" s="445"/>
      <c r="Q326" s="445"/>
      <c r="R326" s="445"/>
      <c r="S326" s="445"/>
      <c r="T326" s="445"/>
      <c r="U326" s="445"/>
      <c r="V326" s="445"/>
      <c r="W326" s="445"/>
      <c r="X326" s="445"/>
      <c r="Y326" s="445"/>
      <c r="Z326" s="445"/>
      <c r="AA326" s="445"/>
      <c r="AB326" s="445"/>
      <c r="AC326" s="445"/>
      <c r="AD326" s="445"/>
      <c r="AE326" s="445"/>
      <c r="AF326" s="445"/>
      <c r="AG326" s="445"/>
      <c r="AH326" s="445"/>
      <c r="AI326" s="445"/>
      <c r="AJ326" s="445"/>
      <c r="AK326" s="445"/>
      <c r="AL326" s="445"/>
      <c r="AM326" s="445"/>
      <c r="AN326" s="445"/>
      <c r="AO326" s="445"/>
    </row>
    <row r="327" spans="1:41" s="446" customFormat="1">
      <c r="A327" s="445"/>
      <c r="B327" s="445"/>
      <c r="C327" s="445"/>
      <c r="D327" s="445"/>
      <c r="E327" s="445"/>
      <c r="F327" s="445"/>
      <c r="G327" s="445"/>
      <c r="H327" s="445"/>
      <c r="I327" s="445"/>
      <c r="J327" s="445"/>
      <c r="K327" s="445"/>
      <c r="L327" s="445"/>
      <c r="M327" s="445"/>
      <c r="N327" s="445"/>
      <c r="O327" s="445"/>
      <c r="P327" s="445"/>
      <c r="Q327" s="445"/>
      <c r="R327" s="445"/>
      <c r="S327" s="445"/>
      <c r="T327" s="445"/>
      <c r="U327" s="445"/>
      <c r="V327" s="445"/>
      <c r="W327" s="445"/>
      <c r="X327" s="445"/>
      <c r="Y327" s="445"/>
      <c r="Z327" s="445"/>
      <c r="AA327" s="445"/>
      <c r="AB327" s="445"/>
      <c r="AC327" s="445"/>
      <c r="AD327" s="445"/>
      <c r="AE327" s="445"/>
      <c r="AF327" s="445"/>
      <c r="AG327" s="445"/>
      <c r="AH327" s="445"/>
      <c r="AI327" s="445"/>
      <c r="AJ327" s="445"/>
      <c r="AK327" s="445"/>
      <c r="AL327" s="445"/>
      <c r="AM327" s="445"/>
      <c r="AN327" s="445"/>
      <c r="AO327" s="445"/>
    </row>
    <row r="328" spans="1:41" s="446" customFormat="1">
      <c r="A328" s="445"/>
      <c r="B328" s="445"/>
      <c r="C328" s="445"/>
      <c r="D328" s="445"/>
      <c r="E328" s="445"/>
      <c r="F328" s="445"/>
      <c r="G328" s="445"/>
      <c r="H328" s="445"/>
      <c r="I328" s="445"/>
      <c r="J328" s="445"/>
      <c r="K328" s="445"/>
      <c r="L328" s="445"/>
      <c r="M328" s="445"/>
      <c r="N328" s="445"/>
      <c r="O328" s="445"/>
      <c r="P328" s="445"/>
      <c r="Q328" s="445"/>
      <c r="R328" s="445"/>
      <c r="S328" s="445"/>
      <c r="T328" s="445"/>
      <c r="U328" s="445"/>
      <c r="V328" s="445"/>
      <c r="W328" s="445"/>
      <c r="X328" s="445"/>
      <c r="Y328" s="445"/>
      <c r="Z328" s="445"/>
      <c r="AA328" s="445"/>
      <c r="AB328" s="445"/>
      <c r="AC328" s="445"/>
      <c r="AD328" s="445"/>
      <c r="AE328" s="445"/>
      <c r="AF328" s="445"/>
      <c r="AG328" s="445"/>
      <c r="AH328" s="445"/>
      <c r="AI328" s="445"/>
      <c r="AJ328" s="445"/>
      <c r="AK328" s="445"/>
      <c r="AL328" s="445"/>
      <c r="AM328" s="445"/>
      <c r="AN328" s="445"/>
      <c r="AO328" s="445"/>
    </row>
    <row r="329" spans="1:41" s="446" customFormat="1">
      <c r="A329" s="445"/>
      <c r="B329" s="445"/>
      <c r="C329" s="445"/>
      <c r="D329" s="445"/>
      <c r="E329" s="445"/>
      <c r="F329" s="445"/>
      <c r="G329" s="445"/>
      <c r="H329" s="445"/>
      <c r="I329" s="445"/>
      <c r="J329" s="445"/>
      <c r="K329" s="445"/>
      <c r="L329" s="445"/>
      <c r="M329" s="445"/>
      <c r="N329" s="445"/>
      <c r="O329" s="445"/>
      <c r="P329" s="445"/>
      <c r="Q329" s="445"/>
      <c r="R329" s="445"/>
      <c r="S329" s="445"/>
      <c r="T329" s="445"/>
      <c r="U329" s="445"/>
      <c r="V329" s="445"/>
      <c r="W329" s="445"/>
      <c r="X329" s="445"/>
      <c r="Y329" s="445"/>
      <c r="Z329" s="445"/>
      <c r="AA329" s="445"/>
      <c r="AB329" s="445"/>
      <c r="AC329" s="445"/>
      <c r="AD329" s="445"/>
      <c r="AE329" s="445"/>
      <c r="AF329" s="445"/>
      <c r="AG329" s="445"/>
      <c r="AH329" s="445"/>
      <c r="AI329" s="445"/>
      <c r="AJ329" s="445"/>
      <c r="AK329" s="445"/>
      <c r="AL329" s="445"/>
      <c r="AM329" s="445"/>
      <c r="AN329" s="445"/>
      <c r="AO329" s="445"/>
    </row>
    <row r="330" spans="1:41" s="446" customFormat="1">
      <c r="A330" s="445"/>
      <c r="B330" s="445"/>
      <c r="C330" s="445"/>
      <c r="D330" s="445"/>
      <c r="E330" s="445"/>
      <c r="F330" s="445"/>
      <c r="G330" s="445"/>
      <c r="H330" s="445"/>
      <c r="I330" s="445"/>
      <c r="J330" s="445"/>
      <c r="K330" s="445"/>
      <c r="L330" s="445"/>
      <c r="M330" s="445"/>
      <c r="N330" s="445"/>
      <c r="O330" s="445"/>
      <c r="P330" s="445"/>
      <c r="Q330" s="445"/>
      <c r="R330" s="445"/>
      <c r="S330" s="445"/>
      <c r="T330" s="445"/>
      <c r="U330" s="445"/>
      <c r="V330" s="445"/>
      <c r="W330" s="445"/>
      <c r="X330" s="445"/>
      <c r="Y330" s="445"/>
      <c r="Z330" s="445"/>
      <c r="AA330" s="445"/>
      <c r="AB330" s="445"/>
      <c r="AC330" s="445"/>
      <c r="AD330" s="445"/>
      <c r="AE330" s="445"/>
      <c r="AF330" s="445"/>
      <c r="AG330" s="445"/>
      <c r="AH330" s="445"/>
      <c r="AI330" s="445"/>
      <c r="AJ330" s="445"/>
      <c r="AK330" s="445"/>
      <c r="AL330" s="445"/>
      <c r="AM330" s="445"/>
      <c r="AN330" s="445"/>
      <c r="AO330" s="445"/>
    </row>
    <row r="331" spans="1:41" s="446" customFormat="1">
      <c r="A331" s="445"/>
      <c r="B331" s="445"/>
      <c r="C331" s="445"/>
      <c r="D331" s="445"/>
      <c r="E331" s="445"/>
      <c r="F331" s="445"/>
      <c r="G331" s="445"/>
      <c r="H331" s="445"/>
      <c r="I331" s="445"/>
      <c r="J331" s="445"/>
      <c r="K331" s="445"/>
      <c r="L331" s="445"/>
      <c r="M331" s="445"/>
      <c r="N331" s="445"/>
      <c r="O331" s="445"/>
      <c r="P331" s="445"/>
      <c r="Q331" s="445"/>
      <c r="R331" s="445"/>
      <c r="S331" s="445"/>
      <c r="T331" s="445"/>
      <c r="U331" s="445"/>
      <c r="V331" s="445"/>
      <c r="W331" s="445"/>
      <c r="X331" s="445"/>
      <c r="Y331" s="445"/>
      <c r="Z331" s="445"/>
      <c r="AA331" s="445"/>
      <c r="AB331" s="445"/>
      <c r="AC331" s="445"/>
      <c r="AD331" s="445"/>
      <c r="AE331" s="445"/>
      <c r="AF331" s="445"/>
      <c r="AG331" s="445"/>
      <c r="AH331" s="445"/>
      <c r="AI331" s="445"/>
      <c r="AJ331" s="445"/>
      <c r="AK331" s="445"/>
      <c r="AL331" s="445"/>
      <c r="AM331" s="445"/>
      <c r="AN331" s="445"/>
      <c r="AO331" s="445"/>
    </row>
    <row r="332" spans="1:41" s="446" customFormat="1">
      <c r="A332" s="445"/>
      <c r="B332" s="445"/>
      <c r="C332" s="445"/>
      <c r="D332" s="445"/>
      <c r="E332" s="445"/>
      <c r="F332" s="445"/>
      <c r="G332" s="445"/>
      <c r="H332" s="445"/>
      <c r="I332" s="445"/>
      <c r="J332" s="445"/>
      <c r="K332" s="445"/>
      <c r="L332" s="445"/>
      <c r="M332" s="445"/>
      <c r="N332" s="445"/>
      <c r="O332" s="445"/>
      <c r="P332" s="445"/>
      <c r="Q332" s="445"/>
      <c r="R332" s="445"/>
      <c r="S332" s="445"/>
      <c r="T332" s="445"/>
      <c r="U332" s="445"/>
      <c r="V332" s="445"/>
      <c r="W332" s="445"/>
      <c r="X332" s="445"/>
      <c r="Y332" s="445"/>
      <c r="Z332" s="445"/>
      <c r="AA332" s="445"/>
      <c r="AB332" s="445"/>
      <c r="AC332" s="445"/>
      <c r="AD332" s="445"/>
      <c r="AE332" s="445"/>
      <c r="AF332" s="445"/>
      <c r="AG332" s="445"/>
      <c r="AH332" s="445"/>
      <c r="AI332" s="445"/>
      <c r="AJ332" s="445"/>
      <c r="AK332" s="445"/>
      <c r="AL332" s="445"/>
      <c r="AM332" s="445"/>
      <c r="AN332" s="445"/>
      <c r="AO332" s="445"/>
    </row>
    <row r="333" spans="1:41" s="446" customFormat="1">
      <c r="A333" s="445"/>
      <c r="B333" s="445"/>
      <c r="C333" s="445"/>
      <c r="D333" s="445"/>
      <c r="E333" s="445"/>
      <c r="F333" s="445"/>
      <c r="G333" s="445"/>
      <c r="H333" s="445"/>
      <c r="I333" s="445"/>
      <c r="J333" s="445"/>
      <c r="K333" s="445"/>
      <c r="L333" s="445"/>
      <c r="M333" s="445"/>
      <c r="N333" s="445"/>
      <c r="O333" s="445"/>
      <c r="P333" s="445"/>
      <c r="Q333" s="445"/>
      <c r="R333" s="445"/>
      <c r="S333" s="445"/>
      <c r="T333" s="445"/>
      <c r="U333" s="445"/>
      <c r="V333" s="445"/>
      <c r="W333" s="445"/>
      <c r="X333" s="445"/>
      <c r="Y333" s="445"/>
      <c r="Z333" s="445"/>
      <c r="AA333" s="445"/>
      <c r="AB333" s="445"/>
      <c r="AC333" s="445"/>
      <c r="AD333" s="445"/>
      <c r="AE333" s="445"/>
      <c r="AF333" s="445"/>
      <c r="AG333" s="445"/>
      <c r="AH333" s="445"/>
      <c r="AI333" s="445"/>
      <c r="AJ333" s="445"/>
      <c r="AK333" s="445"/>
      <c r="AL333" s="445"/>
      <c r="AM333" s="445"/>
      <c r="AN333" s="445"/>
      <c r="AO333" s="445"/>
    </row>
    <row r="334" spans="1:41" s="446" customFormat="1">
      <c r="A334" s="445"/>
      <c r="B334" s="445"/>
      <c r="C334" s="445"/>
      <c r="D334" s="445"/>
      <c r="E334" s="445"/>
      <c r="F334" s="445"/>
      <c r="G334" s="445"/>
      <c r="H334" s="445"/>
      <c r="I334" s="445"/>
      <c r="J334" s="445"/>
      <c r="K334" s="445"/>
      <c r="L334" s="445"/>
      <c r="M334" s="445"/>
      <c r="N334" s="445"/>
      <c r="O334" s="445"/>
      <c r="P334" s="445"/>
      <c r="Q334" s="445"/>
      <c r="R334" s="445"/>
      <c r="S334" s="445"/>
      <c r="T334" s="445"/>
      <c r="U334" s="445"/>
      <c r="V334" s="445"/>
      <c r="W334" s="445"/>
      <c r="X334" s="445"/>
      <c r="Y334" s="445"/>
      <c r="Z334" s="445"/>
      <c r="AA334" s="445"/>
      <c r="AB334" s="445"/>
      <c r="AC334" s="445"/>
      <c r="AD334" s="445"/>
      <c r="AE334" s="445"/>
      <c r="AF334" s="445"/>
      <c r="AG334" s="445"/>
      <c r="AH334" s="445"/>
      <c r="AI334" s="445"/>
      <c r="AJ334" s="445"/>
      <c r="AK334" s="445"/>
      <c r="AL334" s="445"/>
      <c r="AM334" s="445"/>
      <c r="AN334" s="445"/>
      <c r="AO334" s="445"/>
    </row>
    <row r="335" spans="1:41" s="446" customFormat="1">
      <c r="A335" s="445"/>
      <c r="B335" s="445"/>
      <c r="C335" s="445"/>
      <c r="D335" s="445"/>
      <c r="E335" s="445"/>
      <c r="F335" s="445"/>
      <c r="G335" s="445"/>
      <c r="H335" s="445"/>
      <c r="I335" s="445"/>
      <c r="J335" s="445"/>
      <c r="K335" s="445"/>
      <c r="L335" s="445"/>
      <c r="M335" s="445"/>
      <c r="N335" s="445"/>
      <c r="O335" s="445"/>
      <c r="P335" s="445"/>
      <c r="Q335" s="445"/>
      <c r="R335" s="445"/>
      <c r="S335" s="445"/>
      <c r="T335" s="445"/>
      <c r="U335" s="445"/>
      <c r="V335" s="445"/>
      <c r="W335" s="445"/>
      <c r="X335" s="445"/>
      <c r="Y335" s="445"/>
      <c r="Z335" s="445"/>
      <c r="AA335" s="445"/>
      <c r="AB335" s="445"/>
      <c r="AC335" s="445"/>
      <c r="AD335" s="445"/>
      <c r="AE335" s="445"/>
      <c r="AF335" s="445"/>
      <c r="AG335" s="445"/>
      <c r="AH335" s="445"/>
      <c r="AI335" s="445"/>
      <c r="AJ335" s="445"/>
      <c r="AK335" s="445"/>
      <c r="AL335" s="445"/>
      <c r="AM335" s="445"/>
      <c r="AN335" s="445"/>
      <c r="AO335" s="445"/>
    </row>
    <row r="336" spans="1:41" s="446" customFormat="1">
      <c r="A336" s="445"/>
      <c r="B336" s="445"/>
      <c r="C336" s="445"/>
      <c r="D336" s="445"/>
      <c r="E336" s="445"/>
      <c r="F336" s="445"/>
      <c r="G336" s="445"/>
      <c r="H336" s="445"/>
      <c r="I336" s="445"/>
      <c r="J336" s="445"/>
      <c r="K336" s="445"/>
      <c r="L336" s="445"/>
      <c r="M336" s="445"/>
      <c r="N336" s="445"/>
      <c r="O336" s="445"/>
      <c r="P336" s="445"/>
      <c r="Q336" s="445"/>
      <c r="R336" s="445"/>
      <c r="S336" s="445"/>
      <c r="T336" s="445"/>
      <c r="U336" s="445"/>
      <c r="V336" s="445"/>
      <c r="W336" s="445"/>
      <c r="X336" s="445"/>
      <c r="Y336" s="445"/>
      <c r="Z336" s="445"/>
      <c r="AA336" s="445"/>
      <c r="AB336" s="445"/>
      <c r="AC336" s="445"/>
      <c r="AD336" s="445"/>
      <c r="AE336" s="445"/>
      <c r="AF336" s="445"/>
      <c r="AG336" s="445"/>
      <c r="AH336" s="445"/>
      <c r="AI336" s="445"/>
      <c r="AJ336" s="445"/>
      <c r="AK336" s="445"/>
      <c r="AL336" s="445"/>
      <c r="AM336" s="445"/>
      <c r="AN336" s="445"/>
      <c r="AO336" s="445"/>
    </row>
    <row r="337" spans="1:41" s="446" customFormat="1">
      <c r="A337" s="445"/>
      <c r="B337" s="445"/>
      <c r="C337" s="445"/>
      <c r="D337" s="445"/>
      <c r="E337" s="445"/>
      <c r="F337" s="445"/>
      <c r="G337" s="445"/>
      <c r="H337" s="445"/>
      <c r="I337" s="445"/>
      <c r="J337" s="445"/>
      <c r="K337" s="445"/>
      <c r="L337" s="445"/>
      <c r="M337" s="445"/>
      <c r="N337" s="445"/>
      <c r="O337" s="445"/>
      <c r="P337" s="445"/>
      <c r="Q337" s="445"/>
      <c r="R337" s="445"/>
      <c r="S337" s="445"/>
      <c r="T337" s="445"/>
      <c r="U337" s="445"/>
      <c r="V337" s="445"/>
      <c r="W337" s="445"/>
      <c r="X337" s="445"/>
      <c r="Y337" s="445"/>
      <c r="Z337" s="445"/>
      <c r="AA337" s="445"/>
      <c r="AB337" s="445"/>
      <c r="AC337" s="445"/>
      <c r="AD337" s="445"/>
      <c r="AE337" s="445"/>
      <c r="AF337" s="445"/>
      <c r="AG337" s="445"/>
      <c r="AH337" s="445"/>
      <c r="AI337" s="445"/>
      <c r="AJ337" s="445"/>
      <c r="AK337" s="445"/>
      <c r="AL337" s="445"/>
      <c r="AM337" s="445"/>
      <c r="AN337" s="445"/>
      <c r="AO337" s="445"/>
    </row>
    <row r="338" spans="1:41" s="446" customFormat="1">
      <c r="A338" s="445"/>
      <c r="B338" s="445"/>
      <c r="C338" s="445"/>
      <c r="D338" s="445"/>
      <c r="E338" s="445"/>
      <c r="F338" s="445"/>
      <c r="G338" s="445"/>
      <c r="H338" s="445"/>
      <c r="I338" s="445"/>
      <c r="J338" s="445"/>
      <c r="K338" s="445"/>
      <c r="L338" s="445"/>
      <c r="M338" s="445"/>
      <c r="N338" s="445"/>
      <c r="O338" s="445"/>
      <c r="P338" s="445"/>
      <c r="Q338" s="445"/>
      <c r="R338" s="445"/>
      <c r="S338" s="445"/>
      <c r="T338" s="445"/>
      <c r="U338" s="445"/>
      <c r="V338" s="445"/>
      <c r="W338" s="445"/>
      <c r="X338" s="445"/>
      <c r="Y338" s="445"/>
      <c r="Z338" s="445"/>
      <c r="AA338" s="445"/>
      <c r="AB338" s="445"/>
      <c r="AC338" s="445"/>
      <c r="AD338" s="445"/>
      <c r="AE338" s="445"/>
      <c r="AF338" s="445"/>
      <c r="AG338" s="445"/>
      <c r="AH338" s="445"/>
      <c r="AI338" s="445"/>
      <c r="AJ338" s="445"/>
      <c r="AK338" s="445"/>
      <c r="AL338" s="445"/>
      <c r="AM338" s="445"/>
      <c r="AN338" s="445"/>
      <c r="AO338" s="445"/>
    </row>
    <row r="339" spans="1:41" s="446" customFormat="1">
      <c r="A339" s="445"/>
      <c r="B339" s="445"/>
      <c r="C339" s="445"/>
      <c r="D339" s="445"/>
      <c r="E339" s="445"/>
      <c r="F339" s="445"/>
      <c r="G339" s="445"/>
      <c r="H339" s="445"/>
      <c r="I339" s="445"/>
      <c r="J339" s="445"/>
      <c r="K339" s="445"/>
      <c r="L339" s="445"/>
      <c r="M339" s="445"/>
      <c r="N339" s="445"/>
      <c r="O339" s="445"/>
      <c r="P339" s="445"/>
      <c r="Q339" s="445"/>
      <c r="R339" s="445"/>
      <c r="S339" s="445"/>
      <c r="T339" s="445"/>
      <c r="U339" s="445"/>
      <c r="V339" s="445"/>
      <c r="W339" s="445"/>
      <c r="X339" s="445"/>
      <c r="Y339" s="445"/>
      <c r="Z339" s="445"/>
      <c r="AA339" s="445"/>
      <c r="AB339" s="445"/>
      <c r="AC339" s="445"/>
      <c r="AD339" s="445"/>
      <c r="AE339" s="445"/>
      <c r="AF339" s="445"/>
      <c r="AG339" s="445"/>
      <c r="AH339" s="445"/>
      <c r="AI339" s="445"/>
      <c r="AJ339" s="445"/>
      <c r="AK339" s="445"/>
      <c r="AL339" s="445"/>
      <c r="AM339" s="445"/>
      <c r="AN339" s="445"/>
      <c r="AO339" s="445"/>
    </row>
    <row r="340" spans="1:41" s="446" customFormat="1">
      <c r="A340" s="445"/>
      <c r="B340" s="445"/>
      <c r="C340" s="445"/>
      <c r="D340" s="445"/>
      <c r="E340" s="445"/>
      <c r="F340" s="445"/>
      <c r="G340" s="445"/>
      <c r="H340" s="445"/>
      <c r="I340" s="445"/>
      <c r="J340" s="445"/>
      <c r="K340" s="445"/>
      <c r="L340" s="445"/>
      <c r="M340" s="445"/>
      <c r="N340" s="445"/>
      <c r="O340" s="445"/>
      <c r="P340" s="445"/>
      <c r="Q340" s="445"/>
      <c r="R340" s="445"/>
      <c r="S340" s="445"/>
      <c r="T340" s="445"/>
      <c r="U340" s="445"/>
      <c r="V340" s="445"/>
      <c r="W340" s="445"/>
      <c r="X340" s="445"/>
      <c r="Y340" s="445"/>
      <c r="Z340" s="445"/>
      <c r="AA340" s="445"/>
      <c r="AB340" s="445"/>
      <c r="AC340" s="445"/>
      <c r="AD340" s="445"/>
      <c r="AE340" s="445"/>
      <c r="AF340" s="445"/>
      <c r="AG340" s="445"/>
      <c r="AH340" s="445"/>
      <c r="AI340" s="445"/>
      <c r="AJ340" s="445"/>
      <c r="AK340" s="445"/>
      <c r="AL340" s="445"/>
      <c r="AM340" s="445"/>
      <c r="AN340" s="445"/>
      <c r="AO340" s="445"/>
    </row>
    <row r="341" spans="1:41" s="446" customFormat="1">
      <c r="A341" s="445"/>
      <c r="B341" s="445"/>
      <c r="C341" s="445"/>
      <c r="D341" s="445"/>
      <c r="E341" s="445"/>
      <c r="F341" s="445"/>
      <c r="G341" s="445"/>
      <c r="H341" s="445"/>
      <c r="I341" s="445"/>
      <c r="J341" s="445"/>
      <c r="K341" s="445"/>
      <c r="L341" s="445"/>
      <c r="M341" s="445"/>
      <c r="N341" s="445"/>
      <c r="O341" s="445"/>
      <c r="P341" s="445"/>
      <c r="Q341" s="445"/>
      <c r="R341" s="445"/>
      <c r="S341" s="445"/>
      <c r="T341" s="445"/>
      <c r="U341" s="445"/>
      <c r="V341" s="445"/>
      <c r="W341" s="445"/>
      <c r="X341" s="445"/>
      <c r="Y341" s="445"/>
      <c r="Z341" s="445"/>
      <c r="AA341" s="445"/>
      <c r="AB341" s="445"/>
      <c r="AC341" s="445"/>
      <c r="AD341" s="445"/>
      <c r="AE341" s="445"/>
      <c r="AF341" s="445"/>
      <c r="AG341" s="445"/>
      <c r="AH341" s="445"/>
      <c r="AI341" s="445"/>
      <c r="AJ341" s="445"/>
      <c r="AK341" s="445"/>
      <c r="AL341" s="445"/>
      <c r="AM341" s="445"/>
      <c r="AN341" s="445"/>
      <c r="AO341" s="445"/>
    </row>
    <row r="342" spans="1:41" s="446" customFormat="1">
      <c r="A342" s="445"/>
      <c r="B342" s="445"/>
      <c r="C342" s="445"/>
      <c r="D342" s="445"/>
      <c r="E342" s="445"/>
      <c r="F342" s="445"/>
      <c r="G342" s="445"/>
      <c r="H342" s="445"/>
      <c r="I342" s="445"/>
      <c r="J342" s="445"/>
      <c r="K342" s="445"/>
      <c r="L342" s="445"/>
      <c r="M342" s="445"/>
      <c r="N342" s="445"/>
      <c r="O342" s="445"/>
      <c r="P342" s="445"/>
      <c r="Q342" s="445"/>
      <c r="R342" s="445"/>
      <c r="S342" s="445"/>
      <c r="T342" s="445"/>
      <c r="U342" s="445"/>
      <c r="V342" s="445"/>
      <c r="W342" s="445"/>
      <c r="X342" s="445"/>
      <c r="Y342" s="445"/>
      <c r="Z342" s="445"/>
      <c r="AA342" s="445"/>
      <c r="AB342" s="445"/>
      <c r="AC342" s="445"/>
      <c r="AD342" s="445"/>
      <c r="AE342" s="445"/>
      <c r="AF342" s="445"/>
      <c r="AG342" s="445"/>
      <c r="AH342" s="445"/>
      <c r="AI342" s="445"/>
      <c r="AJ342" s="445"/>
      <c r="AK342" s="445"/>
      <c r="AL342" s="445"/>
      <c r="AM342" s="445"/>
      <c r="AN342" s="445"/>
      <c r="AO342" s="445"/>
    </row>
    <row r="343" spans="1:41" s="446" customFormat="1">
      <c r="A343" s="445"/>
      <c r="B343" s="445"/>
      <c r="C343" s="445"/>
      <c r="D343" s="445"/>
      <c r="E343" s="445"/>
      <c r="F343" s="445"/>
      <c r="G343" s="445"/>
      <c r="H343" s="445"/>
      <c r="I343" s="445"/>
      <c r="J343" s="445"/>
      <c r="K343" s="445"/>
      <c r="L343" s="445"/>
      <c r="M343" s="445"/>
      <c r="N343" s="445"/>
      <c r="O343" s="445"/>
      <c r="P343" s="445"/>
      <c r="Q343" s="445"/>
      <c r="R343" s="445"/>
      <c r="S343" s="445"/>
      <c r="T343" s="445"/>
      <c r="U343" s="445"/>
      <c r="V343" s="445"/>
      <c r="W343" s="445"/>
      <c r="X343" s="445"/>
      <c r="Y343" s="445"/>
      <c r="Z343" s="445"/>
      <c r="AA343" s="445"/>
      <c r="AB343" s="445"/>
      <c r="AC343" s="445"/>
      <c r="AD343" s="445"/>
      <c r="AE343" s="445"/>
      <c r="AF343" s="445"/>
      <c r="AG343" s="445"/>
      <c r="AH343" s="445"/>
      <c r="AI343" s="445"/>
      <c r="AJ343" s="445"/>
      <c r="AK343" s="445"/>
      <c r="AL343" s="445"/>
      <c r="AM343" s="445"/>
      <c r="AN343" s="445"/>
      <c r="AO343" s="445"/>
    </row>
    <row r="344" spans="1:41" s="446" customFormat="1">
      <c r="A344" s="445"/>
      <c r="B344" s="445"/>
      <c r="C344" s="445"/>
      <c r="D344" s="445"/>
      <c r="E344" s="445"/>
      <c r="F344" s="445"/>
      <c r="G344" s="445"/>
      <c r="H344" s="445"/>
      <c r="I344" s="445"/>
      <c r="J344" s="445"/>
      <c r="K344" s="445"/>
      <c r="L344" s="445"/>
      <c r="M344" s="445"/>
      <c r="N344" s="445"/>
      <c r="O344" s="445"/>
      <c r="P344" s="445"/>
      <c r="Q344" s="445"/>
      <c r="R344" s="445"/>
      <c r="S344" s="445"/>
      <c r="T344" s="445"/>
      <c r="U344" s="445"/>
      <c r="V344" s="445"/>
      <c r="W344" s="445"/>
      <c r="X344" s="445"/>
      <c r="Y344" s="445"/>
      <c r="Z344" s="445"/>
      <c r="AA344" s="445"/>
      <c r="AB344" s="445"/>
      <c r="AC344" s="445"/>
      <c r="AD344" s="445"/>
      <c r="AE344" s="445"/>
      <c r="AF344" s="445"/>
      <c r="AG344" s="445"/>
      <c r="AH344" s="445"/>
      <c r="AI344" s="445"/>
      <c r="AJ344" s="445"/>
      <c r="AK344" s="445"/>
      <c r="AL344" s="445"/>
      <c r="AM344" s="445"/>
      <c r="AN344" s="445"/>
      <c r="AO344" s="445"/>
    </row>
    <row r="345" spans="1:41" s="446" customFormat="1">
      <c r="A345" s="445"/>
      <c r="B345" s="445"/>
      <c r="C345" s="445"/>
      <c r="D345" s="445"/>
      <c r="E345" s="445"/>
      <c r="F345" s="445"/>
      <c r="G345" s="445"/>
      <c r="H345" s="445"/>
      <c r="I345" s="445"/>
      <c r="J345" s="445"/>
      <c r="K345" s="445"/>
      <c r="L345" s="445"/>
      <c r="M345" s="445"/>
      <c r="N345" s="445"/>
      <c r="O345" s="445"/>
      <c r="P345" s="445"/>
      <c r="Q345" s="445"/>
      <c r="R345" s="445"/>
      <c r="S345" s="445"/>
      <c r="T345" s="445"/>
      <c r="U345" s="445"/>
      <c r="V345" s="445"/>
      <c r="W345" s="445"/>
      <c r="X345" s="445"/>
      <c r="Y345" s="445"/>
      <c r="Z345" s="445"/>
      <c r="AA345" s="445"/>
      <c r="AB345" s="445"/>
      <c r="AC345" s="445"/>
      <c r="AD345" s="445"/>
      <c r="AE345" s="445"/>
      <c r="AF345" s="445"/>
      <c r="AG345" s="445"/>
      <c r="AH345" s="445"/>
      <c r="AI345" s="445"/>
      <c r="AJ345" s="445"/>
      <c r="AK345" s="445"/>
      <c r="AL345" s="445"/>
      <c r="AM345" s="445"/>
      <c r="AN345" s="445"/>
      <c r="AO345" s="445"/>
    </row>
    <row r="346" spans="1:41" s="446" customFormat="1">
      <c r="A346" s="445"/>
      <c r="B346" s="445"/>
      <c r="C346" s="445"/>
      <c r="D346" s="445"/>
      <c r="E346" s="445"/>
      <c r="F346" s="445"/>
      <c r="G346" s="445"/>
      <c r="H346" s="445"/>
      <c r="I346" s="445"/>
      <c r="J346" s="445"/>
      <c r="K346" s="445"/>
      <c r="L346" s="445"/>
      <c r="M346" s="445"/>
      <c r="N346" s="445"/>
      <c r="O346" s="445"/>
      <c r="P346" s="445"/>
      <c r="Q346" s="445"/>
      <c r="R346" s="445"/>
      <c r="S346" s="445"/>
      <c r="T346" s="445"/>
      <c r="U346" s="445"/>
      <c r="V346" s="445"/>
      <c r="W346" s="445"/>
      <c r="X346" s="445"/>
      <c r="Y346" s="445"/>
      <c r="Z346" s="445"/>
      <c r="AA346" s="445"/>
      <c r="AB346" s="445"/>
      <c r="AC346" s="445"/>
      <c r="AD346" s="445"/>
      <c r="AE346" s="445"/>
      <c r="AF346" s="445"/>
      <c r="AG346" s="445"/>
      <c r="AH346" s="445"/>
      <c r="AI346" s="445"/>
      <c r="AJ346" s="445"/>
      <c r="AK346" s="445"/>
      <c r="AL346" s="445"/>
      <c r="AM346" s="445"/>
      <c r="AN346" s="445"/>
      <c r="AO346" s="445"/>
    </row>
    <row r="347" spans="1:41" s="446" customFormat="1">
      <c r="A347" s="445"/>
      <c r="B347" s="445"/>
      <c r="C347" s="445"/>
      <c r="D347" s="445"/>
      <c r="E347" s="445"/>
      <c r="F347" s="445"/>
      <c r="G347" s="445"/>
      <c r="H347" s="445"/>
      <c r="I347" s="445"/>
      <c r="J347" s="445"/>
      <c r="K347" s="445"/>
      <c r="L347" s="445"/>
      <c r="M347" s="445"/>
      <c r="N347" s="445"/>
      <c r="O347" s="445"/>
      <c r="P347" s="445"/>
      <c r="Q347" s="445"/>
      <c r="R347" s="445"/>
      <c r="S347" s="445"/>
      <c r="T347" s="445"/>
      <c r="U347" s="445"/>
      <c r="V347" s="445"/>
      <c r="W347" s="445"/>
      <c r="X347" s="445"/>
      <c r="Y347" s="445"/>
      <c r="Z347" s="445"/>
      <c r="AA347" s="445"/>
      <c r="AB347" s="445"/>
      <c r="AC347" s="445"/>
      <c r="AD347" s="445"/>
      <c r="AE347" s="445"/>
      <c r="AF347" s="445"/>
      <c r="AG347" s="445"/>
      <c r="AH347" s="445"/>
      <c r="AI347" s="445"/>
      <c r="AJ347" s="445"/>
      <c r="AK347" s="445"/>
      <c r="AL347" s="445"/>
      <c r="AM347" s="445"/>
      <c r="AN347" s="445"/>
      <c r="AO347" s="445"/>
    </row>
    <row r="348" spans="1:41" s="446" customFormat="1">
      <c r="A348" s="445"/>
      <c r="B348" s="445"/>
      <c r="C348" s="445"/>
      <c r="D348" s="445"/>
      <c r="E348" s="445"/>
      <c r="F348" s="445"/>
      <c r="G348" s="445"/>
      <c r="H348" s="445"/>
      <c r="I348" s="445"/>
      <c r="J348" s="445"/>
      <c r="K348" s="445"/>
      <c r="L348" s="445"/>
      <c r="M348" s="445"/>
      <c r="N348" s="445"/>
      <c r="O348" s="445"/>
      <c r="P348" s="445"/>
      <c r="Q348" s="445"/>
      <c r="R348" s="445"/>
      <c r="S348" s="445"/>
      <c r="T348" s="445"/>
      <c r="U348" s="445"/>
      <c r="V348" s="445"/>
      <c r="W348" s="445"/>
      <c r="X348" s="445"/>
      <c r="Y348" s="445"/>
      <c r="Z348" s="445"/>
      <c r="AA348" s="445"/>
      <c r="AB348" s="445"/>
      <c r="AC348" s="445"/>
      <c r="AD348" s="445"/>
      <c r="AE348" s="445"/>
      <c r="AF348" s="445"/>
      <c r="AG348" s="445"/>
      <c r="AH348" s="445"/>
      <c r="AI348" s="445"/>
      <c r="AJ348" s="445"/>
      <c r="AK348" s="445"/>
      <c r="AL348" s="445"/>
      <c r="AM348" s="445"/>
      <c r="AN348" s="445"/>
      <c r="AO348" s="445"/>
    </row>
    <row r="349" spans="1:41" s="446" customFormat="1">
      <c r="A349" s="445"/>
      <c r="B349" s="445"/>
      <c r="C349" s="445"/>
      <c r="D349" s="445"/>
      <c r="E349" s="445"/>
      <c r="F349" s="445"/>
      <c r="G349" s="445"/>
      <c r="H349" s="445"/>
      <c r="I349" s="445"/>
      <c r="J349" s="445"/>
      <c r="K349" s="445"/>
      <c r="L349" s="445"/>
      <c r="M349" s="445"/>
      <c r="N349" s="445"/>
      <c r="O349" s="445"/>
      <c r="P349" s="445"/>
      <c r="Q349" s="445"/>
      <c r="R349" s="445"/>
      <c r="S349" s="445"/>
      <c r="T349" s="445"/>
      <c r="U349" s="445"/>
      <c r="V349" s="445"/>
      <c r="W349" s="445"/>
      <c r="X349" s="445"/>
      <c r="Y349" s="445"/>
      <c r="Z349" s="445"/>
      <c r="AA349" s="445"/>
      <c r="AB349" s="445"/>
      <c r="AC349" s="445"/>
      <c r="AD349" s="445"/>
      <c r="AE349" s="445"/>
      <c r="AF349" s="445"/>
      <c r="AG349" s="445"/>
      <c r="AH349" s="445"/>
      <c r="AI349" s="445"/>
      <c r="AJ349" s="445"/>
      <c r="AK349" s="445"/>
      <c r="AL349" s="445"/>
      <c r="AM349" s="445"/>
      <c r="AN349" s="445"/>
      <c r="AO349" s="445"/>
    </row>
    <row r="350" spans="1:41" s="446" customFormat="1">
      <c r="A350" s="445"/>
      <c r="B350" s="445"/>
      <c r="C350" s="445"/>
      <c r="D350" s="445"/>
      <c r="E350" s="445"/>
      <c r="F350" s="445"/>
      <c r="G350" s="445"/>
      <c r="H350" s="445"/>
      <c r="I350" s="445"/>
      <c r="J350" s="445"/>
      <c r="K350" s="445"/>
      <c r="L350" s="445"/>
      <c r="M350" s="445"/>
      <c r="N350" s="445"/>
      <c r="O350" s="445"/>
      <c r="P350" s="445"/>
      <c r="Q350" s="445"/>
      <c r="R350" s="445"/>
      <c r="S350" s="445"/>
      <c r="T350" s="445"/>
      <c r="U350" s="445"/>
      <c r="V350" s="445"/>
      <c r="W350" s="445"/>
      <c r="X350" s="445"/>
      <c r="Y350" s="445"/>
      <c r="Z350" s="445"/>
      <c r="AA350" s="445"/>
      <c r="AB350" s="445"/>
      <c r="AC350" s="445"/>
      <c r="AD350" s="445"/>
      <c r="AE350" s="445"/>
      <c r="AF350" s="445"/>
      <c r="AG350" s="445"/>
      <c r="AH350" s="445"/>
      <c r="AI350" s="445"/>
      <c r="AJ350" s="445"/>
      <c r="AK350" s="445"/>
      <c r="AL350" s="445"/>
      <c r="AM350" s="445"/>
      <c r="AN350" s="445"/>
      <c r="AO350" s="445"/>
    </row>
    <row r="351" spans="1:41" s="446" customFormat="1">
      <c r="A351" s="445"/>
      <c r="B351" s="445"/>
      <c r="C351" s="445"/>
      <c r="D351" s="445"/>
      <c r="E351" s="445"/>
      <c r="F351" s="445"/>
      <c r="G351" s="445"/>
      <c r="H351" s="445"/>
      <c r="I351" s="445"/>
      <c r="J351" s="445"/>
      <c r="K351" s="445"/>
      <c r="L351" s="445"/>
      <c r="M351" s="445"/>
      <c r="N351" s="445"/>
      <c r="O351" s="445"/>
      <c r="P351" s="445"/>
      <c r="Q351" s="445"/>
      <c r="R351" s="445"/>
      <c r="S351" s="445"/>
      <c r="T351" s="445"/>
      <c r="U351" s="445"/>
      <c r="V351" s="445"/>
      <c r="W351" s="445"/>
      <c r="X351" s="445"/>
      <c r="Y351" s="445"/>
      <c r="Z351" s="445"/>
      <c r="AA351" s="445"/>
      <c r="AB351" s="445"/>
      <c r="AC351" s="445"/>
      <c r="AD351" s="445"/>
      <c r="AE351" s="445"/>
      <c r="AF351" s="445"/>
      <c r="AG351" s="445"/>
      <c r="AH351" s="445"/>
      <c r="AI351" s="445"/>
      <c r="AJ351" s="445"/>
      <c r="AK351" s="445"/>
      <c r="AL351" s="445"/>
      <c r="AM351" s="445"/>
      <c r="AN351" s="445"/>
      <c r="AO351" s="445"/>
    </row>
    <row r="352" spans="1:41" s="446" customFormat="1">
      <c r="A352" s="445"/>
      <c r="B352" s="445"/>
      <c r="C352" s="445"/>
      <c r="D352" s="445"/>
      <c r="E352" s="445"/>
      <c r="F352" s="445"/>
      <c r="G352" s="445"/>
      <c r="H352" s="445"/>
      <c r="I352" s="445"/>
      <c r="J352" s="445"/>
      <c r="K352" s="445"/>
      <c r="L352" s="445"/>
      <c r="M352" s="445"/>
      <c r="N352" s="445"/>
      <c r="O352" s="445"/>
      <c r="P352" s="445"/>
      <c r="Q352" s="445"/>
      <c r="R352" s="445"/>
      <c r="S352" s="445"/>
      <c r="T352" s="445"/>
      <c r="U352" s="445"/>
      <c r="V352" s="445"/>
      <c r="W352" s="445"/>
      <c r="X352" s="445"/>
      <c r="Y352" s="445"/>
      <c r="Z352" s="445"/>
      <c r="AA352" s="445"/>
      <c r="AB352" s="445"/>
      <c r="AC352" s="445"/>
      <c r="AD352" s="445"/>
      <c r="AE352" s="445"/>
      <c r="AF352" s="445"/>
      <c r="AG352" s="445"/>
      <c r="AH352" s="445"/>
      <c r="AI352" s="445"/>
      <c r="AJ352" s="445"/>
      <c r="AK352" s="445"/>
      <c r="AL352" s="445"/>
      <c r="AM352" s="445"/>
      <c r="AN352" s="445"/>
      <c r="AO352" s="445"/>
    </row>
    <row r="353" spans="1:41" s="446" customFormat="1">
      <c r="A353" s="445"/>
      <c r="B353" s="445"/>
      <c r="C353" s="445"/>
      <c r="D353" s="445"/>
      <c r="E353" s="445"/>
      <c r="F353" s="445"/>
      <c r="G353" s="445"/>
      <c r="H353" s="445"/>
      <c r="I353" s="445"/>
      <c r="J353" s="445"/>
      <c r="K353" s="445"/>
      <c r="L353" s="445"/>
      <c r="M353" s="445"/>
      <c r="N353" s="445"/>
      <c r="O353" s="445"/>
      <c r="P353" s="445"/>
      <c r="Q353" s="445"/>
      <c r="R353" s="445"/>
      <c r="S353" s="445"/>
      <c r="T353" s="445"/>
      <c r="U353" s="445"/>
      <c r="V353" s="445"/>
      <c r="W353" s="445"/>
      <c r="X353" s="445"/>
      <c r="Y353" s="445"/>
      <c r="Z353" s="445"/>
      <c r="AA353" s="445"/>
      <c r="AB353" s="445"/>
      <c r="AC353" s="445"/>
      <c r="AD353" s="445"/>
      <c r="AE353" s="445"/>
      <c r="AF353" s="445"/>
      <c r="AG353" s="445"/>
      <c r="AH353" s="445"/>
      <c r="AI353" s="445"/>
      <c r="AJ353" s="445"/>
      <c r="AK353" s="445"/>
      <c r="AL353" s="445"/>
      <c r="AM353" s="445"/>
      <c r="AN353" s="445"/>
      <c r="AO353" s="445"/>
    </row>
    <row r="354" spans="1:41" s="446" customFormat="1">
      <c r="A354" s="445"/>
      <c r="B354" s="445"/>
      <c r="C354" s="445"/>
      <c r="D354" s="445"/>
      <c r="E354" s="445"/>
      <c r="F354" s="445"/>
      <c r="G354" s="445"/>
      <c r="H354" s="445"/>
      <c r="I354" s="445"/>
      <c r="J354" s="445"/>
      <c r="K354" s="445"/>
      <c r="L354" s="445"/>
      <c r="M354" s="445"/>
      <c r="N354" s="445"/>
      <c r="O354" s="445"/>
      <c r="P354" s="445"/>
      <c r="Q354" s="445"/>
      <c r="R354" s="445"/>
      <c r="S354" s="445"/>
      <c r="T354" s="445"/>
      <c r="U354" s="445"/>
      <c r="V354" s="445"/>
      <c r="W354" s="445"/>
      <c r="X354" s="445"/>
      <c r="Y354" s="445"/>
      <c r="Z354" s="445"/>
      <c r="AA354" s="445"/>
      <c r="AB354" s="445"/>
      <c r="AC354" s="445"/>
      <c r="AD354" s="445"/>
      <c r="AE354" s="445"/>
      <c r="AF354" s="445"/>
      <c r="AG354" s="445"/>
      <c r="AH354" s="445"/>
      <c r="AI354" s="445"/>
      <c r="AJ354" s="445"/>
      <c r="AK354" s="445"/>
      <c r="AL354" s="445"/>
      <c r="AM354" s="445"/>
      <c r="AN354" s="445"/>
      <c r="AO354" s="445"/>
    </row>
    <row r="355" spans="1:41" s="446" customFormat="1">
      <c r="A355" s="445"/>
      <c r="B355" s="445"/>
      <c r="C355" s="445"/>
      <c r="D355" s="445"/>
      <c r="E355" s="445"/>
      <c r="F355" s="445"/>
      <c r="G355" s="445"/>
      <c r="H355" s="445"/>
      <c r="I355" s="445"/>
      <c r="J355" s="445"/>
      <c r="K355" s="445"/>
      <c r="L355" s="445"/>
      <c r="M355" s="445"/>
      <c r="N355" s="445"/>
      <c r="O355" s="445"/>
      <c r="P355" s="445"/>
      <c r="Q355" s="445"/>
      <c r="R355" s="445"/>
      <c r="S355" s="445"/>
      <c r="T355" s="445"/>
      <c r="U355" s="445"/>
      <c r="V355" s="445"/>
      <c r="W355" s="445"/>
      <c r="X355" s="445"/>
      <c r="Y355" s="445"/>
      <c r="Z355" s="445"/>
      <c r="AA355" s="445"/>
      <c r="AB355" s="445"/>
      <c r="AC355" s="445"/>
      <c r="AD355" s="445"/>
      <c r="AE355" s="445"/>
      <c r="AF355" s="445"/>
      <c r="AG355" s="445"/>
      <c r="AH355" s="445"/>
      <c r="AI355" s="445"/>
      <c r="AJ355" s="445"/>
      <c r="AK355" s="445"/>
      <c r="AL355" s="445"/>
      <c r="AM355" s="445"/>
      <c r="AN355" s="445"/>
      <c r="AO355" s="445"/>
    </row>
    <row r="356" spans="1:41" s="446" customFormat="1">
      <c r="A356" s="445"/>
      <c r="B356" s="445"/>
      <c r="C356" s="445"/>
      <c r="D356" s="445"/>
      <c r="E356" s="445"/>
      <c r="F356" s="445"/>
      <c r="G356" s="445"/>
      <c r="H356" s="445"/>
      <c r="I356" s="445"/>
      <c r="J356" s="445"/>
      <c r="K356" s="445"/>
      <c r="L356" s="445"/>
      <c r="M356" s="445"/>
      <c r="N356" s="445"/>
      <c r="O356" s="445"/>
      <c r="P356" s="445"/>
      <c r="Q356" s="445"/>
      <c r="R356" s="445"/>
      <c r="S356" s="445"/>
      <c r="T356" s="445"/>
      <c r="U356" s="445"/>
      <c r="V356" s="445"/>
      <c r="W356" s="445"/>
      <c r="X356" s="445"/>
      <c r="Y356" s="445"/>
      <c r="Z356" s="445"/>
      <c r="AA356" s="445"/>
      <c r="AB356" s="445"/>
      <c r="AC356" s="445"/>
      <c r="AD356" s="445"/>
      <c r="AE356" s="445"/>
      <c r="AF356" s="445"/>
      <c r="AG356" s="445"/>
      <c r="AH356" s="445"/>
      <c r="AI356" s="445"/>
      <c r="AJ356" s="445"/>
      <c r="AK356" s="445"/>
      <c r="AL356" s="445"/>
      <c r="AM356" s="445"/>
      <c r="AN356" s="445"/>
      <c r="AO356" s="445"/>
    </row>
    <row r="357" spans="1:41" s="446" customFormat="1">
      <c r="A357" s="445"/>
      <c r="B357" s="445"/>
      <c r="C357" s="445"/>
      <c r="D357" s="445"/>
      <c r="E357" s="445"/>
      <c r="F357" s="445"/>
      <c r="G357" s="445"/>
      <c r="H357" s="445"/>
      <c r="I357" s="445"/>
      <c r="J357" s="445"/>
      <c r="K357" s="445"/>
      <c r="L357" s="445"/>
      <c r="M357" s="445"/>
      <c r="N357" s="445"/>
      <c r="O357" s="445"/>
      <c r="P357" s="445"/>
      <c r="Q357" s="445"/>
      <c r="R357" s="445"/>
      <c r="S357" s="445"/>
      <c r="T357" s="445"/>
      <c r="U357" s="445"/>
      <c r="V357" s="445"/>
      <c r="W357" s="445"/>
      <c r="X357" s="445"/>
      <c r="Y357" s="445"/>
      <c r="Z357" s="445"/>
      <c r="AA357" s="445"/>
      <c r="AB357" s="445"/>
      <c r="AC357" s="445"/>
      <c r="AD357" s="445"/>
      <c r="AE357" s="445"/>
      <c r="AF357" s="445"/>
      <c r="AG357" s="445"/>
      <c r="AH357" s="445"/>
      <c r="AI357" s="445"/>
      <c r="AJ357" s="445"/>
      <c r="AK357" s="445"/>
      <c r="AL357" s="445"/>
      <c r="AM357" s="445"/>
      <c r="AN357" s="445"/>
      <c r="AO357" s="445"/>
    </row>
    <row r="358" spans="1:41" s="446" customFormat="1">
      <c r="A358" s="445"/>
      <c r="B358" s="445"/>
      <c r="C358" s="445"/>
      <c r="D358" s="445"/>
      <c r="E358" s="445"/>
      <c r="F358" s="445"/>
      <c r="G358" s="445"/>
      <c r="H358" s="445"/>
      <c r="I358" s="445"/>
      <c r="J358" s="445"/>
      <c r="K358" s="445"/>
      <c r="L358" s="445"/>
      <c r="M358" s="445"/>
      <c r="N358" s="445"/>
      <c r="O358" s="445"/>
      <c r="P358" s="445"/>
      <c r="Q358" s="445"/>
      <c r="R358" s="445"/>
      <c r="S358" s="445"/>
      <c r="T358" s="445"/>
      <c r="U358" s="445"/>
      <c r="V358" s="445"/>
      <c r="W358" s="445"/>
      <c r="X358" s="445"/>
      <c r="Y358" s="445"/>
      <c r="Z358" s="445"/>
      <c r="AA358" s="445"/>
      <c r="AB358" s="445"/>
      <c r="AC358" s="445"/>
      <c r="AD358" s="445"/>
      <c r="AE358" s="445"/>
      <c r="AF358" s="445"/>
      <c r="AG358" s="445"/>
      <c r="AH358" s="445"/>
      <c r="AI358" s="445"/>
      <c r="AJ358" s="445"/>
      <c r="AK358" s="445"/>
      <c r="AL358" s="445"/>
      <c r="AM358" s="445"/>
      <c r="AN358" s="445"/>
      <c r="AO358" s="445"/>
    </row>
    <row r="359" spans="1:41" s="446" customFormat="1">
      <c r="A359" s="445"/>
      <c r="B359" s="445"/>
      <c r="C359" s="445"/>
      <c r="D359" s="445"/>
      <c r="E359" s="445"/>
      <c r="F359" s="445"/>
      <c r="G359" s="445"/>
      <c r="H359" s="445"/>
      <c r="I359" s="445"/>
      <c r="J359" s="445"/>
      <c r="K359" s="445"/>
      <c r="L359" s="445"/>
      <c r="M359" s="445"/>
      <c r="N359" s="445"/>
      <c r="O359" s="445"/>
      <c r="P359" s="445"/>
      <c r="Q359" s="445"/>
      <c r="R359" s="445"/>
      <c r="S359" s="445"/>
      <c r="T359" s="445"/>
      <c r="U359" s="445"/>
      <c r="V359" s="445"/>
      <c r="W359" s="445"/>
      <c r="X359" s="445"/>
      <c r="Y359" s="445"/>
      <c r="Z359" s="445"/>
      <c r="AA359" s="445"/>
      <c r="AB359" s="445"/>
      <c r="AC359" s="445"/>
      <c r="AD359" s="445"/>
      <c r="AE359" s="445"/>
      <c r="AF359" s="445"/>
      <c r="AG359" s="445"/>
      <c r="AH359" s="445"/>
      <c r="AI359" s="445"/>
      <c r="AJ359" s="445"/>
      <c r="AK359" s="445"/>
      <c r="AL359" s="445"/>
      <c r="AM359" s="445"/>
      <c r="AN359" s="445"/>
      <c r="AO359" s="445"/>
    </row>
    <row r="360" spans="1:41" s="446" customFormat="1">
      <c r="A360" s="445"/>
      <c r="B360" s="445"/>
      <c r="C360" s="445"/>
      <c r="D360" s="445"/>
      <c r="E360" s="445"/>
      <c r="F360" s="445"/>
      <c r="G360" s="445"/>
      <c r="H360" s="445"/>
      <c r="I360" s="445"/>
      <c r="J360" s="445"/>
      <c r="K360" s="445"/>
      <c r="L360" s="445"/>
      <c r="M360" s="445"/>
      <c r="N360" s="445"/>
      <c r="O360" s="445"/>
      <c r="P360" s="445"/>
      <c r="Q360" s="445"/>
      <c r="R360" s="445"/>
      <c r="S360" s="445"/>
      <c r="T360" s="445"/>
      <c r="U360" s="445"/>
      <c r="V360" s="445"/>
      <c r="W360" s="445"/>
      <c r="X360" s="445"/>
      <c r="Y360" s="445"/>
      <c r="Z360" s="445"/>
      <c r="AA360" s="445"/>
      <c r="AB360" s="445"/>
      <c r="AC360" s="445"/>
      <c r="AD360" s="445"/>
      <c r="AE360" s="445"/>
      <c r="AF360" s="445"/>
      <c r="AG360" s="445"/>
      <c r="AH360" s="445"/>
      <c r="AI360" s="445"/>
      <c r="AJ360" s="445"/>
      <c r="AK360" s="445"/>
      <c r="AL360" s="445"/>
      <c r="AM360" s="445"/>
      <c r="AN360" s="445"/>
      <c r="AO360" s="445"/>
    </row>
    <row r="361" spans="1:41" s="446" customFormat="1">
      <c r="A361" s="445"/>
      <c r="B361" s="445"/>
      <c r="C361" s="445"/>
      <c r="D361" s="445"/>
      <c r="E361" s="445"/>
      <c r="F361" s="445"/>
      <c r="G361" s="445"/>
      <c r="H361" s="445"/>
      <c r="I361" s="445"/>
      <c r="J361" s="445"/>
      <c r="K361" s="445"/>
      <c r="L361" s="445"/>
      <c r="M361" s="445"/>
      <c r="N361" s="445"/>
      <c r="O361" s="445"/>
      <c r="P361" s="445"/>
      <c r="Q361" s="445"/>
      <c r="R361" s="445"/>
      <c r="S361" s="445"/>
      <c r="T361" s="445"/>
      <c r="U361" s="445"/>
      <c r="V361" s="445"/>
      <c r="W361" s="445"/>
      <c r="X361" s="445"/>
      <c r="Y361" s="445"/>
      <c r="Z361" s="445"/>
      <c r="AA361" s="445"/>
      <c r="AB361" s="445"/>
      <c r="AC361" s="445"/>
      <c r="AD361" s="445"/>
      <c r="AE361" s="445"/>
      <c r="AF361" s="445"/>
      <c r="AG361" s="445"/>
      <c r="AH361" s="445"/>
      <c r="AI361" s="445"/>
      <c r="AJ361" s="445"/>
      <c r="AK361" s="445"/>
      <c r="AL361" s="445"/>
      <c r="AM361" s="445"/>
      <c r="AN361" s="445"/>
      <c r="AO361" s="445"/>
    </row>
    <row r="362" spans="1:41" s="446" customFormat="1">
      <c r="A362" s="445"/>
      <c r="B362" s="445"/>
      <c r="C362" s="445"/>
      <c r="D362" s="445"/>
      <c r="E362" s="445"/>
      <c r="F362" s="445"/>
      <c r="G362" s="445"/>
      <c r="H362" s="445"/>
      <c r="I362" s="445"/>
      <c r="J362" s="445"/>
      <c r="K362" s="445"/>
      <c r="L362" s="445"/>
      <c r="M362" s="445"/>
      <c r="N362" s="445"/>
      <c r="O362" s="445"/>
      <c r="P362" s="445"/>
      <c r="Q362" s="445"/>
      <c r="R362" s="445"/>
      <c r="S362" s="445"/>
      <c r="T362" s="445"/>
      <c r="U362" s="445"/>
      <c r="V362" s="445"/>
      <c r="W362" s="445"/>
      <c r="X362" s="445"/>
      <c r="Y362" s="445"/>
      <c r="Z362" s="445"/>
      <c r="AA362" s="445"/>
      <c r="AB362" s="445"/>
      <c r="AC362" s="445"/>
      <c r="AD362" s="445"/>
      <c r="AE362" s="445"/>
      <c r="AF362" s="445"/>
      <c r="AG362" s="445"/>
      <c r="AH362" s="445"/>
      <c r="AI362" s="445"/>
      <c r="AJ362" s="445"/>
      <c r="AK362" s="445"/>
      <c r="AL362" s="445"/>
      <c r="AM362" s="445"/>
      <c r="AN362" s="445"/>
      <c r="AO362" s="445"/>
    </row>
    <row r="363" spans="1:41" s="446" customFormat="1">
      <c r="A363" s="445"/>
      <c r="B363" s="445"/>
      <c r="C363" s="445"/>
      <c r="D363" s="445"/>
      <c r="E363" s="445"/>
      <c r="F363" s="445"/>
      <c r="G363" s="445"/>
      <c r="H363" s="445"/>
      <c r="I363" s="445"/>
      <c r="J363" s="445"/>
      <c r="K363" s="445"/>
      <c r="L363" s="445"/>
      <c r="M363" s="445"/>
      <c r="N363" s="445"/>
      <c r="O363" s="445"/>
      <c r="P363" s="445"/>
      <c r="Q363" s="445"/>
      <c r="R363" s="445"/>
      <c r="S363" s="445"/>
      <c r="T363" s="445"/>
      <c r="U363" s="445"/>
      <c r="V363" s="445"/>
      <c r="W363" s="445"/>
      <c r="X363" s="445"/>
      <c r="Y363" s="445"/>
      <c r="Z363" s="445"/>
      <c r="AA363" s="445"/>
      <c r="AB363" s="445"/>
      <c r="AC363" s="445"/>
      <c r="AD363" s="445"/>
      <c r="AE363" s="445"/>
      <c r="AF363" s="445"/>
      <c r="AG363" s="445"/>
      <c r="AH363" s="445"/>
      <c r="AI363" s="445"/>
      <c r="AJ363" s="445"/>
      <c r="AK363" s="445"/>
      <c r="AL363" s="445"/>
      <c r="AM363" s="445"/>
      <c r="AN363" s="445"/>
      <c r="AO363" s="445"/>
    </row>
    <row r="364" spans="1:41" s="446" customFormat="1">
      <c r="A364" s="445"/>
      <c r="B364" s="445"/>
      <c r="C364" s="445"/>
      <c r="D364" s="445"/>
      <c r="E364" s="445"/>
      <c r="F364" s="445"/>
      <c r="G364" s="445"/>
      <c r="H364" s="445"/>
      <c r="I364" s="445"/>
      <c r="J364" s="445"/>
      <c r="K364" s="445"/>
      <c r="L364" s="445"/>
      <c r="M364" s="445"/>
      <c r="N364" s="445"/>
      <c r="O364" s="445"/>
      <c r="P364" s="445"/>
      <c r="Q364" s="445"/>
      <c r="R364" s="445"/>
      <c r="S364" s="445"/>
      <c r="T364" s="445"/>
      <c r="U364" s="445"/>
      <c r="V364" s="445"/>
      <c r="W364" s="445"/>
      <c r="X364" s="445"/>
      <c r="Y364" s="445"/>
      <c r="Z364" s="445"/>
      <c r="AA364" s="445"/>
      <c r="AB364" s="445"/>
      <c r="AC364" s="445"/>
      <c r="AD364" s="445"/>
      <c r="AE364" s="445"/>
      <c r="AF364" s="445"/>
      <c r="AG364" s="445"/>
      <c r="AH364" s="445"/>
      <c r="AI364" s="445"/>
      <c r="AJ364" s="445"/>
      <c r="AK364" s="445"/>
      <c r="AL364" s="445"/>
      <c r="AM364" s="445"/>
      <c r="AN364" s="445"/>
      <c r="AO364" s="445"/>
    </row>
    <row r="365" spans="1:41" s="446" customFormat="1">
      <c r="A365" s="445"/>
      <c r="B365" s="445"/>
      <c r="C365" s="445"/>
      <c r="D365" s="445"/>
      <c r="E365" s="445"/>
      <c r="F365" s="445"/>
      <c r="G365" s="445"/>
      <c r="H365" s="445"/>
      <c r="I365" s="445"/>
      <c r="J365" s="445"/>
      <c r="K365" s="445"/>
      <c r="L365" s="445"/>
      <c r="M365" s="445"/>
      <c r="N365" s="445"/>
      <c r="O365" s="445"/>
      <c r="P365" s="445"/>
      <c r="Q365" s="445"/>
      <c r="R365" s="445"/>
      <c r="S365" s="445"/>
      <c r="T365" s="445"/>
      <c r="U365" s="445"/>
      <c r="V365" s="445"/>
      <c r="W365" s="445"/>
      <c r="X365" s="445"/>
      <c r="Y365" s="445"/>
      <c r="Z365" s="445"/>
      <c r="AA365" s="445"/>
      <c r="AB365" s="445"/>
      <c r="AC365" s="445"/>
      <c r="AD365" s="445"/>
      <c r="AE365" s="445"/>
      <c r="AF365" s="445"/>
      <c r="AG365" s="445"/>
      <c r="AH365" s="445"/>
      <c r="AI365" s="445"/>
      <c r="AJ365" s="445"/>
      <c r="AK365" s="445"/>
      <c r="AL365" s="445"/>
      <c r="AM365" s="445"/>
      <c r="AN365" s="445"/>
      <c r="AO365" s="445"/>
    </row>
    <row r="366" spans="1:41" s="446" customFormat="1">
      <c r="A366" s="445"/>
      <c r="B366" s="445"/>
      <c r="C366" s="445"/>
      <c r="D366" s="445"/>
      <c r="E366" s="445"/>
      <c r="F366" s="445"/>
      <c r="G366" s="445"/>
      <c r="H366" s="445"/>
      <c r="I366" s="445"/>
      <c r="J366" s="445"/>
      <c r="K366" s="445"/>
      <c r="L366" s="445"/>
      <c r="M366" s="445"/>
      <c r="N366" s="445"/>
      <c r="O366" s="445"/>
      <c r="P366" s="445"/>
      <c r="Q366" s="445"/>
      <c r="R366" s="445"/>
      <c r="S366" s="445"/>
      <c r="T366" s="445"/>
      <c r="U366" s="445"/>
      <c r="V366" s="445"/>
      <c r="W366" s="445"/>
      <c r="X366" s="445"/>
      <c r="Y366" s="445"/>
      <c r="Z366" s="445"/>
      <c r="AA366" s="445"/>
      <c r="AB366" s="445"/>
      <c r="AC366" s="445"/>
      <c r="AD366" s="445"/>
      <c r="AE366" s="445"/>
      <c r="AF366" s="445"/>
      <c r="AG366" s="445"/>
      <c r="AH366" s="445"/>
      <c r="AI366" s="445"/>
      <c r="AJ366" s="445"/>
      <c r="AK366" s="445"/>
      <c r="AL366" s="445"/>
      <c r="AM366" s="445"/>
      <c r="AN366" s="445"/>
      <c r="AO366" s="445"/>
    </row>
    <row r="367" spans="1:41" s="446" customFormat="1">
      <c r="A367" s="445"/>
      <c r="B367" s="445"/>
      <c r="C367" s="445"/>
      <c r="D367" s="445"/>
      <c r="E367" s="445"/>
      <c r="F367" s="445"/>
      <c r="G367" s="445"/>
      <c r="H367" s="445"/>
      <c r="I367" s="445"/>
      <c r="J367" s="445"/>
      <c r="K367" s="445"/>
      <c r="L367" s="445"/>
      <c r="M367" s="445"/>
      <c r="N367" s="445"/>
      <c r="O367" s="445"/>
      <c r="P367" s="445"/>
      <c r="Q367" s="445"/>
      <c r="R367" s="445"/>
      <c r="S367" s="445"/>
      <c r="T367" s="445"/>
      <c r="U367" s="445"/>
      <c r="V367" s="445"/>
      <c r="W367" s="445"/>
      <c r="X367" s="445"/>
      <c r="Y367" s="445"/>
      <c r="Z367" s="445"/>
      <c r="AA367" s="445"/>
      <c r="AB367" s="445"/>
      <c r="AC367" s="445"/>
      <c r="AD367" s="445"/>
      <c r="AE367" s="445"/>
      <c r="AF367" s="445"/>
      <c r="AG367" s="445"/>
      <c r="AH367" s="445"/>
      <c r="AI367" s="445"/>
      <c r="AJ367" s="445"/>
      <c r="AK367" s="445"/>
      <c r="AL367" s="445"/>
      <c r="AM367" s="445"/>
      <c r="AN367" s="445"/>
      <c r="AO367" s="445"/>
    </row>
    <row r="368" spans="1:41" s="446" customFormat="1">
      <c r="A368" s="445"/>
      <c r="B368" s="445"/>
      <c r="C368" s="445"/>
      <c r="D368" s="445"/>
      <c r="E368" s="445"/>
      <c r="F368" s="445"/>
      <c r="G368" s="445"/>
      <c r="H368" s="445"/>
      <c r="I368" s="445"/>
      <c r="J368" s="445"/>
      <c r="K368" s="445"/>
      <c r="L368" s="445"/>
      <c r="M368" s="445"/>
      <c r="N368" s="445"/>
      <c r="O368" s="445"/>
      <c r="P368" s="445"/>
      <c r="Q368" s="445"/>
      <c r="R368" s="445"/>
      <c r="S368" s="445"/>
      <c r="T368" s="445"/>
      <c r="U368" s="445"/>
      <c r="V368" s="445"/>
      <c r="W368" s="445"/>
      <c r="X368" s="445"/>
      <c r="Y368" s="445"/>
      <c r="Z368" s="445"/>
      <c r="AA368" s="445"/>
      <c r="AB368" s="445"/>
      <c r="AC368" s="445"/>
      <c r="AD368" s="445"/>
      <c r="AE368" s="445"/>
      <c r="AF368" s="445"/>
      <c r="AG368" s="445"/>
      <c r="AH368" s="445"/>
      <c r="AI368" s="445"/>
      <c r="AJ368" s="445"/>
      <c r="AK368" s="445"/>
      <c r="AL368" s="445"/>
      <c r="AM368" s="445"/>
      <c r="AN368" s="445"/>
      <c r="AO368" s="445"/>
    </row>
    <row r="369" spans="1:41" s="446" customFormat="1">
      <c r="A369" s="445"/>
      <c r="B369" s="445"/>
      <c r="C369" s="445"/>
      <c r="D369" s="445"/>
      <c r="E369" s="445"/>
      <c r="F369" s="445"/>
      <c r="G369" s="445"/>
      <c r="H369" s="445"/>
      <c r="I369" s="445"/>
      <c r="J369" s="445"/>
      <c r="K369" s="445"/>
      <c r="L369" s="445"/>
      <c r="M369" s="445"/>
      <c r="N369" s="445"/>
      <c r="O369" s="445"/>
      <c r="P369" s="445"/>
      <c r="Q369" s="445"/>
      <c r="R369" s="445"/>
      <c r="S369" s="445"/>
      <c r="T369" s="445"/>
      <c r="U369" s="445"/>
      <c r="V369" s="445"/>
      <c r="W369" s="445"/>
      <c r="X369" s="445"/>
      <c r="Y369" s="445"/>
      <c r="Z369" s="445"/>
      <c r="AA369" s="445"/>
      <c r="AB369" s="445"/>
      <c r="AC369" s="445"/>
      <c r="AD369" s="445"/>
      <c r="AE369" s="445"/>
      <c r="AF369" s="445"/>
      <c r="AG369" s="445"/>
      <c r="AH369" s="445"/>
      <c r="AI369" s="445"/>
      <c r="AJ369" s="445"/>
      <c r="AK369" s="445"/>
      <c r="AL369" s="445"/>
      <c r="AM369" s="445"/>
      <c r="AN369" s="445"/>
      <c r="AO369" s="445"/>
    </row>
    <row r="370" spans="1:41" s="446" customFormat="1">
      <c r="A370" s="445"/>
      <c r="B370" s="445"/>
      <c r="C370" s="445"/>
      <c r="D370" s="445"/>
      <c r="E370" s="445"/>
      <c r="F370" s="445"/>
      <c r="G370" s="445"/>
      <c r="H370" s="445"/>
      <c r="I370" s="445"/>
      <c r="J370" s="445"/>
      <c r="K370" s="445"/>
      <c r="L370" s="445"/>
      <c r="M370" s="445"/>
      <c r="N370" s="445"/>
      <c r="O370" s="445"/>
      <c r="P370" s="445"/>
      <c r="Q370" s="445"/>
      <c r="R370" s="445"/>
      <c r="S370" s="445"/>
      <c r="T370" s="445"/>
      <c r="U370" s="445"/>
      <c r="V370" s="445"/>
      <c r="W370" s="445"/>
      <c r="X370" s="445"/>
      <c r="Y370" s="445"/>
      <c r="Z370" s="445"/>
      <c r="AA370" s="445"/>
      <c r="AB370" s="445"/>
      <c r="AC370" s="445"/>
      <c r="AD370" s="445"/>
      <c r="AE370" s="445"/>
      <c r="AF370" s="445"/>
      <c r="AG370" s="445"/>
      <c r="AH370" s="445"/>
      <c r="AI370" s="445"/>
      <c r="AJ370" s="445"/>
      <c r="AK370" s="445"/>
      <c r="AL370" s="445"/>
      <c r="AM370" s="445"/>
      <c r="AN370" s="445"/>
      <c r="AO370" s="445"/>
    </row>
    <row r="371" spans="1:41" s="446" customFormat="1">
      <c r="A371" s="445"/>
      <c r="B371" s="445"/>
      <c r="C371" s="445"/>
      <c r="D371" s="445"/>
      <c r="E371" s="445"/>
      <c r="F371" s="445"/>
      <c r="G371" s="445"/>
      <c r="H371" s="445"/>
      <c r="I371" s="445"/>
      <c r="J371" s="445"/>
      <c r="K371" s="445"/>
      <c r="L371" s="445"/>
      <c r="M371" s="445"/>
      <c r="N371" s="445"/>
      <c r="O371" s="445"/>
      <c r="P371" s="445"/>
      <c r="Q371" s="445"/>
      <c r="R371" s="445"/>
      <c r="S371" s="445"/>
      <c r="T371" s="445"/>
      <c r="U371" s="445"/>
      <c r="V371" s="445"/>
      <c r="W371" s="445"/>
      <c r="X371" s="445"/>
      <c r="Y371" s="445"/>
      <c r="Z371" s="445"/>
      <c r="AA371" s="445"/>
      <c r="AB371" s="445"/>
      <c r="AC371" s="445"/>
      <c r="AD371" s="445"/>
      <c r="AE371" s="445"/>
      <c r="AF371" s="445"/>
      <c r="AG371" s="445"/>
      <c r="AH371" s="445"/>
      <c r="AI371" s="445"/>
      <c r="AJ371" s="445"/>
      <c r="AK371" s="445"/>
      <c r="AL371" s="445"/>
      <c r="AM371" s="445"/>
      <c r="AN371" s="445"/>
      <c r="AO371" s="445"/>
    </row>
    <row r="372" spans="1:41" s="446" customFormat="1">
      <c r="A372" s="445"/>
      <c r="B372" s="445"/>
      <c r="C372" s="445"/>
      <c r="D372" s="445"/>
      <c r="E372" s="445"/>
      <c r="F372" s="445"/>
      <c r="G372" s="445"/>
      <c r="H372" s="445"/>
      <c r="I372" s="445"/>
      <c r="J372" s="445"/>
      <c r="K372" s="445"/>
      <c r="L372" s="445"/>
      <c r="M372" s="445"/>
      <c r="N372" s="445"/>
      <c r="O372" s="445"/>
      <c r="P372" s="445"/>
      <c r="Q372" s="445"/>
      <c r="R372" s="445"/>
      <c r="S372" s="445"/>
      <c r="T372" s="445"/>
      <c r="U372" s="445"/>
      <c r="V372" s="445"/>
      <c r="W372" s="445"/>
      <c r="X372" s="445"/>
      <c r="Y372" s="445"/>
      <c r="Z372" s="445"/>
      <c r="AA372" s="445"/>
      <c r="AB372" s="445"/>
      <c r="AC372" s="445"/>
      <c r="AD372" s="445"/>
      <c r="AE372" s="445"/>
      <c r="AF372" s="445"/>
      <c r="AG372" s="445"/>
      <c r="AH372" s="445"/>
      <c r="AI372" s="445"/>
      <c r="AJ372" s="445"/>
      <c r="AK372" s="445"/>
      <c r="AL372" s="445"/>
      <c r="AM372" s="445"/>
      <c r="AN372" s="445"/>
      <c r="AO372" s="445"/>
    </row>
    <row r="373" spans="1:41" s="446" customFormat="1">
      <c r="A373" s="445"/>
      <c r="B373" s="445"/>
      <c r="C373" s="445"/>
      <c r="D373" s="445"/>
      <c r="E373" s="445"/>
      <c r="F373" s="445"/>
      <c r="G373" s="445"/>
      <c r="H373" s="445"/>
      <c r="I373" s="445"/>
      <c r="J373" s="445"/>
      <c r="K373" s="445"/>
      <c r="L373" s="445"/>
      <c r="M373" s="445"/>
      <c r="N373" s="445"/>
      <c r="O373" s="445"/>
      <c r="P373" s="445"/>
      <c r="Q373" s="445"/>
      <c r="R373" s="445"/>
      <c r="S373" s="445"/>
      <c r="T373" s="445"/>
      <c r="U373" s="445"/>
      <c r="V373" s="445"/>
      <c r="W373" s="445"/>
      <c r="X373" s="445"/>
      <c r="Y373" s="445"/>
      <c r="Z373" s="445"/>
      <c r="AA373" s="445"/>
      <c r="AB373" s="445"/>
      <c r="AC373" s="445"/>
      <c r="AD373" s="445"/>
      <c r="AE373" s="445"/>
      <c r="AF373" s="445"/>
      <c r="AG373" s="445"/>
      <c r="AH373" s="445"/>
      <c r="AI373" s="445"/>
      <c r="AJ373" s="445"/>
      <c r="AK373" s="445"/>
      <c r="AL373" s="445"/>
      <c r="AM373" s="445"/>
      <c r="AN373" s="445"/>
      <c r="AO373" s="445"/>
    </row>
    <row r="374" spans="1:41" s="446" customFormat="1">
      <c r="A374" s="445"/>
      <c r="B374" s="445"/>
      <c r="C374" s="445"/>
      <c r="D374" s="445"/>
      <c r="E374" s="445"/>
      <c r="F374" s="445"/>
      <c r="G374" s="445"/>
      <c r="H374" s="445"/>
      <c r="I374" s="445"/>
      <c r="J374" s="445"/>
      <c r="K374" s="445"/>
      <c r="L374" s="445"/>
      <c r="M374" s="445"/>
      <c r="N374" s="445"/>
      <c r="O374" s="445"/>
      <c r="P374" s="445"/>
      <c r="Q374" s="445"/>
      <c r="R374" s="445"/>
      <c r="S374" s="445"/>
      <c r="T374" s="445"/>
      <c r="U374" s="445"/>
      <c r="V374" s="445"/>
      <c r="W374" s="445"/>
      <c r="X374" s="445"/>
      <c r="Y374" s="445"/>
      <c r="Z374" s="445"/>
      <c r="AA374" s="445"/>
      <c r="AB374" s="445"/>
      <c r="AC374" s="445"/>
      <c r="AD374" s="445"/>
      <c r="AE374" s="445"/>
      <c r="AF374" s="445"/>
      <c r="AG374" s="445"/>
      <c r="AH374" s="445"/>
      <c r="AI374" s="445"/>
      <c r="AJ374" s="445"/>
      <c r="AK374" s="445"/>
      <c r="AL374" s="445"/>
      <c r="AM374" s="445"/>
      <c r="AN374" s="445"/>
      <c r="AO374" s="445"/>
    </row>
    <row r="375" spans="1:41" s="446" customFormat="1">
      <c r="A375" s="445"/>
      <c r="B375" s="445"/>
      <c r="C375" s="445"/>
      <c r="D375" s="445"/>
      <c r="E375" s="445"/>
      <c r="F375" s="445"/>
      <c r="G375" s="445"/>
      <c r="H375" s="445"/>
      <c r="I375" s="445"/>
      <c r="J375" s="445"/>
      <c r="K375" s="445"/>
      <c r="L375" s="445"/>
      <c r="M375" s="445"/>
      <c r="N375" s="445"/>
      <c r="O375" s="445"/>
      <c r="P375" s="445"/>
      <c r="Q375" s="445"/>
      <c r="R375" s="445"/>
      <c r="S375" s="445"/>
      <c r="T375" s="445"/>
      <c r="U375" s="445"/>
      <c r="V375" s="445"/>
      <c r="W375" s="445"/>
      <c r="X375" s="445"/>
      <c r="Y375" s="445"/>
      <c r="Z375" s="445"/>
      <c r="AA375" s="445"/>
      <c r="AB375" s="445"/>
      <c r="AC375" s="445"/>
      <c r="AD375" s="445"/>
      <c r="AE375" s="445"/>
      <c r="AF375" s="445"/>
      <c r="AG375" s="445"/>
      <c r="AH375" s="445"/>
      <c r="AI375" s="445"/>
      <c r="AJ375" s="445"/>
      <c r="AK375" s="445"/>
      <c r="AL375" s="445"/>
      <c r="AM375" s="445"/>
      <c r="AN375" s="445"/>
      <c r="AO375" s="445"/>
    </row>
    <row r="376" spans="1:41" s="446" customFormat="1">
      <c r="A376" s="445"/>
      <c r="B376" s="445"/>
      <c r="C376" s="445"/>
      <c r="D376" s="445"/>
      <c r="E376" s="445"/>
      <c r="F376" s="445"/>
      <c r="G376" s="445"/>
      <c r="H376" s="445"/>
      <c r="I376" s="445"/>
      <c r="J376" s="445"/>
      <c r="K376" s="445"/>
      <c r="L376" s="445"/>
      <c r="M376" s="445"/>
      <c r="N376" s="445"/>
      <c r="O376" s="445"/>
      <c r="P376" s="445"/>
      <c r="Q376" s="445"/>
      <c r="R376" s="445"/>
      <c r="S376" s="445"/>
      <c r="T376" s="445"/>
      <c r="U376" s="445"/>
      <c r="V376" s="445"/>
      <c r="W376" s="445"/>
      <c r="X376" s="445"/>
      <c r="Y376" s="445"/>
      <c r="Z376" s="445"/>
      <c r="AA376" s="445"/>
      <c r="AB376" s="445"/>
      <c r="AC376" s="445"/>
      <c r="AD376" s="445"/>
      <c r="AE376" s="445"/>
      <c r="AF376" s="445"/>
      <c r="AG376" s="445"/>
      <c r="AH376" s="445"/>
      <c r="AI376" s="445"/>
      <c r="AJ376" s="445"/>
      <c r="AK376" s="445"/>
      <c r="AL376" s="445"/>
      <c r="AM376" s="445"/>
      <c r="AN376" s="445"/>
      <c r="AO376" s="445"/>
    </row>
    <row r="377" spans="1:41" s="446" customFormat="1">
      <c r="A377" s="445"/>
      <c r="B377" s="445"/>
      <c r="C377" s="445"/>
      <c r="D377" s="445"/>
      <c r="E377" s="445"/>
      <c r="F377" s="445"/>
      <c r="G377" s="445"/>
      <c r="H377" s="445"/>
      <c r="I377" s="445"/>
      <c r="J377" s="445"/>
      <c r="K377" s="445"/>
      <c r="L377" s="445"/>
      <c r="M377" s="445"/>
      <c r="N377" s="445"/>
      <c r="O377" s="445"/>
      <c r="P377" s="445"/>
      <c r="Q377" s="445"/>
      <c r="R377" s="445"/>
      <c r="S377" s="445"/>
      <c r="T377" s="445"/>
      <c r="U377" s="445"/>
      <c r="V377" s="445"/>
      <c r="W377" s="445"/>
      <c r="X377" s="445"/>
      <c r="Y377" s="445"/>
      <c r="Z377" s="445"/>
      <c r="AA377" s="445"/>
      <c r="AB377" s="445"/>
      <c r="AC377" s="445"/>
      <c r="AD377" s="445"/>
      <c r="AE377" s="445"/>
      <c r="AF377" s="445"/>
      <c r="AG377" s="445"/>
      <c r="AH377" s="445"/>
      <c r="AI377" s="445"/>
      <c r="AJ377" s="445"/>
      <c r="AK377" s="445"/>
      <c r="AL377" s="445"/>
      <c r="AM377" s="445"/>
      <c r="AN377" s="445"/>
      <c r="AO377" s="445"/>
    </row>
    <row r="378" spans="1:41" s="446" customFormat="1">
      <c r="A378" s="445"/>
      <c r="B378" s="445"/>
      <c r="C378" s="445"/>
      <c r="D378" s="445"/>
      <c r="E378" s="445"/>
      <c r="F378" s="445"/>
      <c r="G378" s="445"/>
      <c r="H378" s="445"/>
      <c r="I378" s="445"/>
      <c r="J378" s="445"/>
      <c r="K378" s="445"/>
      <c r="L378" s="445"/>
      <c r="M378" s="445"/>
      <c r="N378" s="445"/>
      <c r="O378" s="445"/>
      <c r="P378" s="445"/>
      <c r="Q378" s="445"/>
      <c r="R378" s="445"/>
      <c r="S378" s="445"/>
      <c r="T378" s="445"/>
      <c r="U378" s="445"/>
      <c r="V378" s="445"/>
      <c r="W378" s="445"/>
      <c r="X378" s="445"/>
      <c r="Y378" s="445"/>
      <c r="Z378" s="445"/>
      <c r="AA378" s="445"/>
      <c r="AB378" s="445"/>
      <c r="AC378" s="445"/>
      <c r="AD378" s="445"/>
      <c r="AE378" s="445"/>
      <c r="AF378" s="445"/>
      <c r="AG378" s="445"/>
      <c r="AH378" s="445"/>
      <c r="AI378" s="445"/>
      <c r="AJ378" s="445"/>
      <c r="AK378" s="445"/>
      <c r="AL378" s="445"/>
      <c r="AM378" s="445"/>
      <c r="AN378" s="445"/>
      <c r="AO378" s="445"/>
    </row>
    <row r="379" spans="1:41" s="446" customFormat="1">
      <c r="A379" s="445"/>
      <c r="B379" s="445"/>
      <c r="C379" s="445"/>
      <c r="D379" s="445"/>
      <c r="E379" s="445"/>
      <c r="F379" s="445"/>
      <c r="G379" s="445"/>
      <c r="H379" s="445"/>
      <c r="I379" s="445"/>
      <c r="J379" s="445"/>
      <c r="K379" s="445"/>
      <c r="L379" s="445"/>
      <c r="M379" s="445"/>
      <c r="N379" s="445"/>
      <c r="O379" s="445"/>
      <c r="P379" s="445"/>
      <c r="Q379" s="445"/>
      <c r="R379" s="445"/>
      <c r="S379" s="445"/>
      <c r="T379" s="445"/>
      <c r="U379" s="445"/>
      <c r="V379" s="445"/>
      <c r="W379" s="445"/>
      <c r="X379" s="445"/>
      <c r="Y379" s="445"/>
      <c r="Z379" s="445"/>
      <c r="AA379" s="445"/>
      <c r="AB379" s="445"/>
      <c r="AC379" s="445"/>
      <c r="AD379" s="445"/>
      <c r="AE379" s="445"/>
      <c r="AF379" s="445"/>
      <c r="AG379" s="445"/>
      <c r="AH379" s="445"/>
      <c r="AI379" s="445"/>
      <c r="AJ379" s="445"/>
      <c r="AK379" s="445"/>
      <c r="AL379" s="445"/>
      <c r="AM379" s="445"/>
      <c r="AN379" s="445"/>
      <c r="AO379" s="445"/>
    </row>
    <row r="380" spans="1:41" s="446" customFormat="1">
      <c r="A380" s="445"/>
      <c r="B380" s="445"/>
      <c r="C380" s="445"/>
      <c r="D380" s="445"/>
      <c r="E380" s="445"/>
      <c r="F380" s="445"/>
      <c r="G380" s="445"/>
      <c r="H380" s="445"/>
      <c r="I380" s="445"/>
      <c r="J380" s="445"/>
      <c r="K380" s="445"/>
      <c r="L380" s="445"/>
      <c r="M380" s="445"/>
      <c r="N380" s="445"/>
      <c r="O380" s="445"/>
      <c r="P380" s="445"/>
      <c r="Q380" s="445"/>
      <c r="R380" s="445"/>
      <c r="S380" s="445"/>
      <c r="T380" s="445"/>
      <c r="U380" s="445"/>
      <c r="V380" s="445"/>
      <c r="W380" s="445"/>
      <c r="X380" s="445"/>
      <c r="Y380" s="445"/>
      <c r="Z380" s="445"/>
      <c r="AA380" s="445"/>
      <c r="AB380" s="445"/>
      <c r="AC380" s="445"/>
      <c r="AD380" s="445"/>
      <c r="AE380" s="445"/>
      <c r="AF380" s="445"/>
      <c r="AG380" s="445"/>
      <c r="AH380" s="445"/>
      <c r="AI380" s="445"/>
      <c r="AJ380" s="445"/>
      <c r="AK380" s="445"/>
      <c r="AL380" s="445"/>
      <c r="AM380" s="445"/>
      <c r="AN380" s="445"/>
      <c r="AO380" s="445"/>
    </row>
    <row r="381" spans="1:41" s="446" customFormat="1">
      <c r="A381" s="445"/>
      <c r="B381" s="445"/>
      <c r="C381" s="445"/>
      <c r="D381" s="445"/>
      <c r="E381" s="445"/>
      <c r="F381" s="445"/>
      <c r="G381" s="445"/>
      <c r="H381" s="445"/>
      <c r="I381" s="445"/>
      <c r="J381" s="445"/>
      <c r="K381" s="445"/>
      <c r="L381" s="445"/>
      <c r="M381" s="445"/>
      <c r="N381" s="445"/>
      <c r="O381" s="445"/>
      <c r="P381" s="445"/>
      <c r="Q381" s="445"/>
      <c r="R381" s="445"/>
      <c r="S381" s="445"/>
      <c r="T381" s="445"/>
      <c r="U381" s="445"/>
      <c r="V381" s="445"/>
      <c r="W381" s="445"/>
      <c r="X381" s="445"/>
      <c r="Y381" s="445"/>
      <c r="Z381" s="445"/>
      <c r="AA381" s="445"/>
      <c r="AB381" s="445"/>
      <c r="AC381" s="445"/>
      <c r="AD381" s="445"/>
      <c r="AE381" s="445"/>
      <c r="AF381" s="445"/>
      <c r="AG381" s="445"/>
      <c r="AH381" s="445"/>
      <c r="AI381" s="445"/>
      <c r="AJ381" s="445"/>
      <c r="AK381" s="445"/>
      <c r="AL381" s="445"/>
      <c r="AM381" s="445"/>
      <c r="AN381" s="445"/>
      <c r="AO381" s="445"/>
    </row>
    <row r="382" spans="1:41" s="446" customFormat="1">
      <c r="A382" s="445"/>
      <c r="B382" s="445"/>
      <c r="C382" s="445"/>
      <c r="D382" s="445"/>
      <c r="E382" s="445"/>
      <c r="F382" s="445"/>
      <c r="G382" s="445"/>
      <c r="H382" s="445"/>
      <c r="I382" s="445"/>
      <c r="J382" s="445"/>
      <c r="K382" s="445"/>
      <c r="L382" s="445"/>
      <c r="M382" s="445"/>
      <c r="N382" s="445"/>
      <c r="O382" s="445"/>
      <c r="P382" s="445"/>
      <c r="Q382" s="445"/>
      <c r="R382" s="445"/>
      <c r="S382" s="445"/>
      <c r="T382" s="445"/>
      <c r="U382" s="445"/>
      <c r="V382" s="445"/>
      <c r="W382" s="445"/>
      <c r="X382" s="445"/>
      <c r="Y382" s="445"/>
      <c r="Z382" s="445"/>
      <c r="AA382" s="445"/>
      <c r="AB382" s="445"/>
      <c r="AC382" s="445"/>
      <c r="AD382" s="445"/>
      <c r="AE382" s="445"/>
      <c r="AF382" s="445"/>
      <c r="AG382" s="445"/>
      <c r="AH382" s="445"/>
      <c r="AI382" s="445"/>
      <c r="AJ382" s="445"/>
      <c r="AK382" s="445"/>
      <c r="AL382" s="445"/>
      <c r="AM382" s="445"/>
      <c r="AN382" s="445"/>
      <c r="AO382" s="445"/>
    </row>
    <row r="383" spans="1:41" s="446" customFormat="1">
      <c r="A383" s="445"/>
      <c r="B383" s="445"/>
      <c r="C383" s="445"/>
      <c r="D383" s="445"/>
      <c r="E383" s="445"/>
      <c r="F383" s="445"/>
      <c r="G383" s="445"/>
      <c r="H383" s="445"/>
      <c r="I383" s="445"/>
      <c r="J383" s="445"/>
      <c r="K383" s="445"/>
      <c r="L383" s="445"/>
      <c r="M383" s="445"/>
      <c r="N383" s="445"/>
      <c r="O383" s="445"/>
      <c r="P383" s="445"/>
      <c r="Q383" s="445"/>
      <c r="R383" s="445"/>
      <c r="S383" s="445"/>
      <c r="T383" s="445"/>
      <c r="U383" s="445"/>
      <c r="V383" s="445"/>
      <c r="W383" s="445"/>
      <c r="X383" s="445"/>
      <c r="Y383" s="445"/>
      <c r="Z383" s="445"/>
      <c r="AA383" s="445"/>
      <c r="AB383" s="445"/>
      <c r="AC383" s="445"/>
      <c r="AD383" s="445"/>
      <c r="AE383" s="445"/>
      <c r="AF383" s="445"/>
      <c r="AG383" s="445"/>
      <c r="AH383" s="445"/>
      <c r="AI383" s="445"/>
      <c r="AJ383" s="445"/>
      <c r="AK383" s="445"/>
      <c r="AL383" s="445"/>
      <c r="AM383" s="445"/>
      <c r="AN383" s="445"/>
      <c r="AO383" s="445"/>
    </row>
    <row r="384" spans="1:41" s="446" customFormat="1">
      <c r="A384" s="445"/>
      <c r="B384" s="445"/>
      <c r="C384" s="445"/>
      <c r="D384" s="445"/>
      <c r="E384" s="445"/>
      <c r="F384" s="445"/>
      <c r="G384" s="445"/>
      <c r="H384" s="445"/>
      <c r="I384" s="445"/>
      <c r="J384" s="445"/>
      <c r="K384" s="445"/>
      <c r="L384" s="445"/>
      <c r="M384" s="445"/>
      <c r="N384" s="445"/>
      <c r="O384" s="445"/>
      <c r="P384" s="445"/>
      <c r="Q384" s="445"/>
      <c r="R384" s="445"/>
      <c r="S384" s="445"/>
      <c r="T384" s="445"/>
      <c r="U384" s="445"/>
      <c r="V384" s="445"/>
      <c r="W384" s="445"/>
      <c r="X384" s="445"/>
      <c r="Y384" s="445"/>
      <c r="Z384" s="445"/>
      <c r="AA384" s="445"/>
      <c r="AB384" s="445"/>
      <c r="AC384" s="445"/>
      <c r="AD384" s="445"/>
      <c r="AE384" s="445"/>
      <c r="AF384" s="445"/>
      <c r="AG384" s="445"/>
      <c r="AH384" s="445"/>
      <c r="AI384" s="445"/>
      <c r="AJ384" s="445"/>
      <c r="AK384" s="445"/>
      <c r="AL384" s="445"/>
      <c r="AM384" s="445"/>
      <c r="AN384" s="445"/>
      <c r="AO384" s="445"/>
    </row>
    <row r="385" spans="1:41" s="446" customFormat="1">
      <c r="A385" s="445"/>
      <c r="B385" s="445"/>
      <c r="C385" s="445"/>
      <c r="D385" s="445"/>
      <c r="E385" s="445"/>
      <c r="F385" s="445"/>
      <c r="G385" s="445"/>
      <c r="H385" s="445"/>
      <c r="I385" s="445"/>
      <c r="J385" s="445"/>
      <c r="K385" s="445"/>
      <c r="L385" s="445"/>
      <c r="M385" s="445"/>
      <c r="N385" s="445"/>
      <c r="O385" s="445"/>
      <c r="P385" s="445"/>
      <c r="Q385" s="445"/>
      <c r="R385" s="445"/>
      <c r="S385" s="445"/>
      <c r="T385" s="445"/>
      <c r="U385" s="445"/>
      <c r="V385" s="445"/>
      <c r="W385" s="445"/>
      <c r="X385" s="445"/>
      <c r="Y385" s="445"/>
      <c r="Z385" s="445"/>
      <c r="AA385" s="445"/>
      <c r="AB385" s="445"/>
      <c r="AC385" s="445"/>
      <c r="AD385" s="445"/>
      <c r="AE385" s="445"/>
      <c r="AF385" s="445"/>
      <c r="AG385" s="445"/>
      <c r="AH385" s="445"/>
      <c r="AI385" s="445"/>
      <c r="AJ385" s="445"/>
      <c r="AK385" s="445"/>
      <c r="AL385" s="445"/>
      <c r="AM385" s="445"/>
      <c r="AN385" s="445"/>
      <c r="AO385" s="445"/>
    </row>
    <row r="386" spans="1:41" s="446" customFormat="1">
      <c r="A386" s="445"/>
      <c r="B386" s="445"/>
      <c r="C386" s="445"/>
      <c r="D386" s="445"/>
      <c r="E386" s="445"/>
      <c r="F386" s="445"/>
      <c r="G386" s="445"/>
      <c r="H386" s="445"/>
      <c r="I386" s="445"/>
      <c r="J386" s="445"/>
      <c r="K386" s="445"/>
      <c r="L386" s="445"/>
      <c r="M386" s="445"/>
      <c r="N386" s="445"/>
      <c r="O386" s="445"/>
      <c r="P386" s="445"/>
      <c r="Q386" s="445"/>
      <c r="R386" s="445"/>
      <c r="S386" s="445"/>
      <c r="T386" s="445"/>
      <c r="U386" s="445"/>
      <c r="V386" s="445"/>
      <c r="W386" s="445"/>
      <c r="X386" s="445"/>
      <c r="Y386" s="445"/>
      <c r="Z386" s="445"/>
      <c r="AA386" s="445"/>
      <c r="AB386" s="445"/>
      <c r="AC386" s="445"/>
      <c r="AD386" s="445"/>
      <c r="AE386" s="445"/>
      <c r="AF386" s="445"/>
      <c r="AG386" s="445"/>
      <c r="AH386" s="445"/>
      <c r="AI386" s="445"/>
      <c r="AJ386" s="445"/>
      <c r="AK386" s="445"/>
      <c r="AL386" s="445"/>
      <c r="AM386" s="445"/>
      <c r="AN386" s="445"/>
      <c r="AO386" s="445"/>
    </row>
    <row r="387" spans="1:41" s="446" customFormat="1">
      <c r="A387" s="445"/>
      <c r="B387" s="445"/>
      <c r="C387" s="445"/>
      <c r="D387" s="445"/>
      <c r="E387" s="445"/>
      <c r="F387" s="445"/>
      <c r="G387" s="445"/>
      <c r="H387" s="445"/>
      <c r="I387" s="445"/>
      <c r="J387" s="445"/>
      <c r="K387" s="445"/>
      <c r="L387" s="445"/>
      <c r="M387" s="445"/>
      <c r="N387" s="445"/>
      <c r="O387" s="445"/>
      <c r="P387" s="445"/>
      <c r="Q387" s="445"/>
      <c r="R387" s="445"/>
      <c r="S387" s="445"/>
      <c r="T387" s="445"/>
      <c r="U387" s="445"/>
      <c r="V387" s="445"/>
      <c r="W387" s="445"/>
      <c r="X387" s="445"/>
      <c r="Y387" s="445"/>
      <c r="Z387" s="445"/>
      <c r="AA387" s="445"/>
      <c r="AB387" s="445"/>
      <c r="AC387" s="445"/>
      <c r="AD387" s="445"/>
      <c r="AE387" s="445"/>
      <c r="AF387" s="445"/>
      <c r="AG387" s="445"/>
      <c r="AH387" s="445"/>
      <c r="AI387" s="445"/>
      <c r="AJ387" s="445"/>
      <c r="AK387" s="445"/>
      <c r="AL387" s="445"/>
      <c r="AM387" s="445"/>
      <c r="AN387" s="445"/>
      <c r="AO387" s="445"/>
    </row>
    <row r="388" spans="1:41" s="446" customFormat="1">
      <c r="A388" s="445"/>
      <c r="B388" s="445"/>
      <c r="C388" s="445"/>
      <c r="D388" s="445"/>
      <c r="E388" s="445"/>
      <c r="F388" s="445"/>
      <c r="G388" s="445"/>
      <c r="H388" s="445"/>
      <c r="I388" s="445"/>
      <c r="J388" s="445"/>
      <c r="K388" s="445"/>
      <c r="L388" s="445"/>
      <c r="M388" s="445"/>
      <c r="N388" s="445"/>
      <c r="O388" s="445"/>
      <c r="P388" s="445"/>
      <c r="Q388" s="445"/>
      <c r="R388" s="445"/>
      <c r="S388" s="445"/>
      <c r="T388" s="445"/>
      <c r="U388" s="445"/>
      <c r="V388" s="445"/>
      <c r="W388" s="445"/>
      <c r="X388" s="445"/>
      <c r="Y388" s="445"/>
      <c r="Z388" s="445"/>
      <c r="AA388" s="445"/>
      <c r="AB388" s="445"/>
      <c r="AC388" s="445"/>
      <c r="AD388" s="445"/>
      <c r="AE388" s="445"/>
      <c r="AF388" s="445"/>
      <c r="AG388" s="445"/>
      <c r="AH388" s="445"/>
      <c r="AI388" s="445"/>
      <c r="AJ388" s="445"/>
      <c r="AK388" s="445"/>
      <c r="AL388" s="445"/>
      <c r="AM388" s="445"/>
      <c r="AN388" s="445"/>
      <c r="AO388" s="445"/>
    </row>
    <row r="389" spans="1:41" s="446" customFormat="1">
      <c r="A389" s="445"/>
      <c r="B389" s="445"/>
      <c r="C389" s="445"/>
      <c r="D389" s="445"/>
      <c r="E389" s="445"/>
      <c r="F389" s="445"/>
      <c r="G389" s="445"/>
      <c r="H389" s="445"/>
      <c r="I389" s="445"/>
      <c r="J389" s="445"/>
      <c r="K389" s="445"/>
      <c r="L389" s="445"/>
      <c r="M389" s="445"/>
      <c r="N389" s="445"/>
      <c r="O389" s="445"/>
      <c r="P389" s="445"/>
      <c r="Q389" s="445"/>
      <c r="R389" s="445"/>
      <c r="S389" s="445"/>
      <c r="T389" s="445"/>
      <c r="U389" s="445"/>
      <c r="V389" s="445"/>
      <c r="W389" s="445"/>
      <c r="X389" s="445"/>
      <c r="Y389" s="445"/>
      <c r="Z389" s="445"/>
      <c r="AA389" s="445"/>
      <c r="AB389" s="445"/>
      <c r="AC389" s="445"/>
      <c r="AD389" s="445"/>
      <c r="AE389" s="445"/>
      <c r="AF389" s="445"/>
      <c r="AG389" s="445"/>
      <c r="AH389" s="445"/>
      <c r="AI389" s="445"/>
      <c r="AJ389" s="445"/>
      <c r="AK389" s="445"/>
      <c r="AL389" s="445"/>
      <c r="AM389" s="445"/>
      <c r="AN389" s="445"/>
      <c r="AO389" s="445"/>
    </row>
    <row r="390" spans="1:41" s="446" customFormat="1">
      <c r="A390" s="445"/>
      <c r="B390" s="445"/>
      <c r="C390" s="445"/>
      <c r="D390" s="445"/>
      <c r="E390" s="445"/>
      <c r="F390" s="445"/>
      <c r="G390" s="445"/>
      <c r="H390" s="445"/>
      <c r="I390" s="445"/>
      <c r="J390" s="445"/>
      <c r="K390" s="445"/>
      <c r="L390" s="445"/>
      <c r="M390" s="445"/>
      <c r="N390" s="445"/>
      <c r="O390" s="445"/>
      <c r="P390" s="445"/>
      <c r="Q390" s="445"/>
      <c r="R390" s="445"/>
      <c r="S390" s="445"/>
      <c r="T390" s="445"/>
      <c r="U390" s="445"/>
      <c r="V390" s="445"/>
      <c r="W390" s="445"/>
      <c r="X390" s="445"/>
      <c r="Y390" s="445"/>
      <c r="Z390" s="445"/>
      <c r="AA390" s="445"/>
      <c r="AB390" s="445"/>
      <c r="AC390" s="445"/>
      <c r="AD390" s="445"/>
      <c r="AE390" s="445"/>
      <c r="AF390" s="445"/>
      <c r="AG390" s="445"/>
      <c r="AH390" s="445"/>
      <c r="AI390" s="445"/>
      <c r="AJ390" s="445"/>
      <c r="AK390" s="445"/>
      <c r="AL390" s="445"/>
      <c r="AM390" s="445"/>
      <c r="AN390" s="445"/>
      <c r="AO390" s="445"/>
    </row>
    <row r="391" spans="1:41" s="446" customFormat="1">
      <c r="A391" s="445"/>
      <c r="B391" s="445"/>
      <c r="C391" s="445"/>
      <c r="D391" s="445"/>
      <c r="E391" s="445"/>
      <c r="F391" s="445"/>
      <c r="G391" s="445"/>
      <c r="H391" s="445"/>
      <c r="I391" s="445"/>
      <c r="J391" s="445"/>
      <c r="K391" s="445"/>
      <c r="L391" s="445"/>
      <c r="M391" s="445"/>
      <c r="N391" s="445"/>
      <c r="O391" s="445"/>
      <c r="P391" s="445"/>
      <c r="Q391" s="445"/>
      <c r="R391" s="445"/>
      <c r="S391" s="445"/>
      <c r="T391" s="445"/>
      <c r="U391" s="445"/>
      <c r="V391" s="445"/>
      <c r="W391" s="445"/>
      <c r="X391" s="445"/>
      <c r="Y391" s="445"/>
      <c r="Z391" s="445"/>
      <c r="AA391" s="445"/>
      <c r="AB391" s="445"/>
      <c r="AC391" s="445"/>
      <c r="AD391" s="445"/>
      <c r="AE391" s="445"/>
      <c r="AF391" s="445"/>
      <c r="AG391" s="445"/>
      <c r="AH391" s="445"/>
      <c r="AI391" s="445"/>
      <c r="AJ391" s="445"/>
      <c r="AK391" s="445"/>
      <c r="AL391" s="445"/>
      <c r="AM391" s="445"/>
      <c r="AN391" s="445"/>
      <c r="AO391" s="445"/>
    </row>
    <row r="392" spans="1:41" s="446" customFormat="1">
      <c r="A392" s="445"/>
      <c r="B392" s="445"/>
      <c r="C392" s="445"/>
      <c r="D392" s="445"/>
      <c r="E392" s="445"/>
      <c r="F392" s="445"/>
      <c r="G392" s="445"/>
      <c r="H392" s="445"/>
      <c r="I392" s="445"/>
      <c r="J392" s="445"/>
      <c r="K392" s="445"/>
      <c r="L392" s="445"/>
      <c r="M392" s="445"/>
      <c r="N392" s="445"/>
      <c r="O392" s="445"/>
      <c r="P392" s="445"/>
      <c r="Q392" s="445"/>
      <c r="R392" s="445"/>
      <c r="S392" s="445"/>
      <c r="T392" s="445"/>
      <c r="U392" s="445"/>
      <c r="V392" s="445"/>
      <c r="W392" s="445"/>
      <c r="X392" s="445"/>
      <c r="Y392" s="445"/>
      <c r="Z392" s="445"/>
      <c r="AA392" s="445"/>
      <c r="AB392" s="445"/>
      <c r="AC392" s="445"/>
      <c r="AD392" s="445"/>
      <c r="AE392" s="445"/>
      <c r="AF392" s="445"/>
      <c r="AG392" s="445"/>
      <c r="AH392" s="445"/>
      <c r="AI392" s="445"/>
      <c r="AJ392" s="445"/>
      <c r="AK392" s="445"/>
      <c r="AL392" s="445"/>
      <c r="AM392" s="445"/>
      <c r="AN392" s="445"/>
      <c r="AO392" s="445"/>
    </row>
    <row r="393" spans="1:41" s="446" customFormat="1">
      <c r="A393" s="445"/>
      <c r="B393" s="445"/>
      <c r="C393" s="445"/>
      <c r="D393" s="445"/>
      <c r="E393" s="445"/>
      <c r="F393" s="445"/>
      <c r="G393" s="445"/>
      <c r="H393" s="445"/>
      <c r="I393" s="445"/>
      <c r="J393" s="445"/>
      <c r="K393" s="445"/>
      <c r="L393" s="445"/>
      <c r="M393" s="445"/>
      <c r="N393" s="445"/>
      <c r="O393" s="445"/>
      <c r="P393" s="445"/>
      <c r="Q393" s="445"/>
      <c r="R393" s="445"/>
      <c r="S393" s="445"/>
      <c r="T393" s="445"/>
      <c r="U393" s="445"/>
      <c r="V393" s="445"/>
      <c r="W393" s="445"/>
      <c r="X393" s="445"/>
      <c r="Y393" s="445"/>
      <c r="Z393" s="445"/>
      <c r="AA393" s="445"/>
      <c r="AB393" s="445"/>
      <c r="AC393" s="445"/>
      <c r="AD393" s="445"/>
      <c r="AE393" s="445"/>
      <c r="AF393" s="445"/>
      <c r="AG393" s="445"/>
      <c r="AH393" s="445"/>
      <c r="AI393" s="445"/>
      <c r="AJ393" s="445"/>
      <c r="AK393" s="445"/>
      <c r="AL393" s="445"/>
      <c r="AM393" s="445"/>
      <c r="AN393" s="445"/>
      <c r="AO393" s="445"/>
    </row>
    <row r="394" spans="1:41" s="446" customFormat="1">
      <c r="A394" s="445"/>
      <c r="B394" s="445"/>
      <c r="C394" s="445"/>
      <c r="D394" s="445"/>
      <c r="E394" s="445"/>
      <c r="F394" s="445"/>
      <c r="G394" s="445"/>
      <c r="H394" s="445"/>
      <c r="I394" s="445"/>
      <c r="J394" s="445"/>
      <c r="K394" s="445"/>
      <c r="L394" s="445"/>
      <c r="M394" s="445"/>
      <c r="N394" s="445"/>
      <c r="O394" s="445"/>
      <c r="P394" s="445"/>
      <c r="Q394" s="445"/>
      <c r="R394" s="445"/>
      <c r="S394" s="445"/>
      <c r="T394" s="445"/>
      <c r="U394" s="445"/>
      <c r="V394" s="445"/>
      <c r="W394" s="445"/>
      <c r="X394" s="445"/>
      <c r="Y394" s="445"/>
      <c r="Z394" s="445"/>
      <c r="AA394" s="445"/>
      <c r="AB394" s="445"/>
      <c r="AC394" s="445"/>
      <c r="AD394" s="445"/>
      <c r="AE394" s="445"/>
      <c r="AF394" s="445"/>
      <c r="AG394" s="445"/>
      <c r="AH394" s="445"/>
      <c r="AI394" s="445"/>
      <c r="AJ394" s="445"/>
      <c r="AK394" s="445"/>
      <c r="AL394" s="445"/>
      <c r="AM394" s="445"/>
      <c r="AN394" s="445"/>
      <c r="AO394" s="445"/>
    </row>
    <row r="395" spans="1:41" s="446" customFormat="1">
      <c r="A395" s="445"/>
      <c r="B395" s="445"/>
      <c r="C395" s="445"/>
      <c r="D395" s="445"/>
      <c r="E395" s="445"/>
      <c r="F395" s="445"/>
      <c r="G395" s="445"/>
      <c r="H395" s="445"/>
      <c r="I395" s="445"/>
      <c r="J395" s="445"/>
      <c r="K395" s="445"/>
      <c r="L395" s="445"/>
      <c r="M395" s="445"/>
      <c r="N395" s="445"/>
      <c r="O395" s="445"/>
      <c r="P395" s="445"/>
      <c r="Q395" s="445"/>
      <c r="R395" s="445"/>
      <c r="S395" s="445"/>
      <c r="T395" s="445"/>
      <c r="U395" s="445"/>
      <c r="V395" s="445"/>
      <c r="W395" s="445"/>
      <c r="X395" s="445"/>
      <c r="Y395" s="445"/>
      <c r="Z395" s="445"/>
      <c r="AA395" s="445"/>
      <c r="AB395" s="445"/>
      <c r="AC395" s="445"/>
      <c r="AD395" s="445"/>
      <c r="AE395" s="445"/>
      <c r="AF395" s="445"/>
      <c r="AG395" s="445"/>
      <c r="AH395" s="445"/>
      <c r="AI395" s="445"/>
      <c r="AJ395" s="445"/>
      <c r="AK395" s="445"/>
      <c r="AL395" s="445"/>
      <c r="AM395" s="445"/>
      <c r="AN395" s="445"/>
      <c r="AO395" s="445"/>
    </row>
    <row r="396" spans="1:41" s="446" customFormat="1">
      <c r="A396" s="445"/>
      <c r="B396" s="445"/>
      <c r="C396" s="445"/>
      <c r="D396" s="445"/>
      <c r="E396" s="445"/>
      <c r="F396" s="445"/>
      <c r="G396" s="445"/>
      <c r="H396" s="445"/>
      <c r="I396" s="445"/>
      <c r="J396" s="445"/>
      <c r="K396" s="445"/>
      <c r="L396" s="445"/>
      <c r="M396" s="445"/>
      <c r="N396" s="445"/>
      <c r="O396" s="445"/>
      <c r="P396" s="445"/>
      <c r="Q396" s="445"/>
      <c r="R396" s="445"/>
      <c r="S396" s="445"/>
      <c r="T396" s="445"/>
      <c r="U396" s="445"/>
      <c r="V396" s="445"/>
      <c r="W396" s="445"/>
      <c r="X396" s="445"/>
      <c r="Y396" s="445"/>
      <c r="Z396" s="445"/>
      <c r="AA396" s="445"/>
      <c r="AB396" s="445"/>
      <c r="AC396" s="445"/>
      <c r="AD396" s="445"/>
      <c r="AE396" s="445"/>
      <c r="AF396" s="445"/>
      <c r="AG396" s="445"/>
      <c r="AH396" s="445"/>
      <c r="AI396" s="445"/>
      <c r="AJ396" s="445"/>
      <c r="AK396" s="445"/>
      <c r="AL396" s="445"/>
      <c r="AM396" s="445"/>
      <c r="AN396" s="445"/>
      <c r="AO396" s="445"/>
    </row>
    <row r="397" spans="1:41" s="446" customFormat="1">
      <c r="A397" s="445"/>
      <c r="B397" s="445"/>
      <c r="C397" s="445"/>
      <c r="D397" s="445"/>
      <c r="E397" s="445"/>
      <c r="F397" s="445"/>
      <c r="G397" s="445"/>
      <c r="H397" s="445"/>
      <c r="I397" s="445"/>
      <c r="J397" s="445"/>
      <c r="K397" s="445"/>
      <c r="L397" s="445"/>
      <c r="M397" s="445"/>
      <c r="N397" s="445"/>
      <c r="O397" s="445"/>
      <c r="P397" s="445"/>
      <c r="Q397" s="445"/>
      <c r="R397" s="445"/>
      <c r="S397" s="445"/>
      <c r="T397" s="445"/>
      <c r="U397" s="445"/>
      <c r="V397" s="445"/>
      <c r="W397" s="445"/>
      <c r="X397" s="445"/>
      <c r="Y397" s="445"/>
      <c r="Z397" s="445"/>
      <c r="AA397" s="445"/>
      <c r="AB397" s="445"/>
      <c r="AC397" s="445"/>
      <c r="AD397" s="445"/>
      <c r="AE397" s="445"/>
      <c r="AF397" s="445"/>
      <c r="AG397" s="445"/>
      <c r="AH397" s="445"/>
      <c r="AI397" s="445"/>
      <c r="AJ397" s="445"/>
      <c r="AK397" s="445"/>
      <c r="AL397" s="445"/>
      <c r="AM397" s="445"/>
      <c r="AN397" s="445"/>
      <c r="AO397" s="445"/>
    </row>
    <row r="398" spans="1:41" s="446" customFormat="1">
      <c r="A398" s="445"/>
      <c r="B398" s="445"/>
      <c r="C398" s="445"/>
      <c r="D398" s="445"/>
      <c r="E398" s="445"/>
      <c r="F398" s="445"/>
      <c r="G398" s="445"/>
      <c r="H398" s="445"/>
      <c r="I398" s="445"/>
      <c r="J398" s="445"/>
      <c r="K398" s="445"/>
      <c r="L398" s="445"/>
      <c r="M398" s="445"/>
      <c r="N398" s="445"/>
      <c r="O398" s="445"/>
      <c r="P398" s="445"/>
      <c r="Q398" s="445"/>
      <c r="R398" s="445"/>
      <c r="S398" s="445"/>
      <c r="T398" s="445"/>
      <c r="U398" s="445"/>
      <c r="V398" s="445"/>
      <c r="W398" s="445"/>
      <c r="X398" s="445"/>
      <c r="Y398" s="445"/>
      <c r="Z398" s="445"/>
      <c r="AA398" s="445"/>
      <c r="AB398" s="445"/>
      <c r="AC398" s="445"/>
      <c r="AD398" s="445"/>
      <c r="AE398" s="445"/>
      <c r="AF398" s="445"/>
      <c r="AG398" s="445"/>
      <c r="AH398" s="445"/>
      <c r="AI398" s="445"/>
      <c r="AJ398" s="445"/>
      <c r="AK398" s="445"/>
      <c r="AL398" s="445"/>
      <c r="AM398" s="445"/>
      <c r="AN398" s="445"/>
      <c r="AO398" s="445"/>
    </row>
    <row r="399" spans="1:41" s="446" customFormat="1">
      <c r="A399" s="445"/>
      <c r="B399" s="445"/>
      <c r="C399" s="445"/>
      <c r="D399" s="445"/>
      <c r="E399" s="445"/>
      <c r="F399" s="445"/>
      <c r="G399" s="445"/>
      <c r="H399" s="445"/>
      <c r="I399" s="445"/>
      <c r="J399" s="445"/>
      <c r="K399" s="445"/>
      <c r="L399" s="445"/>
      <c r="M399" s="445"/>
      <c r="N399" s="445"/>
      <c r="O399" s="445"/>
      <c r="P399" s="445"/>
      <c r="Q399" s="445"/>
      <c r="R399" s="445"/>
      <c r="S399" s="445"/>
      <c r="T399" s="445"/>
      <c r="U399" s="445"/>
      <c r="V399" s="445"/>
      <c r="W399" s="445"/>
      <c r="X399" s="445"/>
      <c r="Y399" s="445"/>
      <c r="Z399" s="445"/>
      <c r="AA399" s="445"/>
      <c r="AB399" s="445"/>
      <c r="AC399" s="445"/>
      <c r="AD399" s="445"/>
      <c r="AE399" s="445"/>
      <c r="AF399" s="445"/>
      <c r="AG399" s="445"/>
      <c r="AH399" s="445"/>
      <c r="AI399" s="445"/>
      <c r="AJ399" s="445"/>
      <c r="AK399" s="445"/>
      <c r="AL399" s="445"/>
      <c r="AM399" s="445"/>
      <c r="AN399" s="445"/>
      <c r="AO399" s="445"/>
    </row>
    <row r="400" spans="1:41" s="446" customFormat="1">
      <c r="A400" s="445"/>
      <c r="B400" s="445"/>
      <c r="C400" s="445"/>
      <c r="D400" s="445"/>
      <c r="E400" s="445"/>
      <c r="F400" s="445"/>
      <c r="G400" s="445"/>
      <c r="H400" s="445"/>
      <c r="I400" s="445"/>
      <c r="J400" s="445"/>
      <c r="K400" s="445"/>
      <c r="L400" s="445"/>
      <c r="M400" s="445"/>
      <c r="N400" s="445"/>
      <c r="O400" s="445"/>
      <c r="P400" s="445"/>
      <c r="Q400" s="445"/>
      <c r="R400" s="445"/>
      <c r="S400" s="445"/>
      <c r="T400" s="445"/>
      <c r="U400" s="445"/>
      <c r="V400" s="445"/>
      <c r="W400" s="445"/>
      <c r="X400" s="445"/>
      <c r="Y400" s="445"/>
      <c r="Z400" s="445"/>
      <c r="AA400" s="445"/>
      <c r="AB400" s="445"/>
      <c r="AC400" s="445"/>
      <c r="AD400" s="445"/>
      <c r="AE400" s="445"/>
      <c r="AF400" s="445"/>
      <c r="AG400" s="445"/>
      <c r="AH400" s="445"/>
      <c r="AI400" s="445"/>
      <c r="AJ400" s="445"/>
      <c r="AK400" s="445"/>
      <c r="AL400" s="445"/>
      <c r="AM400" s="445"/>
      <c r="AN400" s="445"/>
      <c r="AO400" s="445"/>
    </row>
    <row r="401" spans="1:41" s="446" customFormat="1">
      <c r="A401" s="445"/>
      <c r="B401" s="445"/>
      <c r="C401" s="445"/>
      <c r="D401" s="445"/>
      <c r="E401" s="445"/>
      <c r="F401" s="445"/>
      <c r="G401" s="445"/>
      <c r="H401" s="445"/>
      <c r="I401" s="445"/>
      <c r="J401" s="445"/>
      <c r="K401" s="445"/>
      <c r="L401" s="445"/>
      <c r="M401" s="445"/>
      <c r="N401" s="445"/>
      <c r="O401" s="445"/>
      <c r="P401" s="445"/>
      <c r="Q401" s="445"/>
      <c r="R401" s="445"/>
      <c r="S401" s="445"/>
      <c r="T401" s="445"/>
      <c r="U401" s="445"/>
      <c r="V401" s="445"/>
      <c r="W401" s="445"/>
      <c r="X401" s="445"/>
      <c r="Y401" s="445"/>
      <c r="Z401" s="445"/>
      <c r="AA401" s="445"/>
      <c r="AB401" s="445"/>
      <c r="AC401" s="445"/>
      <c r="AD401" s="445"/>
      <c r="AE401" s="445"/>
      <c r="AF401" s="445"/>
      <c r="AG401" s="445"/>
      <c r="AH401" s="445"/>
      <c r="AI401" s="445"/>
      <c r="AJ401" s="445"/>
      <c r="AK401" s="445"/>
      <c r="AL401" s="445"/>
      <c r="AM401" s="445"/>
      <c r="AN401" s="445"/>
      <c r="AO401" s="445"/>
    </row>
    <row r="402" spans="1:41" s="446" customFormat="1">
      <c r="A402" s="445"/>
      <c r="B402" s="445"/>
      <c r="C402" s="445"/>
      <c r="D402" s="445"/>
      <c r="E402" s="445"/>
      <c r="F402" s="445"/>
      <c r="G402" s="445"/>
      <c r="H402" s="445"/>
      <c r="I402" s="445"/>
      <c r="J402" s="445"/>
      <c r="K402" s="445"/>
      <c r="L402" s="445"/>
      <c r="M402" s="445"/>
      <c r="N402" s="445"/>
      <c r="O402" s="445"/>
      <c r="P402" s="445"/>
      <c r="Q402" s="445"/>
      <c r="R402" s="445"/>
      <c r="S402" s="445"/>
      <c r="T402" s="445"/>
      <c r="U402" s="445"/>
      <c r="V402" s="445"/>
      <c r="W402" s="445"/>
      <c r="X402" s="445"/>
      <c r="Y402" s="445"/>
      <c r="Z402" s="445"/>
      <c r="AA402" s="445"/>
      <c r="AB402" s="445"/>
      <c r="AC402" s="445"/>
      <c r="AD402" s="445"/>
      <c r="AE402" s="445"/>
      <c r="AF402" s="445"/>
      <c r="AG402" s="445"/>
      <c r="AH402" s="445"/>
      <c r="AI402" s="445"/>
      <c r="AJ402" s="445"/>
      <c r="AK402" s="445"/>
      <c r="AL402" s="445"/>
      <c r="AM402" s="445"/>
      <c r="AN402" s="445"/>
      <c r="AO402" s="445"/>
    </row>
    <row r="403" spans="1:41" s="446" customFormat="1">
      <c r="A403" s="445"/>
      <c r="B403" s="445"/>
      <c r="C403" s="445"/>
      <c r="D403" s="445"/>
      <c r="E403" s="445"/>
      <c r="F403" s="445"/>
      <c r="G403" s="445"/>
      <c r="H403" s="445"/>
      <c r="I403" s="445"/>
      <c r="J403" s="445"/>
      <c r="K403" s="445"/>
      <c r="L403" s="445"/>
      <c r="M403" s="445"/>
      <c r="N403" s="445"/>
      <c r="O403" s="445"/>
      <c r="P403" s="445"/>
      <c r="Q403" s="445"/>
      <c r="R403" s="445"/>
      <c r="S403" s="445"/>
      <c r="T403" s="445"/>
      <c r="U403" s="445"/>
      <c r="V403" s="445"/>
      <c r="W403" s="445"/>
      <c r="X403" s="445"/>
      <c r="Y403" s="445"/>
      <c r="Z403" s="445"/>
      <c r="AA403" s="445"/>
      <c r="AB403" s="445"/>
      <c r="AC403" s="445"/>
      <c r="AD403" s="445"/>
      <c r="AE403" s="445"/>
      <c r="AF403" s="445"/>
      <c r="AG403" s="445"/>
      <c r="AH403" s="445"/>
      <c r="AI403" s="445"/>
      <c r="AJ403" s="445"/>
      <c r="AK403" s="445"/>
      <c r="AL403" s="445"/>
      <c r="AM403" s="445"/>
      <c r="AN403" s="445"/>
      <c r="AO403" s="445"/>
    </row>
    <row r="404" spans="1:41" s="446" customFormat="1">
      <c r="A404" s="445"/>
      <c r="B404" s="445"/>
      <c r="C404" s="445"/>
      <c r="D404" s="445"/>
      <c r="E404" s="445"/>
      <c r="F404" s="445"/>
      <c r="G404" s="445"/>
      <c r="H404" s="445"/>
      <c r="I404" s="445"/>
      <c r="J404" s="445"/>
      <c r="K404" s="445"/>
      <c r="L404" s="445"/>
      <c r="M404" s="445"/>
      <c r="N404" s="445"/>
      <c r="O404" s="445"/>
      <c r="P404" s="445"/>
      <c r="Q404" s="445"/>
      <c r="R404" s="445"/>
      <c r="S404" s="445"/>
      <c r="T404" s="445"/>
      <c r="U404" s="445"/>
      <c r="V404" s="445"/>
      <c r="W404" s="445"/>
      <c r="X404" s="445"/>
      <c r="Y404" s="445"/>
      <c r="Z404" s="445"/>
      <c r="AA404" s="445"/>
      <c r="AB404" s="445"/>
      <c r="AC404" s="445"/>
      <c r="AD404" s="445"/>
      <c r="AE404" s="445"/>
      <c r="AF404" s="445"/>
      <c r="AG404" s="445"/>
      <c r="AH404" s="445"/>
      <c r="AI404" s="445"/>
      <c r="AJ404" s="445"/>
      <c r="AK404" s="445"/>
      <c r="AL404" s="445"/>
      <c r="AM404" s="445"/>
      <c r="AN404" s="445"/>
      <c r="AO404" s="445"/>
    </row>
    <row r="405" spans="1:41" s="446" customFormat="1">
      <c r="A405" s="445"/>
      <c r="B405" s="445"/>
      <c r="C405" s="445"/>
      <c r="D405" s="445"/>
      <c r="E405" s="445"/>
      <c r="F405" s="445"/>
      <c r="G405" s="445"/>
      <c r="H405" s="445"/>
      <c r="I405" s="445"/>
      <c r="J405" s="445"/>
      <c r="K405" s="445"/>
      <c r="L405" s="445"/>
      <c r="M405" s="445"/>
      <c r="N405" s="445"/>
      <c r="O405" s="445"/>
      <c r="P405" s="445"/>
      <c r="Q405" s="445"/>
      <c r="R405" s="445"/>
      <c r="S405" s="445"/>
      <c r="T405" s="445"/>
      <c r="U405" s="445"/>
      <c r="V405" s="445"/>
      <c r="W405" s="445"/>
      <c r="X405" s="445"/>
      <c r="Y405" s="445"/>
      <c r="Z405" s="445"/>
      <c r="AA405" s="445"/>
      <c r="AB405" s="445"/>
      <c r="AC405" s="445"/>
      <c r="AD405" s="445"/>
      <c r="AE405" s="445"/>
      <c r="AF405" s="445"/>
      <c r="AG405" s="445"/>
      <c r="AH405" s="445"/>
      <c r="AI405" s="445"/>
      <c r="AJ405" s="445"/>
      <c r="AK405" s="445"/>
      <c r="AL405" s="445"/>
      <c r="AM405" s="445"/>
      <c r="AN405" s="445"/>
      <c r="AO405" s="445"/>
    </row>
    <row r="406" spans="1:41" s="446" customFormat="1">
      <c r="A406" s="445"/>
      <c r="B406" s="445"/>
      <c r="C406" s="445"/>
      <c r="D406" s="445"/>
      <c r="E406" s="445"/>
      <c r="F406" s="445"/>
      <c r="G406" s="445"/>
      <c r="H406" s="445"/>
      <c r="I406" s="445"/>
      <c r="J406" s="445"/>
      <c r="K406" s="445"/>
      <c r="L406" s="445"/>
      <c r="M406" s="445"/>
      <c r="N406" s="445"/>
      <c r="O406" s="445"/>
      <c r="P406" s="445"/>
      <c r="Q406" s="445"/>
      <c r="R406" s="445"/>
      <c r="S406" s="445"/>
      <c r="T406" s="445"/>
      <c r="U406" s="445"/>
      <c r="V406" s="445"/>
      <c r="W406" s="445"/>
      <c r="X406" s="445"/>
      <c r="Y406" s="445"/>
      <c r="Z406" s="445"/>
      <c r="AA406" s="445"/>
      <c r="AB406" s="445"/>
      <c r="AC406" s="445"/>
      <c r="AD406" s="445"/>
      <c r="AE406" s="445"/>
      <c r="AF406" s="445"/>
      <c r="AG406" s="445"/>
      <c r="AH406" s="445"/>
      <c r="AI406" s="445"/>
      <c r="AJ406" s="445"/>
      <c r="AK406" s="445"/>
      <c r="AL406" s="445"/>
      <c r="AM406" s="445"/>
      <c r="AN406" s="445"/>
      <c r="AO406" s="445"/>
    </row>
    <row r="407" spans="1:41" s="446" customFormat="1">
      <c r="A407" s="445"/>
      <c r="B407" s="445"/>
      <c r="C407" s="445"/>
      <c r="D407" s="445"/>
      <c r="E407" s="445"/>
      <c r="F407" s="445"/>
      <c r="G407" s="445"/>
      <c r="H407" s="445"/>
      <c r="I407" s="445"/>
      <c r="J407" s="445"/>
      <c r="K407" s="445"/>
      <c r="L407" s="445"/>
      <c r="M407" s="445"/>
      <c r="N407" s="445"/>
      <c r="O407" s="445"/>
      <c r="P407" s="445"/>
      <c r="Q407" s="445"/>
      <c r="R407" s="445"/>
      <c r="S407" s="445"/>
      <c r="T407" s="445"/>
      <c r="U407" s="445"/>
      <c r="V407" s="445"/>
      <c r="W407" s="445"/>
      <c r="X407" s="445"/>
      <c r="Y407" s="445"/>
      <c r="Z407" s="445"/>
      <c r="AA407" s="445"/>
      <c r="AB407" s="445"/>
      <c r="AC407" s="445"/>
      <c r="AD407" s="445"/>
      <c r="AE407" s="445"/>
      <c r="AF407" s="445"/>
      <c r="AG407" s="445"/>
      <c r="AH407" s="445"/>
      <c r="AI407" s="445"/>
      <c r="AJ407" s="445"/>
      <c r="AK407" s="445"/>
      <c r="AL407" s="445"/>
      <c r="AM407" s="445"/>
      <c r="AN407" s="445"/>
      <c r="AO407" s="445"/>
    </row>
    <row r="408" spans="1:41" s="446" customFormat="1">
      <c r="A408" s="445"/>
      <c r="B408" s="445"/>
      <c r="C408" s="445"/>
      <c r="D408" s="445"/>
      <c r="E408" s="445"/>
      <c r="F408" s="445"/>
      <c r="G408" s="445"/>
      <c r="H408" s="445"/>
      <c r="I408" s="445"/>
      <c r="J408" s="445"/>
      <c r="K408" s="445"/>
      <c r="L408" s="445"/>
      <c r="M408" s="445"/>
      <c r="N408" s="445"/>
      <c r="O408" s="445"/>
      <c r="P408" s="445"/>
      <c r="Q408" s="445"/>
      <c r="R408" s="445"/>
      <c r="S408" s="445"/>
      <c r="T408" s="445"/>
      <c r="U408" s="445"/>
      <c r="V408" s="445"/>
      <c r="W408" s="445"/>
      <c r="X408" s="445"/>
      <c r="Y408" s="445"/>
      <c r="Z408" s="445"/>
      <c r="AA408" s="445"/>
      <c r="AB408" s="445"/>
      <c r="AC408" s="445"/>
      <c r="AD408" s="445"/>
      <c r="AE408" s="445"/>
      <c r="AF408" s="445"/>
      <c r="AG408" s="445"/>
      <c r="AH408" s="445"/>
      <c r="AI408" s="445"/>
      <c r="AJ408" s="445"/>
      <c r="AK408" s="445"/>
      <c r="AL408" s="445"/>
      <c r="AM408" s="445"/>
      <c r="AN408" s="445"/>
      <c r="AO408" s="445"/>
    </row>
    <row r="409" spans="1:41" s="446" customFormat="1">
      <c r="A409" s="445"/>
      <c r="B409" s="445"/>
      <c r="C409" s="445"/>
      <c r="D409" s="445"/>
      <c r="E409" s="445"/>
      <c r="F409" s="445"/>
      <c r="G409" s="445"/>
      <c r="H409" s="445"/>
      <c r="I409" s="445"/>
      <c r="J409" s="445"/>
      <c r="K409" s="445"/>
      <c r="L409" s="445"/>
      <c r="M409" s="445"/>
      <c r="N409" s="445"/>
      <c r="O409" s="445"/>
      <c r="P409" s="445"/>
      <c r="Q409" s="445"/>
      <c r="R409" s="445"/>
      <c r="S409" s="445"/>
      <c r="T409" s="445"/>
      <c r="U409" s="445"/>
      <c r="V409" s="445"/>
      <c r="W409" s="445"/>
      <c r="X409" s="445"/>
      <c r="Y409" s="445"/>
      <c r="Z409" s="445"/>
      <c r="AA409" s="445"/>
      <c r="AB409" s="445"/>
      <c r="AC409" s="445"/>
      <c r="AD409" s="445"/>
      <c r="AE409" s="445"/>
      <c r="AF409" s="445"/>
      <c r="AG409" s="445"/>
      <c r="AH409" s="445"/>
      <c r="AI409" s="445"/>
      <c r="AJ409" s="445"/>
      <c r="AK409" s="445"/>
      <c r="AL409" s="445"/>
      <c r="AM409" s="445"/>
      <c r="AN409" s="445"/>
      <c r="AO409" s="445"/>
    </row>
    <row r="410" spans="1:41" s="446" customFormat="1">
      <c r="A410" s="445"/>
      <c r="B410" s="445"/>
      <c r="C410" s="445"/>
      <c r="D410" s="445"/>
      <c r="E410" s="445"/>
      <c r="F410" s="445"/>
      <c r="G410" s="445"/>
      <c r="H410" s="445"/>
      <c r="I410" s="445"/>
      <c r="J410" s="445"/>
      <c r="K410" s="445"/>
      <c r="L410" s="445"/>
      <c r="M410" s="445"/>
      <c r="N410" s="445"/>
      <c r="O410" s="445"/>
      <c r="P410" s="445"/>
      <c r="Q410" s="445"/>
      <c r="R410" s="445"/>
      <c r="S410" s="445"/>
      <c r="T410" s="445"/>
      <c r="U410" s="445"/>
      <c r="V410" s="445"/>
      <c r="W410" s="445"/>
      <c r="X410" s="445"/>
      <c r="Y410" s="445"/>
      <c r="Z410" s="445"/>
      <c r="AA410" s="445"/>
      <c r="AB410" s="445"/>
      <c r="AC410" s="445"/>
      <c r="AD410" s="445"/>
      <c r="AE410" s="445"/>
      <c r="AF410" s="445"/>
      <c r="AG410" s="445"/>
      <c r="AH410" s="445"/>
      <c r="AI410" s="445"/>
      <c r="AJ410" s="445"/>
      <c r="AK410" s="445"/>
      <c r="AL410" s="445"/>
      <c r="AM410" s="445"/>
      <c r="AN410" s="445"/>
      <c r="AO410" s="445"/>
    </row>
    <row r="411" spans="1:41" s="446" customFormat="1">
      <c r="A411" s="445"/>
      <c r="B411" s="445"/>
      <c r="C411" s="445"/>
      <c r="D411" s="445"/>
      <c r="E411" s="445"/>
      <c r="F411" s="445"/>
      <c r="G411" s="445"/>
      <c r="H411" s="445"/>
      <c r="I411" s="445"/>
      <c r="J411" s="445"/>
      <c r="K411" s="445"/>
      <c r="L411" s="445"/>
      <c r="M411" s="445"/>
      <c r="N411" s="445"/>
      <c r="O411" s="445"/>
      <c r="P411" s="445"/>
      <c r="Q411" s="445"/>
      <c r="R411" s="445"/>
      <c r="S411" s="445"/>
      <c r="T411" s="445"/>
      <c r="U411" s="445"/>
      <c r="V411" s="445"/>
      <c r="W411" s="445"/>
      <c r="X411" s="445"/>
      <c r="Y411" s="445"/>
      <c r="Z411" s="445"/>
      <c r="AA411" s="445"/>
      <c r="AB411" s="445"/>
      <c r="AC411" s="445"/>
      <c r="AD411" s="445"/>
      <c r="AE411" s="445"/>
      <c r="AF411" s="445"/>
      <c r="AG411" s="445"/>
      <c r="AH411" s="445"/>
      <c r="AI411" s="445"/>
      <c r="AJ411" s="445"/>
      <c r="AK411" s="445"/>
      <c r="AL411" s="445"/>
      <c r="AM411" s="445"/>
      <c r="AN411" s="445"/>
      <c r="AO411" s="445"/>
    </row>
    <row r="412" spans="1:41" s="446" customFormat="1">
      <c r="A412" s="445"/>
      <c r="B412" s="445"/>
      <c r="C412" s="445"/>
      <c r="D412" s="445"/>
      <c r="E412" s="445"/>
      <c r="F412" s="445"/>
      <c r="G412" s="445"/>
      <c r="H412" s="445"/>
      <c r="I412" s="445"/>
      <c r="J412" s="445"/>
      <c r="K412" s="445"/>
      <c r="L412" s="445"/>
      <c r="M412" s="445"/>
      <c r="N412" s="445"/>
      <c r="O412" s="445"/>
      <c r="P412" s="445"/>
      <c r="Q412" s="445"/>
      <c r="R412" s="445"/>
      <c r="S412" s="445"/>
      <c r="T412" s="445"/>
      <c r="U412" s="445"/>
      <c r="V412" s="445"/>
      <c r="W412" s="445"/>
      <c r="X412" s="445"/>
      <c r="Y412" s="445"/>
      <c r="Z412" s="445"/>
      <c r="AA412" s="445"/>
      <c r="AB412" s="445"/>
      <c r="AC412" s="445"/>
      <c r="AD412" s="445"/>
      <c r="AE412" s="445"/>
      <c r="AF412" s="445"/>
      <c r="AG412" s="445"/>
      <c r="AH412" s="445"/>
      <c r="AI412" s="445"/>
      <c r="AJ412" s="445"/>
      <c r="AK412" s="445"/>
      <c r="AL412" s="445"/>
      <c r="AM412" s="445"/>
      <c r="AN412" s="445"/>
      <c r="AO412" s="445"/>
    </row>
    <row r="413" spans="1:41" s="446" customFormat="1">
      <c r="A413" s="445"/>
      <c r="B413" s="445"/>
      <c r="C413" s="445"/>
      <c r="D413" s="445"/>
      <c r="E413" s="445"/>
      <c r="F413" s="445"/>
      <c r="G413" s="445"/>
      <c r="H413" s="445"/>
      <c r="I413" s="445"/>
      <c r="J413" s="445"/>
      <c r="K413" s="445"/>
      <c r="L413" s="445"/>
      <c r="M413" s="445"/>
      <c r="N413" s="445"/>
      <c r="O413" s="445"/>
      <c r="P413" s="445"/>
      <c r="Q413" s="445"/>
      <c r="R413" s="445"/>
      <c r="S413" s="445"/>
      <c r="T413" s="445"/>
      <c r="U413" s="445"/>
      <c r="V413" s="445"/>
      <c r="W413" s="445"/>
      <c r="X413" s="445"/>
      <c r="Y413" s="445"/>
      <c r="Z413" s="445"/>
      <c r="AA413" s="445"/>
      <c r="AB413" s="445"/>
      <c r="AC413" s="445"/>
      <c r="AD413" s="445"/>
      <c r="AE413" s="445"/>
      <c r="AF413" s="445"/>
      <c r="AG413" s="445"/>
      <c r="AH413" s="445"/>
      <c r="AI413" s="445"/>
      <c r="AJ413" s="445"/>
      <c r="AK413" s="445"/>
      <c r="AL413" s="445"/>
      <c r="AM413" s="445"/>
      <c r="AN413" s="445"/>
      <c r="AO413" s="445"/>
    </row>
    <row r="414" spans="1:41" s="446" customFormat="1">
      <c r="A414" s="445"/>
      <c r="B414" s="445"/>
      <c r="C414" s="445"/>
      <c r="D414" s="445"/>
      <c r="E414" s="445"/>
      <c r="F414" s="445"/>
      <c r="G414" s="445"/>
      <c r="H414" s="445"/>
      <c r="I414" s="445"/>
      <c r="J414" s="445"/>
      <c r="K414" s="445"/>
      <c r="L414" s="445"/>
      <c r="M414" s="445"/>
      <c r="N414" s="445"/>
      <c r="O414" s="445"/>
      <c r="P414" s="445"/>
      <c r="Q414" s="445"/>
      <c r="R414" s="445"/>
      <c r="S414" s="445"/>
      <c r="T414" s="445"/>
      <c r="U414" s="445"/>
      <c r="V414" s="445"/>
      <c r="W414" s="445"/>
      <c r="X414" s="445"/>
      <c r="Y414" s="445"/>
      <c r="Z414" s="445"/>
      <c r="AA414" s="445"/>
      <c r="AB414" s="445"/>
      <c r="AC414" s="445"/>
      <c r="AD414" s="445"/>
      <c r="AE414" s="445"/>
      <c r="AF414" s="445"/>
      <c r="AG414" s="445"/>
      <c r="AH414" s="445"/>
      <c r="AI414" s="445"/>
      <c r="AJ414" s="445"/>
      <c r="AK414" s="445"/>
      <c r="AL414" s="445"/>
      <c r="AM414" s="445"/>
      <c r="AN414" s="445"/>
      <c r="AO414" s="445"/>
    </row>
    <row r="415" spans="1:41" s="446" customFormat="1">
      <c r="A415" s="445"/>
      <c r="B415" s="445"/>
      <c r="C415" s="445"/>
      <c r="D415" s="445"/>
      <c r="E415" s="445"/>
      <c r="F415" s="445"/>
      <c r="G415" s="445"/>
      <c r="H415" s="445"/>
      <c r="I415" s="445"/>
      <c r="J415" s="445"/>
      <c r="K415" s="445"/>
      <c r="L415" s="445"/>
      <c r="M415" s="445"/>
      <c r="N415" s="445"/>
      <c r="O415" s="445"/>
      <c r="P415" s="445"/>
      <c r="Q415" s="445"/>
      <c r="R415" s="445"/>
      <c r="S415" s="445"/>
      <c r="T415" s="445"/>
      <c r="U415" s="445"/>
      <c r="V415" s="445"/>
      <c r="W415" s="445"/>
      <c r="X415" s="445"/>
      <c r="Y415" s="445"/>
      <c r="Z415" s="445"/>
      <c r="AA415" s="445"/>
      <c r="AB415" s="445"/>
      <c r="AC415" s="445"/>
      <c r="AD415" s="445"/>
      <c r="AE415" s="445"/>
      <c r="AF415" s="445"/>
      <c r="AG415" s="445"/>
      <c r="AH415" s="445"/>
      <c r="AI415" s="445"/>
      <c r="AJ415" s="445"/>
      <c r="AK415" s="445"/>
      <c r="AL415" s="445"/>
      <c r="AM415" s="445"/>
      <c r="AN415" s="445"/>
      <c r="AO415" s="445"/>
    </row>
    <row r="416" spans="1:41" s="446" customFormat="1">
      <c r="A416" s="445"/>
      <c r="B416" s="445"/>
      <c r="C416" s="445"/>
      <c r="D416" s="445"/>
      <c r="E416" s="445"/>
      <c r="F416" s="445"/>
      <c r="G416" s="445"/>
      <c r="H416" s="445"/>
      <c r="I416" s="445"/>
      <c r="J416" s="445"/>
      <c r="K416" s="445"/>
      <c r="L416" s="445"/>
      <c r="M416" s="445"/>
      <c r="N416" s="445"/>
      <c r="O416" s="445"/>
      <c r="P416" s="445"/>
      <c r="Q416" s="445"/>
      <c r="R416" s="445"/>
      <c r="S416" s="445"/>
      <c r="T416" s="445"/>
      <c r="U416" s="445"/>
      <c r="V416" s="445"/>
      <c r="W416" s="445"/>
      <c r="X416" s="445"/>
      <c r="Y416" s="445"/>
      <c r="Z416" s="445"/>
      <c r="AA416" s="445"/>
      <c r="AB416" s="445"/>
      <c r="AC416" s="445"/>
      <c r="AD416" s="445"/>
      <c r="AE416" s="445"/>
      <c r="AF416" s="445"/>
      <c r="AG416" s="445"/>
      <c r="AH416" s="445"/>
      <c r="AI416" s="445"/>
      <c r="AJ416" s="445"/>
      <c r="AK416" s="445"/>
      <c r="AL416" s="445"/>
      <c r="AM416" s="445"/>
      <c r="AN416" s="445"/>
      <c r="AO416" s="445"/>
    </row>
    <row r="417" spans="1:41" s="446" customFormat="1">
      <c r="A417" s="445"/>
      <c r="B417" s="445"/>
      <c r="C417" s="445"/>
      <c r="D417" s="445"/>
      <c r="E417" s="445"/>
      <c r="F417" s="445"/>
      <c r="G417" s="445"/>
      <c r="H417" s="445"/>
      <c r="I417" s="445"/>
      <c r="J417" s="445"/>
      <c r="K417" s="445"/>
      <c r="L417" s="445"/>
      <c r="M417" s="445"/>
      <c r="N417" s="445"/>
      <c r="O417" s="445"/>
      <c r="P417" s="445"/>
      <c r="Q417" s="445"/>
      <c r="R417" s="445"/>
      <c r="S417" s="445"/>
      <c r="T417" s="445"/>
      <c r="U417" s="445"/>
      <c r="V417" s="445"/>
      <c r="W417" s="445"/>
      <c r="X417" s="445"/>
      <c r="Y417" s="445"/>
      <c r="Z417" s="445"/>
      <c r="AA417" s="445"/>
      <c r="AB417" s="445"/>
      <c r="AC417" s="445"/>
      <c r="AD417" s="445"/>
      <c r="AE417" s="445"/>
      <c r="AF417" s="445"/>
      <c r="AG417" s="445"/>
      <c r="AH417" s="445"/>
      <c r="AI417" s="445"/>
      <c r="AJ417" s="445"/>
      <c r="AK417" s="445"/>
      <c r="AL417" s="445"/>
      <c r="AM417" s="445"/>
      <c r="AN417" s="445"/>
      <c r="AO417" s="445"/>
    </row>
    <row r="418" spans="1:41" s="446" customFormat="1">
      <c r="A418" s="445"/>
      <c r="B418" s="445"/>
      <c r="C418" s="445"/>
      <c r="D418" s="445"/>
      <c r="E418" s="445"/>
      <c r="F418" s="445"/>
      <c r="G418" s="445"/>
      <c r="H418" s="445"/>
      <c r="I418" s="445"/>
      <c r="J418" s="445"/>
      <c r="K418" s="445"/>
      <c r="L418" s="445"/>
      <c r="M418" s="445"/>
      <c r="N418" s="445"/>
      <c r="O418" s="445"/>
      <c r="P418" s="445"/>
      <c r="Q418" s="445"/>
      <c r="R418" s="445"/>
      <c r="S418" s="445"/>
      <c r="T418" s="445"/>
      <c r="U418" s="445"/>
      <c r="V418" s="445"/>
      <c r="W418" s="445"/>
      <c r="X418" s="445"/>
      <c r="Y418" s="445"/>
      <c r="Z418" s="445"/>
      <c r="AA418" s="445"/>
      <c r="AB418" s="445"/>
      <c r="AC418" s="445"/>
      <c r="AD418" s="445"/>
      <c r="AE418" s="445"/>
      <c r="AF418" s="445"/>
      <c r="AG418" s="445"/>
      <c r="AH418" s="445"/>
      <c r="AI418" s="445"/>
      <c r="AJ418" s="445"/>
      <c r="AK418" s="445"/>
      <c r="AL418" s="445"/>
      <c r="AM418" s="445"/>
      <c r="AN418" s="445"/>
      <c r="AO418" s="445"/>
    </row>
    <row r="419" spans="1:41" s="446" customFormat="1">
      <c r="A419" s="445"/>
      <c r="B419" s="445"/>
      <c r="C419" s="445"/>
      <c r="D419" s="445"/>
      <c r="E419" s="445"/>
      <c r="F419" s="445"/>
      <c r="G419" s="445"/>
      <c r="H419" s="445"/>
      <c r="I419" s="445"/>
      <c r="J419" s="445"/>
      <c r="K419" s="445"/>
      <c r="L419" s="445"/>
      <c r="M419" s="445"/>
      <c r="N419" s="445"/>
      <c r="O419" s="445"/>
      <c r="P419" s="445"/>
      <c r="Q419" s="445"/>
      <c r="R419" s="445"/>
      <c r="S419" s="445"/>
      <c r="T419" s="445"/>
      <c r="U419" s="445"/>
      <c r="V419" s="445"/>
      <c r="W419" s="445"/>
      <c r="X419" s="445"/>
      <c r="Y419" s="445"/>
      <c r="Z419" s="445"/>
      <c r="AA419" s="445"/>
      <c r="AB419" s="445"/>
      <c r="AC419" s="445"/>
      <c r="AD419" s="445"/>
      <c r="AE419" s="445"/>
      <c r="AF419" s="445"/>
      <c r="AG419" s="445"/>
      <c r="AH419" s="445"/>
      <c r="AI419" s="445"/>
      <c r="AJ419" s="445"/>
      <c r="AK419" s="445"/>
      <c r="AL419" s="445"/>
      <c r="AM419" s="445"/>
      <c r="AN419" s="445"/>
      <c r="AO419" s="445"/>
    </row>
    <row r="420" spans="1:41" s="446" customFormat="1">
      <c r="A420" s="445"/>
      <c r="B420" s="445"/>
      <c r="C420" s="445"/>
      <c r="D420" s="445"/>
      <c r="E420" s="445"/>
      <c r="F420" s="445"/>
      <c r="G420" s="445"/>
      <c r="H420" s="445"/>
      <c r="I420" s="445"/>
      <c r="J420" s="445"/>
      <c r="K420" s="445"/>
      <c r="L420" s="445"/>
      <c r="M420" s="445"/>
      <c r="N420" s="445"/>
      <c r="O420" s="445"/>
      <c r="P420" s="445"/>
      <c r="Q420" s="445"/>
      <c r="R420" s="445"/>
      <c r="S420" s="445"/>
      <c r="T420" s="445"/>
      <c r="U420" s="445"/>
      <c r="V420" s="445"/>
      <c r="W420" s="445"/>
      <c r="X420" s="445"/>
      <c r="Y420" s="445"/>
      <c r="Z420" s="445"/>
      <c r="AA420" s="445"/>
      <c r="AB420" s="445"/>
      <c r="AC420" s="445"/>
      <c r="AD420" s="445"/>
      <c r="AE420" s="445"/>
      <c r="AF420" s="445"/>
      <c r="AG420" s="445"/>
      <c r="AH420" s="445"/>
      <c r="AI420" s="445"/>
      <c r="AJ420" s="445"/>
      <c r="AK420" s="445"/>
      <c r="AL420" s="445"/>
      <c r="AM420" s="445"/>
      <c r="AN420" s="445"/>
      <c r="AO420" s="445"/>
    </row>
    <row r="421" spans="1:41" s="446" customFormat="1">
      <c r="A421" s="445"/>
      <c r="B421" s="445"/>
      <c r="C421" s="445"/>
      <c r="D421" s="445"/>
      <c r="E421" s="445"/>
      <c r="F421" s="445"/>
      <c r="G421" s="445"/>
      <c r="H421" s="445"/>
      <c r="I421" s="445"/>
      <c r="J421" s="445"/>
      <c r="K421" s="445"/>
      <c r="L421" s="445"/>
      <c r="M421" s="445"/>
      <c r="N421" s="445"/>
      <c r="O421" s="445"/>
      <c r="P421" s="445"/>
      <c r="Q421" s="445"/>
      <c r="R421" s="445"/>
      <c r="S421" s="445"/>
      <c r="T421" s="445"/>
      <c r="U421" s="445"/>
      <c r="V421" s="445"/>
      <c r="W421" s="445"/>
      <c r="X421" s="445"/>
      <c r="Y421" s="445"/>
      <c r="Z421" s="445"/>
      <c r="AA421" s="445"/>
      <c r="AB421" s="445"/>
      <c r="AC421" s="445"/>
      <c r="AD421" s="445"/>
      <c r="AE421" s="445"/>
      <c r="AF421" s="445"/>
      <c r="AG421" s="445"/>
      <c r="AH421" s="445"/>
      <c r="AI421" s="445"/>
      <c r="AJ421" s="445"/>
      <c r="AK421" s="445"/>
      <c r="AL421" s="445"/>
      <c r="AM421" s="445"/>
      <c r="AN421" s="445"/>
      <c r="AO421" s="445"/>
    </row>
    <row r="422" spans="1:41" s="446" customFormat="1">
      <c r="A422" s="445"/>
      <c r="B422" s="445"/>
      <c r="C422" s="445"/>
      <c r="D422" s="445"/>
      <c r="E422" s="445"/>
      <c r="F422" s="445"/>
      <c r="G422" s="445"/>
      <c r="H422" s="445"/>
      <c r="I422" s="445"/>
      <c r="J422" s="445"/>
      <c r="K422" s="445"/>
      <c r="L422" s="445"/>
      <c r="M422" s="445"/>
      <c r="N422" s="445"/>
      <c r="O422" s="445"/>
      <c r="P422" s="445"/>
      <c r="Q422" s="445"/>
      <c r="R422" s="445"/>
      <c r="S422" s="445"/>
      <c r="T422" s="445"/>
      <c r="U422" s="445"/>
      <c r="V422" s="445"/>
      <c r="W422" s="445"/>
      <c r="X422" s="445"/>
      <c r="Y422" s="445"/>
      <c r="Z422" s="445"/>
      <c r="AA422" s="445"/>
      <c r="AB422" s="445"/>
      <c r="AC422" s="445"/>
      <c r="AD422" s="445"/>
      <c r="AE422" s="445"/>
      <c r="AF422" s="445"/>
      <c r="AG422" s="445"/>
      <c r="AH422" s="445"/>
      <c r="AI422" s="445"/>
      <c r="AJ422" s="445"/>
      <c r="AK422" s="445"/>
      <c r="AL422" s="445"/>
      <c r="AM422" s="445"/>
      <c r="AN422" s="445"/>
      <c r="AO422" s="445"/>
    </row>
    <row r="423" spans="1:41" s="446" customFormat="1">
      <c r="A423" s="445"/>
      <c r="B423" s="445"/>
      <c r="C423" s="445"/>
      <c r="D423" s="445"/>
      <c r="E423" s="445"/>
      <c r="F423" s="445"/>
      <c r="G423" s="445"/>
      <c r="H423" s="445"/>
      <c r="I423" s="445"/>
      <c r="J423" s="445"/>
      <c r="K423" s="445"/>
      <c r="L423" s="445"/>
      <c r="M423" s="445"/>
      <c r="N423" s="445"/>
      <c r="O423" s="445"/>
      <c r="P423" s="445"/>
      <c r="Q423" s="445"/>
      <c r="R423" s="445"/>
      <c r="S423" s="445"/>
      <c r="T423" s="445"/>
      <c r="U423" s="445"/>
      <c r="V423" s="445"/>
      <c r="W423" s="445"/>
      <c r="X423" s="445"/>
      <c r="Y423" s="445"/>
      <c r="Z423" s="445"/>
      <c r="AA423" s="445"/>
      <c r="AB423" s="445"/>
      <c r="AC423" s="445"/>
      <c r="AD423" s="445"/>
      <c r="AE423" s="445"/>
      <c r="AF423" s="445"/>
      <c r="AG423" s="445"/>
      <c r="AH423" s="445"/>
      <c r="AI423" s="445"/>
      <c r="AJ423" s="445"/>
      <c r="AK423" s="445"/>
      <c r="AL423" s="445"/>
      <c r="AM423" s="445"/>
      <c r="AN423" s="445"/>
      <c r="AO423" s="445"/>
    </row>
    <row r="424" spans="1:41" s="446" customFormat="1">
      <c r="A424" s="445"/>
      <c r="B424" s="445"/>
      <c r="C424" s="445"/>
      <c r="D424" s="445"/>
      <c r="E424" s="445"/>
      <c r="F424" s="445"/>
      <c r="G424" s="445"/>
      <c r="H424" s="445"/>
      <c r="I424" s="445"/>
      <c r="J424" s="445"/>
      <c r="K424" s="445"/>
      <c r="L424" s="445"/>
      <c r="M424" s="445"/>
      <c r="N424" s="445"/>
      <c r="O424" s="445"/>
      <c r="P424" s="445"/>
      <c r="Q424" s="445"/>
      <c r="R424" s="445"/>
      <c r="S424" s="445"/>
      <c r="T424" s="445"/>
      <c r="U424" s="445"/>
      <c r="V424" s="445"/>
      <c r="W424" s="445"/>
      <c r="X424" s="445"/>
      <c r="Y424" s="445"/>
      <c r="Z424" s="445"/>
      <c r="AA424" s="445"/>
      <c r="AB424" s="445"/>
      <c r="AC424" s="445"/>
      <c r="AD424" s="445"/>
      <c r="AE424" s="445"/>
      <c r="AF424" s="445"/>
      <c r="AG424" s="445"/>
      <c r="AH424" s="445"/>
      <c r="AI424" s="445"/>
      <c r="AJ424" s="445"/>
      <c r="AK424" s="445"/>
      <c r="AL424" s="445"/>
      <c r="AM424" s="445"/>
      <c r="AN424" s="445"/>
      <c r="AO424" s="445"/>
    </row>
    <row r="425" spans="1:41" s="446" customFormat="1">
      <c r="A425" s="445"/>
      <c r="B425" s="445"/>
      <c r="C425" s="445"/>
      <c r="D425" s="445"/>
      <c r="E425" s="445"/>
      <c r="F425" s="445"/>
      <c r="G425" s="445"/>
      <c r="H425" s="445"/>
      <c r="I425" s="445"/>
      <c r="J425" s="445"/>
      <c r="K425" s="445"/>
      <c r="L425" s="445"/>
      <c r="M425" s="445"/>
      <c r="N425" s="445"/>
      <c r="O425" s="445"/>
      <c r="P425" s="445"/>
      <c r="Q425" s="445"/>
      <c r="R425" s="445"/>
      <c r="S425" s="445"/>
      <c r="T425" s="445"/>
      <c r="U425" s="445"/>
      <c r="V425" s="445"/>
      <c r="W425" s="445"/>
      <c r="X425" s="445"/>
      <c r="Y425" s="445"/>
      <c r="Z425" s="445"/>
      <c r="AA425" s="445"/>
      <c r="AB425" s="445"/>
      <c r="AC425" s="445"/>
      <c r="AD425" s="445"/>
      <c r="AE425" s="445"/>
      <c r="AF425" s="445"/>
      <c r="AG425" s="445"/>
      <c r="AH425" s="445"/>
      <c r="AI425" s="445"/>
      <c r="AJ425" s="445"/>
      <c r="AK425" s="445"/>
      <c r="AL425" s="445"/>
      <c r="AM425" s="445"/>
      <c r="AN425" s="445"/>
      <c r="AO425" s="445"/>
    </row>
    <row r="426" spans="1:41" s="446" customFormat="1">
      <c r="A426" s="445"/>
      <c r="B426" s="445"/>
      <c r="C426" s="445"/>
      <c r="D426" s="445"/>
      <c r="E426" s="445"/>
      <c r="F426" s="445"/>
      <c r="G426" s="445"/>
      <c r="H426" s="445"/>
      <c r="I426" s="445"/>
      <c r="J426" s="445"/>
      <c r="K426" s="445"/>
      <c r="L426" s="445"/>
      <c r="M426" s="445"/>
      <c r="N426" s="445"/>
      <c r="O426" s="445"/>
      <c r="P426" s="445"/>
      <c r="Q426" s="445"/>
      <c r="R426" s="445"/>
      <c r="S426" s="445"/>
      <c r="T426" s="445"/>
      <c r="U426" s="445"/>
      <c r="V426" s="445"/>
      <c r="W426" s="445"/>
      <c r="X426" s="445"/>
      <c r="Y426" s="445"/>
      <c r="Z426" s="445"/>
      <c r="AA426" s="445"/>
      <c r="AB426" s="445"/>
      <c r="AC426" s="445"/>
      <c r="AD426" s="445"/>
      <c r="AE426" s="445"/>
      <c r="AF426" s="445"/>
      <c r="AG426" s="445"/>
      <c r="AH426" s="445"/>
      <c r="AI426" s="445"/>
      <c r="AJ426" s="445"/>
      <c r="AK426" s="445"/>
      <c r="AL426" s="445"/>
      <c r="AM426" s="445"/>
      <c r="AN426" s="445"/>
      <c r="AO426" s="445"/>
    </row>
    <row r="427" spans="1:41" s="446" customFormat="1">
      <c r="A427" s="445"/>
      <c r="B427" s="445"/>
      <c r="C427" s="445"/>
      <c r="D427" s="445"/>
      <c r="E427" s="445"/>
      <c r="F427" s="445"/>
      <c r="G427" s="445"/>
      <c r="H427" s="445"/>
      <c r="I427" s="445"/>
      <c r="J427" s="445"/>
      <c r="K427" s="445"/>
      <c r="L427" s="445"/>
      <c r="M427" s="445"/>
      <c r="N427" s="445"/>
      <c r="O427" s="445"/>
      <c r="P427" s="445"/>
      <c r="Q427" s="445"/>
      <c r="R427" s="445"/>
      <c r="S427" s="445"/>
      <c r="T427" s="445"/>
      <c r="U427" s="445"/>
      <c r="V427" s="445"/>
      <c r="W427" s="445"/>
      <c r="X427" s="445"/>
      <c r="Y427" s="445"/>
      <c r="Z427" s="445"/>
      <c r="AA427" s="445"/>
      <c r="AB427" s="445"/>
      <c r="AC427" s="445"/>
      <c r="AD427" s="445"/>
      <c r="AE427" s="445"/>
      <c r="AF427" s="445"/>
      <c r="AG427" s="445"/>
      <c r="AH427" s="445"/>
      <c r="AI427" s="445"/>
      <c r="AJ427" s="445"/>
      <c r="AK427" s="445"/>
      <c r="AL427" s="445"/>
      <c r="AM427" s="445"/>
      <c r="AN427" s="445"/>
      <c r="AO427" s="445"/>
    </row>
    <row r="428" spans="1:41" s="446" customFormat="1">
      <c r="A428" s="445"/>
      <c r="B428" s="445"/>
      <c r="C428" s="445"/>
      <c r="D428" s="445"/>
      <c r="E428" s="445"/>
      <c r="F428" s="445"/>
      <c r="G428" s="445"/>
      <c r="H428" s="445"/>
      <c r="I428" s="445"/>
      <c r="J428" s="445"/>
      <c r="K428" s="445"/>
      <c r="L428" s="445"/>
      <c r="M428" s="445"/>
      <c r="N428" s="445"/>
      <c r="O428" s="445"/>
      <c r="P428" s="445"/>
      <c r="Q428" s="445"/>
      <c r="R428" s="445"/>
      <c r="S428" s="445"/>
      <c r="T428" s="445"/>
      <c r="U428" s="445"/>
      <c r="V428" s="445"/>
      <c r="W428" s="445"/>
      <c r="X428" s="445"/>
      <c r="Y428" s="445"/>
      <c r="Z428" s="445"/>
      <c r="AA428" s="445"/>
      <c r="AB428" s="445"/>
      <c r="AC428" s="445"/>
      <c r="AD428" s="445"/>
      <c r="AE428" s="445"/>
      <c r="AF428" s="445"/>
      <c r="AG428" s="445"/>
      <c r="AH428" s="445"/>
      <c r="AI428" s="445"/>
      <c r="AJ428" s="445"/>
      <c r="AK428" s="445"/>
      <c r="AL428" s="445"/>
      <c r="AM428" s="445"/>
      <c r="AN428" s="445"/>
      <c r="AO428" s="445"/>
    </row>
    <row r="429" spans="1:41" s="446" customFormat="1">
      <c r="A429" s="445"/>
      <c r="B429" s="445"/>
      <c r="C429" s="445"/>
      <c r="D429" s="445"/>
      <c r="E429" s="445"/>
      <c r="F429" s="445"/>
      <c r="G429" s="445"/>
      <c r="H429" s="445"/>
      <c r="I429" s="445"/>
      <c r="J429" s="445"/>
      <c r="K429" s="445"/>
      <c r="L429" s="445"/>
      <c r="M429" s="445"/>
      <c r="N429" s="445"/>
      <c r="O429" s="445"/>
      <c r="P429" s="445"/>
      <c r="Q429" s="445"/>
      <c r="R429" s="445"/>
      <c r="S429" s="445"/>
      <c r="T429" s="445"/>
      <c r="U429" s="445"/>
      <c r="V429" s="445"/>
      <c r="W429" s="445"/>
      <c r="X429" s="445"/>
      <c r="Y429" s="445"/>
      <c r="Z429" s="445"/>
      <c r="AA429" s="445"/>
      <c r="AB429" s="445"/>
      <c r="AC429" s="445"/>
      <c r="AD429" s="445"/>
      <c r="AE429" s="445"/>
      <c r="AF429" s="445"/>
      <c r="AG429" s="445"/>
      <c r="AH429" s="445"/>
      <c r="AI429" s="445"/>
      <c r="AJ429" s="445"/>
      <c r="AK429" s="445"/>
      <c r="AL429" s="445"/>
      <c r="AM429" s="445"/>
      <c r="AN429" s="445"/>
      <c r="AO429" s="445"/>
    </row>
    <row r="430" spans="1:41" s="446" customFormat="1">
      <c r="A430" s="445"/>
      <c r="B430" s="445"/>
      <c r="C430" s="445"/>
      <c r="D430" s="445"/>
      <c r="E430" s="445"/>
      <c r="F430" s="445"/>
      <c r="G430" s="445"/>
      <c r="H430" s="445"/>
      <c r="I430" s="445"/>
      <c r="J430" s="445"/>
      <c r="K430" s="445"/>
      <c r="L430" s="445"/>
      <c r="M430" s="445"/>
      <c r="N430" s="445"/>
      <c r="O430" s="445"/>
      <c r="P430" s="445"/>
      <c r="Q430" s="445"/>
      <c r="R430" s="445"/>
      <c r="S430" s="445"/>
      <c r="T430" s="445"/>
      <c r="U430" s="445"/>
      <c r="V430" s="445"/>
      <c r="W430" s="445"/>
      <c r="X430" s="445"/>
      <c r="Y430" s="445"/>
      <c r="Z430" s="445"/>
      <c r="AA430" s="445"/>
      <c r="AB430" s="445"/>
      <c r="AC430" s="445"/>
      <c r="AD430" s="445"/>
      <c r="AE430" s="445"/>
      <c r="AF430" s="445"/>
      <c r="AG430" s="445"/>
      <c r="AH430" s="445"/>
      <c r="AI430" s="445"/>
      <c r="AJ430" s="445"/>
      <c r="AK430" s="445"/>
      <c r="AL430" s="445"/>
      <c r="AM430" s="445"/>
      <c r="AN430" s="445"/>
      <c r="AO430" s="445"/>
    </row>
    <row r="431" spans="1:41" s="446" customFormat="1">
      <c r="A431" s="445"/>
      <c r="B431" s="445"/>
      <c r="C431" s="445"/>
      <c r="D431" s="445"/>
      <c r="E431" s="445"/>
      <c r="F431" s="445"/>
      <c r="G431" s="445"/>
      <c r="H431" s="445"/>
      <c r="I431" s="445"/>
      <c r="J431" s="445"/>
      <c r="K431" s="445"/>
      <c r="L431" s="445"/>
      <c r="M431" s="445"/>
      <c r="N431" s="445"/>
      <c r="O431" s="445"/>
      <c r="P431" s="445"/>
      <c r="Q431" s="445"/>
      <c r="R431" s="445"/>
      <c r="S431" s="445"/>
      <c r="T431" s="445"/>
      <c r="U431" s="445"/>
      <c r="V431" s="445"/>
      <c r="W431" s="445"/>
      <c r="X431" s="445"/>
      <c r="Y431" s="445"/>
      <c r="Z431" s="445"/>
      <c r="AA431" s="445"/>
      <c r="AB431" s="445"/>
      <c r="AC431" s="445"/>
      <c r="AD431" s="445"/>
      <c r="AE431" s="445"/>
      <c r="AF431" s="445"/>
      <c r="AG431" s="445"/>
      <c r="AH431" s="445"/>
      <c r="AI431" s="445"/>
      <c r="AJ431" s="445"/>
      <c r="AK431" s="445"/>
      <c r="AL431" s="445"/>
      <c r="AM431" s="445"/>
      <c r="AN431" s="445"/>
      <c r="AO431" s="445"/>
    </row>
    <row r="432" spans="1:41" s="446" customFormat="1">
      <c r="A432" s="445"/>
      <c r="B432" s="445"/>
      <c r="C432" s="445"/>
      <c r="D432" s="445"/>
      <c r="E432" s="445"/>
      <c r="F432" s="445"/>
      <c r="G432" s="445"/>
      <c r="H432" s="445"/>
      <c r="I432" s="445"/>
      <c r="J432" s="445"/>
      <c r="K432" s="445"/>
      <c r="L432" s="445"/>
      <c r="M432" s="445"/>
      <c r="N432" s="445"/>
      <c r="O432" s="445"/>
      <c r="P432" s="445"/>
      <c r="Q432" s="445"/>
      <c r="R432" s="445"/>
      <c r="S432" s="445"/>
      <c r="T432" s="445"/>
      <c r="U432" s="445"/>
      <c r="V432" s="445"/>
      <c r="W432" s="445"/>
      <c r="X432" s="445"/>
      <c r="Y432" s="445"/>
      <c r="Z432" s="445"/>
      <c r="AA432" s="445"/>
      <c r="AB432" s="445"/>
      <c r="AC432" s="445"/>
      <c r="AD432" s="445"/>
      <c r="AE432" s="445"/>
      <c r="AF432" s="445"/>
      <c r="AG432" s="445"/>
      <c r="AH432" s="445"/>
      <c r="AI432" s="445"/>
      <c r="AJ432" s="445"/>
      <c r="AK432" s="445"/>
      <c r="AL432" s="445"/>
      <c r="AM432" s="445"/>
      <c r="AN432" s="445"/>
      <c r="AO432" s="445"/>
    </row>
    <row r="433" spans="1:41" s="446" customFormat="1">
      <c r="A433" s="445"/>
      <c r="B433" s="445"/>
      <c r="C433" s="445"/>
      <c r="D433" s="445"/>
      <c r="E433" s="445"/>
      <c r="F433" s="445"/>
      <c r="G433" s="445"/>
      <c r="H433" s="445"/>
      <c r="I433" s="445"/>
      <c r="J433" s="445"/>
      <c r="K433" s="445"/>
      <c r="L433" s="445"/>
      <c r="M433" s="445"/>
      <c r="N433" s="445"/>
      <c r="O433" s="445"/>
      <c r="P433" s="445"/>
      <c r="Q433" s="445"/>
      <c r="R433" s="445"/>
      <c r="S433" s="445"/>
      <c r="T433" s="445"/>
      <c r="U433" s="445"/>
      <c r="V433" s="445"/>
      <c r="W433" s="445"/>
      <c r="X433" s="445"/>
      <c r="Y433" s="445"/>
      <c r="Z433" s="445"/>
      <c r="AA433" s="445"/>
      <c r="AB433" s="445"/>
      <c r="AC433" s="445"/>
      <c r="AD433" s="445"/>
      <c r="AE433" s="445"/>
      <c r="AF433" s="445"/>
      <c r="AG433" s="445"/>
      <c r="AH433" s="445"/>
      <c r="AI433" s="445"/>
      <c r="AJ433" s="445"/>
      <c r="AK433" s="445"/>
      <c r="AL433" s="445"/>
      <c r="AM433" s="445"/>
      <c r="AN433" s="445"/>
      <c r="AO433" s="445"/>
    </row>
    <row r="434" spans="1:41" s="446" customFormat="1">
      <c r="A434" s="445"/>
      <c r="B434" s="445"/>
      <c r="C434" s="445"/>
      <c r="D434" s="445"/>
      <c r="E434" s="445"/>
      <c r="F434" s="445"/>
      <c r="G434" s="445"/>
      <c r="H434" s="445"/>
      <c r="I434" s="445"/>
      <c r="J434" s="445"/>
      <c r="K434" s="445"/>
      <c r="L434" s="445"/>
      <c r="M434" s="445"/>
      <c r="N434" s="445"/>
      <c r="O434" s="445"/>
      <c r="P434" s="445"/>
      <c r="Q434" s="445"/>
      <c r="R434" s="445"/>
      <c r="S434" s="445"/>
      <c r="T434" s="445"/>
      <c r="U434" s="445"/>
      <c r="V434" s="445"/>
      <c r="W434" s="445"/>
      <c r="X434" s="445"/>
      <c r="Y434" s="445"/>
      <c r="Z434" s="445"/>
      <c r="AA434" s="445"/>
      <c r="AB434" s="445"/>
      <c r="AC434" s="445"/>
      <c r="AD434" s="445"/>
      <c r="AE434" s="445"/>
      <c r="AF434" s="445"/>
      <c r="AG434" s="445"/>
      <c r="AH434" s="445"/>
      <c r="AI434" s="445"/>
      <c r="AJ434" s="445"/>
      <c r="AK434" s="445"/>
      <c r="AL434" s="445"/>
      <c r="AM434" s="445"/>
      <c r="AN434" s="445"/>
      <c r="AO434" s="445"/>
    </row>
    <row r="435" spans="1:41" s="446" customFormat="1">
      <c r="A435" s="445"/>
      <c r="B435" s="445"/>
      <c r="C435" s="445"/>
      <c r="D435" s="445"/>
      <c r="E435" s="445"/>
      <c r="F435" s="445"/>
      <c r="G435" s="445"/>
      <c r="H435" s="445"/>
      <c r="I435" s="445"/>
      <c r="J435" s="445"/>
      <c r="K435" s="445"/>
      <c r="L435" s="445"/>
      <c r="M435" s="445"/>
      <c r="N435" s="445"/>
      <c r="O435" s="445"/>
      <c r="P435" s="445"/>
      <c r="Q435" s="445"/>
      <c r="R435" s="445"/>
      <c r="S435" s="445"/>
      <c r="T435" s="445"/>
      <c r="U435" s="445"/>
      <c r="V435" s="445"/>
      <c r="W435" s="445"/>
      <c r="X435" s="445"/>
      <c r="Y435" s="445"/>
      <c r="Z435" s="445"/>
      <c r="AA435" s="445"/>
      <c r="AB435" s="445"/>
      <c r="AC435" s="445"/>
      <c r="AD435" s="445"/>
      <c r="AE435" s="445"/>
      <c r="AF435" s="445"/>
      <c r="AG435" s="445"/>
      <c r="AH435" s="445"/>
      <c r="AI435" s="445"/>
      <c r="AJ435" s="445"/>
      <c r="AK435" s="445"/>
      <c r="AL435" s="445"/>
      <c r="AM435" s="445"/>
      <c r="AN435" s="445"/>
      <c r="AO435" s="445"/>
    </row>
    <row r="436" spans="1:41" s="446" customFormat="1">
      <c r="A436" s="445"/>
      <c r="B436" s="445"/>
      <c r="C436" s="445"/>
      <c r="D436" s="445"/>
      <c r="E436" s="445"/>
      <c r="F436" s="445"/>
      <c r="G436" s="445"/>
      <c r="H436" s="445"/>
      <c r="I436" s="445"/>
      <c r="J436" s="445"/>
      <c r="K436" s="445"/>
      <c r="L436" s="445"/>
      <c r="M436" s="445"/>
      <c r="N436" s="445"/>
      <c r="O436" s="445"/>
      <c r="P436" s="445"/>
      <c r="Q436" s="445"/>
      <c r="R436" s="445"/>
      <c r="S436" s="445"/>
      <c r="T436" s="445"/>
      <c r="U436" s="445"/>
      <c r="V436" s="445"/>
      <c r="W436" s="445"/>
      <c r="X436" s="445"/>
      <c r="Y436" s="445"/>
      <c r="Z436" s="445"/>
      <c r="AA436" s="445"/>
      <c r="AB436" s="445"/>
      <c r="AC436" s="445"/>
      <c r="AD436" s="445"/>
      <c r="AE436" s="445"/>
      <c r="AF436" s="445"/>
      <c r="AG436" s="445"/>
      <c r="AH436" s="445"/>
      <c r="AI436" s="445"/>
      <c r="AJ436" s="445"/>
      <c r="AK436" s="445"/>
      <c r="AL436" s="445"/>
      <c r="AM436" s="445"/>
      <c r="AN436" s="445"/>
      <c r="AO436" s="445"/>
    </row>
    <row r="437" spans="1:41" s="446" customFormat="1">
      <c r="A437" s="445"/>
      <c r="B437" s="445"/>
      <c r="C437" s="445"/>
      <c r="D437" s="445"/>
      <c r="E437" s="445"/>
      <c r="F437" s="445"/>
      <c r="G437" s="445"/>
      <c r="H437" s="445"/>
      <c r="I437" s="445"/>
      <c r="J437" s="445"/>
      <c r="K437" s="445"/>
      <c r="L437" s="445"/>
      <c r="M437" s="445"/>
      <c r="N437" s="445"/>
      <c r="O437" s="445"/>
      <c r="P437" s="445"/>
      <c r="Q437" s="445"/>
      <c r="R437" s="445"/>
      <c r="S437" s="445"/>
      <c r="T437" s="445"/>
      <c r="U437" s="445"/>
      <c r="V437" s="445"/>
      <c r="W437" s="445"/>
      <c r="X437" s="445"/>
      <c r="Y437" s="445"/>
      <c r="Z437" s="445"/>
      <c r="AA437" s="445"/>
      <c r="AB437" s="445"/>
      <c r="AC437" s="445"/>
      <c r="AD437" s="445"/>
      <c r="AE437" s="445"/>
      <c r="AF437" s="445"/>
      <c r="AG437" s="445"/>
      <c r="AH437" s="445"/>
      <c r="AI437" s="445"/>
      <c r="AJ437" s="445"/>
      <c r="AK437" s="445"/>
      <c r="AL437" s="445"/>
      <c r="AM437" s="445"/>
      <c r="AN437" s="445"/>
      <c r="AO437" s="445"/>
    </row>
    <row r="438" spans="1:41" s="446" customFormat="1">
      <c r="A438" s="445"/>
      <c r="B438" s="445"/>
      <c r="C438" s="445"/>
      <c r="D438" s="445"/>
      <c r="E438" s="445"/>
      <c r="F438" s="445"/>
      <c r="G438" s="445"/>
      <c r="H438" s="445"/>
      <c r="I438" s="445"/>
      <c r="J438" s="445"/>
      <c r="K438" s="445"/>
      <c r="L438" s="445"/>
      <c r="M438" s="445"/>
      <c r="N438" s="445"/>
      <c r="O438" s="445"/>
      <c r="P438" s="445"/>
      <c r="Q438" s="445"/>
      <c r="R438" s="445"/>
      <c r="S438" s="445"/>
      <c r="T438" s="445"/>
      <c r="U438" s="445"/>
      <c r="V438" s="445"/>
      <c r="W438" s="445"/>
      <c r="X438" s="445"/>
      <c r="Y438" s="445"/>
      <c r="Z438" s="445"/>
      <c r="AA438" s="445"/>
      <c r="AB438" s="445"/>
      <c r="AC438" s="445"/>
      <c r="AD438" s="445"/>
      <c r="AE438" s="445"/>
      <c r="AF438" s="445"/>
      <c r="AG438" s="445"/>
      <c r="AH438" s="445"/>
      <c r="AI438" s="445"/>
      <c r="AJ438" s="445"/>
      <c r="AK438" s="445"/>
      <c r="AL438" s="445"/>
      <c r="AM438" s="445"/>
      <c r="AN438" s="445"/>
      <c r="AO438" s="445"/>
    </row>
    <row r="439" spans="1:41" s="446" customFormat="1">
      <c r="A439" s="445"/>
      <c r="B439" s="445"/>
      <c r="C439" s="445"/>
      <c r="D439" s="445"/>
      <c r="E439" s="445"/>
      <c r="F439" s="445"/>
      <c r="G439" s="445"/>
      <c r="H439" s="445"/>
      <c r="I439" s="445"/>
      <c r="J439" s="445"/>
      <c r="K439" s="445"/>
      <c r="L439" s="445"/>
      <c r="M439" s="445"/>
      <c r="N439" s="445"/>
      <c r="O439" s="445"/>
      <c r="P439" s="445"/>
      <c r="Q439" s="445"/>
      <c r="R439" s="445"/>
      <c r="S439" s="445"/>
      <c r="T439" s="445"/>
      <c r="U439" s="445"/>
      <c r="V439" s="445"/>
      <c r="W439" s="445"/>
      <c r="X439" s="445"/>
      <c r="Y439" s="445"/>
      <c r="Z439" s="445"/>
      <c r="AA439" s="445"/>
      <c r="AB439" s="445"/>
      <c r="AC439" s="445"/>
      <c r="AD439" s="445"/>
      <c r="AE439" s="445"/>
      <c r="AF439" s="445"/>
      <c r="AG439" s="445"/>
      <c r="AH439" s="445"/>
      <c r="AI439" s="445"/>
      <c r="AJ439" s="445"/>
      <c r="AK439" s="445"/>
      <c r="AL439" s="445"/>
      <c r="AM439" s="445"/>
      <c r="AN439" s="445"/>
      <c r="AO439" s="445"/>
    </row>
    <row r="440" spans="1:41" s="446" customFormat="1">
      <c r="A440" s="445"/>
      <c r="B440" s="445"/>
      <c r="C440" s="445"/>
      <c r="D440" s="445"/>
      <c r="E440" s="445"/>
      <c r="F440" s="445"/>
      <c r="G440" s="445"/>
      <c r="H440" s="445"/>
      <c r="I440" s="445"/>
      <c r="J440" s="445"/>
      <c r="K440" s="445"/>
      <c r="L440" s="445"/>
      <c r="M440" s="445"/>
      <c r="N440" s="445"/>
      <c r="O440" s="445"/>
      <c r="P440" s="445"/>
      <c r="Q440" s="445"/>
      <c r="R440" s="445"/>
      <c r="S440" s="445"/>
      <c r="T440" s="445"/>
      <c r="U440" s="445"/>
      <c r="V440" s="445"/>
      <c r="W440" s="445"/>
      <c r="X440" s="445"/>
      <c r="Y440" s="445"/>
      <c r="Z440" s="445"/>
      <c r="AA440" s="445"/>
      <c r="AB440" s="445"/>
      <c r="AC440" s="445"/>
      <c r="AD440" s="445"/>
      <c r="AE440" s="445"/>
      <c r="AF440" s="445"/>
      <c r="AG440" s="445"/>
      <c r="AH440" s="445"/>
      <c r="AI440" s="445"/>
      <c r="AJ440" s="445"/>
      <c r="AK440" s="445"/>
      <c r="AL440" s="445"/>
      <c r="AM440" s="445"/>
      <c r="AN440" s="445"/>
      <c r="AO440" s="445"/>
    </row>
    <row r="441" spans="1:41" s="446" customFormat="1">
      <c r="A441" s="445"/>
      <c r="B441" s="445"/>
      <c r="C441" s="445"/>
      <c r="D441" s="445"/>
      <c r="E441" s="445"/>
      <c r="F441" s="445"/>
      <c r="G441" s="445"/>
      <c r="H441" s="445"/>
      <c r="I441" s="445"/>
      <c r="J441" s="445"/>
      <c r="K441" s="445"/>
      <c r="L441" s="445"/>
      <c r="M441" s="445"/>
      <c r="N441" s="445"/>
      <c r="O441" s="445"/>
      <c r="P441" s="445"/>
      <c r="Q441" s="445"/>
      <c r="R441" s="445"/>
      <c r="S441" s="445"/>
      <c r="T441" s="445"/>
      <c r="U441" s="445"/>
      <c r="V441" s="445"/>
      <c r="W441" s="445"/>
      <c r="X441" s="445"/>
      <c r="Y441" s="445"/>
      <c r="Z441" s="445"/>
      <c r="AA441" s="445"/>
      <c r="AB441" s="445"/>
      <c r="AC441" s="445"/>
      <c r="AD441" s="445"/>
      <c r="AE441" s="445"/>
      <c r="AF441" s="445"/>
      <c r="AG441" s="445"/>
      <c r="AH441" s="445"/>
      <c r="AI441" s="445"/>
      <c r="AJ441" s="445"/>
      <c r="AK441" s="445"/>
      <c r="AL441" s="445"/>
      <c r="AM441" s="445"/>
      <c r="AN441" s="445"/>
      <c r="AO441" s="445"/>
    </row>
    <row r="442" spans="1:41" s="446" customFormat="1">
      <c r="A442" s="445"/>
      <c r="B442" s="445"/>
      <c r="C442" s="445"/>
      <c r="D442" s="445"/>
      <c r="E442" s="445"/>
      <c r="F442" s="445"/>
      <c r="G442" s="445"/>
      <c r="H442" s="445"/>
      <c r="I442" s="445"/>
      <c r="J442" s="445"/>
      <c r="K442" s="445"/>
      <c r="L442" s="445"/>
      <c r="M442" s="445"/>
      <c r="N442" s="445"/>
      <c r="O442" s="445"/>
      <c r="P442" s="445"/>
      <c r="Q442" s="445"/>
      <c r="R442" s="445"/>
      <c r="S442" s="445"/>
      <c r="T442" s="445"/>
      <c r="U442" s="445"/>
      <c r="V442" s="445"/>
      <c r="W442" s="445"/>
      <c r="X442" s="445"/>
      <c r="Y442" s="445"/>
      <c r="Z442" s="445"/>
      <c r="AA442" s="445"/>
      <c r="AB442" s="445"/>
      <c r="AC442" s="445"/>
      <c r="AD442" s="445"/>
      <c r="AE442" s="445"/>
      <c r="AF442" s="445"/>
      <c r="AG442" s="445"/>
      <c r="AH442" s="445"/>
      <c r="AI442" s="445"/>
      <c r="AJ442" s="445"/>
      <c r="AK442" s="445"/>
      <c r="AL442" s="445"/>
      <c r="AM442" s="445"/>
      <c r="AN442" s="445"/>
      <c r="AO442" s="445"/>
    </row>
    <row r="443" spans="1:41" s="446" customFormat="1">
      <c r="A443" s="445"/>
      <c r="B443" s="445"/>
      <c r="C443" s="445"/>
      <c r="D443" s="445"/>
      <c r="E443" s="445"/>
      <c r="F443" s="445"/>
      <c r="G443" s="445"/>
      <c r="H443" s="445"/>
      <c r="I443" s="445"/>
      <c r="J443" s="445"/>
      <c r="K443" s="445"/>
      <c r="L443" s="445"/>
      <c r="M443" s="445"/>
      <c r="N443" s="445"/>
      <c r="O443" s="445"/>
      <c r="P443" s="445"/>
      <c r="Q443" s="445"/>
      <c r="R443" s="445"/>
      <c r="S443" s="445"/>
      <c r="T443" s="445"/>
      <c r="U443" s="445"/>
      <c r="V443" s="445"/>
      <c r="W443" s="445"/>
      <c r="X443" s="445"/>
      <c r="Y443" s="445"/>
      <c r="Z443" s="445"/>
      <c r="AA443" s="445"/>
      <c r="AB443" s="445"/>
      <c r="AC443" s="445"/>
      <c r="AD443" s="445"/>
      <c r="AE443" s="445"/>
      <c r="AF443" s="445"/>
      <c r="AG443" s="445"/>
      <c r="AH443" s="445"/>
      <c r="AI443" s="445"/>
      <c r="AJ443" s="445"/>
      <c r="AK443" s="445"/>
      <c r="AL443" s="445"/>
      <c r="AM443" s="445"/>
      <c r="AN443" s="445"/>
      <c r="AO443" s="445"/>
    </row>
    <row r="444" spans="1:41" s="446" customFormat="1">
      <c r="A444" s="445"/>
      <c r="B444" s="445"/>
      <c r="C444" s="445"/>
      <c r="D444" s="445"/>
      <c r="E444" s="445"/>
      <c r="F444" s="445"/>
      <c r="G444" s="445"/>
      <c r="H444" s="445"/>
      <c r="I444" s="445"/>
      <c r="J444" s="445"/>
      <c r="K444" s="445"/>
      <c r="L444" s="445"/>
      <c r="M444" s="445"/>
      <c r="N444" s="445"/>
      <c r="O444" s="445"/>
      <c r="P444" s="445"/>
      <c r="Q444" s="445"/>
      <c r="R444" s="445"/>
      <c r="S444" s="445"/>
      <c r="T444" s="445"/>
      <c r="U444" s="445"/>
      <c r="V444" s="445"/>
      <c r="W444" s="445"/>
      <c r="X444" s="445"/>
      <c r="Y444" s="445"/>
      <c r="Z444" s="445"/>
      <c r="AA444" s="445"/>
      <c r="AB444" s="445"/>
      <c r="AC444" s="445"/>
      <c r="AD444" s="445"/>
      <c r="AE444" s="445"/>
      <c r="AF444" s="445"/>
      <c r="AG444" s="445"/>
      <c r="AH444" s="445"/>
      <c r="AI444" s="445"/>
      <c r="AJ444" s="445"/>
      <c r="AK444" s="445"/>
      <c r="AL444" s="445"/>
      <c r="AM444" s="445"/>
      <c r="AN444" s="445"/>
      <c r="AO444" s="445"/>
    </row>
    <row r="445" spans="1:41" s="446" customFormat="1">
      <c r="A445" s="445"/>
      <c r="B445" s="445"/>
      <c r="C445" s="445"/>
      <c r="D445" s="445"/>
      <c r="E445" s="445"/>
      <c r="F445" s="445"/>
      <c r="G445" s="445"/>
      <c r="H445" s="445"/>
      <c r="I445" s="445"/>
      <c r="J445" s="445"/>
      <c r="K445" s="445"/>
      <c r="L445" s="445"/>
      <c r="M445" s="445"/>
      <c r="N445" s="445"/>
      <c r="O445" s="445"/>
      <c r="P445" s="445"/>
      <c r="Q445" s="445"/>
      <c r="R445" s="445"/>
      <c r="S445" s="445"/>
      <c r="T445" s="445"/>
      <c r="U445" s="445"/>
      <c r="V445" s="445"/>
      <c r="W445" s="445"/>
      <c r="X445" s="445"/>
      <c r="Y445" s="445"/>
      <c r="Z445" s="445"/>
      <c r="AA445" s="445"/>
      <c r="AB445" s="445"/>
      <c r="AC445" s="445"/>
      <c r="AD445" s="445"/>
      <c r="AE445" s="445"/>
      <c r="AF445" s="445"/>
      <c r="AG445" s="445"/>
      <c r="AH445" s="445"/>
      <c r="AI445" s="445"/>
      <c r="AJ445" s="445"/>
      <c r="AK445" s="445"/>
      <c r="AL445" s="445"/>
      <c r="AM445" s="445"/>
      <c r="AN445" s="445"/>
      <c r="AO445" s="445"/>
    </row>
    <row r="446" spans="1:41" s="446" customFormat="1">
      <c r="A446" s="445"/>
      <c r="B446" s="445"/>
      <c r="C446" s="445"/>
      <c r="D446" s="445"/>
      <c r="E446" s="445"/>
      <c r="F446" s="445"/>
      <c r="G446" s="445"/>
      <c r="H446" s="445"/>
      <c r="I446" s="445"/>
      <c r="J446" s="445"/>
      <c r="K446" s="445"/>
      <c r="L446" s="445"/>
      <c r="M446" s="445"/>
      <c r="N446" s="445"/>
      <c r="O446" s="445"/>
      <c r="P446" s="445"/>
      <c r="Q446" s="445"/>
      <c r="R446" s="445"/>
      <c r="S446" s="445"/>
      <c r="T446" s="445"/>
      <c r="U446" s="445"/>
      <c r="V446" s="445"/>
      <c r="W446" s="445"/>
      <c r="X446" s="445"/>
      <c r="Y446" s="445"/>
      <c r="Z446" s="445"/>
      <c r="AA446" s="445"/>
      <c r="AB446" s="445"/>
      <c r="AC446" s="445"/>
      <c r="AD446" s="445"/>
      <c r="AE446" s="445"/>
      <c r="AF446" s="445"/>
      <c r="AG446" s="445"/>
      <c r="AH446" s="445"/>
      <c r="AI446" s="445"/>
      <c r="AJ446" s="445"/>
      <c r="AK446" s="445"/>
      <c r="AL446" s="445"/>
      <c r="AM446" s="445"/>
      <c r="AN446" s="445"/>
      <c r="AO446" s="445"/>
    </row>
    <row r="447" spans="1:41" s="446" customFormat="1">
      <c r="A447" s="445"/>
      <c r="B447" s="445"/>
      <c r="C447" s="445"/>
      <c r="D447" s="445"/>
      <c r="E447" s="445"/>
      <c r="F447" s="445"/>
      <c r="G447" s="445"/>
      <c r="H447" s="445"/>
      <c r="I447" s="445"/>
      <c r="J447" s="445"/>
      <c r="K447" s="445"/>
      <c r="L447" s="445"/>
      <c r="M447" s="445"/>
      <c r="N447" s="445"/>
      <c r="O447" s="445"/>
      <c r="P447" s="445"/>
      <c r="Q447" s="445"/>
      <c r="R447" s="445"/>
      <c r="S447" s="445"/>
      <c r="T447" s="445"/>
      <c r="U447" s="445"/>
      <c r="V447" s="445"/>
      <c r="W447" s="445"/>
      <c r="X447" s="445"/>
      <c r="Y447" s="445"/>
      <c r="Z447" s="445"/>
      <c r="AA447" s="445"/>
      <c r="AB447" s="445"/>
      <c r="AC447" s="445"/>
      <c r="AD447" s="445"/>
      <c r="AE447" s="445"/>
      <c r="AF447" s="445"/>
      <c r="AG447" s="445"/>
      <c r="AH447" s="445"/>
      <c r="AI447" s="445"/>
      <c r="AJ447" s="445"/>
      <c r="AK447" s="445"/>
      <c r="AL447" s="445"/>
      <c r="AM447" s="445"/>
      <c r="AN447" s="445"/>
      <c r="AO447" s="445"/>
    </row>
    <row r="448" spans="1:41" s="446" customFormat="1">
      <c r="A448" s="445"/>
      <c r="B448" s="445"/>
      <c r="C448" s="445"/>
      <c r="D448" s="445"/>
      <c r="E448" s="445"/>
      <c r="F448" s="445"/>
      <c r="G448" s="445"/>
      <c r="H448" s="445"/>
      <c r="I448" s="445"/>
      <c r="J448" s="445"/>
      <c r="K448" s="445"/>
      <c r="L448" s="445"/>
      <c r="M448" s="445"/>
      <c r="N448" s="445"/>
      <c r="O448" s="445"/>
      <c r="P448" s="445"/>
      <c r="Q448" s="445"/>
      <c r="R448" s="445"/>
      <c r="S448" s="445"/>
      <c r="T448" s="445"/>
      <c r="U448" s="445"/>
      <c r="V448" s="445"/>
      <c r="W448" s="445"/>
      <c r="X448" s="445"/>
      <c r="Y448" s="445"/>
      <c r="Z448" s="445"/>
      <c r="AA448" s="445"/>
      <c r="AB448" s="445"/>
      <c r="AC448" s="445"/>
      <c r="AD448" s="445"/>
      <c r="AE448" s="445"/>
      <c r="AF448" s="445"/>
      <c r="AG448" s="445"/>
      <c r="AH448" s="445"/>
      <c r="AI448" s="445"/>
      <c r="AJ448" s="445"/>
      <c r="AK448" s="445"/>
      <c r="AL448" s="445"/>
      <c r="AM448" s="445"/>
      <c r="AN448" s="445"/>
      <c r="AO448" s="445"/>
    </row>
    <row r="449" spans="1:41" s="446" customFormat="1">
      <c r="A449" s="445"/>
      <c r="B449" s="445"/>
      <c r="C449" s="445"/>
      <c r="D449" s="445"/>
      <c r="E449" s="445"/>
      <c r="F449" s="445"/>
      <c r="G449" s="445"/>
      <c r="H449" s="445"/>
      <c r="I449" s="445"/>
      <c r="J449" s="445"/>
      <c r="K449" s="445"/>
      <c r="L449" s="445"/>
      <c r="M449" s="445"/>
      <c r="N449" s="445"/>
      <c r="O449" s="445"/>
      <c r="P449" s="445"/>
      <c r="Q449" s="445"/>
      <c r="R449" s="445"/>
      <c r="S449" s="445"/>
      <c r="T449" s="445"/>
      <c r="U449" s="445"/>
      <c r="V449" s="445"/>
      <c r="W449" s="445"/>
      <c r="X449" s="445"/>
      <c r="Y449" s="445"/>
      <c r="Z449" s="445"/>
      <c r="AA449" s="445"/>
      <c r="AB449" s="445"/>
      <c r="AC449" s="445"/>
      <c r="AD449" s="445"/>
      <c r="AE449" s="445"/>
      <c r="AF449" s="445"/>
      <c r="AG449" s="445"/>
      <c r="AH449" s="445"/>
      <c r="AI449" s="445"/>
      <c r="AJ449" s="445"/>
      <c r="AK449" s="445"/>
      <c r="AL449" s="445"/>
      <c r="AM449" s="445"/>
      <c r="AN449" s="445"/>
      <c r="AO449" s="445"/>
    </row>
    <row r="450" spans="1:41" s="446" customFormat="1">
      <c r="A450" s="445"/>
      <c r="B450" s="445"/>
      <c r="C450" s="445"/>
      <c r="D450" s="445"/>
      <c r="E450" s="445"/>
      <c r="F450" s="445"/>
      <c r="G450" s="445"/>
      <c r="H450" s="445"/>
      <c r="I450" s="445"/>
      <c r="J450" s="445"/>
      <c r="K450" s="445"/>
      <c r="L450" s="445"/>
      <c r="M450" s="445"/>
      <c r="N450" s="445"/>
      <c r="O450" s="445"/>
      <c r="P450" s="445"/>
      <c r="Q450" s="445"/>
      <c r="R450" s="445"/>
      <c r="S450" s="445"/>
      <c r="T450" s="445"/>
      <c r="U450" s="445"/>
      <c r="V450" s="445"/>
      <c r="W450" s="445"/>
      <c r="X450" s="445"/>
      <c r="Y450" s="445"/>
      <c r="Z450" s="445"/>
      <c r="AA450" s="445"/>
      <c r="AB450" s="445"/>
      <c r="AC450" s="445"/>
      <c r="AD450" s="445"/>
      <c r="AE450" s="445"/>
      <c r="AF450" s="445"/>
      <c r="AG450" s="445"/>
      <c r="AH450" s="445"/>
      <c r="AI450" s="445"/>
      <c r="AJ450" s="445"/>
      <c r="AK450" s="445"/>
      <c r="AL450" s="445"/>
      <c r="AM450" s="445"/>
      <c r="AN450" s="445"/>
      <c r="AO450" s="445"/>
    </row>
    <row r="451" spans="1:41" s="446" customFormat="1">
      <c r="A451" s="445"/>
      <c r="B451" s="445"/>
      <c r="C451" s="445"/>
      <c r="D451" s="445"/>
      <c r="E451" s="445"/>
      <c r="F451" s="445"/>
      <c r="G451" s="445"/>
      <c r="H451" s="445"/>
      <c r="I451" s="445"/>
      <c r="J451" s="445"/>
      <c r="K451" s="445"/>
      <c r="L451" s="445"/>
      <c r="M451" s="445"/>
      <c r="N451" s="445"/>
      <c r="O451" s="445"/>
      <c r="P451" s="445"/>
      <c r="Q451" s="445"/>
      <c r="R451" s="445"/>
      <c r="S451" s="445"/>
      <c r="T451" s="445"/>
      <c r="U451" s="445"/>
      <c r="V451" s="445"/>
      <c r="W451" s="445"/>
      <c r="X451" s="445"/>
      <c r="Y451" s="445"/>
      <c r="Z451" s="445"/>
      <c r="AA451" s="445"/>
      <c r="AB451" s="445"/>
      <c r="AC451" s="445"/>
      <c r="AD451" s="445"/>
      <c r="AE451" s="445"/>
      <c r="AF451" s="445"/>
      <c r="AG451" s="445"/>
      <c r="AH451" s="445"/>
      <c r="AI451" s="445"/>
      <c r="AJ451" s="445"/>
      <c r="AK451" s="445"/>
      <c r="AL451" s="445"/>
      <c r="AM451" s="445"/>
      <c r="AN451" s="445"/>
      <c r="AO451" s="445"/>
    </row>
    <row r="452" spans="1:41" s="446" customFormat="1">
      <c r="A452" s="445"/>
      <c r="B452" s="445"/>
      <c r="C452" s="445"/>
      <c r="D452" s="445"/>
      <c r="E452" s="445"/>
      <c r="F452" s="445"/>
      <c r="G452" s="445"/>
      <c r="H452" s="445"/>
      <c r="I452" s="445"/>
      <c r="J452" s="445"/>
      <c r="K452" s="445"/>
      <c r="L452" s="445"/>
      <c r="M452" s="445"/>
      <c r="N452" s="445"/>
      <c r="O452" s="445"/>
      <c r="P452" s="445"/>
      <c r="Q452" s="445"/>
      <c r="R452" s="445"/>
      <c r="S452" s="445"/>
      <c r="T452" s="445"/>
      <c r="U452" s="445"/>
      <c r="V452" s="445"/>
      <c r="W452" s="445"/>
      <c r="X452" s="445"/>
      <c r="Y452" s="445"/>
      <c r="Z452" s="445"/>
      <c r="AA452" s="445"/>
      <c r="AB452" s="445"/>
      <c r="AC452" s="445"/>
      <c r="AD452" s="445"/>
      <c r="AE452" s="445"/>
      <c r="AF452" s="445"/>
      <c r="AG452" s="445"/>
      <c r="AH452" s="445"/>
      <c r="AI452" s="445"/>
      <c r="AJ452" s="445"/>
      <c r="AK452" s="445"/>
      <c r="AL452" s="445"/>
      <c r="AM452" s="445"/>
      <c r="AN452" s="445"/>
      <c r="AO452" s="445"/>
    </row>
    <row r="453" spans="1:41" s="446" customFormat="1">
      <c r="A453" s="445"/>
      <c r="B453" s="445"/>
      <c r="C453" s="445"/>
      <c r="D453" s="445"/>
      <c r="E453" s="445"/>
      <c r="F453" s="445"/>
      <c r="G453" s="445"/>
      <c r="H453" s="445"/>
      <c r="I453" s="445"/>
      <c r="J453" s="445"/>
      <c r="K453" s="445"/>
      <c r="L453" s="445"/>
      <c r="M453" s="445"/>
      <c r="N453" s="445"/>
      <c r="O453" s="445"/>
      <c r="P453" s="445"/>
      <c r="Q453" s="445"/>
      <c r="R453" s="445"/>
      <c r="S453" s="445"/>
      <c r="T453" s="445"/>
      <c r="U453" s="445"/>
      <c r="V453" s="445"/>
      <c r="W453" s="445"/>
      <c r="X453" s="445"/>
      <c r="Y453" s="445"/>
      <c r="Z453" s="445"/>
      <c r="AA453" s="445"/>
      <c r="AB453" s="445"/>
      <c r="AC453" s="445"/>
      <c r="AD453" s="445"/>
      <c r="AE453" s="445"/>
      <c r="AF453" s="445"/>
      <c r="AG453" s="445"/>
      <c r="AH453" s="445"/>
      <c r="AI453" s="445"/>
      <c r="AJ453" s="445"/>
      <c r="AK453" s="445"/>
      <c r="AL453" s="445"/>
      <c r="AM453" s="445"/>
      <c r="AN453" s="445"/>
      <c r="AO453" s="445"/>
    </row>
    <row r="454" spans="1:41" s="446" customFormat="1">
      <c r="A454" s="445"/>
      <c r="B454" s="445"/>
      <c r="C454" s="445"/>
      <c r="D454" s="445"/>
      <c r="E454" s="445"/>
      <c r="F454" s="445"/>
      <c r="G454" s="445"/>
      <c r="H454" s="445"/>
      <c r="I454" s="445"/>
      <c r="J454" s="445"/>
      <c r="K454" s="445"/>
      <c r="L454" s="445"/>
      <c r="M454" s="445"/>
      <c r="N454" s="445"/>
      <c r="O454" s="445"/>
      <c r="P454" s="445"/>
      <c r="Q454" s="445"/>
      <c r="R454" s="445"/>
      <c r="S454" s="445"/>
      <c r="T454" s="445"/>
      <c r="U454" s="445"/>
      <c r="V454" s="445"/>
      <c r="W454" s="445"/>
      <c r="X454" s="445"/>
      <c r="Y454" s="445"/>
      <c r="Z454" s="445"/>
      <c r="AA454" s="445"/>
      <c r="AB454" s="445"/>
      <c r="AC454" s="445"/>
      <c r="AD454" s="445"/>
      <c r="AE454" s="445"/>
      <c r="AF454" s="445"/>
      <c r="AG454" s="445"/>
      <c r="AH454" s="445"/>
      <c r="AI454" s="445"/>
      <c r="AJ454" s="445"/>
      <c r="AK454" s="445"/>
      <c r="AL454" s="445"/>
      <c r="AM454" s="445"/>
      <c r="AN454" s="445"/>
      <c r="AO454" s="445"/>
    </row>
    <row r="455" spans="1:41" s="446" customFormat="1">
      <c r="A455" s="445"/>
      <c r="B455" s="445"/>
      <c r="C455" s="445"/>
      <c r="D455" s="445"/>
      <c r="E455" s="445"/>
      <c r="F455" s="445"/>
      <c r="G455" s="445"/>
      <c r="H455" s="445"/>
      <c r="I455" s="445"/>
      <c r="J455" s="445"/>
      <c r="K455" s="445"/>
      <c r="L455" s="445"/>
      <c r="M455" s="445"/>
      <c r="N455" s="445"/>
      <c r="O455" s="445"/>
      <c r="P455" s="445"/>
      <c r="Q455" s="445"/>
      <c r="R455" s="445"/>
      <c r="S455" s="445"/>
      <c r="T455" s="445"/>
      <c r="U455" s="445"/>
      <c r="V455" s="445"/>
      <c r="W455" s="445"/>
      <c r="X455" s="445"/>
      <c r="Y455" s="445"/>
      <c r="Z455" s="445"/>
      <c r="AA455" s="445"/>
      <c r="AB455" s="445"/>
      <c r="AC455" s="445"/>
      <c r="AD455" s="445"/>
      <c r="AE455" s="445"/>
      <c r="AF455" s="445"/>
      <c r="AG455" s="445"/>
      <c r="AH455" s="445"/>
      <c r="AI455" s="445"/>
      <c r="AJ455" s="445"/>
      <c r="AK455" s="445"/>
      <c r="AL455" s="445"/>
      <c r="AM455" s="445"/>
      <c r="AN455" s="445"/>
      <c r="AO455" s="445"/>
    </row>
    <row r="456" spans="1:41" s="446" customFormat="1">
      <c r="A456" s="445"/>
      <c r="B456" s="445"/>
      <c r="C456" s="445"/>
      <c r="D456" s="445"/>
      <c r="E456" s="445"/>
      <c r="F456" s="445"/>
      <c r="G456" s="445"/>
      <c r="H456" s="445"/>
      <c r="I456" s="445"/>
      <c r="J456" s="445"/>
      <c r="K456" s="445"/>
      <c r="L456" s="445"/>
      <c r="M456" s="445"/>
      <c r="N456" s="445"/>
      <c r="O456" s="445"/>
      <c r="P456" s="445"/>
      <c r="Q456" s="445"/>
      <c r="R456" s="445"/>
      <c r="S456" s="445"/>
      <c r="T456" s="445"/>
      <c r="U456" s="445"/>
      <c r="V456" s="445"/>
      <c r="W456" s="445"/>
      <c r="X456" s="445"/>
      <c r="Y456" s="445"/>
      <c r="Z456" s="445"/>
      <c r="AA456" s="445"/>
      <c r="AB456" s="445"/>
      <c r="AC456" s="445"/>
      <c r="AD456" s="445"/>
      <c r="AE456" s="445"/>
      <c r="AF456" s="445"/>
      <c r="AG456" s="445"/>
      <c r="AH456" s="445"/>
      <c r="AI456" s="445"/>
      <c r="AJ456" s="445"/>
      <c r="AK456" s="445"/>
      <c r="AL456" s="445"/>
      <c r="AM456" s="445"/>
      <c r="AN456" s="445"/>
      <c r="AO456" s="445"/>
    </row>
    <row r="457" spans="1:41" s="446" customFormat="1">
      <c r="A457" s="445"/>
      <c r="B457" s="445"/>
      <c r="C457" s="445"/>
      <c r="D457" s="445"/>
      <c r="E457" s="445"/>
      <c r="F457" s="445"/>
      <c r="G457" s="445"/>
      <c r="H457" s="445"/>
      <c r="I457" s="445"/>
      <c r="J457" s="445"/>
      <c r="K457" s="445"/>
      <c r="L457" s="445"/>
      <c r="M457" s="445"/>
      <c r="N457" s="445"/>
      <c r="O457" s="445"/>
      <c r="P457" s="445"/>
      <c r="Q457" s="445"/>
      <c r="R457" s="445"/>
      <c r="S457" s="445"/>
      <c r="T457" s="445"/>
      <c r="U457" s="445"/>
      <c r="V457" s="445"/>
      <c r="W457" s="445"/>
      <c r="X457" s="445"/>
      <c r="Y457" s="445"/>
      <c r="Z457" s="445"/>
      <c r="AA457" s="445"/>
      <c r="AB457" s="445"/>
      <c r="AC457" s="445"/>
      <c r="AD457" s="445"/>
      <c r="AE457" s="445"/>
      <c r="AF457" s="445"/>
      <c r="AG457" s="445"/>
      <c r="AH457" s="445"/>
      <c r="AI457" s="445"/>
      <c r="AJ457" s="445"/>
      <c r="AK457" s="445"/>
      <c r="AL457" s="445"/>
      <c r="AM457" s="445"/>
      <c r="AN457" s="445"/>
      <c r="AO457" s="445"/>
    </row>
    <row r="458" spans="1:41" s="446" customFormat="1">
      <c r="A458" s="445"/>
      <c r="B458" s="445"/>
      <c r="C458" s="445"/>
      <c r="D458" s="445"/>
      <c r="E458" s="445"/>
      <c r="F458" s="445"/>
      <c r="G458" s="445"/>
      <c r="H458" s="445"/>
      <c r="I458" s="445"/>
      <c r="J458" s="445"/>
      <c r="K458" s="445"/>
      <c r="L458" s="445"/>
      <c r="M458" s="445"/>
      <c r="N458" s="445"/>
      <c r="O458" s="445"/>
      <c r="P458" s="445"/>
      <c r="Q458" s="445"/>
      <c r="R458" s="445"/>
      <c r="S458" s="445"/>
      <c r="T458" s="445"/>
      <c r="U458" s="445"/>
      <c r="V458" s="445"/>
      <c r="W458" s="445"/>
      <c r="X458" s="445"/>
      <c r="Y458" s="445"/>
      <c r="Z458" s="445"/>
      <c r="AA458" s="445"/>
      <c r="AB458" s="445"/>
      <c r="AC458" s="445"/>
      <c r="AD458" s="445"/>
      <c r="AE458" s="445"/>
      <c r="AF458" s="445"/>
      <c r="AG458" s="445"/>
      <c r="AH458" s="445"/>
      <c r="AI458" s="445"/>
      <c r="AJ458" s="445"/>
      <c r="AK458" s="445"/>
      <c r="AL458" s="445"/>
      <c r="AM458" s="445"/>
      <c r="AN458" s="445"/>
      <c r="AO458" s="445"/>
    </row>
    <row r="459" spans="1:41" s="446" customFormat="1">
      <c r="A459" s="445"/>
      <c r="B459" s="445"/>
      <c r="C459" s="445"/>
      <c r="D459" s="445"/>
      <c r="E459" s="445"/>
      <c r="F459" s="445"/>
      <c r="G459" s="445"/>
      <c r="H459" s="445"/>
      <c r="I459" s="445"/>
      <c r="J459" s="445"/>
      <c r="K459" s="445"/>
      <c r="L459" s="445"/>
      <c r="M459" s="445"/>
      <c r="N459" s="445"/>
      <c r="O459" s="445"/>
      <c r="P459" s="445"/>
      <c r="Q459" s="445"/>
      <c r="R459" s="445"/>
      <c r="S459" s="445"/>
      <c r="T459" s="445"/>
      <c r="U459" s="445"/>
      <c r="V459" s="445"/>
      <c r="W459" s="445"/>
      <c r="X459" s="445"/>
      <c r="Y459" s="445"/>
      <c r="Z459" s="445"/>
      <c r="AA459" s="445"/>
      <c r="AB459" s="445"/>
      <c r="AC459" s="445"/>
      <c r="AD459" s="445"/>
      <c r="AE459" s="445"/>
      <c r="AF459" s="445"/>
      <c r="AG459" s="445"/>
      <c r="AH459" s="445"/>
      <c r="AI459" s="445"/>
      <c r="AJ459" s="445"/>
      <c r="AK459" s="445"/>
      <c r="AL459" s="445"/>
      <c r="AM459" s="445"/>
      <c r="AN459" s="445"/>
      <c r="AO459" s="445"/>
    </row>
    <row r="460" spans="1:41" s="446" customFormat="1">
      <c r="A460" s="445"/>
      <c r="B460" s="445"/>
      <c r="C460" s="445"/>
      <c r="D460" s="445"/>
      <c r="E460" s="445"/>
      <c r="F460" s="445"/>
      <c r="G460" s="445"/>
      <c r="H460" s="445"/>
      <c r="I460" s="445"/>
      <c r="J460" s="445"/>
      <c r="K460" s="445"/>
      <c r="L460" s="445"/>
      <c r="M460" s="445"/>
      <c r="N460" s="445"/>
      <c r="O460" s="445"/>
      <c r="P460" s="445"/>
      <c r="Q460" s="445"/>
      <c r="R460" s="445"/>
      <c r="S460" s="445"/>
      <c r="T460" s="445"/>
      <c r="U460" s="445"/>
      <c r="V460" s="445"/>
      <c r="W460" s="445"/>
      <c r="X460" s="445"/>
      <c r="Y460" s="445"/>
      <c r="Z460" s="445"/>
      <c r="AA460" s="445"/>
      <c r="AB460" s="445"/>
      <c r="AC460" s="445"/>
      <c r="AD460" s="445"/>
      <c r="AE460" s="445"/>
      <c r="AF460" s="445"/>
      <c r="AG460" s="445"/>
      <c r="AH460" s="445"/>
      <c r="AI460" s="445"/>
      <c r="AJ460" s="445"/>
      <c r="AK460" s="445"/>
      <c r="AL460" s="445"/>
      <c r="AM460" s="445"/>
      <c r="AN460" s="445"/>
      <c r="AO460" s="445"/>
    </row>
    <row r="461" spans="1:41" s="446" customFormat="1">
      <c r="A461" s="445"/>
      <c r="B461" s="445"/>
      <c r="C461" s="445"/>
      <c r="D461" s="445"/>
      <c r="E461" s="445"/>
      <c r="F461" s="445"/>
      <c r="G461" s="445"/>
      <c r="H461" s="445"/>
      <c r="I461" s="445"/>
      <c r="J461" s="445"/>
      <c r="K461" s="445"/>
      <c r="L461" s="445"/>
      <c r="M461" s="445"/>
      <c r="N461" s="445"/>
      <c r="O461" s="445"/>
      <c r="P461" s="445"/>
      <c r="Q461" s="445"/>
      <c r="R461" s="445"/>
      <c r="S461" s="445"/>
      <c r="T461" s="445"/>
      <c r="U461" s="445"/>
      <c r="V461" s="445"/>
      <c r="W461" s="445"/>
      <c r="X461" s="445"/>
      <c r="Y461" s="445"/>
      <c r="Z461" s="445"/>
      <c r="AA461" s="445"/>
      <c r="AB461" s="445"/>
      <c r="AC461" s="445"/>
      <c r="AD461" s="445"/>
      <c r="AE461" s="445"/>
      <c r="AF461" s="445"/>
      <c r="AG461" s="445"/>
      <c r="AH461" s="445"/>
      <c r="AI461" s="445"/>
      <c r="AJ461" s="445"/>
      <c r="AK461" s="445"/>
      <c r="AL461" s="445"/>
      <c r="AM461" s="445"/>
      <c r="AN461" s="445"/>
      <c r="AO461" s="445"/>
    </row>
    <row r="462" spans="1:41" s="446" customFormat="1">
      <c r="A462" s="445"/>
      <c r="B462" s="445"/>
      <c r="C462" s="445"/>
      <c r="D462" s="445"/>
      <c r="E462" s="445"/>
      <c r="F462" s="445"/>
      <c r="G462" s="445"/>
      <c r="H462" s="445"/>
      <c r="I462" s="445"/>
      <c r="J462" s="445"/>
      <c r="K462" s="445"/>
      <c r="L462" s="445"/>
      <c r="M462" s="445"/>
      <c r="N462" s="445"/>
      <c r="O462" s="445"/>
      <c r="P462" s="445"/>
      <c r="Q462" s="445"/>
      <c r="R462" s="445"/>
      <c r="S462" s="445"/>
      <c r="T462" s="445"/>
      <c r="U462" s="445"/>
      <c r="V462" s="445"/>
      <c r="W462" s="445"/>
      <c r="X462" s="445"/>
      <c r="Y462" s="445"/>
      <c r="Z462" s="445"/>
      <c r="AA462" s="445"/>
      <c r="AB462" s="445"/>
      <c r="AC462" s="445"/>
      <c r="AD462" s="445"/>
      <c r="AE462" s="445"/>
      <c r="AF462" s="445"/>
      <c r="AG462" s="445"/>
      <c r="AH462" s="445"/>
      <c r="AI462" s="445"/>
      <c r="AJ462" s="445"/>
      <c r="AK462" s="445"/>
      <c r="AL462" s="445"/>
      <c r="AM462" s="445"/>
      <c r="AN462" s="445"/>
      <c r="AO462" s="445"/>
    </row>
    <row r="463" spans="1:41" s="446" customFormat="1">
      <c r="A463" s="445"/>
      <c r="B463" s="445"/>
      <c r="C463" s="445"/>
      <c r="D463" s="445"/>
      <c r="E463" s="445"/>
      <c r="F463" s="445"/>
      <c r="G463" s="445"/>
      <c r="H463" s="445"/>
      <c r="I463" s="445"/>
      <c r="J463" s="445"/>
      <c r="K463" s="445"/>
      <c r="L463" s="445"/>
      <c r="M463" s="445"/>
      <c r="N463" s="445"/>
      <c r="O463" s="445"/>
      <c r="P463" s="445"/>
      <c r="Q463" s="445"/>
      <c r="R463" s="445"/>
      <c r="S463" s="445"/>
      <c r="T463" s="445"/>
      <c r="U463" s="445"/>
      <c r="V463" s="445"/>
      <c r="W463" s="445"/>
      <c r="X463" s="445"/>
      <c r="Y463" s="445"/>
      <c r="Z463" s="445"/>
      <c r="AA463" s="445"/>
      <c r="AB463" s="445"/>
      <c r="AC463" s="445"/>
      <c r="AD463" s="445"/>
      <c r="AE463" s="445"/>
      <c r="AF463" s="445"/>
      <c r="AG463" s="445"/>
      <c r="AH463" s="445"/>
      <c r="AI463" s="445"/>
      <c r="AJ463" s="445"/>
      <c r="AK463" s="445"/>
      <c r="AL463" s="445"/>
      <c r="AM463" s="445"/>
      <c r="AN463" s="445"/>
      <c r="AO463" s="445"/>
    </row>
    <row r="464" spans="1:41" s="446" customFormat="1">
      <c r="A464" s="445"/>
      <c r="B464" s="445"/>
      <c r="C464" s="445"/>
      <c r="D464" s="445"/>
      <c r="E464" s="445"/>
      <c r="F464" s="445"/>
      <c r="G464" s="445"/>
      <c r="H464" s="445"/>
      <c r="I464" s="445"/>
      <c r="J464" s="445"/>
      <c r="K464" s="445"/>
      <c r="L464" s="445"/>
      <c r="M464" s="445"/>
      <c r="N464" s="445"/>
      <c r="O464" s="445"/>
      <c r="P464" s="445"/>
      <c r="Q464" s="445"/>
      <c r="R464" s="445"/>
      <c r="S464" s="445"/>
      <c r="T464" s="445"/>
      <c r="U464" s="445"/>
      <c r="V464" s="445"/>
      <c r="W464" s="445"/>
      <c r="X464" s="445"/>
      <c r="Y464" s="445"/>
      <c r="Z464" s="445"/>
      <c r="AA464" s="445"/>
      <c r="AB464" s="445"/>
      <c r="AC464" s="445"/>
      <c r="AD464" s="445"/>
      <c r="AE464" s="445"/>
      <c r="AF464" s="445"/>
      <c r="AG464" s="445"/>
      <c r="AH464" s="445"/>
      <c r="AI464" s="445"/>
      <c r="AJ464" s="445"/>
      <c r="AK464" s="445"/>
      <c r="AL464" s="445"/>
      <c r="AM464" s="445"/>
      <c r="AN464" s="445"/>
      <c r="AO464" s="445"/>
    </row>
    <row r="465" spans="1:41" s="446" customFormat="1">
      <c r="A465" s="445"/>
      <c r="B465" s="445"/>
      <c r="C465" s="445"/>
      <c r="D465" s="445"/>
      <c r="E465" s="445"/>
      <c r="F465" s="445"/>
      <c r="G465" s="445"/>
      <c r="H465" s="445"/>
      <c r="I465" s="445"/>
      <c r="J465" s="445"/>
      <c r="K465" s="445"/>
      <c r="L465" s="445"/>
      <c r="M465" s="445"/>
      <c r="N465" s="445"/>
      <c r="O465" s="445"/>
      <c r="P465" s="445"/>
      <c r="Q465" s="445"/>
      <c r="R465" s="445"/>
      <c r="S465" s="445"/>
      <c r="T465" s="445"/>
      <c r="U465" s="445"/>
      <c r="V465" s="445"/>
      <c r="W465" s="445"/>
      <c r="X465" s="445"/>
      <c r="Y465" s="445"/>
      <c r="Z465" s="445"/>
      <c r="AA465" s="445"/>
      <c r="AB465" s="445"/>
      <c r="AC465" s="445"/>
      <c r="AD465" s="445"/>
      <c r="AE465" s="445"/>
      <c r="AF465" s="445"/>
      <c r="AG465" s="445"/>
      <c r="AH465" s="445"/>
      <c r="AI465" s="445"/>
      <c r="AJ465" s="445"/>
      <c r="AK465" s="445"/>
      <c r="AL465" s="445"/>
      <c r="AM465" s="445"/>
      <c r="AN465" s="445"/>
      <c r="AO465" s="445"/>
    </row>
    <row r="466" spans="1:41" s="446" customFormat="1">
      <c r="A466" s="445"/>
      <c r="B466" s="445"/>
      <c r="C466" s="445"/>
      <c r="D466" s="445"/>
      <c r="E466" s="445"/>
      <c r="F466" s="445"/>
      <c r="G466" s="445"/>
      <c r="H466" s="445"/>
      <c r="I466" s="445"/>
      <c r="J466" s="445"/>
      <c r="K466" s="445"/>
      <c r="L466" s="445"/>
      <c r="M466" s="445"/>
      <c r="N466" s="445"/>
      <c r="O466" s="445"/>
      <c r="P466" s="445"/>
      <c r="Q466" s="445"/>
      <c r="R466" s="445"/>
      <c r="S466" s="445"/>
      <c r="T466" s="445"/>
      <c r="U466" s="445"/>
      <c r="V466" s="445"/>
      <c r="W466" s="445"/>
      <c r="X466" s="445"/>
      <c r="Y466" s="445"/>
      <c r="Z466" s="445"/>
      <c r="AA466" s="445"/>
      <c r="AB466" s="445"/>
      <c r="AC466" s="445"/>
      <c r="AD466" s="445"/>
      <c r="AE466" s="445"/>
      <c r="AF466" s="445"/>
      <c r="AG466" s="445"/>
      <c r="AH466" s="445"/>
      <c r="AI466" s="445"/>
      <c r="AJ466" s="445"/>
      <c r="AK466" s="445"/>
      <c r="AL466" s="445"/>
      <c r="AM466" s="445"/>
      <c r="AN466" s="445"/>
      <c r="AO466" s="445"/>
    </row>
    <row r="467" spans="1:41" s="446" customFormat="1">
      <c r="A467" s="445"/>
      <c r="B467" s="445"/>
      <c r="C467" s="445"/>
      <c r="D467" s="445"/>
      <c r="E467" s="445"/>
      <c r="F467" s="445"/>
      <c r="G467" s="445"/>
      <c r="H467" s="445"/>
      <c r="I467" s="445"/>
      <c r="J467" s="445"/>
      <c r="K467" s="445"/>
      <c r="L467" s="445"/>
      <c r="M467" s="445"/>
      <c r="N467" s="445"/>
      <c r="O467" s="445"/>
      <c r="P467" s="445"/>
      <c r="Q467" s="445"/>
      <c r="R467" s="445"/>
      <c r="S467" s="445"/>
      <c r="T467" s="445"/>
      <c r="U467" s="445"/>
      <c r="V467" s="445"/>
      <c r="W467" s="445"/>
      <c r="X467" s="445"/>
      <c r="Y467" s="445"/>
      <c r="Z467" s="445"/>
      <c r="AA467" s="445"/>
      <c r="AB467" s="445"/>
      <c r="AC467" s="445"/>
      <c r="AD467" s="445"/>
      <c r="AE467" s="445"/>
      <c r="AF467" s="445"/>
      <c r="AG467" s="445"/>
      <c r="AH467" s="445"/>
      <c r="AI467" s="445"/>
      <c r="AJ467" s="445"/>
      <c r="AK467" s="445"/>
      <c r="AL467" s="445"/>
      <c r="AM467" s="445"/>
      <c r="AN467" s="445"/>
      <c r="AO467" s="445"/>
    </row>
    <row r="468" spans="1:41" s="446" customFormat="1">
      <c r="A468" s="445"/>
      <c r="B468" s="445"/>
      <c r="C468" s="445"/>
      <c r="D468" s="445"/>
      <c r="E468" s="445"/>
      <c r="F468" s="445"/>
      <c r="G468" s="445"/>
      <c r="H468" s="445"/>
      <c r="I468" s="445"/>
      <c r="J468" s="445"/>
      <c r="K468" s="445"/>
      <c r="L468" s="445"/>
      <c r="M468" s="445"/>
      <c r="N468" s="445"/>
      <c r="O468" s="445"/>
      <c r="P468" s="445"/>
      <c r="Q468" s="445"/>
      <c r="R468" s="445"/>
      <c r="S468" s="445"/>
      <c r="T468" s="445"/>
      <c r="U468" s="445"/>
      <c r="V468" s="445"/>
      <c r="W468" s="445"/>
      <c r="X468" s="445"/>
      <c r="Y468" s="445"/>
      <c r="Z468" s="445"/>
      <c r="AA468" s="445"/>
      <c r="AB468" s="445"/>
      <c r="AC468" s="445"/>
      <c r="AD468" s="445"/>
      <c r="AE468" s="445"/>
      <c r="AF468" s="445"/>
      <c r="AG468" s="445"/>
      <c r="AH468" s="445"/>
      <c r="AI468" s="445"/>
      <c r="AJ468" s="445"/>
      <c r="AK468" s="445"/>
      <c r="AL468" s="445"/>
      <c r="AM468" s="445"/>
      <c r="AN468" s="445"/>
      <c r="AO468" s="445"/>
    </row>
    <row r="469" spans="1:41" s="446" customFormat="1">
      <c r="A469" s="445"/>
      <c r="B469" s="445"/>
      <c r="C469" s="445"/>
      <c r="D469" s="445"/>
      <c r="E469" s="445"/>
      <c r="F469" s="445"/>
      <c r="G469" s="445"/>
      <c r="H469" s="445"/>
      <c r="I469" s="445"/>
      <c r="J469" s="445"/>
      <c r="K469" s="445"/>
      <c r="L469" s="445"/>
      <c r="M469" s="445"/>
      <c r="N469" s="445"/>
      <c r="O469" s="445"/>
      <c r="P469" s="445"/>
      <c r="Q469" s="445"/>
      <c r="R469" s="445"/>
      <c r="S469" s="445"/>
      <c r="T469" s="445"/>
      <c r="U469" s="445"/>
      <c r="V469" s="445"/>
      <c r="W469" s="445"/>
      <c r="X469" s="445"/>
      <c r="Y469" s="445"/>
      <c r="Z469" s="445"/>
      <c r="AA469" s="445"/>
      <c r="AB469" s="445"/>
      <c r="AC469" s="445"/>
      <c r="AD469" s="445"/>
      <c r="AE469" s="445"/>
      <c r="AF469" s="445"/>
      <c r="AG469" s="445"/>
      <c r="AH469" s="445"/>
      <c r="AI469" s="445"/>
      <c r="AJ469" s="445"/>
      <c r="AK469" s="445"/>
      <c r="AL469" s="445"/>
      <c r="AM469" s="445"/>
      <c r="AN469" s="445"/>
      <c r="AO469" s="445"/>
    </row>
    <row r="470" spans="1:41" s="446" customFormat="1">
      <c r="A470" s="445"/>
      <c r="B470" s="445"/>
      <c r="C470" s="445"/>
      <c r="D470" s="445"/>
      <c r="E470" s="445"/>
      <c r="F470" s="445"/>
      <c r="G470" s="445"/>
      <c r="H470" s="445"/>
      <c r="I470" s="445"/>
      <c r="J470" s="445"/>
      <c r="K470" s="445"/>
      <c r="L470" s="445"/>
      <c r="M470" s="445"/>
      <c r="N470" s="445"/>
      <c r="O470" s="445"/>
      <c r="P470" s="445"/>
      <c r="Q470" s="445"/>
      <c r="R470" s="445"/>
      <c r="S470" s="445"/>
      <c r="T470" s="445"/>
      <c r="U470" s="445"/>
      <c r="V470" s="445"/>
      <c r="W470" s="445"/>
      <c r="X470" s="445"/>
      <c r="Y470" s="445"/>
      <c r="Z470" s="445"/>
      <c r="AA470" s="445"/>
      <c r="AB470" s="445"/>
      <c r="AC470" s="445"/>
      <c r="AD470" s="445"/>
      <c r="AE470" s="445"/>
      <c r="AF470" s="445"/>
      <c r="AG470" s="445"/>
      <c r="AH470" s="445"/>
      <c r="AI470" s="445"/>
      <c r="AJ470" s="445"/>
      <c r="AK470" s="445"/>
      <c r="AL470" s="445"/>
      <c r="AM470" s="445"/>
      <c r="AN470" s="445"/>
      <c r="AO470" s="445"/>
    </row>
    <row r="471" spans="1:41" s="446" customFormat="1">
      <c r="A471" s="445"/>
      <c r="B471" s="445"/>
      <c r="C471" s="445"/>
      <c r="D471" s="445"/>
      <c r="E471" s="445"/>
      <c r="F471" s="445"/>
      <c r="G471" s="445"/>
      <c r="H471" s="445"/>
      <c r="I471" s="445"/>
      <c r="J471" s="445"/>
      <c r="K471" s="445"/>
      <c r="L471" s="445"/>
      <c r="M471" s="445"/>
      <c r="N471" s="445"/>
      <c r="O471" s="445"/>
      <c r="P471" s="445"/>
      <c r="Q471" s="445"/>
      <c r="R471" s="445"/>
      <c r="S471" s="445"/>
      <c r="T471" s="445"/>
      <c r="U471" s="445"/>
      <c r="V471" s="445"/>
      <c r="W471" s="445"/>
      <c r="X471" s="445"/>
      <c r="Y471" s="445"/>
      <c r="Z471" s="445"/>
      <c r="AA471" s="445"/>
      <c r="AB471" s="445"/>
      <c r="AC471" s="445"/>
      <c r="AD471" s="445"/>
      <c r="AE471" s="445"/>
      <c r="AF471" s="445"/>
      <c r="AG471" s="445"/>
      <c r="AH471" s="445"/>
      <c r="AI471" s="445"/>
      <c r="AJ471" s="445"/>
      <c r="AK471" s="445"/>
      <c r="AL471" s="445"/>
      <c r="AM471" s="445"/>
      <c r="AN471" s="445"/>
      <c r="AO471" s="445"/>
    </row>
    <row r="472" spans="1:41" s="446" customFormat="1">
      <c r="A472" s="445"/>
      <c r="B472" s="445"/>
      <c r="C472" s="445"/>
      <c r="D472" s="445"/>
      <c r="E472" s="445"/>
      <c r="F472" s="445"/>
      <c r="G472" s="445"/>
      <c r="H472" s="445"/>
      <c r="I472" s="445"/>
      <c r="J472" s="445"/>
      <c r="K472" s="445"/>
      <c r="L472" s="445"/>
      <c r="M472" s="445"/>
      <c r="N472" s="445"/>
      <c r="O472" s="445"/>
      <c r="P472" s="445"/>
      <c r="Q472" s="445"/>
      <c r="R472" s="445"/>
      <c r="S472" s="445"/>
      <c r="T472" s="445"/>
      <c r="U472" s="445"/>
      <c r="V472" s="445"/>
      <c r="W472" s="445"/>
      <c r="X472" s="445"/>
      <c r="Y472" s="445"/>
      <c r="Z472" s="445"/>
      <c r="AA472" s="445"/>
      <c r="AB472" s="445"/>
      <c r="AC472" s="445"/>
      <c r="AD472" s="445"/>
      <c r="AE472" s="445"/>
      <c r="AF472" s="445"/>
      <c r="AG472" s="445"/>
      <c r="AH472" s="445"/>
      <c r="AI472" s="445"/>
      <c r="AJ472" s="445"/>
      <c r="AK472" s="445"/>
      <c r="AL472" s="445"/>
      <c r="AM472" s="445"/>
      <c r="AN472" s="445"/>
      <c r="AO472" s="445"/>
    </row>
    <row r="473" spans="1:41" s="446" customFormat="1">
      <c r="A473" s="445"/>
      <c r="B473" s="445"/>
      <c r="C473" s="445"/>
      <c r="D473" s="445"/>
      <c r="E473" s="445"/>
      <c r="F473" s="445"/>
      <c r="G473" s="445"/>
      <c r="H473" s="445"/>
      <c r="I473" s="445"/>
      <c r="J473" s="445"/>
      <c r="K473" s="445"/>
      <c r="L473" s="445"/>
      <c r="M473" s="445"/>
      <c r="N473" s="445"/>
      <c r="O473" s="445"/>
      <c r="P473" s="445"/>
      <c r="Q473" s="445"/>
      <c r="R473" s="445"/>
      <c r="S473" s="445"/>
      <c r="T473" s="445"/>
      <c r="U473" s="445"/>
      <c r="V473" s="445"/>
      <c r="W473" s="445"/>
      <c r="X473" s="445"/>
      <c r="Y473" s="445"/>
      <c r="Z473" s="445"/>
      <c r="AA473" s="445"/>
      <c r="AB473" s="445"/>
      <c r="AC473" s="445"/>
      <c r="AD473" s="445"/>
      <c r="AE473" s="445"/>
      <c r="AF473" s="445"/>
      <c r="AG473" s="445"/>
      <c r="AH473" s="445"/>
      <c r="AI473" s="445"/>
      <c r="AJ473" s="445"/>
      <c r="AK473" s="445"/>
      <c r="AL473" s="445"/>
      <c r="AM473" s="445"/>
      <c r="AN473" s="445"/>
      <c r="AO473" s="445"/>
    </row>
    <row r="474" spans="1:41" s="446" customFormat="1">
      <c r="A474" s="445"/>
      <c r="B474" s="445"/>
      <c r="C474" s="445"/>
      <c r="D474" s="445"/>
      <c r="E474" s="445"/>
      <c r="F474" s="445"/>
      <c r="G474" s="445"/>
      <c r="H474" s="445"/>
      <c r="I474" s="445"/>
      <c r="J474" s="445"/>
      <c r="K474" s="445"/>
      <c r="L474" s="445"/>
      <c r="M474" s="445"/>
      <c r="N474" s="445"/>
      <c r="O474" s="445"/>
      <c r="P474" s="445"/>
      <c r="Q474" s="445"/>
      <c r="R474" s="445"/>
      <c r="S474" s="445"/>
      <c r="T474" s="445"/>
      <c r="U474" s="445"/>
      <c r="V474" s="445"/>
      <c r="W474" s="445"/>
      <c r="X474" s="445"/>
      <c r="Y474" s="445"/>
      <c r="Z474" s="445"/>
      <c r="AA474" s="445"/>
      <c r="AB474" s="445"/>
      <c r="AC474" s="445"/>
      <c r="AD474" s="445"/>
      <c r="AE474" s="445"/>
      <c r="AF474" s="445"/>
      <c r="AG474" s="445"/>
      <c r="AH474" s="445"/>
      <c r="AI474" s="445"/>
      <c r="AJ474" s="445"/>
      <c r="AK474" s="445"/>
      <c r="AL474" s="445"/>
      <c r="AM474" s="445"/>
      <c r="AN474" s="445"/>
      <c r="AO474" s="445"/>
    </row>
    <row r="475" spans="1:41" s="446" customFormat="1">
      <c r="A475" s="445"/>
      <c r="B475" s="445"/>
      <c r="C475" s="445"/>
      <c r="D475" s="445"/>
      <c r="E475" s="445"/>
      <c r="F475" s="445"/>
      <c r="G475" s="445"/>
      <c r="H475" s="445"/>
      <c r="I475" s="445"/>
      <c r="J475" s="445"/>
      <c r="K475" s="445"/>
      <c r="L475" s="445"/>
      <c r="M475" s="445"/>
      <c r="N475" s="445"/>
      <c r="O475" s="445"/>
      <c r="P475" s="445"/>
      <c r="Q475" s="445"/>
      <c r="R475" s="445"/>
      <c r="S475" s="445"/>
      <c r="T475" s="445"/>
      <c r="U475" s="445"/>
      <c r="V475" s="445"/>
      <c r="W475" s="445"/>
      <c r="X475" s="445"/>
      <c r="Y475" s="445"/>
      <c r="Z475" s="445"/>
      <c r="AA475" s="445"/>
      <c r="AB475" s="445"/>
      <c r="AC475" s="445"/>
      <c r="AD475" s="445"/>
      <c r="AE475" s="445"/>
      <c r="AF475" s="445"/>
      <c r="AG475" s="445"/>
      <c r="AH475" s="445"/>
      <c r="AI475" s="445"/>
      <c r="AJ475" s="445"/>
      <c r="AK475" s="445"/>
      <c r="AL475" s="445"/>
      <c r="AM475" s="445"/>
      <c r="AN475" s="445"/>
      <c r="AO475" s="445"/>
    </row>
    <row r="476" spans="1:41" s="446" customFormat="1">
      <c r="A476" s="445"/>
      <c r="B476" s="445"/>
      <c r="C476" s="445"/>
      <c r="D476" s="445"/>
      <c r="E476" s="445"/>
      <c r="F476" s="445"/>
      <c r="G476" s="445"/>
      <c r="H476" s="445"/>
      <c r="I476" s="445"/>
      <c r="J476" s="445"/>
      <c r="K476" s="445"/>
      <c r="L476" s="445"/>
      <c r="M476" s="445"/>
      <c r="N476" s="445"/>
      <c r="O476" s="445"/>
      <c r="P476" s="445"/>
      <c r="Q476" s="445"/>
      <c r="R476" s="445"/>
      <c r="S476" s="445"/>
      <c r="T476" s="445"/>
      <c r="U476" s="445"/>
      <c r="V476" s="445"/>
      <c r="W476" s="445"/>
      <c r="X476" s="445"/>
      <c r="Y476" s="445"/>
      <c r="Z476" s="445"/>
      <c r="AA476" s="445"/>
      <c r="AB476" s="445"/>
      <c r="AC476" s="445"/>
      <c r="AD476" s="445"/>
      <c r="AE476" s="445"/>
      <c r="AF476" s="445"/>
      <c r="AG476" s="445"/>
      <c r="AH476" s="445"/>
      <c r="AI476" s="445"/>
      <c r="AJ476" s="445"/>
      <c r="AK476" s="445"/>
      <c r="AL476" s="445"/>
      <c r="AM476" s="445"/>
      <c r="AN476" s="445"/>
      <c r="AO476" s="445"/>
    </row>
    <row r="477" spans="1:41" s="446" customFormat="1">
      <c r="A477" s="445"/>
      <c r="B477" s="445"/>
      <c r="C477" s="445"/>
      <c r="D477" s="445"/>
      <c r="E477" s="445"/>
      <c r="F477" s="445"/>
      <c r="G477" s="445"/>
      <c r="H477" s="445"/>
      <c r="I477" s="445"/>
      <c r="J477" s="445"/>
      <c r="K477" s="445"/>
      <c r="L477" s="445"/>
      <c r="M477" s="445"/>
      <c r="N477" s="445"/>
      <c r="O477" s="445"/>
      <c r="P477" s="445"/>
      <c r="Q477" s="445"/>
      <c r="R477" s="445"/>
      <c r="S477" s="445"/>
      <c r="T477" s="445"/>
      <c r="U477" s="445"/>
      <c r="V477" s="445"/>
      <c r="W477" s="445"/>
      <c r="X477" s="445"/>
      <c r="Y477" s="445"/>
      <c r="Z477" s="445"/>
      <c r="AA477" s="445"/>
      <c r="AB477" s="445"/>
      <c r="AC477" s="445"/>
      <c r="AD477" s="445"/>
      <c r="AE477" s="445"/>
      <c r="AF477" s="445"/>
      <c r="AG477" s="445"/>
      <c r="AH477" s="445"/>
      <c r="AI477" s="445"/>
      <c r="AJ477" s="445"/>
      <c r="AK477" s="445"/>
      <c r="AL477" s="445"/>
      <c r="AM477" s="445"/>
      <c r="AN477" s="445"/>
      <c r="AO477" s="445"/>
    </row>
    <row r="478" spans="1:41" s="446" customFormat="1">
      <c r="A478" s="445"/>
      <c r="B478" s="445"/>
      <c r="C478" s="445"/>
      <c r="D478" s="445"/>
      <c r="E478" s="445"/>
      <c r="F478" s="445"/>
      <c r="G478" s="445"/>
      <c r="H478" s="445"/>
      <c r="I478" s="445"/>
      <c r="J478" s="445"/>
      <c r="K478" s="445"/>
      <c r="L478" s="445"/>
      <c r="M478" s="445"/>
      <c r="N478" s="445"/>
      <c r="O478" s="445"/>
      <c r="P478" s="445"/>
      <c r="Q478" s="445"/>
      <c r="R478" s="445"/>
      <c r="S478" s="445"/>
      <c r="T478" s="445"/>
      <c r="U478" s="445"/>
      <c r="V478" s="445"/>
      <c r="W478" s="445"/>
      <c r="X478" s="445"/>
      <c r="Y478" s="445"/>
      <c r="Z478" s="445"/>
      <c r="AA478" s="445"/>
      <c r="AB478" s="445"/>
      <c r="AC478" s="445"/>
      <c r="AD478" s="445"/>
      <c r="AE478" s="445"/>
      <c r="AF478" s="445"/>
      <c r="AG478" s="445"/>
      <c r="AH478" s="445"/>
      <c r="AI478" s="445"/>
      <c r="AJ478" s="445"/>
      <c r="AK478" s="445"/>
      <c r="AL478" s="445"/>
      <c r="AM478" s="445"/>
      <c r="AN478" s="445"/>
      <c r="AO478" s="445"/>
    </row>
    <row r="479" spans="1:41" s="446" customFormat="1">
      <c r="A479" s="445"/>
      <c r="B479" s="445"/>
      <c r="C479" s="445"/>
      <c r="D479" s="445"/>
      <c r="E479" s="445"/>
      <c r="F479" s="445"/>
      <c r="G479" s="445"/>
      <c r="H479" s="445"/>
      <c r="I479" s="445"/>
      <c r="J479" s="445"/>
      <c r="K479" s="445"/>
      <c r="L479" s="445"/>
      <c r="M479" s="445"/>
      <c r="N479" s="445"/>
      <c r="O479" s="445"/>
      <c r="P479" s="445"/>
      <c r="Q479" s="445"/>
      <c r="R479" s="445"/>
      <c r="S479" s="445"/>
      <c r="T479" s="445"/>
      <c r="U479" s="445"/>
      <c r="V479" s="445"/>
      <c r="W479" s="445"/>
      <c r="X479" s="445"/>
      <c r="Y479" s="445"/>
      <c r="Z479" s="445"/>
      <c r="AA479" s="445"/>
      <c r="AB479" s="445"/>
      <c r="AC479" s="445"/>
      <c r="AD479" s="445"/>
      <c r="AE479" s="445"/>
      <c r="AF479" s="445"/>
      <c r="AG479" s="445"/>
      <c r="AH479" s="445"/>
      <c r="AI479" s="445"/>
      <c r="AJ479" s="445"/>
      <c r="AK479" s="445"/>
      <c r="AL479" s="445"/>
      <c r="AM479" s="445"/>
      <c r="AN479" s="445"/>
      <c r="AO479" s="445"/>
    </row>
    <row r="480" spans="1:41" s="446" customFormat="1">
      <c r="A480" s="445"/>
      <c r="B480" s="445"/>
      <c r="C480" s="445"/>
      <c r="D480" s="445"/>
      <c r="E480" s="445"/>
      <c r="F480" s="445"/>
      <c r="G480" s="445"/>
      <c r="H480" s="445"/>
      <c r="I480" s="445"/>
      <c r="J480" s="445"/>
      <c r="K480" s="445"/>
      <c r="L480" s="445"/>
      <c r="M480" s="445"/>
      <c r="N480" s="445"/>
      <c r="O480" s="445"/>
      <c r="P480" s="445"/>
      <c r="Q480" s="445"/>
      <c r="R480" s="445"/>
      <c r="S480" s="445"/>
      <c r="T480" s="445"/>
      <c r="U480" s="445"/>
      <c r="V480" s="445"/>
      <c r="W480" s="445"/>
      <c r="X480" s="445"/>
      <c r="Y480" s="445"/>
      <c r="Z480" s="445"/>
      <c r="AA480" s="445"/>
      <c r="AB480" s="445"/>
      <c r="AC480" s="445"/>
      <c r="AD480" s="445"/>
      <c r="AE480" s="445"/>
      <c r="AF480" s="445"/>
      <c r="AG480" s="445"/>
      <c r="AH480" s="445"/>
      <c r="AI480" s="445"/>
      <c r="AJ480" s="445"/>
      <c r="AK480" s="445"/>
      <c r="AL480" s="445"/>
      <c r="AM480" s="445"/>
      <c r="AN480" s="445"/>
      <c r="AO480" s="445"/>
    </row>
    <row r="481" spans="1:41" s="446" customFormat="1">
      <c r="A481" s="445"/>
      <c r="B481" s="445"/>
      <c r="C481" s="445"/>
      <c r="D481" s="445"/>
      <c r="E481" s="445"/>
      <c r="F481" s="445"/>
      <c r="G481" s="445"/>
      <c r="H481" s="445"/>
      <c r="I481" s="445"/>
      <c r="J481" s="445"/>
      <c r="K481" s="445"/>
      <c r="L481" s="445"/>
      <c r="M481" s="445"/>
      <c r="N481" s="445"/>
      <c r="O481" s="445"/>
      <c r="P481" s="445"/>
      <c r="Q481" s="445"/>
      <c r="R481" s="445"/>
      <c r="S481" s="445"/>
      <c r="T481" s="445"/>
      <c r="U481" s="445"/>
      <c r="V481" s="445"/>
      <c r="W481" s="445"/>
      <c r="X481" s="445"/>
      <c r="Y481" s="445"/>
      <c r="Z481" s="445"/>
      <c r="AA481" s="445"/>
      <c r="AB481" s="445"/>
      <c r="AC481" s="445"/>
      <c r="AD481" s="445"/>
      <c r="AE481" s="445"/>
      <c r="AF481" s="445"/>
      <c r="AG481" s="445"/>
      <c r="AH481" s="445"/>
      <c r="AI481" s="445"/>
      <c r="AJ481" s="445"/>
      <c r="AK481" s="445"/>
      <c r="AL481" s="445"/>
      <c r="AM481" s="445"/>
      <c r="AN481" s="445"/>
      <c r="AO481" s="445"/>
    </row>
    <row r="482" spans="1:41" s="446" customFormat="1">
      <c r="A482" s="445"/>
      <c r="B482" s="445"/>
      <c r="C482" s="445"/>
      <c r="D482" s="445"/>
      <c r="E482" s="445"/>
      <c r="F482" s="445"/>
      <c r="G482" s="445"/>
      <c r="H482" s="445"/>
      <c r="I482" s="445"/>
      <c r="J482" s="445"/>
      <c r="K482" s="445"/>
      <c r="L482" s="445"/>
      <c r="M482" s="445"/>
      <c r="N482" s="445"/>
      <c r="O482" s="445"/>
      <c r="P482" s="445"/>
      <c r="Q482" s="445"/>
      <c r="R482" s="445"/>
      <c r="S482" s="445"/>
      <c r="T482" s="445"/>
      <c r="U482" s="445"/>
      <c r="V482" s="445"/>
      <c r="W482" s="445"/>
      <c r="X482" s="445"/>
      <c r="Y482" s="445"/>
      <c r="Z482" s="445"/>
      <c r="AA482" s="445"/>
      <c r="AB482" s="445"/>
      <c r="AC482" s="445"/>
      <c r="AD482" s="445"/>
      <c r="AE482" s="445"/>
      <c r="AF482" s="445"/>
      <c r="AG482" s="445"/>
      <c r="AH482" s="445"/>
      <c r="AI482" s="445"/>
      <c r="AJ482" s="445"/>
      <c r="AK482" s="445"/>
      <c r="AL482" s="445"/>
      <c r="AM482" s="445"/>
      <c r="AN482" s="445"/>
      <c r="AO482" s="445"/>
    </row>
    <row r="483" spans="1:41" s="446" customFormat="1">
      <c r="A483" s="445"/>
      <c r="B483" s="445"/>
      <c r="C483" s="445"/>
      <c r="D483" s="445"/>
      <c r="E483" s="445"/>
      <c r="F483" s="445"/>
      <c r="G483" s="445"/>
      <c r="H483" s="445"/>
      <c r="I483" s="445"/>
      <c r="J483" s="445"/>
      <c r="K483" s="445"/>
      <c r="L483" s="445"/>
      <c r="M483" s="445"/>
      <c r="N483" s="445"/>
      <c r="O483" s="445"/>
      <c r="P483" s="445"/>
      <c r="Q483" s="445"/>
      <c r="R483" s="445"/>
      <c r="S483" s="445"/>
      <c r="T483" s="445"/>
      <c r="U483" s="445"/>
      <c r="V483" s="445"/>
      <c r="W483" s="445"/>
      <c r="X483" s="445"/>
      <c r="Y483" s="445"/>
      <c r="Z483" s="445"/>
      <c r="AA483" s="445"/>
      <c r="AB483" s="445"/>
      <c r="AC483" s="445"/>
      <c r="AD483" s="445"/>
      <c r="AE483" s="445"/>
      <c r="AF483" s="445"/>
      <c r="AG483" s="445"/>
      <c r="AH483" s="445"/>
      <c r="AI483" s="445"/>
      <c r="AJ483" s="445"/>
      <c r="AK483" s="445"/>
      <c r="AL483" s="445"/>
      <c r="AM483" s="445"/>
      <c r="AN483" s="445"/>
      <c r="AO483" s="445"/>
    </row>
    <row r="484" spans="1:41" s="446" customFormat="1">
      <c r="A484" s="445"/>
      <c r="B484" s="445"/>
      <c r="C484" s="445"/>
      <c r="D484" s="445"/>
      <c r="E484" s="445"/>
      <c r="F484" s="445"/>
      <c r="G484" s="445"/>
      <c r="H484" s="445"/>
      <c r="I484" s="445"/>
      <c r="J484" s="445"/>
      <c r="K484" s="445"/>
      <c r="L484" s="445"/>
      <c r="M484" s="445"/>
      <c r="N484" s="445"/>
      <c r="O484" s="445"/>
      <c r="P484" s="445"/>
      <c r="Q484" s="445"/>
      <c r="R484" s="445"/>
      <c r="S484" s="445"/>
      <c r="T484" s="445"/>
      <c r="U484" s="445"/>
      <c r="V484" s="445"/>
      <c r="W484" s="445"/>
      <c r="X484" s="445"/>
      <c r="Y484" s="445"/>
      <c r="Z484" s="445"/>
      <c r="AA484" s="445"/>
      <c r="AB484" s="445"/>
      <c r="AC484" s="445"/>
      <c r="AD484" s="445"/>
      <c r="AE484" s="445"/>
      <c r="AF484" s="445"/>
      <c r="AG484" s="445"/>
      <c r="AH484" s="445"/>
      <c r="AI484" s="445"/>
      <c r="AJ484" s="445"/>
      <c r="AK484" s="445"/>
      <c r="AL484" s="445"/>
      <c r="AM484" s="445"/>
      <c r="AN484" s="445"/>
      <c r="AO484" s="445"/>
    </row>
    <row r="485" spans="1:41" s="446" customFormat="1">
      <c r="A485" s="445"/>
      <c r="B485" s="445"/>
      <c r="C485" s="445"/>
      <c r="D485" s="445"/>
      <c r="E485" s="445"/>
      <c r="F485" s="445"/>
      <c r="G485" s="445"/>
      <c r="H485" s="445"/>
      <c r="I485" s="445"/>
      <c r="J485" s="445"/>
      <c r="K485" s="445"/>
      <c r="L485" s="445"/>
      <c r="M485" s="445"/>
      <c r="N485" s="445"/>
      <c r="O485" s="445"/>
      <c r="P485" s="445"/>
      <c r="Q485" s="445"/>
      <c r="R485" s="445"/>
      <c r="S485" s="445"/>
      <c r="T485" s="445"/>
      <c r="U485" s="445"/>
      <c r="V485" s="445"/>
      <c r="W485" s="445"/>
      <c r="X485" s="445"/>
      <c r="Y485" s="445"/>
      <c r="Z485" s="445"/>
      <c r="AA485" s="445"/>
      <c r="AB485" s="445"/>
      <c r="AC485" s="445"/>
      <c r="AD485" s="445"/>
      <c r="AE485" s="445"/>
      <c r="AF485" s="445"/>
      <c r="AG485" s="445"/>
      <c r="AH485" s="445"/>
      <c r="AI485" s="445"/>
      <c r="AJ485" s="445"/>
      <c r="AK485" s="445"/>
      <c r="AL485" s="445"/>
      <c r="AM485" s="445"/>
      <c r="AN485" s="445"/>
      <c r="AO485" s="445"/>
    </row>
    <row r="486" spans="1:41" s="446" customFormat="1">
      <c r="A486" s="445"/>
      <c r="B486" s="445"/>
      <c r="C486" s="445"/>
      <c r="D486" s="445"/>
      <c r="E486" s="445"/>
      <c r="F486" s="445"/>
      <c r="G486" s="445"/>
      <c r="H486" s="445"/>
      <c r="I486" s="445"/>
      <c r="J486" s="445"/>
      <c r="K486" s="445"/>
      <c r="L486" s="445"/>
      <c r="M486" s="445"/>
      <c r="N486" s="445"/>
      <c r="O486" s="445"/>
      <c r="P486" s="445"/>
      <c r="Q486" s="445"/>
      <c r="R486" s="445"/>
      <c r="S486" s="445"/>
      <c r="T486" s="445"/>
      <c r="U486" s="445"/>
      <c r="V486" s="445"/>
      <c r="W486" s="445"/>
      <c r="X486" s="445"/>
      <c r="Y486" s="445"/>
      <c r="Z486" s="445"/>
      <c r="AA486" s="445"/>
      <c r="AB486" s="445"/>
      <c r="AC486" s="445"/>
      <c r="AD486" s="445"/>
      <c r="AE486" s="445"/>
      <c r="AF486" s="445"/>
      <c r="AG486" s="445"/>
      <c r="AH486" s="445"/>
      <c r="AI486" s="445"/>
      <c r="AJ486" s="445"/>
      <c r="AK486" s="445"/>
      <c r="AL486" s="445"/>
      <c r="AM486" s="445"/>
      <c r="AN486" s="445"/>
      <c r="AO486" s="445"/>
    </row>
    <row r="487" spans="1:41" s="446" customFormat="1">
      <c r="A487" s="445"/>
      <c r="B487" s="445"/>
      <c r="C487" s="445"/>
      <c r="D487" s="445"/>
      <c r="E487" s="445"/>
      <c r="F487" s="445"/>
      <c r="G487" s="445"/>
      <c r="H487" s="445"/>
      <c r="I487" s="445"/>
      <c r="J487" s="445"/>
      <c r="K487" s="445"/>
      <c r="L487" s="445"/>
      <c r="M487" s="445"/>
      <c r="N487" s="445"/>
      <c r="O487" s="445"/>
      <c r="P487" s="445"/>
      <c r="Q487" s="445"/>
      <c r="R487" s="445"/>
      <c r="S487" s="445"/>
      <c r="T487" s="445"/>
      <c r="U487" s="445"/>
      <c r="V487" s="445"/>
      <c r="W487" s="445"/>
      <c r="X487" s="445"/>
      <c r="Y487" s="445"/>
      <c r="Z487" s="445"/>
      <c r="AA487" s="445"/>
      <c r="AB487" s="445"/>
      <c r="AC487" s="445"/>
      <c r="AD487" s="445"/>
      <c r="AE487" s="445"/>
      <c r="AF487" s="445"/>
      <c r="AG487" s="445"/>
      <c r="AH487" s="445"/>
      <c r="AI487" s="445"/>
      <c r="AJ487" s="445"/>
      <c r="AK487" s="445"/>
      <c r="AL487" s="445"/>
      <c r="AM487" s="445"/>
      <c r="AN487" s="445"/>
      <c r="AO487" s="445"/>
    </row>
    <row r="488" spans="1:41" s="446" customFormat="1">
      <c r="A488" s="445"/>
      <c r="B488" s="445"/>
      <c r="C488" s="445"/>
      <c r="D488" s="445"/>
      <c r="E488" s="445"/>
      <c r="F488" s="445"/>
      <c r="G488" s="445"/>
      <c r="H488" s="445"/>
      <c r="I488" s="445"/>
      <c r="J488" s="445"/>
      <c r="K488" s="445"/>
      <c r="L488" s="445"/>
      <c r="M488" s="445"/>
      <c r="N488" s="445"/>
      <c r="O488" s="445"/>
      <c r="P488" s="445"/>
      <c r="Q488" s="445"/>
      <c r="R488" s="445"/>
      <c r="S488" s="445"/>
      <c r="T488" s="445"/>
      <c r="U488" s="445"/>
      <c r="V488" s="445"/>
      <c r="W488" s="445"/>
      <c r="X488" s="445"/>
      <c r="Y488" s="445"/>
      <c r="Z488" s="445"/>
      <c r="AA488" s="445"/>
      <c r="AB488" s="445"/>
      <c r="AC488" s="445"/>
      <c r="AD488" s="445"/>
      <c r="AE488" s="445"/>
      <c r="AF488" s="445"/>
      <c r="AG488" s="445"/>
      <c r="AH488" s="445"/>
      <c r="AI488" s="445"/>
      <c r="AJ488" s="445"/>
      <c r="AK488" s="445"/>
      <c r="AL488" s="445"/>
      <c r="AM488" s="445"/>
      <c r="AN488" s="445"/>
      <c r="AO488" s="445"/>
    </row>
    <row r="489" spans="1:41" s="446" customFormat="1">
      <c r="A489" s="445"/>
      <c r="B489" s="445"/>
      <c r="C489" s="445"/>
      <c r="D489" s="445"/>
      <c r="E489" s="445"/>
      <c r="F489" s="445"/>
      <c r="G489" s="445"/>
      <c r="H489" s="445"/>
      <c r="I489" s="445"/>
      <c r="J489" s="445"/>
      <c r="K489" s="445"/>
      <c r="L489" s="445"/>
      <c r="M489" s="445"/>
      <c r="N489" s="445"/>
      <c r="O489" s="445"/>
      <c r="P489" s="445"/>
      <c r="Q489" s="445"/>
      <c r="R489" s="445"/>
      <c r="S489" s="445"/>
      <c r="T489" s="445"/>
      <c r="U489" s="445"/>
      <c r="V489" s="445"/>
      <c r="W489" s="445"/>
      <c r="X489" s="445"/>
      <c r="Y489" s="445"/>
      <c r="Z489" s="445"/>
      <c r="AA489" s="445"/>
      <c r="AB489" s="445"/>
      <c r="AC489" s="445"/>
      <c r="AD489" s="445"/>
      <c r="AE489" s="445"/>
      <c r="AF489" s="445"/>
      <c r="AG489" s="445"/>
      <c r="AH489" s="445"/>
      <c r="AI489" s="445"/>
      <c r="AJ489" s="445"/>
      <c r="AK489" s="445"/>
      <c r="AL489" s="445"/>
      <c r="AM489" s="445"/>
      <c r="AN489" s="445"/>
      <c r="AO489" s="445"/>
    </row>
    <row r="490" spans="1:41" s="446" customFormat="1">
      <c r="A490" s="445"/>
      <c r="B490" s="445"/>
      <c r="C490" s="445"/>
      <c r="D490" s="445"/>
      <c r="E490" s="445"/>
      <c r="F490" s="445"/>
      <c r="G490" s="445"/>
      <c r="H490" s="445"/>
      <c r="I490" s="445"/>
      <c r="J490" s="445"/>
      <c r="K490" s="445"/>
      <c r="L490" s="445"/>
      <c r="M490" s="445"/>
      <c r="N490" s="445"/>
      <c r="O490" s="445"/>
      <c r="P490" s="445"/>
      <c r="Q490" s="445"/>
      <c r="R490" s="445"/>
      <c r="S490" s="445"/>
      <c r="T490" s="445"/>
      <c r="U490" s="445"/>
      <c r="V490" s="445"/>
      <c r="W490" s="445"/>
      <c r="X490" s="445"/>
      <c r="Y490" s="445"/>
      <c r="Z490" s="445"/>
      <c r="AA490" s="445"/>
      <c r="AB490" s="445"/>
      <c r="AC490" s="445"/>
      <c r="AD490" s="445"/>
      <c r="AE490" s="445"/>
      <c r="AF490" s="445"/>
      <c r="AG490" s="445"/>
      <c r="AH490" s="445"/>
      <c r="AI490" s="445"/>
      <c r="AJ490" s="445"/>
      <c r="AK490" s="445"/>
      <c r="AL490" s="445"/>
      <c r="AM490" s="445"/>
      <c r="AN490" s="445"/>
      <c r="AO490" s="445"/>
    </row>
    <row r="491" spans="1:41" s="446" customFormat="1">
      <c r="A491" s="445"/>
      <c r="B491" s="445"/>
      <c r="C491" s="445"/>
      <c r="D491" s="445"/>
      <c r="E491" s="445"/>
      <c r="F491" s="445"/>
      <c r="G491" s="445"/>
      <c r="H491" s="445"/>
      <c r="I491" s="445"/>
      <c r="J491" s="445"/>
      <c r="K491" s="445"/>
      <c r="L491" s="445"/>
      <c r="M491" s="445"/>
      <c r="N491" s="445"/>
      <c r="O491" s="445"/>
      <c r="P491" s="445"/>
      <c r="Q491" s="445"/>
      <c r="R491" s="445"/>
      <c r="S491" s="445"/>
      <c r="T491" s="445"/>
      <c r="U491" s="445"/>
      <c r="V491" s="445"/>
      <c r="W491" s="445"/>
      <c r="X491" s="445"/>
      <c r="Y491" s="445"/>
      <c r="Z491" s="445"/>
      <c r="AA491" s="445"/>
      <c r="AB491" s="445"/>
      <c r="AC491" s="445"/>
      <c r="AD491" s="445"/>
      <c r="AE491" s="445"/>
      <c r="AF491" s="445"/>
      <c r="AG491" s="445"/>
      <c r="AH491" s="445"/>
      <c r="AI491" s="445"/>
      <c r="AJ491" s="445"/>
      <c r="AK491" s="445"/>
      <c r="AL491" s="445"/>
      <c r="AM491" s="445"/>
      <c r="AN491" s="445"/>
      <c r="AO491" s="445"/>
    </row>
    <row r="492" spans="1:41" s="446" customFormat="1">
      <c r="A492" s="445"/>
      <c r="B492" s="445"/>
      <c r="C492" s="445"/>
      <c r="D492" s="445"/>
      <c r="E492" s="445"/>
      <c r="F492" s="445"/>
      <c r="G492" s="445"/>
      <c r="H492" s="445"/>
      <c r="I492" s="445"/>
      <c r="J492" s="445"/>
      <c r="K492" s="445"/>
      <c r="L492" s="445"/>
      <c r="M492" s="445"/>
      <c r="N492" s="445"/>
      <c r="O492" s="445"/>
      <c r="P492" s="445"/>
      <c r="Q492" s="445"/>
      <c r="R492" s="445"/>
      <c r="S492" s="445"/>
      <c r="T492" s="445"/>
      <c r="U492" s="445"/>
      <c r="V492" s="445"/>
      <c r="W492" s="445"/>
      <c r="X492" s="445"/>
      <c r="Y492" s="445"/>
      <c r="Z492" s="445"/>
      <c r="AA492" s="445"/>
      <c r="AB492" s="445"/>
      <c r="AC492" s="445"/>
      <c r="AD492" s="445"/>
      <c r="AE492" s="445"/>
      <c r="AF492" s="445"/>
      <c r="AG492" s="445"/>
      <c r="AH492" s="445"/>
      <c r="AI492" s="445"/>
      <c r="AJ492" s="445"/>
      <c r="AK492" s="445"/>
      <c r="AL492" s="445"/>
      <c r="AM492" s="445"/>
      <c r="AN492" s="445"/>
      <c r="AO492" s="445"/>
    </row>
    <row r="493" spans="1:41" s="446" customFormat="1">
      <c r="A493" s="445"/>
      <c r="B493" s="445"/>
      <c r="C493" s="445"/>
      <c r="D493" s="445"/>
      <c r="E493" s="445"/>
      <c r="F493" s="445"/>
      <c r="G493" s="445"/>
      <c r="H493" s="445"/>
      <c r="I493" s="445"/>
      <c r="J493" s="445"/>
      <c r="K493" s="445"/>
      <c r="L493" s="445"/>
      <c r="M493" s="445"/>
      <c r="N493" s="445"/>
      <c r="O493" s="445"/>
      <c r="P493" s="445"/>
      <c r="Q493" s="445"/>
      <c r="R493" s="445"/>
      <c r="S493" s="445"/>
      <c r="T493" s="445"/>
      <c r="U493" s="445"/>
      <c r="V493" s="445"/>
      <c r="W493" s="445"/>
      <c r="X493" s="445"/>
      <c r="Y493" s="445"/>
      <c r="Z493" s="445"/>
      <c r="AA493" s="445"/>
      <c r="AB493" s="445"/>
      <c r="AC493" s="445"/>
      <c r="AD493" s="445"/>
      <c r="AE493" s="445"/>
      <c r="AF493" s="445"/>
      <c r="AG493" s="445"/>
      <c r="AH493" s="445"/>
      <c r="AI493" s="445"/>
      <c r="AJ493" s="445"/>
      <c r="AK493" s="445"/>
      <c r="AL493" s="445"/>
      <c r="AM493" s="445"/>
      <c r="AN493" s="445"/>
      <c r="AO493" s="445"/>
    </row>
    <row r="494" spans="1:41" s="446" customFormat="1">
      <c r="A494" s="445"/>
      <c r="B494" s="445"/>
      <c r="C494" s="445"/>
      <c r="D494" s="445"/>
      <c r="E494" s="445"/>
      <c r="F494" s="445"/>
      <c r="G494" s="445"/>
      <c r="H494" s="445"/>
      <c r="I494" s="445"/>
      <c r="J494" s="445"/>
      <c r="K494" s="445"/>
      <c r="L494" s="445"/>
      <c r="M494" s="445"/>
      <c r="N494" s="445"/>
      <c r="O494" s="445"/>
      <c r="P494" s="445"/>
      <c r="Q494" s="445"/>
      <c r="R494" s="445"/>
      <c r="S494" s="445"/>
      <c r="T494" s="445"/>
      <c r="U494" s="445"/>
      <c r="V494" s="445"/>
      <c r="W494" s="445"/>
      <c r="X494" s="445"/>
      <c r="Y494" s="445"/>
      <c r="Z494" s="445"/>
      <c r="AA494" s="445"/>
      <c r="AB494" s="445"/>
      <c r="AC494" s="445"/>
      <c r="AD494" s="445"/>
      <c r="AE494" s="445"/>
      <c r="AF494" s="445"/>
      <c r="AG494" s="445"/>
      <c r="AH494" s="445"/>
      <c r="AI494" s="445"/>
      <c r="AJ494" s="445"/>
      <c r="AK494" s="445"/>
      <c r="AL494" s="445"/>
      <c r="AM494" s="445"/>
      <c r="AN494" s="445"/>
      <c r="AO494" s="445"/>
    </row>
    <row r="495" spans="1:41" s="446" customFormat="1">
      <c r="A495" s="445"/>
      <c r="B495" s="445"/>
      <c r="C495" s="445"/>
      <c r="D495" s="445"/>
      <c r="E495" s="445"/>
      <c r="F495" s="445"/>
      <c r="G495" s="445"/>
      <c r="H495" s="445"/>
      <c r="I495" s="445"/>
      <c r="J495" s="445"/>
      <c r="K495" s="445"/>
      <c r="L495" s="445"/>
      <c r="M495" s="445"/>
      <c r="N495" s="445"/>
      <c r="O495" s="445"/>
      <c r="P495" s="445"/>
      <c r="Q495" s="445"/>
      <c r="R495" s="445"/>
      <c r="S495" s="445"/>
      <c r="T495" s="445"/>
      <c r="U495" s="445"/>
      <c r="V495" s="445"/>
      <c r="W495" s="445"/>
      <c r="X495" s="445"/>
      <c r="Y495" s="445"/>
      <c r="Z495" s="445"/>
      <c r="AA495" s="445"/>
      <c r="AB495" s="445"/>
      <c r="AC495" s="445"/>
      <c r="AD495" s="445"/>
      <c r="AE495" s="445"/>
      <c r="AF495" s="445"/>
      <c r="AG495" s="445"/>
      <c r="AH495" s="445"/>
      <c r="AI495" s="445"/>
      <c r="AJ495" s="445"/>
      <c r="AK495" s="445"/>
      <c r="AL495" s="445"/>
      <c r="AM495" s="445"/>
      <c r="AN495" s="445"/>
      <c r="AO495" s="445"/>
    </row>
    <row r="496" spans="1:41" s="446" customFormat="1">
      <c r="A496" s="445"/>
      <c r="B496" s="445"/>
      <c r="C496" s="445"/>
      <c r="D496" s="445"/>
      <c r="E496" s="445"/>
      <c r="F496" s="445"/>
      <c r="G496" s="445"/>
      <c r="H496" s="445"/>
      <c r="I496" s="445"/>
      <c r="J496" s="445"/>
      <c r="K496" s="445"/>
      <c r="L496" s="445"/>
      <c r="M496" s="445"/>
      <c r="N496" s="445"/>
      <c r="O496" s="445"/>
      <c r="P496" s="445"/>
      <c r="Q496" s="445"/>
      <c r="R496" s="445"/>
      <c r="S496" s="445"/>
      <c r="T496" s="445"/>
      <c r="U496" s="445"/>
      <c r="V496" s="445"/>
      <c r="W496" s="445"/>
      <c r="X496" s="445"/>
      <c r="Y496" s="445"/>
      <c r="Z496" s="445"/>
      <c r="AA496" s="445"/>
      <c r="AB496" s="445"/>
      <c r="AC496" s="445"/>
      <c r="AD496" s="445"/>
      <c r="AE496" s="445"/>
      <c r="AF496" s="445"/>
      <c r="AG496" s="445"/>
      <c r="AH496" s="445"/>
      <c r="AI496" s="445"/>
      <c r="AJ496" s="445"/>
      <c r="AK496" s="445"/>
      <c r="AL496" s="445"/>
      <c r="AM496" s="445"/>
      <c r="AN496" s="445"/>
      <c r="AO496" s="445"/>
    </row>
    <row r="497" spans="1:41" s="446" customFormat="1">
      <c r="A497" s="445"/>
      <c r="B497" s="445"/>
      <c r="C497" s="445"/>
      <c r="D497" s="445"/>
      <c r="E497" s="445"/>
      <c r="F497" s="445"/>
      <c r="G497" s="445"/>
      <c r="H497" s="445"/>
      <c r="I497" s="445"/>
      <c r="J497" s="445"/>
      <c r="K497" s="445"/>
      <c r="L497" s="445"/>
      <c r="M497" s="445"/>
      <c r="N497" s="445"/>
      <c r="O497" s="445"/>
      <c r="P497" s="445"/>
      <c r="Q497" s="445"/>
      <c r="R497" s="445"/>
      <c r="S497" s="445"/>
      <c r="T497" s="445"/>
      <c r="U497" s="445"/>
      <c r="V497" s="445"/>
      <c r="W497" s="445"/>
      <c r="X497" s="445"/>
      <c r="Y497" s="445"/>
      <c r="Z497" s="445"/>
      <c r="AA497" s="445"/>
      <c r="AB497" s="445"/>
      <c r="AC497" s="445"/>
      <c r="AD497" s="445"/>
      <c r="AE497" s="445"/>
      <c r="AF497" s="445"/>
      <c r="AG497" s="445"/>
      <c r="AH497" s="445"/>
      <c r="AI497" s="445"/>
      <c r="AJ497" s="445"/>
      <c r="AK497" s="445"/>
      <c r="AL497" s="445"/>
      <c r="AM497" s="445"/>
      <c r="AN497" s="445"/>
      <c r="AO497" s="445"/>
    </row>
    <row r="498" spans="1:41" s="446" customFormat="1">
      <c r="A498" s="445"/>
      <c r="B498" s="445"/>
      <c r="C498" s="445"/>
      <c r="D498" s="445"/>
      <c r="E498" s="445"/>
      <c r="F498" s="445"/>
      <c r="G498" s="445"/>
      <c r="H498" s="445"/>
      <c r="I498" s="445"/>
      <c r="J498" s="445"/>
      <c r="K498" s="445"/>
      <c r="L498" s="445"/>
      <c r="M498" s="445"/>
      <c r="N498" s="445"/>
      <c r="O498" s="445"/>
      <c r="P498" s="445"/>
      <c r="Q498" s="445"/>
      <c r="R498" s="445"/>
      <c r="S498" s="445"/>
      <c r="T498" s="445"/>
      <c r="U498" s="445"/>
      <c r="V498" s="445"/>
      <c r="W498" s="445"/>
      <c r="X498" s="445"/>
      <c r="Y498" s="445"/>
      <c r="Z498" s="445"/>
      <c r="AA498" s="445"/>
      <c r="AB498" s="445"/>
      <c r="AC498" s="445"/>
      <c r="AD498" s="445"/>
      <c r="AE498" s="445"/>
      <c r="AF498" s="445"/>
      <c r="AG498" s="445"/>
      <c r="AH498" s="445"/>
      <c r="AI498" s="445"/>
      <c r="AJ498" s="445"/>
      <c r="AK498" s="445"/>
      <c r="AL498" s="445"/>
      <c r="AM498" s="445"/>
      <c r="AN498" s="445"/>
      <c r="AO498" s="445"/>
    </row>
    <row r="499" spans="1:41" s="446" customFormat="1">
      <c r="A499" s="445"/>
      <c r="B499" s="445"/>
      <c r="C499" s="445"/>
      <c r="D499" s="445"/>
      <c r="E499" s="445"/>
      <c r="F499" s="445"/>
      <c r="G499" s="445"/>
      <c r="H499" s="445"/>
      <c r="I499" s="445"/>
      <c r="J499" s="445"/>
      <c r="K499" s="445"/>
      <c r="L499" s="445"/>
      <c r="M499" s="445"/>
      <c r="N499" s="445"/>
      <c r="O499" s="445"/>
      <c r="P499" s="445"/>
      <c r="Q499" s="445"/>
      <c r="R499" s="445"/>
      <c r="S499" s="445"/>
      <c r="T499" s="445"/>
      <c r="U499" s="445"/>
      <c r="V499" s="445"/>
      <c r="W499" s="445"/>
      <c r="X499" s="445"/>
      <c r="Y499" s="445"/>
      <c r="Z499" s="445"/>
      <c r="AA499" s="445"/>
      <c r="AB499" s="445"/>
      <c r="AC499" s="445"/>
      <c r="AD499" s="445"/>
      <c r="AE499" s="445"/>
      <c r="AF499" s="445"/>
      <c r="AG499" s="445"/>
      <c r="AH499" s="445"/>
      <c r="AI499" s="445"/>
      <c r="AJ499" s="445"/>
      <c r="AK499" s="445"/>
      <c r="AL499" s="445"/>
      <c r="AM499" s="445"/>
      <c r="AN499" s="445"/>
      <c r="AO499" s="445"/>
    </row>
    <row r="500" spans="1:41" s="446" customFormat="1">
      <c r="A500" s="445"/>
      <c r="B500" s="445"/>
      <c r="C500" s="445"/>
      <c r="D500" s="445"/>
      <c r="E500" s="445"/>
      <c r="F500" s="445"/>
      <c r="G500" s="445"/>
      <c r="H500" s="445"/>
      <c r="I500" s="445"/>
      <c r="J500" s="445"/>
      <c r="K500" s="445"/>
      <c r="L500" s="445"/>
      <c r="M500" s="445"/>
      <c r="N500" s="445"/>
      <c r="O500" s="445"/>
      <c r="P500" s="445"/>
      <c r="Q500" s="445"/>
      <c r="R500" s="445"/>
      <c r="S500" s="445"/>
      <c r="T500" s="445"/>
      <c r="U500" s="445"/>
      <c r="V500" s="445"/>
      <c r="W500" s="445"/>
      <c r="X500" s="445"/>
      <c r="Y500" s="445"/>
      <c r="Z500" s="445"/>
      <c r="AA500" s="445"/>
      <c r="AB500" s="445"/>
      <c r="AC500" s="445"/>
      <c r="AD500" s="445"/>
      <c r="AE500" s="445"/>
      <c r="AF500" s="445"/>
      <c r="AG500" s="445"/>
      <c r="AH500" s="445"/>
      <c r="AI500" s="445"/>
      <c r="AJ500" s="445"/>
      <c r="AK500" s="445"/>
      <c r="AL500" s="445"/>
      <c r="AM500" s="445"/>
      <c r="AN500" s="445"/>
      <c r="AO500" s="445"/>
    </row>
    <row r="501" spans="1:41" s="446" customFormat="1">
      <c r="A501" s="445"/>
      <c r="B501" s="445"/>
      <c r="C501" s="445"/>
      <c r="D501" s="445"/>
      <c r="E501" s="445"/>
      <c r="F501" s="445"/>
      <c r="G501" s="445"/>
      <c r="H501" s="445"/>
      <c r="I501" s="445"/>
      <c r="J501" s="445"/>
      <c r="K501" s="445"/>
      <c r="L501" s="445"/>
      <c r="M501" s="445"/>
      <c r="N501" s="445"/>
      <c r="O501" s="445"/>
      <c r="P501" s="445"/>
      <c r="Q501" s="445"/>
      <c r="R501" s="445"/>
      <c r="S501" s="445"/>
      <c r="T501" s="445"/>
      <c r="U501" s="445"/>
      <c r="V501" s="445"/>
      <c r="W501" s="445"/>
      <c r="X501" s="445"/>
      <c r="Y501" s="445"/>
      <c r="Z501" s="445"/>
      <c r="AA501" s="445"/>
      <c r="AB501" s="445"/>
      <c r="AC501" s="445"/>
      <c r="AD501" s="445"/>
      <c r="AE501" s="445"/>
      <c r="AF501" s="445"/>
      <c r="AG501" s="445"/>
      <c r="AH501" s="445"/>
      <c r="AI501" s="445"/>
      <c r="AJ501" s="445"/>
      <c r="AK501" s="445"/>
      <c r="AL501" s="445"/>
      <c r="AM501" s="445"/>
      <c r="AN501" s="445"/>
      <c r="AO501" s="445"/>
    </row>
    <row r="502" spans="1:41" s="446" customFormat="1">
      <c r="A502" s="445"/>
      <c r="B502" s="445"/>
      <c r="C502" s="445"/>
      <c r="D502" s="445"/>
      <c r="E502" s="445"/>
      <c r="F502" s="445"/>
      <c r="G502" s="445"/>
      <c r="H502" s="445"/>
      <c r="I502" s="445"/>
      <c r="J502" s="445"/>
      <c r="K502" s="445"/>
      <c r="L502" s="445"/>
      <c r="M502" s="445"/>
      <c r="N502" s="445"/>
      <c r="O502" s="445"/>
      <c r="P502" s="445"/>
      <c r="Q502" s="445"/>
      <c r="R502" s="445"/>
      <c r="S502" s="445"/>
      <c r="T502" s="445"/>
      <c r="U502" s="445"/>
      <c r="V502" s="445"/>
      <c r="W502" s="445"/>
      <c r="X502" s="445"/>
      <c r="Y502" s="445"/>
      <c r="Z502" s="445"/>
      <c r="AA502" s="445"/>
      <c r="AB502" s="445"/>
      <c r="AC502" s="445"/>
      <c r="AD502" s="445"/>
      <c r="AE502" s="445"/>
      <c r="AF502" s="445"/>
      <c r="AG502" s="445"/>
      <c r="AH502" s="445"/>
      <c r="AI502" s="445"/>
      <c r="AJ502" s="445"/>
      <c r="AK502" s="445"/>
      <c r="AL502" s="445"/>
      <c r="AM502" s="445"/>
      <c r="AN502" s="445"/>
      <c r="AO502" s="445"/>
    </row>
    <row r="503" spans="1:41" s="446" customFormat="1">
      <c r="A503" s="445"/>
      <c r="B503" s="445"/>
      <c r="C503" s="445"/>
      <c r="D503" s="445"/>
      <c r="E503" s="445"/>
      <c r="F503" s="445"/>
      <c r="G503" s="445"/>
      <c r="H503" s="445"/>
      <c r="I503" s="445"/>
      <c r="J503" s="445"/>
      <c r="K503" s="445"/>
      <c r="L503" s="445"/>
      <c r="M503" s="445"/>
      <c r="N503" s="445"/>
      <c r="O503" s="445"/>
      <c r="P503" s="445"/>
      <c r="Q503" s="445"/>
      <c r="R503" s="445"/>
      <c r="S503" s="445"/>
      <c r="T503" s="445"/>
      <c r="U503" s="445"/>
      <c r="V503" s="445"/>
      <c r="W503" s="445"/>
      <c r="X503" s="445"/>
      <c r="Y503" s="445"/>
      <c r="Z503" s="445"/>
      <c r="AA503" s="445"/>
      <c r="AB503" s="445"/>
      <c r="AC503" s="445"/>
      <c r="AD503" s="445"/>
      <c r="AE503" s="445"/>
      <c r="AF503" s="445"/>
      <c r="AG503" s="445"/>
      <c r="AH503" s="445"/>
      <c r="AI503" s="445"/>
      <c r="AJ503" s="445"/>
      <c r="AK503" s="445"/>
      <c r="AL503" s="445"/>
      <c r="AM503" s="445"/>
      <c r="AN503" s="445"/>
      <c r="AO503" s="445"/>
    </row>
    <row r="504" spans="1:41" s="446" customFormat="1">
      <c r="A504" s="445"/>
      <c r="B504" s="445"/>
      <c r="C504" s="445"/>
      <c r="D504" s="445"/>
      <c r="E504" s="445"/>
      <c r="F504" s="445"/>
      <c r="G504" s="445"/>
      <c r="H504" s="445"/>
      <c r="I504" s="445"/>
      <c r="J504" s="445"/>
      <c r="K504" s="445"/>
      <c r="L504" s="445"/>
      <c r="M504" s="445"/>
      <c r="N504" s="445"/>
      <c r="O504" s="445"/>
      <c r="P504" s="445"/>
      <c r="Q504" s="445"/>
      <c r="R504" s="445"/>
      <c r="S504" s="445"/>
      <c r="T504" s="445"/>
      <c r="U504" s="445"/>
      <c r="V504" s="445"/>
      <c r="W504" s="445"/>
      <c r="X504" s="445"/>
      <c r="Y504" s="445"/>
      <c r="Z504" s="445"/>
      <c r="AA504" s="445"/>
      <c r="AB504" s="445"/>
      <c r="AC504" s="445"/>
      <c r="AD504" s="445"/>
      <c r="AE504" s="445"/>
      <c r="AF504" s="445"/>
      <c r="AG504" s="445"/>
      <c r="AH504" s="445"/>
      <c r="AI504" s="445"/>
      <c r="AJ504" s="445"/>
      <c r="AK504" s="445"/>
      <c r="AL504" s="445"/>
      <c r="AM504" s="445"/>
      <c r="AN504" s="445"/>
      <c r="AO504" s="445"/>
    </row>
    <row r="505" spans="1:41" s="446" customFormat="1">
      <c r="A505" s="445"/>
      <c r="B505" s="445"/>
      <c r="C505" s="445"/>
      <c r="D505" s="445"/>
      <c r="E505" s="445"/>
      <c r="F505" s="445"/>
      <c r="G505" s="445"/>
      <c r="H505" s="445"/>
      <c r="I505" s="445"/>
      <c r="J505" s="445"/>
      <c r="K505" s="445"/>
      <c r="L505" s="445"/>
      <c r="M505" s="445"/>
      <c r="N505" s="445"/>
      <c r="O505" s="445"/>
      <c r="P505" s="445"/>
      <c r="Q505" s="445"/>
      <c r="R505" s="445"/>
      <c r="S505" s="445"/>
      <c r="T505" s="445"/>
      <c r="U505" s="445"/>
      <c r="V505" s="445"/>
      <c r="W505" s="445"/>
      <c r="X505" s="445"/>
      <c r="Y505" s="445"/>
      <c r="Z505" s="445"/>
      <c r="AA505" s="445"/>
      <c r="AB505" s="445"/>
      <c r="AC505" s="445"/>
      <c r="AD505" s="445"/>
      <c r="AE505" s="445"/>
      <c r="AF505" s="445"/>
      <c r="AG505" s="445"/>
      <c r="AH505" s="445"/>
      <c r="AI505" s="445"/>
      <c r="AJ505" s="445"/>
      <c r="AK505" s="445"/>
      <c r="AL505" s="445"/>
      <c r="AM505" s="445"/>
      <c r="AN505" s="445"/>
      <c r="AO505" s="445"/>
    </row>
    <row r="506" spans="1:41" s="446" customFormat="1">
      <c r="A506" s="445"/>
      <c r="B506" s="445"/>
      <c r="C506" s="445"/>
      <c r="D506" s="445"/>
      <c r="E506" s="445"/>
      <c r="F506" s="445"/>
      <c r="G506" s="445"/>
      <c r="H506" s="445"/>
      <c r="I506" s="445"/>
      <c r="J506" s="445"/>
      <c r="K506" s="445"/>
      <c r="L506" s="445"/>
      <c r="M506" s="445"/>
      <c r="N506" s="445"/>
      <c r="O506" s="445"/>
      <c r="P506" s="445"/>
      <c r="Q506" s="445"/>
      <c r="R506" s="445"/>
      <c r="S506" s="445"/>
      <c r="T506" s="445"/>
      <c r="U506" s="445"/>
      <c r="V506" s="445"/>
      <c r="W506" s="445"/>
      <c r="X506" s="445"/>
      <c r="Y506" s="445"/>
      <c r="Z506" s="445"/>
      <c r="AA506" s="445"/>
      <c r="AB506" s="445"/>
      <c r="AC506" s="445"/>
      <c r="AD506" s="445"/>
      <c r="AE506" s="445"/>
      <c r="AF506" s="445"/>
      <c r="AG506" s="445"/>
      <c r="AH506" s="445"/>
      <c r="AI506" s="445"/>
      <c r="AJ506" s="445"/>
      <c r="AK506" s="445"/>
      <c r="AL506" s="445"/>
      <c r="AM506" s="445"/>
      <c r="AN506" s="445"/>
      <c r="AO506" s="445"/>
    </row>
    <row r="507" spans="1:41" s="446" customFormat="1">
      <c r="A507" s="445"/>
      <c r="B507" s="445"/>
      <c r="C507" s="445"/>
      <c r="D507" s="445"/>
      <c r="E507" s="445"/>
      <c r="F507" s="445"/>
      <c r="G507" s="445"/>
      <c r="H507" s="445"/>
      <c r="I507" s="445"/>
      <c r="J507" s="445"/>
      <c r="K507" s="445"/>
      <c r="L507" s="445"/>
      <c r="M507" s="445"/>
      <c r="N507" s="445"/>
      <c r="O507" s="445"/>
      <c r="P507" s="445"/>
      <c r="Q507" s="445"/>
      <c r="R507" s="445"/>
      <c r="S507" s="445"/>
      <c r="T507" s="445"/>
      <c r="U507" s="445"/>
      <c r="V507" s="445"/>
      <c r="W507" s="445"/>
      <c r="X507" s="445"/>
      <c r="Y507" s="445"/>
      <c r="Z507" s="445"/>
      <c r="AA507" s="445"/>
      <c r="AB507" s="445"/>
      <c r="AC507" s="445"/>
      <c r="AD507" s="445"/>
      <c r="AE507" s="445"/>
      <c r="AF507" s="445"/>
      <c r="AG507" s="445"/>
      <c r="AH507" s="445"/>
      <c r="AI507" s="445"/>
      <c r="AJ507" s="445"/>
      <c r="AK507" s="445"/>
      <c r="AL507" s="445"/>
      <c r="AM507" s="445"/>
      <c r="AN507" s="445"/>
      <c r="AO507" s="445"/>
    </row>
    <row r="508" spans="1:41" s="446" customFormat="1">
      <c r="A508" s="445"/>
      <c r="B508" s="445"/>
      <c r="C508" s="445"/>
      <c r="D508" s="445"/>
      <c r="E508" s="445"/>
      <c r="F508" s="445"/>
      <c r="G508" s="445"/>
      <c r="H508" s="445"/>
      <c r="I508" s="445"/>
      <c r="J508" s="445"/>
      <c r="K508" s="445"/>
      <c r="L508" s="445"/>
      <c r="M508" s="445"/>
      <c r="N508" s="445"/>
      <c r="O508" s="445"/>
      <c r="P508" s="445"/>
      <c r="Q508" s="445"/>
      <c r="R508" s="445"/>
      <c r="S508" s="445"/>
      <c r="T508" s="445"/>
      <c r="U508" s="445"/>
      <c r="V508" s="445"/>
      <c r="W508" s="445"/>
      <c r="X508" s="445"/>
      <c r="Y508" s="445"/>
      <c r="Z508" s="445"/>
      <c r="AA508" s="445"/>
      <c r="AB508" s="445"/>
      <c r="AC508" s="445"/>
      <c r="AD508" s="445"/>
      <c r="AE508" s="445"/>
      <c r="AF508" s="445"/>
      <c r="AG508" s="445"/>
      <c r="AH508" s="445"/>
      <c r="AI508" s="445"/>
      <c r="AJ508" s="445"/>
      <c r="AK508" s="445"/>
      <c r="AL508" s="445"/>
      <c r="AM508" s="445"/>
      <c r="AN508" s="445"/>
      <c r="AO508" s="445"/>
    </row>
    <row r="509" spans="1:41" s="446" customFormat="1">
      <c r="A509" s="445"/>
      <c r="B509" s="445"/>
      <c r="C509" s="445"/>
      <c r="D509" s="445"/>
      <c r="E509" s="445"/>
      <c r="F509" s="445"/>
      <c r="G509" s="445"/>
      <c r="H509" s="445"/>
      <c r="I509" s="445"/>
      <c r="J509" s="445"/>
      <c r="K509" s="445"/>
      <c r="L509" s="445"/>
      <c r="M509" s="445"/>
      <c r="N509" s="445"/>
      <c r="O509" s="445"/>
      <c r="P509" s="445"/>
      <c r="Q509" s="445"/>
      <c r="R509" s="445"/>
      <c r="S509" s="445"/>
      <c r="T509" s="445"/>
      <c r="U509" s="445"/>
      <c r="V509" s="445"/>
      <c r="W509" s="445"/>
      <c r="X509" s="445"/>
      <c r="Y509" s="445"/>
      <c r="Z509" s="445"/>
      <c r="AA509" s="445"/>
      <c r="AB509" s="445"/>
      <c r="AC509" s="445"/>
      <c r="AD509" s="445"/>
      <c r="AE509" s="445"/>
      <c r="AF509" s="445"/>
      <c r="AG509" s="445"/>
      <c r="AH509" s="445"/>
      <c r="AI509" s="445"/>
      <c r="AJ509" s="445"/>
      <c r="AK509" s="445"/>
      <c r="AL509" s="445"/>
      <c r="AM509" s="445"/>
      <c r="AN509" s="445"/>
      <c r="AO509" s="445"/>
    </row>
    <row r="510" spans="1:41" s="446" customFormat="1">
      <c r="A510" s="445"/>
      <c r="B510" s="445"/>
      <c r="C510" s="445"/>
      <c r="D510" s="445"/>
      <c r="E510" s="445"/>
      <c r="F510" s="445"/>
      <c r="G510" s="445"/>
      <c r="H510" s="445"/>
      <c r="I510" s="445"/>
      <c r="J510" s="445"/>
      <c r="K510" s="445"/>
      <c r="L510" s="445"/>
      <c r="M510" s="445"/>
      <c r="N510" s="445"/>
      <c r="O510" s="445"/>
      <c r="P510" s="445"/>
      <c r="Q510" s="445"/>
      <c r="R510" s="445"/>
      <c r="S510" s="445"/>
      <c r="T510" s="445"/>
      <c r="U510" s="445"/>
      <c r="V510" s="445"/>
      <c r="W510" s="445"/>
      <c r="X510" s="445"/>
      <c r="Y510" s="445"/>
      <c r="Z510" s="445"/>
      <c r="AA510" s="445"/>
      <c r="AB510" s="445"/>
      <c r="AC510" s="445"/>
      <c r="AD510" s="445"/>
      <c r="AE510" s="445"/>
      <c r="AF510" s="445"/>
      <c r="AG510" s="445"/>
      <c r="AH510" s="445"/>
      <c r="AI510" s="445"/>
      <c r="AJ510" s="445"/>
      <c r="AK510" s="445"/>
      <c r="AL510" s="445"/>
      <c r="AM510" s="445"/>
      <c r="AN510" s="445"/>
      <c r="AO510" s="445"/>
    </row>
    <row r="511" spans="1:41" s="446" customFormat="1">
      <c r="A511" s="445"/>
      <c r="B511" s="445"/>
      <c r="C511" s="445"/>
      <c r="D511" s="445"/>
      <c r="E511" s="445"/>
      <c r="F511" s="445"/>
      <c r="G511" s="445"/>
      <c r="H511" s="445"/>
      <c r="I511" s="445"/>
      <c r="J511" s="445"/>
      <c r="K511" s="445"/>
      <c r="L511" s="445"/>
      <c r="M511" s="445"/>
      <c r="N511" s="445"/>
      <c r="O511" s="445"/>
      <c r="P511" s="445"/>
      <c r="Q511" s="445"/>
      <c r="R511" s="445"/>
      <c r="S511" s="445"/>
      <c r="T511" s="445"/>
      <c r="U511" s="445"/>
      <c r="V511" s="445"/>
      <c r="W511" s="445"/>
      <c r="X511" s="445"/>
      <c r="Y511" s="445"/>
      <c r="Z511" s="445"/>
      <c r="AA511" s="445"/>
      <c r="AB511" s="445"/>
      <c r="AC511" s="445"/>
      <c r="AD511" s="445"/>
      <c r="AE511" s="445"/>
      <c r="AF511" s="445"/>
      <c r="AG511" s="445"/>
      <c r="AH511" s="445"/>
      <c r="AI511" s="445"/>
      <c r="AJ511" s="445"/>
      <c r="AK511" s="445"/>
      <c r="AL511" s="445"/>
      <c r="AM511" s="445"/>
      <c r="AN511" s="445"/>
      <c r="AO511" s="445"/>
    </row>
    <row r="512" spans="1:41" s="446" customFormat="1">
      <c r="A512" s="445"/>
      <c r="B512" s="445"/>
      <c r="C512" s="445"/>
      <c r="D512" s="445"/>
      <c r="E512" s="445"/>
      <c r="F512" s="445"/>
      <c r="G512" s="445"/>
      <c r="H512" s="445"/>
      <c r="I512" s="445"/>
      <c r="J512" s="445"/>
      <c r="K512" s="445"/>
      <c r="L512" s="445"/>
      <c r="M512" s="445"/>
      <c r="N512" s="445"/>
      <c r="O512" s="445"/>
      <c r="P512" s="445"/>
      <c r="Q512" s="445"/>
      <c r="R512" s="445"/>
      <c r="S512" s="445"/>
      <c r="T512" s="445"/>
      <c r="U512" s="445"/>
      <c r="V512" s="445"/>
      <c r="W512" s="445"/>
      <c r="X512" s="445"/>
      <c r="Y512" s="445"/>
      <c r="Z512" s="445"/>
      <c r="AA512" s="445"/>
      <c r="AB512" s="445"/>
      <c r="AC512" s="445"/>
      <c r="AD512" s="445"/>
      <c r="AE512" s="445"/>
      <c r="AF512" s="445"/>
      <c r="AG512" s="445"/>
      <c r="AH512" s="445"/>
      <c r="AI512" s="445"/>
      <c r="AJ512" s="445"/>
      <c r="AK512" s="445"/>
      <c r="AL512" s="445"/>
      <c r="AM512" s="445"/>
      <c r="AN512" s="445"/>
      <c r="AO512" s="445"/>
    </row>
    <row r="513" spans="1:41" s="446" customFormat="1">
      <c r="A513" s="445"/>
      <c r="B513" s="445"/>
      <c r="C513" s="445"/>
      <c r="D513" s="445"/>
      <c r="E513" s="445"/>
      <c r="F513" s="445"/>
      <c r="G513" s="445"/>
      <c r="H513" s="445"/>
      <c r="I513" s="445"/>
      <c r="J513" s="445"/>
      <c r="K513" s="445"/>
      <c r="L513" s="445"/>
      <c r="M513" s="445"/>
      <c r="N513" s="445"/>
      <c r="O513" s="445"/>
      <c r="P513" s="445"/>
      <c r="Q513" s="445"/>
      <c r="R513" s="445"/>
      <c r="S513" s="445"/>
      <c r="T513" s="445"/>
      <c r="U513" s="445"/>
      <c r="V513" s="445"/>
      <c r="W513" s="445"/>
      <c r="X513" s="445"/>
      <c r="Y513" s="445"/>
      <c r="Z513" s="445"/>
      <c r="AA513" s="445"/>
      <c r="AB513" s="445"/>
      <c r="AC513" s="445"/>
      <c r="AD513" s="445"/>
      <c r="AE513" s="445"/>
      <c r="AF513" s="445"/>
      <c r="AG513" s="445"/>
      <c r="AH513" s="445"/>
      <c r="AI513" s="445"/>
      <c r="AJ513" s="445"/>
      <c r="AK513" s="445"/>
      <c r="AL513" s="445"/>
      <c r="AM513" s="445"/>
      <c r="AN513" s="445"/>
      <c r="AO513" s="445"/>
    </row>
    <row r="514" spans="1:41" s="446" customFormat="1">
      <c r="A514" s="445"/>
      <c r="B514" s="445"/>
      <c r="C514" s="445"/>
      <c r="D514" s="445"/>
      <c r="E514" s="445"/>
      <c r="F514" s="445"/>
      <c r="G514" s="445"/>
      <c r="H514" s="445"/>
      <c r="I514" s="445"/>
      <c r="J514" s="445"/>
      <c r="K514" s="445"/>
      <c r="L514" s="445"/>
      <c r="M514" s="445"/>
      <c r="N514" s="445"/>
      <c r="O514" s="445"/>
      <c r="P514" s="445"/>
      <c r="Q514" s="445"/>
      <c r="R514" s="445"/>
      <c r="S514" s="445"/>
      <c r="T514" s="445"/>
      <c r="U514" s="445"/>
      <c r="V514" s="445"/>
      <c r="W514" s="445"/>
      <c r="X514" s="445"/>
      <c r="Y514" s="445"/>
      <c r="Z514" s="445"/>
      <c r="AA514" s="445"/>
      <c r="AB514" s="445"/>
      <c r="AC514" s="445"/>
      <c r="AD514" s="445"/>
      <c r="AE514" s="445"/>
      <c r="AF514" s="445"/>
      <c r="AG514" s="445"/>
      <c r="AH514" s="445"/>
      <c r="AI514" s="445"/>
      <c r="AJ514" s="445"/>
      <c r="AK514" s="445"/>
      <c r="AL514" s="445"/>
      <c r="AM514" s="445"/>
      <c r="AN514" s="445"/>
      <c r="AO514" s="445"/>
    </row>
    <row r="515" spans="1:41" s="446" customFormat="1">
      <c r="A515" s="445"/>
      <c r="B515" s="445"/>
      <c r="C515" s="445"/>
      <c r="D515" s="445"/>
      <c r="E515" s="445"/>
      <c r="F515" s="445"/>
      <c r="G515" s="445"/>
      <c r="H515" s="445"/>
      <c r="I515" s="445"/>
      <c r="J515" s="445"/>
      <c r="K515" s="445"/>
      <c r="L515" s="445"/>
      <c r="M515" s="445"/>
      <c r="N515" s="445"/>
      <c r="O515" s="445"/>
      <c r="P515" s="445"/>
      <c r="Q515" s="445"/>
      <c r="R515" s="445"/>
      <c r="S515" s="445"/>
      <c r="T515" s="445"/>
      <c r="U515" s="445"/>
      <c r="V515" s="445"/>
      <c r="W515" s="445"/>
      <c r="X515" s="445"/>
      <c r="Y515" s="445"/>
      <c r="Z515" s="445"/>
      <c r="AA515" s="445"/>
      <c r="AB515" s="445"/>
      <c r="AC515" s="445"/>
      <c r="AD515" s="445"/>
      <c r="AE515" s="445"/>
      <c r="AF515" s="445"/>
      <c r="AG515" s="445"/>
      <c r="AH515" s="445"/>
      <c r="AI515" s="445"/>
      <c r="AJ515" s="445"/>
      <c r="AK515" s="445"/>
      <c r="AL515" s="445"/>
      <c r="AM515" s="445"/>
      <c r="AN515" s="445"/>
      <c r="AO515" s="445"/>
    </row>
    <row r="516" spans="1:41" s="446" customFormat="1">
      <c r="A516" s="445"/>
      <c r="B516" s="445"/>
      <c r="C516" s="445"/>
      <c r="D516" s="445"/>
      <c r="E516" s="445"/>
      <c r="F516" s="445"/>
      <c r="G516" s="445"/>
      <c r="H516" s="445"/>
      <c r="I516" s="445"/>
      <c r="J516" s="445"/>
      <c r="K516" s="445"/>
      <c r="L516" s="445"/>
      <c r="M516" s="445"/>
      <c r="N516" s="445"/>
      <c r="O516" s="445"/>
      <c r="P516" s="445"/>
      <c r="Q516" s="445"/>
      <c r="R516" s="445"/>
      <c r="S516" s="445"/>
      <c r="T516" s="445"/>
      <c r="U516" s="445"/>
      <c r="V516" s="445"/>
      <c r="W516" s="445"/>
      <c r="X516" s="445"/>
      <c r="Y516" s="445"/>
      <c r="Z516" s="445"/>
      <c r="AA516" s="445"/>
      <c r="AB516" s="445"/>
      <c r="AC516" s="445"/>
      <c r="AD516" s="445"/>
      <c r="AE516" s="445"/>
      <c r="AF516" s="445"/>
      <c r="AG516" s="445"/>
      <c r="AH516" s="445"/>
      <c r="AI516" s="445"/>
      <c r="AJ516" s="445"/>
      <c r="AK516" s="445"/>
      <c r="AL516" s="445"/>
      <c r="AM516" s="445"/>
      <c r="AN516" s="445"/>
      <c r="AO516" s="445"/>
    </row>
    <row r="517" spans="1:41" s="446" customFormat="1">
      <c r="A517" s="445"/>
      <c r="B517" s="445"/>
      <c r="C517" s="445"/>
      <c r="D517" s="445"/>
      <c r="E517" s="445"/>
      <c r="F517" s="445"/>
      <c r="G517" s="445"/>
      <c r="H517" s="445"/>
      <c r="I517" s="445"/>
      <c r="J517" s="445"/>
      <c r="K517" s="445"/>
      <c r="L517" s="445"/>
      <c r="M517" s="445"/>
      <c r="N517" s="445"/>
      <c r="O517" s="445"/>
      <c r="P517" s="445"/>
      <c r="Q517" s="445"/>
      <c r="R517" s="445"/>
      <c r="S517" s="445"/>
      <c r="T517" s="445"/>
      <c r="U517" s="445"/>
      <c r="V517" s="445"/>
      <c r="W517" s="445"/>
      <c r="X517" s="445"/>
      <c r="Y517" s="445"/>
      <c r="Z517" s="445"/>
      <c r="AA517" s="445"/>
      <c r="AB517" s="445"/>
      <c r="AC517" s="445"/>
      <c r="AD517" s="445"/>
      <c r="AE517" s="445"/>
      <c r="AF517" s="445"/>
      <c r="AG517" s="445"/>
      <c r="AH517" s="445"/>
      <c r="AI517" s="445"/>
      <c r="AJ517" s="445"/>
      <c r="AK517" s="445"/>
      <c r="AL517" s="445"/>
      <c r="AM517" s="445"/>
      <c r="AN517" s="445"/>
      <c r="AO517" s="445"/>
    </row>
    <row r="518" spans="1:41" s="446" customFormat="1">
      <c r="A518" s="445"/>
      <c r="B518" s="445"/>
      <c r="C518" s="445"/>
      <c r="D518" s="445"/>
      <c r="E518" s="445"/>
      <c r="F518" s="445"/>
      <c r="G518" s="445"/>
      <c r="H518" s="445"/>
      <c r="I518" s="445"/>
      <c r="J518" s="445"/>
      <c r="K518" s="445"/>
      <c r="L518" s="445"/>
      <c r="M518" s="445"/>
      <c r="N518" s="445"/>
      <c r="O518" s="445"/>
      <c r="P518" s="445"/>
      <c r="Q518" s="445"/>
      <c r="R518" s="445"/>
      <c r="S518" s="445"/>
      <c r="T518" s="445"/>
      <c r="U518" s="445"/>
      <c r="V518" s="445"/>
      <c r="W518" s="445"/>
      <c r="X518" s="445"/>
      <c r="Y518" s="445"/>
      <c r="Z518" s="445"/>
      <c r="AA518" s="445"/>
      <c r="AB518" s="445"/>
      <c r="AC518" s="445"/>
      <c r="AD518" s="445"/>
      <c r="AE518" s="445"/>
      <c r="AF518" s="445"/>
      <c r="AG518" s="445"/>
      <c r="AH518" s="445"/>
      <c r="AI518" s="445"/>
      <c r="AJ518" s="445"/>
      <c r="AK518" s="445"/>
      <c r="AL518" s="445"/>
      <c r="AM518" s="445"/>
      <c r="AN518" s="445"/>
      <c r="AO518" s="445"/>
    </row>
    <row r="519" spans="1:41" s="446" customFormat="1">
      <c r="A519" s="445"/>
      <c r="B519" s="445"/>
      <c r="C519" s="445"/>
      <c r="D519" s="445"/>
      <c r="E519" s="445"/>
      <c r="F519" s="445"/>
      <c r="G519" s="445"/>
      <c r="H519" s="445"/>
      <c r="I519" s="445"/>
      <c r="J519" s="445"/>
      <c r="K519" s="445"/>
      <c r="L519" s="445"/>
      <c r="M519" s="445"/>
      <c r="N519" s="445"/>
      <c r="O519" s="445"/>
      <c r="P519" s="445"/>
      <c r="Q519" s="445"/>
      <c r="R519" s="445"/>
      <c r="S519" s="445"/>
      <c r="T519" s="445"/>
      <c r="U519" s="445"/>
      <c r="V519" s="445"/>
      <c r="W519" s="445"/>
      <c r="X519" s="445"/>
      <c r="Y519" s="445"/>
      <c r="Z519" s="445"/>
      <c r="AA519" s="445"/>
      <c r="AB519" s="445"/>
      <c r="AC519" s="445"/>
      <c r="AD519" s="445"/>
      <c r="AE519" s="445"/>
      <c r="AF519" s="445"/>
      <c r="AG519" s="445"/>
      <c r="AH519" s="445"/>
      <c r="AI519" s="445"/>
      <c r="AJ519" s="445"/>
      <c r="AK519" s="445"/>
      <c r="AL519" s="445"/>
      <c r="AM519" s="445"/>
      <c r="AN519" s="445"/>
      <c r="AO519" s="445"/>
    </row>
    <row r="520" spans="1:41" s="446" customFormat="1">
      <c r="A520" s="445"/>
      <c r="B520" s="445"/>
      <c r="C520" s="445"/>
      <c r="D520" s="445"/>
      <c r="E520" s="445"/>
      <c r="F520" s="445"/>
      <c r="G520" s="445"/>
      <c r="H520" s="445"/>
      <c r="I520" s="445"/>
      <c r="J520" s="445"/>
      <c r="K520" s="445"/>
      <c r="L520" s="445"/>
      <c r="M520" s="445"/>
      <c r="N520" s="445"/>
      <c r="O520" s="445"/>
      <c r="P520" s="445"/>
      <c r="Q520" s="445"/>
      <c r="R520" s="445"/>
      <c r="S520" s="445"/>
      <c r="T520" s="445"/>
      <c r="U520" s="445"/>
      <c r="V520" s="445"/>
      <c r="W520" s="445"/>
      <c r="X520" s="445"/>
      <c r="Y520" s="445"/>
      <c r="Z520" s="445"/>
      <c r="AA520" s="445"/>
      <c r="AB520" s="445"/>
      <c r="AC520" s="445"/>
      <c r="AD520" s="445"/>
      <c r="AE520" s="445"/>
      <c r="AF520" s="445"/>
      <c r="AG520" s="445"/>
      <c r="AH520" s="445"/>
      <c r="AI520" s="445"/>
      <c r="AJ520" s="445"/>
      <c r="AK520" s="445"/>
      <c r="AL520" s="445"/>
      <c r="AM520" s="445"/>
      <c r="AN520" s="445"/>
      <c r="AO520" s="445"/>
    </row>
    <row r="521" spans="1:41" s="446" customFormat="1">
      <c r="A521" s="445"/>
      <c r="B521" s="445"/>
      <c r="C521" s="445"/>
      <c r="D521" s="445"/>
      <c r="E521" s="445"/>
      <c r="F521" s="445"/>
      <c r="G521" s="445"/>
      <c r="H521" s="445"/>
      <c r="I521" s="445"/>
      <c r="J521" s="445"/>
      <c r="K521" s="445"/>
      <c r="L521" s="445"/>
      <c r="M521" s="445"/>
      <c r="N521" s="445"/>
      <c r="O521" s="445"/>
      <c r="P521" s="445"/>
      <c r="Q521" s="445"/>
      <c r="R521" s="445"/>
      <c r="S521" s="445"/>
      <c r="T521" s="445"/>
      <c r="U521" s="445"/>
      <c r="V521" s="445"/>
      <c r="W521" s="445"/>
      <c r="X521" s="445"/>
      <c r="Y521" s="445"/>
      <c r="Z521" s="445"/>
      <c r="AA521" s="445"/>
      <c r="AB521" s="445"/>
      <c r="AC521" s="445"/>
      <c r="AD521" s="445"/>
      <c r="AE521" s="445"/>
      <c r="AF521" s="445"/>
      <c r="AG521" s="445"/>
      <c r="AH521" s="445"/>
      <c r="AI521" s="445"/>
      <c r="AJ521" s="445"/>
      <c r="AK521" s="445"/>
      <c r="AL521" s="445"/>
      <c r="AM521" s="445"/>
      <c r="AN521" s="445"/>
      <c r="AO521" s="445"/>
    </row>
    <row r="522" spans="1:41" s="446" customFormat="1">
      <c r="A522" s="445"/>
      <c r="B522" s="445"/>
      <c r="C522" s="445"/>
      <c r="D522" s="445"/>
      <c r="E522" s="445"/>
      <c r="F522" s="445"/>
      <c r="G522" s="445"/>
      <c r="H522" s="445"/>
      <c r="I522" s="445"/>
      <c r="J522" s="445"/>
      <c r="K522" s="445"/>
      <c r="L522" s="445"/>
      <c r="M522" s="445"/>
      <c r="N522" s="445"/>
      <c r="O522" s="445"/>
      <c r="P522" s="445"/>
      <c r="Q522" s="445"/>
      <c r="R522" s="445"/>
      <c r="S522" s="445"/>
      <c r="T522" s="445"/>
      <c r="U522" s="445"/>
      <c r="V522" s="445"/>
      <c r="W522" s="445"/>
      <c r="X522" s="445"/>
      <c r="Y522" s="445"/>
      <c r="Z522" s="445"/>
      <c r="AA522" s="445"/>
      <c r="AB522" s="445"/>
      <c r="AC522" s="445"/>
      <c r="AD522" s="445"/>
      <c r="AE522" s="445"/>
      <c r="AF522" s="445"/>
      <c r="AG522" s="445"/>
      <c r="AH522" s="445"/>
      <c r="AI522" s="445"/>
      <c r="AJ522" s="445"/>
      <c r="AK522" s="445"/>
      <c r="AL522" s="445"/>
      <c r="AM522" s="445"/>
      <c r="AN522" s="445"/>
      <c r="AO522" s="445"/>
    </row>
    <row r="523" spans="1:41" s="446" customFormat="1">
      <c r="A523" s="445"/>
      <c r="B523" s="445"/>
      <c r="C523" s="445"/>
      <c r="D523" s="445"/>
      <c r="E523" s="445"/>
      <c r="F523" s="445"/>
      <c r="G523" s="445"/>
      <c r="H523" s="445"/>
      <c r="I523" s="445"/>
      <c r="J523" s="445"/>
      <c r="K523" s="445"/>
      <c r="L523" s="445"/>
      <c r="M523" s="445"/>
      <c r="N523" s="445"/>
      <c r="O523" s="445"/>
      <c r="P523" s="445"/>
      <c r="Q523" s="445"/>
      <c r="R523" s="445"/>
      <c r="S523" s="445"/>
      <c r="T523" s="445"/>
      <c r="U523" s="445"/>
      <c r="V523" s="445"/>
      <c r="W523" s="445"/>
      <c r="X523" s="445"/>
      <c r="Y523" s="445"/>
      <c r="Z523" s="445"/>
      <c r="AA523" s="445"/>
      <c r="AB523" s="445"/>
      <c r="AC523" s="445"/>
      <c r="AD523" s="445"/>
      <c r="AE523" s="445"/>
      <c r="AF523" s="445"/>
      <c r="AG523" s="445"/>
      <c r="AH523" s="445"/>
      <c r="AI523" s="445"/>
      <c r="AJ523" s="445"/>
      <c r="AK523" s="445"/>
      <c r="AL523" s="445"/>
      <c r="AM523" s="445"/>
      <c r="AN523" s="445"/>
      <c r="AO523" s="445"/>
    </row>
    <row r="524" spans="1:41" s="446" customFormat="1">
      <c r="A524" s="445"/>
      <c r="B524" s="445"/>
      <c r="C524" s="445"/>
      <c r="D524" s="445"/>
      <c r="E524" s="445"/>
      <c r="F524" s="445"/>
      <c r="G524" s="445"/>
      <c r="H524" s="445"/>
      <c r="I524" s="445"/>
      <c r="J524" s="445"/>
      <c r="K524" s="445"/>
      <c r="L524" s="445"/>
      <c r="M524" s="445"/>
      <c r="N524" s="445"/>
      <c r="O524" s="445"/>
      <c r="P524" s="445"/>
      <c r="Q524" s="445"/>
      <c r="R524" s="445"/>
      <c r="S524" s="445"/>
      <c r="T524" s="445"/>
      <c r="U524" s="445"/>
      <c r="V524" s="445"/>
      <c r="W524" s="445"/>
      <c r="X524" s="445"/>
      <c r="Y524" s="445"/>
      <c r="Z524" s="445"/>
      <c r="AA524" s="445"/>
      <c r="AB524" s="445"/>
      <c r="AC524" s="445"/>
      <c r="AD524" s="445"/>
      <c r="AE524" s="445"/>
      <c r="AF524" s="445"/>
      <c r="AG524" s="445"/>
      <c r="AH524" s="445"/>
      <c r="AI524" s="445"/>
      <c r="AJ524" s="445"/>
      <c r="AK524" s="445"/>
      <c r="AL524" s="445"/>
      <c r="AM524" s="445"/>
      <c r="AN524" s="445"/>
      <c r="AO524" s="445"/>
    </row>
    <row r="525" spans="1:41" s="446" customFormat="1">
      <c r="A525" s="445"/>
      <c r="B525" s="445"/>
      <c r="C525" s="445"/>
      <c r="D525" s="445"/>
      <c r="E525" s="445"/>
      <c r="F525" s="445"/>
      <c r="G525" s="445"/>
      <c r="H525" s="445"/>
      <c r="I525" s="445"/>
      <c r="J525" s="445"/>
      <c r="K525" s="445"/>
      <c r="L525" s="445"/>
      <c r="M525" s="445"/>
      <c r="N525" s="445"/>
      <c r="O525" s="445"/>
      <c r="P525" s="445"/>
      <c r="Q525" s="445"/>
      <c r="R525" s="445"/>
      <c r="S525" s="445"/>
      <c r="T525" s="445"/>
      <c r="U525" s="445"/>
      <c r="V525" s="445"/>
      <c r="W525" s="445"/>
      <c r="X525" s="445"/>
      <c r="Y525" s="445"/>
      <c r="Z525" s="445"/>
      <c r="AA525" s="445"/>
      <c r="AB525" s="445"/>
      <c r="AC525" s="445"/>
      <c r="AD525" s="445"/>
      <c r="AE525" s="445"/>
      <c r="AF525" s="445"/>
      <c r="AG525" s="445"/>
      <c r="AH525" s="445"/>
      <c r="AI525" s="445"/>
      <c r="AJ525" s="445"/>
      <c r="AK525" s="445"/>
      <c r="AL525" s="445"/>
      <c r="AM525" s="445"/>
      <c r="AN525" s="445"/>
      <c r="AO525" s="445"/>
    </row>
    <row r="526" spans="1:41" s="446" customFormat="1">
      <c r="A526" s="445"/>
      <c r="B526" s="445"/>
      <c r="C526" s="445"/>
      <c r="D526" s="445"/>
      <c r="E526" s="445"/>
      <c r="F526" s="445"/>
      <c r="G526" s="445"/>
      <c r="H526" s="445"/>
      <c r="I526" s="445"/>
      <c r="J526" s="445"/>
      <c r="K526" s="445"/>
      <c r="L526" s="445"/>
      <c r="M526" s="445"/>
      <c r="N526" s="445"/>
      <c r="O526" s="445"/>
      <c r="P526" s="445"/>
      <c r="Q526" s="445"/>
      <c r="R526" s="445"/>
      <c r="S526" s="445"/>
      <c r="T526" s="445"/>
      <c r="U526" s="445"/>
      <c r="V526" s="445"/>
      <c r="W526" s="445"/>
      <c r="X526" s="445"/>
      <c r="Y526" s="445"/>
      <c r="Z526" s="445"/>
      <c r="AA526" s="445"/>
      <c r="AB526" s="445"/>
      <c r="AC526" s="445"/>
      <c r="AD526" s="445"/>
      <c r="AE526" s="445"/>
      <c r="AF526" s="445"/>
      <c r="AG526" s="445"/>
      <c r="AH526" s="445"/>
      <c r="AI526" s="445"/>
      <c r="AJ526" s="445"/>
      <c r="AK526" s="445"/>
      <c r="AL526" s="445"/>
      <c r="AM526" s="445"/>
      <c r="AN526" s="445"/>
      <c r="AO526" s="445"/>
    </row>
    <row r="527" spans="1:41" s="446" customFormat="1">
      <c r="A527" s="445"/>
      <c r="B527" s="445"/>
      <c r="C527" s="445"/>
      <c r="D527" s="445"/>
      <c r="E527" s="445"/>
      <c r="F527" s="445"/>
      <c r="G527" s="445"/>
      <c r="H527" s="445"/>
      <c r="I527" s="445"/>
      <c r="J527" s="445"/>
      <c r="K527" s="445"/>
      <c r="L527" s="445"/>
      <c r="M527" s="445"/>
      <c r="N527" s="445"/>
      <c r="O527" s="445"/>
      <c r="P527" s="445"/>
      <c r="Q527" s="445"/>
      <c r="R527" s="445"/>
      <c r="S527" s="445"/>
      <c r="T527" s="445"/>
      <c r="U527" s="445"/>
      <c r="V527" s="445"/>
      <c r="W527" s="445"/>
      <c r="X527" s="445"/>
      <c r="Y527" s="445"/>
      <c r="Z527" s="445"/>
      <c r="AA527" s="445"/>
      <c r="AB527" s="445"/>
      <c r="AC527" s="445"/>
      <c r="AD527" s="445"/>
      <c r="AE527" s="445"/>
      <c r="AF527" s="445"/>
      <c r="AG527" s="445"/>
      <c r="AH527" s="445"/>
      <c r="AI527" s="445"/>
      <c r="AJ527" s="445"/>
      <c r="AK527" s="445"/>
      <c r="AL527" s="445"/>
      <c r="AM527" s="445"/>
      <c r="AN527" s="445"/>
      <c r="AO527" s="445"/>
    </row>
    <row r="528" spans="1:41" s="446" customFormat="1">
      <c r="A528" s="445"/>
      <c r="B528" s="445"/>
      <c r="C528" s="445"/>
      <c r="D528" s="445"/>
      <c r="E528" s="445"/>
      <c r="F528" s="445"/>
      <c r="G528" s="445"/>
      <c r="H528" s="445"/>
      <c r="I528" s="445"/>
      <c r="J528" s="445"/>
      <c r="K528" s="445"/>
      <c r="L528" s="445"/>
      <c r="M528" s="445"/>
      <c r="N528" s="445"/>
      <c r="O528" s="445"/>
      <c r="P528" s="445"/>
      <c r="Q528" s="445"/>
      <c r="R528" s="445"/>
      <c r="S528" s="445"/>
      <c r="T528" s="445"/>
      <c r="U528" s="445"/>
      <c r="V528" s="445"/>
      <c r="W528" s="445"/>
      <c r="X528" s="445"/>
      <c r="Y528" s="445"/>
      <c r="Z528" s="445"/>
      <c r="AA528" s="445"/>
      <c r="AB528" s="445"/>
      <c r="AC528" s="445"/>
      <c r="AD528" s="445"/>
      <c r="AE528" s="445"/>
      <c r="AF528" s="445"/>
      <c r="AG528" s="445"/>
      <c r="AH528" s="445"/>
      <c r="AI528" s="445"/>
      <c r="AJ528" s="445"/>
      <c r="AK528" s="445"/>
      <c r="AL528" s="445"/>
      <c r="AM528" s="445"/>
      <c r="AN528" s="445"/>
      <c r="AO528" s="445"/>
    </row>
    <row r="529" spans="1:41" s="446" customFormat="1">
      <c r="A529" s="445"/>
      <c r="B529" s="445"/>
      <c r="C529" s="445"/>
      <c r="D529" s="445"/>
      <c r="E529" s="445"/>
      <c r="F529" s="445"/>
      <c r="G529" s="445"/>
      <c r="H529" s="445"/>
      <c r="I529" s="445"/>
      <c r="J529" s="445"/>
      <c r="K529" s="445"/>
      <c r="L529" s="445"/>
      <c r="M529" s="445"/>
      <c r="N529" s="445"/>
      <c r="O529" s="445"/>
      <c r="P529" s="445"/>
      <c r="Q529" s="445"/>
      <c r="R529" s="445"/>
      <c r="S529" s="445"/>
      <c r="T529" s="445"/>
      <c r="U529" s="445"/>
      <c r="V529" s="445"/>
      <c r="W529" s="445"/>
      <c r="X529" s="445"/>
      <c r="Y529" s="445"/>
      <c r="Z529" s="445"/>
      <c r="AA529" s="445"/>
      <c r="AB529" s="445"/>
      <c r="AC529" s="445"/>
      <c r="AD529" s="445"/>
      <c r="AE529" s="445"/>
      <c r="AF529" s="445"/>
      <c r="AG529" s="445"/>
      <c r="AH529" s="445"/>
      <c r="AI529" s="445"/>
      <c r="AJ529" s="445"/>
      <c r="AK529" s="445"/>
      <c r="AL529" s="445"/>
      <c r="AM529" s="445"/>
      <c r="AN529" s="445"/>
      <c r="AO529" s="445"/>
    </row>
    <row r="530" spans="1:41" s="446" customFormat="1">
      <c r="A530" s="445"/>
      <c r="B530" s="445"/>
      <c r="C530" s="445"/>
      <c r="D530" s="445"/>
      <c r="E530" s="445"/>
      <c r="F530" s="445"/>
      <c r="G530" s="445"/>
      <c r="H530" s="445"/>
      <c r="I530" s="445"/>
      <c r="J530" s="445"/>
      <c r="K530" s="445"/>
      <c r="L530" s="445"/>
      <c r="M530" s="445"/>
      <c r="N530" s="445"/>
      <c r="O530" s="445"/>
      <c r="P530" s="445"/>
      <c r="Q530" s="445"/>
      <c r="R530" s="445"/>
      <c r="S530" s="445"/>
      <c r="T530" s="445"/>
      <c r="U530" s="445"/>
      <c r="V530" s="445"/>
      <c r="W530" s="445"/>
      <c r="X530" s="445"/>
      <c r="Y530" s="445"/>
      <c r="Z530" s="445"/>
      <c r="AA530" s="445"/>
      <c r="AB530" s="445"/>
      <c r="AC530" s="445"/>
      <c r="AD530" s="445"/>
      <c r="AE530" s="445"/>
      <c r="AF530" s="445"/>
      <c r="AG530" s="445"/>
      <c r="AH530" s="445"/>
      <c r="AI530" s="445"/>
      <c r="AJ530" s="445"/>
      <c r="AK530" s="445"/>
      <c r="AL530" s="445"/>
      <c r="AM530" s="445"/>
      <c r="AN530" s="445"/>
      <c r="AO530" s="445"/>
    </row>
    <row r="531" spans="1:41" s="446" customFormat="1">
      <c r="A531" s="445"/>
      <c r="B531" s="445"/>
      <c r="C531" s="445"/>
      <c r="D531" s="445"/>
      <c r="E531" s="445"/>
      <c r="F531" s="445"/>
      <c r="G531" s="445"/>
      <c r="H531" s="445"/>
      <c r="I531" s="445"/>
      <c r="J531" s="445"/>
      <c r="K531" s="445"/>
      <c r="L531" s="445"/>
      <c r="M531" s="445"/>
      <c r="N531" s="445"/>
      <c r="O531" s="445"/>
      <c r="P531" s="445"/>
      <c r="Q531" s="445"/>
      <c r="R531" s="445"/>
      <c r="S531" s="445"/>
      <c r="T531" s="445"/>
      <c r="U531" s="445"/>
      <c r="V531" s="445"/>
      <c r="W531" s="445"/>
      <c r="X531" s="445"/>
      <c r="Y531" s="445"/>
      <c r="Z531" s="445"/>
      <c r="AA531" s="445"/>
      <c r="AB531" s="445"/>
      <c r="AC531" s="445"/>
      <c r="AD531" s="445"/>
      <c r="AE531" s="445"/>
      <c r="AF531" s="445"/>
      <c r="AG531" s="445"/>
      <c r="AH531" s="445"/>
      <c r="AI531" s="445"/>
      <c r="AJ531" s="445"/>
      <c r="AK531" s="445"/>
      <c r="AL531" s="445"/>
      <c r="AM531" s="445"/>
      <c r="AN531" s="445"/>
      <c r="AO531" s="445"/>
    </row>
    <row r="532" spans="1:41" s="446" customFormat="1">
      <c r="A532" s="445"/>
      <c r="B532" s="445"/>
      <c r="C532" s="445"/>
      <c r="D532" s="445"/>
      <c r="E532" s="445"/>
      <c r="F532" s="445"/>
      <c r="G532" s="445"/>
      <c r="H532" s="445"/>
      <c r="I532" s="445"/>
      <c r="J532" s="445"/>
      <c r="K532" s="445"/>
      <c r="L532" s="445"/>
      <c r="M532" s="445"/>
      <c r="N532" s="445"/>
      <c r="O532" s="445"/>
      <c r="P532" s="445"/>
      <c r="Q532" s="445"/>
      <c r="R532" s="445"/>
      <c r="S532" s="445"/>
      <c r="T532" s="445"/>
      <c r="U532" s="445"/>
      <c r="V532" s="445"/>
      <c r="W532" s="445"/>
      <c r="X532" s="445"/>
      <c r="Y532" s="445"/>
      <c r="Z532" s="445"/>
      <c r="AA532" s="445"/>
      <c r="AB532" s="445"/>
      <c r="AC532" s="445"/>
      <c r="AD532" s="445"/>
      <c r="AE532" s="445"/>
      <c r="AF532" s="445"/>
      <c r="AG532" s="445"/>
      <c r="AH532" s="445"/>
      <c r="AI532" s="445"/>
      <c r="AJ532" s="445"/>
      <c r="AK532" s="445"/>
      <c r="AL532" s="445"/>
      <c r="AM532" s="445"/>
      <c r="AN532" s="445"/>
      <c r="AO532" s="445"/>
    </row>
    <row r="533" spans="1:41" s="446" customFormat="1">
      <c r="A533" s="445"/>
      <c r="B533" s="445"/>
      <c r="C533" s="445"/>
      <c r="D533" s="445"/>
      <c r="E533" s="445"/>
      <c r="F533" s="445"/>
      <c r="G533" s="445"/>
      <c r="H533" s="445"/>
      <c r="I533" s="445"/>
      <c r="J533" s="445"/>
      <c r="K533" s="445"/>
      <c r="L533" s="445"/>
      <c r="M533" s="445"/>
      <c r="N533" s="445"/>
      <c r="O533" s="445"/>
      <c r="P533" s="445"/>
      <c r="Q533" s="445"/>
      <c r="R533" s="445"/>
      <c r="S533" s="445"/>
      <c r="T533" s="445"/>
      <c r="U533" s="445"/>
      <c r="V533" s="445"/>
      <c r="W533" s="445"/>
      <c r="X533" s="445"/>
      <c r="Y533" s="445"/>
      <c r="Z533" s="445"/>
      <c r="AA533" s="445"/>
      <c r="AB533" s="445"/>
      <c r="AC533" s="445"/>
      <c r="AD533" s="445"/>
      <c r="AE533" s="445"/>
      <c r="AF533" s="445"/>
      <c r="AG533" s="445"/>
      <c r="AH533" s="445"/>
      <c r="AI533" s="445"/>
      <c r="AJ533" s="445"/>
      <c r="AK533" s="445"/>
      <c r="AL533" s="445"/>
      <c r="AM533" s="445"/>
      <c r="AN533" s="445"/>
      <c r="AO533" s="445"/>
    </row>
    <row r="534" spans="1:41" s="446" customFormat="1">
      <c r="A534" s="445"/>
      <c r="B534" s="445"/>
      <c r="C534" s="445"/>
      <c r="D534" s="445"/>
      <c r="E534" s="445"/>
      <c r="F534" s="445"/>
      <c r="G534" s="445"/>
      <c r="H534" s="445"/>
      <c r="I534" s="445"/>
      <c r="J534" s="445"/>
      <c r="K534" s="445"/>
      <c r="L534" s="445"/>
      <c r="M534" s="445"/>
      <c r="N534" s="445"/>
      <c r="O534" s="445"/>
      <c r="P534" s="445"/>
      <c r="Q534" s="445"/>
      <c r="R534" s="445"/>
      <c r="S534" s="445"/>
      <c r="T534" s="445"/>
      <c r="U534" s="445"/>
      <c r="V534" s="445"/>
      <c r="W534" s="445"/>
      <c r="X534" s="445"/>
      <c r="Y534" s="445"/>
      <c r="Z534" s="445"/>
      <c r="AA534" s="445"/>
      <c r="AB534" s="445"/>
      <c r="AC534" s="445"/>
      <c r="AD534" s="445"/>
      <c r="AE534" s="445"/>
      <c r="AF534" s="445"/>
      <c r="AG534" s="445"/>
      <c r="AH534" s="445"/>
      <c r="AI534" s="445"/>
      <c r="AJ534" s="445"/>
      <c r="AK534" s="445"/>
      <c r="AL534" s="445"/>
      <c r="AM534" s="445"/>
      <c r="AN534" s="445"/>
      <c r="AO534" s="445"/>
    </row>
    <row r="535" spans="1:41" s="446" customFormat="1">
      <c r="A535" s="445"/>
      <c r="B535" s="445"/>
      <c r="C535" s="445"/>
      <c r="D535" s="445"/>
      <c r="E535" s="445"/>
      <c r="F535" s="445"/>
      <c r="G535" s="445"/>
      <c r="H535" s="445"/>
      <c r="I535" s="445"/>
      <c r="J535" s="445"/>
      <c r="K535" s="445"/>
      <c r="L535" s="445"/>
      <c r="M535" s="445"/>
      <c r="N535" s="445"/>
      <c r="O535" s="445"/>
      <c r="P535" s="445"/>
      <c r="Q535" s="445"/>
      <c r="R535" s="445"/>
      <c r="S535" s="445"/>
      <c r="T535" s="445"/>
      <c r="U535" s="445"/>
      <c r="V535" s="445"/>
      <c r="W535" s="445"/>
      <c r="X535" s="445"/>
      <c r="Y535" s="445"/>
      <c r="Z535" s="445"/>
      <c r="AA535" s="445"/>
      <c r="AB535" s="445"/>
      <c r="AC535" s="445"/>
      <c r="AD535" s="445"/>
      <c r="AE535" s="445"/>
      <c r="AF535" s="445"/>
      <c r="AG535" s="445"/>
      <c r="AH535" s="445"/>
      <c r="AI535" s="445"/>
      <c r="AJ535" s="445"/>
      <c r="AK535" s="445"/>
      <c r="AL535" s="445"/>
      <c r="AM535" s="445"/>
      <c r="AN535" s="445"/>
      <c r="AO535" s="445"/>
    </row>
    <row r="536" spans="1:41" s="446" customFormat="1">
      <c r="A536" s="445"/>
      <c r="B536" s="445"/>
      <c r="C536" s="445"/>
      <c r="D536" s="445"/>
      <c r="E536" s="445"/>
      <c r="F536" s="445"/>
      <c r="G536" s="445"/>
      <c r="H536" s="445"/>
      <c r="I536" s="445"/>
      <c r="J536" s="445"/>
      <c r="K536" s="445"/>
      <c r="L536" s="445"/>
      <c r="M536" s="445"/>
      <c r="N536" s="445"/>
      <c r="O536" s="445"/>
      <c r="P536" s="445"/>
      <c r="Q536" s="445"/>
      <c r="R536" s="445"/>
      <c r="S536" s="445"/>
      <c r="T536" s="445"/>
      <c r="U536" s="445"/>
      <c r="V536" s="445"/>
      <c r="W536" s="445"/>
      <c r="X536" s="445"/>
      <c r="Y536" s="445"/>
      <c r="Z536" s="445"/>
      <c r="AA536" s="445"/>
      <c r="AB536" s="445"/>
      <c r="AC536" s="445"/>
      <c r="AD536" s="445"/>
      <c r="AE536" s="445"/>
      <c r="AF536" s="445"/>
      <c r="AG536" s="445"/>
      <c r="AH536" s="445"/>
      <c r="AI536" s="445"/>
      <c r="AJ536" s="445"/>
      <c r="AK536" s="445"/>
      <c r="AL536" s="445"/>
      <c r="AM536" s="445"/>
      <c r="AN536" s="445"/>
      <c r="AO536" s="445"/>
    </row>
    <row r="537" spans="1:41" s="446" customFormat="1">
      <c r="A537" s="445"/>
      <c r="B537" s="445"/>
      <c r="C537" s="445"/>
      <c r="D537" s="445"/>
      <c r="E537" s="445"/>
      <c r="F537" s="445"/>
      <c r="G537" s="445"/>
      <c r="H537" s="445"/>
      <c r="I537" s="445"/>
      <c r="J537" s="445"/>
      <c r="K537" s="445"/>
      <c r="L537" s="445"/>
      <c r="M537" s="445"/>
      <c r="N537" s="445"/>
      <c r="O537" s="445"/>
      <c r="P537" s="445"/>
      <c r="Q537" s="445"/>
      <c r="R537" s="445"/>
      <c r="S537" s="445"/>
      <c r="T537" s="445"/>
      <c r="U537" s="445"/>
      <c r="V537" s="445"/>
      <c r="W537" s="445"/>
      <c r="X537" s="445"/>
      <c r="Y537" s="445"/>
      <c r="Z537" s="445"/>
      <c r="AA537" s="445"/>
      <c r="AB537" s="445"/>
      <c r="AC537" s="445"/>
      <c r="AD537" s="445"/>
      <c r="AE537" s="445"/>
      <c r="AF537" s="445"/>
      <c r="AG537" s="445"/>
      <c r="AH537" s="445"/>
      <c r="AI537" s="445"/>
      <c r="AJ537" s="445"/>
      <c r="AK537" s="445"/>
      <c r="AL537" s="445"/>
      <c r="AM537" s="445"/>
      <c r="AN537" s="445"/>
      <c r="AO537" s="445"/>
    </row>
    <row r="538" spans="1:41" s="446" customFormat="1">
      <c r="A538" s="445"/>
      <c r="B538" s="445"/>
      <c r="C538" s="445"/>
      <c r="D538" s="445"/>
      <c r="E538" s="445"/>
      <c r="F538" s="445"/>
      <c r="G538" s="445"/>
      <c r="H538" s="445"/>
      <c r="I538" s="445"/>
      <c r="J538" s="445"/>
      <c r="K538" s="445"/>
      <c r="L538" s="445"/>
      <c r="M538" s="445"/>
      <c r="N538" s="445"/>
      <c r="O538" s="445"/>
      <c r="P538" s="445"/>
      <c r="Q538" s="445"/>
      <c r="R538" s="445"/>
      <c r="S538" s="445"/>
      <c r="T538" s="445"/>
      <c r="U538" s="445"/>
      <c r="V538" s="445"/>
      <c r="W538" s="445"/>
      <c r="X538" s="445"/>
      <c r="Y538" s="445"/>
      <c r="Z538" s="445"/>
      <c r="AA538" s="445"/>
      <c r="AB538" s="445"/>
      <c r="AC538" s="445"/>
      <c r="AD538" s="445"/>
      <c r="AE538" s="445"/>
      <c r="AF538" s="445"/>
      <c r="AG538" s="445"/>
      <c r="AH538" s="445"/>
      <c r="AI538" s="445"/>
      <c r="AJ538" s="445"/>
      <c r="AK538" s="445"/>
      <c r="AL538" s="445"/>
      <c r="AM538" s="445"/>
      <c r="AN538" s="445"/>
      <c r="AO538" s="445"/>
    </row>
    <row r="539" spans="1:41" s="446" customFormat="1">
      <c r="A539" s="445"/>
      <c r="B539" s="445"/>
      <c r="C539" s="445"/>
      <c r="D539" s="445"/>
      <c r="E539" s="445"/>
      <c r="F539" s="445"/>
      <c r="G539" s="445"/>
      <c r="H539" s="445"/>
      <c r="I539" s="445"/>
      <c r="J539" s="445"/>
      <c r="K539" s="445"/>
      <c r="L539" s="445"/>
      <c r="M539" s="445"/>
      <c r="N539" s="445"/>
      <c r="O539" s="445"/>
      <c r="P539" s="445"/>
      <c r="Q539" s="445"/>
      <c r="R539" s="445"/>
      <c r="S539" s="445"/>
      <c r="T539" s="445"/>
      <c r="U539" s="445"/>
      <c r="V539" s="445"/>
      <c r="W539" s="445"/>
      <c r="X539" s="445"/>
      <c r="Y539" s="445"/>
      <c r="Z539" s="445"/>
      <c r="AA539" s="445"/>
      <c r="AB539" s="445"/>
      <c r="AC539" s="445"/>
      <c r="AD539" s="445"/>
      <c r="AE539" s="445"/>
      <c r="AF539" s="445"/>
      <c r="AG539" s="445"/>
      <c r="AH539" s="445"/>
      <c r="AI539" s="445"/>
      <c r="AJ539" s="445"/>
      <c r="AK539" s="445"/>
      <c r="AL539" s="445"/>
      <c r="AM539" s="445"/>
      <c r="AN539" s="445"/>
      <c r="AO539" s="445"/>
    </row>
    <row r="540" spans="1:41" s="446" customFormat="1">
      <c r="A540" s="445"/>
      <c r="B540" s="445"/>
      <c r="C540" s="445"/>
      <c r="D540" s="445"/>
      <c r="E540" s="445"/>
      <c r="F540" s="445"/>
      <c r="G540" s="445"/>
      <c r="H540" s="445"/>
      <c r="I540" s="445"/>
      <c r="J540" s="445"/>
      <c r="K540" s="445"/>
      <c r="L540" s="445"/>
      <c r="M540" s="445"/>
      <c r="N540" s="445"/>
      <c r="O540" s="445"/>
      <c r="P540" s="445"/>
      <c r="Q540" s="445"/>
      <c r="R540" s="445"/>
      <c r="S540" s="445"/>
      <c r="T540" s="445"/>
      <c r="U540" s="445"/>
      <c r="V540" s="445"/>
      <c r="W540" s="445"/>
      <c r="X540" s="445"/>
      <c r="Y540" s="445"/>
      <c r="Z540" s="445"/>
      <c r="AA540" s="445"/>
      <c r="AB540" s="445"/>
      <c r="AC540" s="445"/>
      <c r="AD540" s="445"/>
      <c r="AE540" s="445"/>
      <c r="AF540" s="445"/>
      <c r="AG540" s="445"/>
      <c r="AH540" s="445"/>
      <c r="AI540" s="445"/>
      <c r="AJ540" s="445"/>
      <c r="AK540" s="445"/>
      <c r="AL540" s="445"/>
      <c r="AM540" s="445"/>
      <c r="AN540" s="445"/>
      <c r="AO540" s="445"/>
    </row>
    <row r="541" spans="1:41" s="446" customFormat="1">
      <c r="A541" s="445"/>
      <c r="B541" s="445"/>
      <c r="C541" s="445"/>
      <c r="D541" s="445"/>
      <c r="E541" s="445"/>
      <c r="F541" s="445"/>
      <c r="G541" s="445"/>
      <c r="H541" s="445"/>
      <c r="I541" s="445"/>
      <c r="J541" s="445"/>
      <c r="K541" s="445"/>
      <c r="L541" s="445"/>
      <c r="M541" s="445"/>
      <c r="N541" s="445"/>
      <c r="O541" s="445"/>
      <c r="P541" s="445"/>
      <c r="Q541" s="445"/>
      <c r="R541" s="445"/>
      <c r="S541" s="445"/>
      <c r="T541" s="445"/>
      <c r="U541" s="445"/>
      <c r="V541" s="445"/>
      <c r="W541" s="445"/>
      <c r="X541" s="445"/>
      <c r="Y541" s="445"/>
      <c r="Z541" s="445"/>
      <c r="AA541" s="445"/>
      <c r="AB541" s="445"/>
      <c r="AC541" s="445"/>
      <c r="AD541" s="445"/>
      <c r="AE541" s="445"/>
      <c r="AF541" s="445"/>
      <c r="AG541" s="445"/>
      <c r="AH541" s="445"/>
      <c r="AI541" s="445"/>
      <c r="AJ541" s="445"/>
      <c r="AK541" s="445"/>
      <c r="AL541" s="445"/>
      <c r="AM541" s="445"/>
      <c r="AN541" s="445"/>
      <c r="AO541" s="445"/>
    </row>
    <row r="542" spans="1:41" s="446" customFormat="1">
      <c r="A542" s="445"/>
      <c r="B542" s="445"/>
      <c r="C542" s="445"/>
      <c r="D542" s="445"/>
      <c r="E542" s="445"/>
      <c r="F542" s="445"/>
      <c r="G542" s="445"/>
      <c r="H542" s="445"/>
      <c r="I542" s="445"/>
      <c r="J542" s="445"/>
      <c r="K542" s="445"/>
      <c r="L542" s="445"/>
      <c r="M542" s="445"/>
      <c r="N542" s="445"/>
      <c r="O542" s="445"/>
      <c r="P542" s="445"/>
      <c r="Q542" s="445"/>
      <c r="R542" s="445"/>
      <c r="S542" s="445"/>
      <c r="T542" s="445"/>
      <c r="U542" s="445"/>
      <c r="V542" s="445"/>
      <c r="W542" s="445"/>
      <c r="X542" s="445"/>
      <c r="Y542" s="445"/>
      <c r="Z542" s="445"/>
      <c r="AA542" s="445"/>
      <c r="AB542" s="445"/>
      <c r="AC542" s="445"/>
      <c r="AD542" s="445"/>
      <c r="AE542" s="445"/>
      <c r="AF542" s="445"/>
      <c r="AG542" s="445"/>
      <c r="AH542" s="445"/>
      <c r="AI542" s="445"/>
      <c r="AJ542" s="445"/>
      <c r="AK542" s="445"/>
      <c r="AL542" s="445"/>
      <c r="AM542" s="445"/>
      <c r="AN542" s="445"/>
      <c r="AO542" s="445"/>
    </row>
    <row r="543" spans="1:41" s="446" customFormat="1">
      <c r="A543" s="445"/>
      <c r="B543" s="445"/>
      <c r="C543" s="445"/>
      <c r="D543" s="445"/>
      <c r="E543" s="445"/>
      <c r="F543" s="445"/>
      <c r="G543" s="445"/>
      <c r="H543" s="445"/>
      <c r="I543" s="445"/>
      <c r="J543" s="445"/>
      <c r="K543" s="445"/>
      <c r="L543" s="445"/>
      <c r="M543" s="445"/>
      <c r="N543" s="445"/>
      <c r="O543" s="445"/>
      <c r="P543" s="445"/>
      <c r="Q543" s="445"/>
      <c r="R543" s="445"/>
      <c r="S543" s="445"/>
      <c r="T543" s="445"/>
      <c r="U543" s="445"/>
      <c r="V543" s="445"/>
      <c r="W543" s="445"/>
      <c r="X543" s="445"/>
      <c r="Y543" s="445"/>
      <c r="Z543" s="445"/>
      <c r="AA543" s="445"/>
      <c r="AB543" s="445"/>
      <c r="AC543" s="445"/>
      <c r="AD543" s="445"/>
      <c r="AE543" s="445"/>
      <c r="AF543" s="445"/>
      <c r="AG543" s="445"/>
      <c r="AH543" s="445"/>
      <c r="AI543" s="445"/>
      <c r="AJ543" s="445"/>
      <c r="AK543" s="445"/>
      <c r="AL543" s="445"/>
      <c r="AM543" s="445"/>
      <c r="AN543" s="445"/>
      <c r="AO543" s="445"/>
    </row>
    <row r="544" spans="1:41" s="446" customFormat="1">
      <c r="A544" s="445"/>
      <c r="B544" s="445"/>
      <c r="C544" s="445"/>
      <c r="D544" s="445"/>
      <c r="E544" s="445"/>
      <c r="F544" s="445"/>
      <c r="G544" s="445"/>
      <c r="H544" s="445"/>
      <c r="I544" s="445"/>
      <c r="J544" s="445"/>
      <c r="K544" s="445"/>
      <c r="L544" s="445"/>
      <c r="M544" s="445"/>
      <c r="N544" s="445"/>
      <c r="O544" s="445"/>
      <c r="P544" s="445"/>
      <c r="Q544" s="445"/>
      <c r="R544" s="445"/>
      <c r="S544" s="445"/>
      <c r="T544" s="445"/>
      <c r="U544" s="445"/>
      <c r="V544" s="445"/>
      <c r="W544" s="445"/>
      <c r="X544" s="445"/>
      <c r="Y544" s="445"/>
      <c r="Z544" s="445"/>
      <c r="AA544" s="445"/>
      <c r="AB544" s="445"/>
      <c r="AC544" s="445"/>
      <c r="AD544" s="445"/>
      <c r="AE544" s="445"/>
      <c r="AF544" s="445"/>
      <c r="AG544" s="445"/>
      <c r="AH544" s="445"/>
      <c r="AI544" s="445"/>
      <c r="AJ544" s="445"/>
      <c r="AK544" s="445"/>
      <c r="AL544" s="445"/>
      <c r="AM544" s="445"/>
      <c r="AN544" s="445"/>
      <c r="AO544" s="445"/>
    </row>
    <row r="545" spans="1:41" s="446" customFormat="1">
      <c r="A545" s="445"/>
      <c r="B545" s="445"/>
      <c r="C545" s="445"/>
      <c r="D545" s="445"/>
      <c r="E545" s="445"/>
      <c r="F545" s="445"/>
      <c r="G545" s="445"/>
      <c r="H545" s="445"/>
      <c r="I545" s="445"/>
      <c r="J545" s="445"/>
      <c r="K545" s="445"/>
      <c r="L545" s="445"/>
      <c r="M545" s="445"/>
      <c r="N545" s="445"/>
      <c r="O545" s="445"/>
      <c r="P545" s="445"/>
      <c r="Q545" s="445"/>
      <c r="R545" s="445"/>
      <c r="S545" s="445"/>
      <c r="T545" s="445"/>
      <c r="U545" s="445"/>
      <c r="V545" s="445"/>
      <c r="W545" s="445"/>
      <c r="X545" s="445"/>
      <c r="Y545" s="445"/>
      <c r="Z545" s="445"/>
      <c r="AA545" s="445"/>
      <c r="AB545" s="445"/>
      <c r="AC545" s="445"/>
      <c r="AD545" s="445"/>
      <c r="AE545" s="445"/>
      <c r="AF545" s="445"/>
      <c r="AG545" s="445"/>
      <c r="AH545" s="445"/>
      <c r="AI545" s="445"/>
      <c r="AJ545" s="445"/>
      <c r="AK545" s="445"/>
      <c r="AL545" s="445"/>
      <c r="AM545" s="445"/>
      <c r="AN545" s="445"/>
      <c r="AO545" s="445"/>
    </row>
    <row r="546" spans="1:41" s="446" customFormat="1">
      <c r="A546" s="445"/>
      <c r="B546" s="445"/>
      <c r="C546" s="445"/>
      <c r="D546" s="445"/>
      <c r="E546" s="445"/>
      <c r="F546" s="445"/>
      <c r="G546" s="445"/>
      <c r="H546" s="445"/>
      <c r="I546" s="445"/>
      <c r="J546" s="445"/>
      <c r="K546" s="445"/>
      <c r="L546" s="445"/>
      <c r="M546" s="445"/>
      <c r="N546" s="445"/>
      <c r="O546" s="445"/>
      <c r="P546" s="445"/>
      <c r="Q546" s="445"/>
      <c r="R546" s="445"/>
      <c r="S546" s="445"/>
      <c r="T546" s="445"/>
      <c r="U546" s="445"/>
      <c r="V546" s="445"/>
      <c r="W546" s="445"/>
      <c r="X546" s="445"/>
      <c r="Y546" s="445"/>
      <c r="Z546" s="445"/>
      <c r="AA546" s="445"/>
      <c r="AB546" s="445"/>
      <c r="AC546" s="445"/>
      <c r="AD546" s="445"/>
      <c r="AE546" s="445"/>
      <c r="AF546" s="445"/>
      <c r="AG546" s="445"/>
      <c r="AH546" s="445"/>
      <c r="AI546" s="445"/>
      <c r="AJ546" s="445"/>
      <c r="AK546" s="445"/>
      <c r="AL546" s="445"/>
      <c r="AM546" s="445"/>
      <c r="AN546" s="445"/>
      <c r="AO546" s="445"/>
    </row>
    <row r="547" spans="1:41" s="446" customFormat="1">
      <c r="A547" s="445"/>
      <c r="B547" s="445"/>
      <c r="C547" s="445"/>
      <c r="D547" s="445"/>
      <c r="E547" s="445"/>
      <c r="F547" s="445"/>
      <c r="G547" s="445"/>
      <c r="H547" s="445"/>
      <c r="I547" s="445"/>
      <c r="J547" s="445"/>
      <c r="K547" s="445"/>
      <c r="L547" s="445"/>
      <c r="M547" s="445"/>
      <c r="N547" s="445"/>
      <c r="O547" s="445"/>
      <c r="P547" s="445"/>
      <c r="Q547" s="445"/>
      <c r="R547" s="445"/>
      <c r="S547" s="445"/>
      <c r="T547" s="445"/>
      <c r="U547" s="445"/>
      <c r="V547" s="445"/>
      <c r="W547" s="445"/>
      <c r="X547" s="445"/>
      <c r="Y547" s="445"/>
      <c r="Z547" s="445"/>
      <c r="AA547" s="445"/>
      <c r="AB547" s="445"/>
      <c r="AC547" s="445"/>
      <c r="AD547" s="445"/>
      <c r="AE547" s="445"/>
      <c r="AF547" s="445"/>
      <c r="AG547" s="445"/>
      <c r="AH547" s="445"/>
      <c r="AI547" s="445"/>
      <c r="AJ547" s="445"/>
      <c r="AK547" s="445"/>
      <c r="AL547" s="445"/>
      <c r="AM547" s="445"/>
      <c r="AN547" s="445"/>
      <c r="AO547" s="445"/>
    </row>
    <row r="548" spans="1:41" s="446" customFormat="1">
      <c r="A548" s="445"/>
      <c r="B548" s="445"/>
      <c r="C548" s="445"/>
      <c r="D548" s="445"/>
      <c r="E548" s="445"/>
      <c r="F548" s="445"/>
      <c r="G548" s="445"/>
      <c r="H548" s="445"/>
      <c r="I548" s="445"/>
      <c r="J548" s="445"/>
      <c r="K548" s="445"/>
      <c r="L548" s="445"/>
      <c r="M548" s="445"/>
      <c r="N548" s="445"/>
      <c r="O548" s="445"/>
      <c r="P548" s="445"/>
      <c r="Q548" s="445"/>
      <c r="R548" s="445"/>
      <c r="S548" s="445"/>
      <c r="T548" s="445"/>
      <c r="U548" s="445"/>
      <c r="V548" s="445"/>
      <c r="W548" s="445"/>
      <c r="X548" s="445"/>
      <c r="Y548" s="445"/>
      <c r="Z548" s="445"/>
      <c r="AA548" s="445"/>
      <c r="AB548" s="445"/>
      <c r="AC548" s="445"/>
      <c r="AD548" s="445"/>
      <c r="AE548" s="445"/>
      <c r="AF548" s="445"/>
      <c r="AG548" s="445"/>
      <c r="AH548" s="445"/>
      <c r="AI548" s="445"/>
      <c r="AJ548" s="445"/>
      <c r="AK548" s="445"/>
      <c r="AL548" s="445"/>
      <c r="AM548" s="445"/>
      <c r="AN548" s="445"/>
      <c r="AO548" s="445"/>
    </row>
    <row r="549" spans="1:41" s="446" customFormat="1">
      <c r="A549" s="445"/>
      <c r="B549" s="445"/>
      <c r="C549" s="445"/>
      <c r="D549" s="445"/>
      <c r="E549" s="445"/>
      <c r="F549" s="445"/>
      <c r="G549" s="445"/>
      <c r="H549" s="445"/>
      <c r="I549" s="445"/>
      <c r="J549" s="445"/>
      <c r="K549" s="445"/>
      <c r="L549" s="445"/>
      <c r="M549" s="445"/>
      <c r="N549" s="445"/>
      <c r="O549" s="445"/>
      <c r="P549" s="445"/>
      <c r="Q549" s="445"/>
      <c r="R549" s="445"/>
      <c r="S549" s="445"/>
      <c r="T549" s="445"/>
      <c r="U549" s="445"/>
      <c r="V549" s="445"/>
      <c r="W549" s="445"/>
      <c r="X549" s="445"/>
      <c r="Y549" s="445"/>
      <c r="Z549" s="445"/>
      <c r="AA549" s="445"/>
      <c r="AB549" s="445"/>
      <c r="AC549" s="445"/>
      <c r="AD549" s="445"/>
      <c r="AE549" s="445"/>
      <c r="AF549" s="445"/>
      <c r="AG549" s="445"/>
      <c r="AH549" s="445"/>
      <c r="AI549" s="445"/>
      <c r="AJ549" s="445"/>
      <c r="AK549" s="445"/>
      <c r="AL549" s="445"/>
      <c r="AM549" s="445"/>
      <c r="AN549" s="445"/>
      <c r="AO549" s="445"/>
    </row>
    <row r="550" spans="1:41" s="446" customFormat="1">
      <c r="A550" s="445"/>
      <c r="B550" s="445"/>
      <c r="C550" s="445"/>
      <c r="D550" s="445"/>
      <c r="E550" s="445"/>
      <c r="F550" s="445"/>
      <c r="G550" s="445"/>
      <c r="H550" s="445"/>
      <c r="I550" s="445"/>
      <c r="J550" s="445"/>
      <c r="K550" s="445"/>
      <c r="L550" s="445"/>
      <c r="M550" s="445"/>
      <c r="N550" s="445"/>
      <c r="O550" s="445"/>
      <c r="P550" s="445"/>
      <c r="Q550" s="445"/>
      <c r="R550" s="445"/>
      <c r="S550" s="445"/>
      <c r="T550" s="445"/>
      <c r="U550" s="445"/>
      <c r="V550" s="445"/>
      <c r="W550" s="445"/>
      <c r="X550" s="445"/>
      <c r="Y550" s="445"/>
      <c r="Z550" s="445"/>
      <c r="AA550" s="445"/>
      <c r="AB550" s="445"/>
      <c r="AC550" s="445"/>
      <c r="AD550" s="445"/>
      <c r="AE550" s="445"/>
      <c r="AF550" s="445"/>
      <c r="AG550" s="445"/>
      <c r="AH550" s="445"/>
      <c r="AI550" s="445"/>
      <c r="AJ550" s="445"/>
      <c r="AK550" s="445"/>
      <c r="AL550" s="445"/>
      <c r="AM550" s="445"/>
      <c r="AN550" s="445"/>
      <c r="AO550" s="445"/>
    </row>
    <row r="551" spans="1:41" s="446" customFormat="1">
      <c r="A551" s="445"/>
      <c r="B551" s="445"/>
      <c r="C551" s="445"/>
      <c r="D551" s="445"/>
      <c r="E551" s="445"/>
      <c r="F551" s="445"/>
      <c r="G551" s="445"/>
      <c r="H551" s="445"/>
      <c r="I551" s="445"/>
      <c r="J551" s="445"/>
      <c r="K551" s="445"/>
      <c r="L551" s="445"/>
      <c r="M551" s="445"/>
      <c r="N551" s="445"/>
      <c r="O551" s="445"/>
      <c r="P551" s="445"/>
      <c r="Q551" s="445"/>
      <c r="R551" s="445"/>
      <c r="S551" s="445"/>
      <c r="T551" s="445"/>
      <c r="U551" s="445"/>
      <c r="V551" s="445"/>
      <c r="W551" s="445"/>
      <c r="X551" s="445"/>
      <c r="Y551" s="445"/>
      <c r="Z551" s="445"/>
      <c r="AA551" s="445"/>
      <c r="AB551" s="445"/>
      <c r="AC551" s="445"/>
      <c r="AD551" s="445"/>
      <c r="AE551" s="445"/>
      <c r="AF551" s="445"/>
      <c r="AG551" s="445"/>
      <c r="AH551" s="445"/>
      <c r="AI551" s="445"/>
      <c r="AJ551" s="445"/>
      <c r="AK551" s="445"/>
      <c r="AL551" s="445"/>
      <c r="AM551" s="445"/>
      <c r="AN551" s="445"/>
      <c r="AO551" s="445"/>
    </row>
    <row r="552" spans="1:41" s="446" customFormat="1">
      <c r="A552" s="445"/>
      <c r="B552" s="445"/>
      <c r="C552" s="445"/>
      <c r="D552" s="445"/>
      <c r="E552" s="445"/>
      <c r="F552" s="445"/>
      <c r="G552" s="445"/>
      <c r="H552" s="445"/>
      <c r="I552" s="445"/>
      <c r="J552" s="445"/>
      <c r="K552" s="445"/>
      <c r="L552" s="445"/>
      <c r="M552" s="445"/>
      <c r="N552" s="445"/>
      <c r="O552" s="445"/>
      <c r="P552" s="445"/>
      <c r="Q552" s="445"/>
      <c r="R552" s="445"/>
      <c r="S552" s="445"/>
      <c r="T552" s="445"/>
      <c r="U552" s="445"/>
      <c r="V552" s="445"/>
      <c r="W552" s="445"/>
      <c r="X552" s="445"/>
      <c r="Y552" s="445"/>
      <c r="Z552" s="445"/>
      <c r="AA552" s="445"/>
      <c r="AB552" s="445"/>
      <c r="AC552" s="445"/>
      <c r="AD552" s="445"/>
      <c r="AE552" s="445"/>
      <c r="AF552" s="445"/>
      <c r="AG552" s="445"/>
      <c r="AH552" s="445"/>
      <c r="AI552" s="445"/>
      <c r="AJ552" s="445"/>
      <c r="AK552" s="445"/>
      <c r="AL552" s="445"/>
      <c r="AM552" s="445"/>
      <c r="AN552" s="445"/>
      <c r="AO552" s="445"/>
    </row>
    <row r="553" spans="1:41" s="446" customFormat="1">
      <c r="A553" s="445"/>
      <c r="B553" s="445"/>
      <c r="C553" s="445"/>
      <c r="D553" s="445"/>
      <c r="E553" s="445"/>
      <c r="F553" s="445"/>
      <c r="G553" s="445"/>
      <c r="H553" s="445"/>
      <c r="I553" s="445"/>
      <c r="J553" s="445"/>
      <c r="K553" s="445"/>
      <c r="L553" s="445"/>
      <c r="M553" s="445"/>
      <c r="N553" s="445"/>
      <c r="O553" s="445"/>
      <c r="P553" s="445"/>
      <c r="Q553" s="445"/>
      <c r="R553" s="445"/>
      <c r="S553" s="445"/>
      <c r="T553" s="445"/>
      <c r="U553" s="445"/>
      <c r="V553" s="445"/>
      <c r="W553" s="445"/>
      <c r="X553" s="445"/>
      <c r="Y553" s="445"/>
      <c r="Z553" s="445"/>
      <c r="AA553" s="445"/>
      <c r="AB553" s="445"/>
      <c r="AC553" s="445"/>
      <c r="AD553" s="445"/>
      <c r="AE553" s="445"/>
      <c r="AF553" s="445"/>
      <c r="AG553" s="445"/>
      <c r="AH553" s="445"/>
      <c r="AI553" s="445"/>
      <c r="AJ553" s="445"/>
      <c r="AK553" s="445"/>
      <c r="AL553" s="445"/>
      <c r="AM553" s="445"/>
      <c r="AN553" s="445"/>
      <c r="AO553" s="445"/>
    </row>
    <row r="554" spans="1:41" s="446" customFormat="1">
      <c r="A554" s="445"/>
      <c r="B554" s="445"/>
      <c r="C554" s="445"/>
      <c r="D554" s="445"/>
      <c r="E554" s="445"/>
      <c r="F554" s="445"/>
      <c r="G554" s="445"/>
      <c r="H554" s="445"/>
      <c r="I554" s="445"/>
      <c r="J554" s="445"/>
      <c r="K554" s="445"/>
      <c r="L554" s="445"/>
      <c r="M554" s="445"/>
      <c r="N554" s="445"/>
      <c r="O554" s="445"/>
      <c r="P554" s="445"/>
      <c r="Q554" s="445"/>
      <c r="R554" s="445"/>
      <c r="S554" s="445"/>
      <c r="T554" s="445"/>
      <c r="U554" s="445"/>
      <c r="V554" s="445"/>
      <c r="W554" s="445"/>
      <c r="X554" s="445"/>
      <c r="Y554" s="445"/>
      <c r="Z554" s="445"/>
      <c r="AA554" s="445"/>
      <c r="AB554" s="445"/>
      <c r="AC554" s="445"/>
      <c r="AD554" s="445"/>
      <c r="AE554" s="445"/>
      <c r="AF554" s="445"/>
      <c r="AG554" s="445"/>
      <c r="AH554" s="445"/>
      <c r="AI554" s="445"/>
      <c r="AJ554" s="445"/>
      <c r="AK554" s="445"/>
      <c r="AL554" s="445"/>
      <c r="AM554" s="445"/>
      <c r="AN554" s="445"/>
      <c r="AO554" s="445"/>
    </row>
    <row r="555" spans="1:41" s="446" customFormat="1">
      <c r="A555" s="445"/>
      <c r="B555" s="445"/>
      <c r="C555" s="445"/>
      <c r="D555" s="445"/>
      <c r="E555" s="445"/>
      <c r="F555" s="445"/>
      <c r="G555" s="445"/>
      <c r="H555" s="445"/>
      <c r="I555" s="445"/>
      <c r="J555" s="445"/>
      <c r="K555" s="445"/>
      <c r="L555" s="445"/>
      <c r="M555" s="445"/>
      <c r="N555" s="445"/>
      <c r="O555" s="445"/>
      <c r="P555" s="445"/>
      <c r="Q555" s="445"/>
      <c r="R555" s="445"/>
      <c r="S555" s="445"/>
      <c r="T555" s="445"/>
      <c r="U555" s="445"/>
      <c r="V555" s="445"/>
      <c r="W555" s="445"/>
      <c r="X555" s="445"/>
      <c r="Y555" s="445"/>
      <c r="Z555" s="445"/>
      <c r="AA555" s="445"/>
      <c r="AB555" s="445"/>
      <c r="AC555" s="445"/>
      <c r="AD555" s="445"/>
      <c r="AE555" s="445"/>
      <c r="AF555" s="445"/>
      <c r="AG555" s="445"/>
      <c r="AH555" s="445"/>
      <c r="AI555" s="445"/>
      <c r="AJ555" s="445"/>
      <c r="AK555" s="445"/>
      <c r="AL555" s="445"/>
      <c r="AM555" s="445"/>
      <c r="AN555" s="445"/>
      <c r="AO555" s="445"/>
    </row>
    <row r="556" spans="1:41" s="446" customFormat="1">
      <c r="A556" s="445"/>
      <c r="B556" s="445"/>
      <c r="C556" s="445"/>
      <c r="D556" s="445"/>
      <c r="E556" s="445"/>
      <c r="F556" s="445"/>
      <c r="G556" s="445"/>
      <c r="H556" s="445"/>
      <c r="I556" s="445"/>
      <c r="J556" s="445"/>
      <c r="K556" s="445"/>
      <c r="L556" s="445"/>
      <c r="M556" s="445"/>
      <c r="N556" s="445"/>
      <c r="O556" s="445"/>
      <c r="P556" s="445"/>
      <c r="Q556" s="445"/>
      <c r="R556" s="445"/>
      <c r="S556" s="445"/>
      <c r="T556" s="445"/>
      <c r="U556" s="445"/>
      <c r="V556" s="445"/>
      <c r="W556" s="445"/>
      <c r="X556" s="445"/>
      <c r="Y556" s="445"/>
      <c r="Z556" s="445"/>
      <c r="AA556" s="445"/>
      <c r="AB556" s="445"/>
      <c r="AC556" s="445"/>
      <c r="AD556" s="445"/>
      <c r="AE556" s="445"/>
      <c r="AF556" s="445"/>
      <c r="AG556" s="445"/>
      <c r="AH556" s="445"/>
      <c r="AI556" s="445"/>
      <c r="AJ556" s="445"/>
      <c r="AK556" s="445"/>
      <c r="AL556" s="445"/>
      <c r="AM556" s="445"/>
      <c r="AN556" s="445"/>
      <c r="AO556" s="445"/>
    </row>
    <row r="557" spans="1:41" s="446" customFormat="1">
      <c r="A557" s="445"/>
      <c r="B557" s="445"/>
      <c r="C557" s="445"/>
      <c r="D557" s="445"/>
      <c r="E557" s="445"/>
      <c r="F557" s="445"/>
      <c r="G557" s="445"/>
      <c r="H557" s="445"/>
      <c r="I557" s="445"/>
      <c r="J557" s="445"/>
      <c r="K557" s="445"/>
      <c r="L557" s="445"/>
      <c r="M557" s="445"/>
      <c r="N557" s="445"/>
      <c r="O557" s="445"/>
      <c r="P557" s="445"/>
      <c r="Q557" s="445"/>
      <c r="R557" s="445"/>
      <c r="S557" s="445"/>
      <c r="T557" s="445"/>
      <c r="U557" s="445"/>
      <c r="V557" s="445"/>
      <c r="W557" s="445"/>
      <c r="X557" s="445"/>
      <c r="Y557" s="445"/>
      <c r="Z557" s="445"/>
      <c r="AA557" s="445"/>
      <c r="AB557" s="445"/>
      <c r="AC557" s="445"/>
      <c r="AD557" s="445"/>
      <c r="AE557" s="445"/>
      <c r="AF557" s="445"/>
      <c r="AG557" s="445"/>
      <c r="AH557" s="445"/>
      <c r="AI557" s="445"/>
      <c r="AJ557" s="445"/>
      <c r="AK557" s="445"/>
      <c r="AL557" s="445"/>
      <c r="AM557" s="445"/>
      <c r="AN557" s="445"/>
      <c r="AO557" s="445"/>
    </row>
    <row r="558" spans="1:41" s="446" customFormat="1">
      <c r="A558" s="445"/>
      <c r="B558" s="445"/>
      <c r="C558" s="445"/>
      <c r="D558" s="445"/>
      <c r="E558" s="445"/>
      <c r="F558" s="445"/>
      <c r="G558" s="445"/>
      <c r="H558" s="445"/>
      <c r="I558" s="445"/>
      <c r="J558" s="445"/>
      <c r="K558" s="445"/>
      <c r="L558" s="445"/>
      <c r="M558" s="445"/>
      <c r="N558" s="445"/>
      <c r="O558" s="445"/>
      <c r="P558" s="445"/>
      <c r="Q558" s="445"/>
      <c r="R558" s="445"/>
      <c r="S558" s="445"/>
      <c r="T558" s="445"/>
      <c r="U558" s="445"/>
      <c r="V558" s="445"/>
      <c r="W558" s="445"/>
      <c r="X558" s="445"/>
      <c r="Y558" s="445"/>
      <c r="Z558" s="445"/>
      <c r="AA558" s="445"/>
      <c r="AB558" s="445"/>
      <c r="AC558" s="445"/>
      <c r="AD558" s="445"/>
      <c r="AE558" s="445"/>
      <c r="AF558" s="445"/>
      <c r="AG558" s="445"/>
      <c r="AH558" s="445"/>
      <c r="AI558" s="445"/>
      <c r="AJ558" s="445"/>
      <c r="AK558" s="445"/>
      <c r="AL558" s="445"/>
      <c r="AM558" s="445"/>
      <c r="AN558" s="445"/>
      <c r="AO558" s="445"/>
    </row>
    <row r="559" spans="1:41" s="446" customFormat="1">
      <c r="A559" s="445"/>
      <c r="B559" s="445"/>
      <c r="C559" s="445"/>
      <c r="D559" s="445"/>
      <c r="E559" s="445"/>
      <c r="F559" s="445"/>
      <c r="G559" s="445"/>
      <c r="H559" s="445"/>
      <c r="I559" s="445"/>
      <c r="J559" s="445"/>
      <c r="K559" s="445"/>
      <c r="L559" s="445"/>
      <c r="M559" s="445"/>
      <c r="N559" s="445"/>
      <c r="O559" s="445"/>
      <c r="P559" s="445"/>
      <c r="Q559" s="445"/>
      <c r="R559" s="445"/>
      <c r="S559" s="445"/>
      <c r="T559" s="445"/>
      <c r="U559" s="445"/>
      <c r="V559" s="445"/>
      <c r="W559" s="445"/>
      <c r="X559" s="445"/>
      <c r="Y559" s="445"/>
      <c r="Z559" s="445"/>
      <c r="AA559" s="445"/>
      <c r="AB559" s="445"/>
      <c r="AC559" s="445"/>
      <c r="AD559" s="445"/>
      <c r="AE559" s="445"/>
      <c r="AF559" s="445"/>
      <c r="AG559" s="445"/>
      <c r="AH559" s="445"/>
      <c r="AI559" s="445"/>
      <c r="AJ559" s="445"/>
      <c r="AK559" s="445"/>
      <c r="AL559" s="445"/>
      <c r="AM559" s="445"/>
      <c r="AN559" s="445"/>
      <c r="AO559" s="445"/>
    </row>
    <row r="560" spans="1:41" s="446" customFormat="1">
      <c r="A560" s="445"/>
      <c r="B560" s="445"/>
      <c r="C560" s="445"/>
      <c r="D560" s="445"/>
      <c r="E560" s="445"/>
      <c r="F560" s="445"/>
      <c r="G560" s="445"/>
      <c r="H560" s="445"/>
      <c r="I560" s="445"/>
      <c r="J560" s="445"/>
      <c r="K560" s="445"/>
      <c r="L560" s="445"/>
      <c r="M560" s="445"/>
      <c r="N560" s="445"/>
      <c r="O560" s="445"/>
      <c r="P560" s="445"/>
      <c r="Q560" s="445"/>
      <c r="R560" s="445"/>
      <c r="S560" s="445"/>
      <c r="T560" s="445"/>
      <c r="U560" s="445"/>
      <c r="V560" s="445"/>
      <c r="W560" s="445"/>
      <c r="X560" s="445"/>
      <c r="Y560" s="445"/>
      <c r="Z560" s="445"/>
      <c r="AA560" s="445"/>
      <c r="AB560" s="445"/>
      <c r="AC560" s="445"/>
      <c r="AD560" s="445"/>
      <c r="AE560" s="445"/>
      <c r="AF560" s="445"/>
      <c r="AG560" s="445"/>
      <c r="AH560" s="445"/>
      <c r="AI560" s="445"/>
      <c r="AJ560" s="445"/>
      <c r="AK560" s="445"/>
      <c r="AL560" s="445"/>
      <c r="AM560" s="445"/>
      <c r="AN560" s="445"/>
      <c r="AO560" s="445"/>
    </row>
    <row r="561" spans="1:41" s="446" customFormat="1">
      <c r="A561" s="445"/>
      <c r="B561" s="445"/>
      <c r="C561" s="445"/>
      <c r="D561" s="445"/>
      <c r="E561" s="445"/>
      <c r="F561" s="445"/>
      <c r="G561" s="445"/>
      <c r="H561" s="445"/>
      <c r="I561" s="445"/>
      <c r="J561" s="445"/>
      <c r="K561" s="445"/>
      <c r="L561" s="445"/>
      <c r="M561" s="445"/>
      <c r="N561" s="445"/>
      <c r="O561" s="445"/>
      <c r="P561" s="445"/>
      <c r="Q561" s="445"/>
      <c r="R561" s="445"/>
      <c r="S561" s="445"/>
      <c r="T561" s="445"/>
      <c r="U561" s="445"/>
      <c r="V561" s="445"/>
      <c r="W561" s="445"/>
      <c r="X561" s="445"/>
      <c r="Y561" s="445"/>
      <c r="Z561" s="445"/>
      <c r="AA561" s="445"/>
      <c r="AB561" s="445"/>
      <c r="AC561" s="445"/>
      <c r="AD561" s="445"/>
      <c r="AE561" s="445"/>
      <c r="AF561" s="445"/>
      <c r="AG561" s="445"/>
      <c r="AH561" s="445"/>
      <c r="AI561" s="445"/>
      <c r="AJ561" s="445"/>
      <c r="AK561" s="445"/>
      <c r="AL561" s="445"/>
      <c r="AM561" s="445"/>
      <c r="AN561" s="445"/>
      <c r="AO561" s="445"/>
    </row>
    <row r="562" spans="1:41" s="446" customFormat="1">
      <c r="A562" s="445"/>
      <c r="B562" s="445"/>
      <c r="C562" s="445"/>
      <c r="D562" s="445"/>
      <c r="E562" s="445"/>
      <c r="F562" s="445"/>
      <c r="G562" s="445"/>
      <c r="H562" s="445"/>
      <c r="I562" s="445"/>
      <c r="J562" s="445"/>
      <c r="K562" s="445"/>
      <c r="L562" s="445"/>
      <c r="M562" s="445"/>
      <c r="N562" s="445"/>
      <c r="O562" s="445"/>
      <c r="P562" s="445"/>
      <c r="Q562" s="445"/>
      <c r="R562" s="445"/>
      <c r="S562" s="445"/>
      <c r="T562" s="445"/>
      <c r="U562" s="445"/>
      <c r="V562" s="445"/>
      <c r="W562" s="445"/>
      <c r="X562" s="445"/>
      <c r="Y562" s="445"/>
      <c r="Z562" s="445"/>
      <c r="AA562" s="445"/>
      <c r="AB562" s="445"/>
      <c r="AC562" s="445"/>
      <c r="AD562" s="445"/>
      <c r="AE562" s="445"/>
      <c r="AF562" s="445"/>
      <c r="AG562" s="445"/>
      <c r="AH562" s="445"/>
      <c r="AI562" s="445"/>
      <c r="AJ562" s="445"/>
      <c r="AK562" s="445"/>
      <c r="AL562" s="445"/>
      <c r="AM562" s="445"/>
      <c r="AN562" s="445"/>
      <c r="AO562" s="445"/>
    </row>
    <row r="563" spans="1:41" s="446" customFormat="1">
      <c r="A563" s="445"/>
      <c r="B563" s="445"/>
      <c r="C563" s="445"/>
      <c r="D563" s="445"/>
      <c r="E563" s="445"/>
      <c r="F563" s="445"/>
      <c r="G563" s="445"/>
      <c r="H563" s="445"/>
      <c r="I563" s="445"/>
      <c r="J563" s="445"/>
      <c r="K563" s="445"/>
      <c r="L563" s="445"/>
      <c r="M563" s="445"/>
      <c r="N563" s="445"/>
      <c r="O563" s="445"/>
      <c r="P563" s="445"/>
      <c r="Q563" s="445"/>
      <c r="R563" s="445"/>
      <c r="S563" s="445"/>
      <c r="T563" s="445"/>
      <c r="U563" s="445"/>
      <c r="V563" s="445"/>
      <c r="W563" s="445"/>
      <c r="X563" s="445"/>
      <c r="Y563" s="445"/>
      <c r="Z563" s="445"/>
      <c r="AA563" s="445"/>
      <c r="AB563" s="445"/>
      <c r="AC563" s="445"/>
      <c r="AD563" s="445"/>
      <c r="AE563" s="445"/>
      <c r="AF563" s="445"/>
      <c r="AG563" s="445"/>
      <c r="AH563" s="445"/>
      <c r="AI563" s="445"/>
      <c r="AJ563" s="445"/>
      <c r="AK563" s="445"/>
      <c r="AL563" s="445"/>
      <c r="AM563" s="445"/>
      <c r="AN563" s="445"/>
      <c r="AO563" s="445"/>
    </row>
    <row r="564" spans="1:41" s="446" customFormat="1">
      <c r="A564" s="445"/>
      <c r="B564" s="445"/>
      <c r="C564" s="445"/>
      <c r="D564" s="445"/>
      <c r="E564" s="445"/>
      <c r="F564" s="445"/>
      <c r="G564" s="445"/>
      <c r="H564" s="445"/>
      <c r="I564" s="445"/>
      <c r="J564" s="445"/>
      <c r="K564" s="445"/>
      <c r="L564" s="445"/>
      <c r="M564" s="445"/>
      <c r="N564" s="445"/>
      <c r="O564" s="445"/>
      <c r="P564" s="445"/>
      <c r="Q564" s="445"/>
      <c r="R564" s="445"/>
      <c r="S564" s="445"/>
      <c r="T564" s="445"/>
      <c r="U564" s="445"/>
      <c r="V564" s="445"/>
      <c r="W564" s="445"/>
      <c r="X564" s="445"/>
      <c r="Y564" s="445"/>
      <c r="Z564" s="445"/>
      <c r="AA564" s="445"/>
      <c r="AB564" s="445"/>
      <c r="AC564" s="445"/>
      <c r="AD564" s="445"/>
      <c r="AE564" s="445"/>
      <c r="AF564" s="445"/>
      <c r="AG564" s="445"/>
      <c r="AH564" s="445"/>
      <c r="AI564" s="445"/>
      <c r="AJ564" s="445"/>
      <c r="AK564" s="445"/>
      <c r="AL564" s="445"/>
      <c r="AM564" s="445"/>
      <c r="AN564" s="445"/>
      <c r="AO564" s="445"/>
    </row>
    <row r="565" spans="1:41" s="446" customFormat="1">
      <c r="A565" s="445"/>
      <c r="B565" s="445"/>
      <c r="C565" s="445"/>
      <c r="D565" s="445"/>
      <c r="E565" s="445"/>
      <c r="F565" s="445"/>
      <c r="G565" s="445"/>
      <c r="H565" s="445"/>
      <c r="I565" s="445"/>
      <c r="J565" s="445"/>
      <c r="K565" s="445"/>
      <c r="L565" s="445"/>
      <c r="M565" s="445"/>
      <c r="N565" s="445"/>
      <c r="O565" s="445"/>
      <c r="P565" s="445"/>
      <c r="Q565" s="445"/>
      <c r="R565" s="445"/>
      <c r="S565" s="445"/>
      <c r="T565" s="445"/>
      <c r="U565" s="445"/>
      <c r="V565" s="445"/>
      <c r="W565" s="445"/>
      <c r="X565" s="445"/>
      <c r="Y565" s="445"/>
      <c r="Z565" s="445"/>
      <c r="AA565" s="445"/>
      <c r="AB565" s="445"/>
      <c r="AC565" s="445"/>
      <c r="AD565" s="445"/>
      <c r="AE565" s="445"/>
      <c r="AF565" s="445"/>
      <c r="AG565" s="445"/>
      <c r="AH565" s="445"/>
      <c r="AI565" s="445"/>
      <c r="AJ565" s="445"/>
      <c r="AK565" s="445"/>
      <c r="AL565" s="445"/>
      <c r="AM565" s="445"/>
      <c r="AN565" s="445"/>
      <c r="AO565" s="445"/>
    </row>
    <row r="566" spans="1:41" s="446" customFormat="1">
      <c r="A566" s="445"/>
      <c r="B566" s="445"/>
      <c r="C566" s="445"/>
      <c r="D566" s="445"/>
      <c r="E566" s="445"/>
      <c r="F566" s="445"/>
      <c r="G566" s="445"/>
      <c r="H566" s="445"/>
      <c r="I566" s="445"/>
      <c r="J566" s="445"/>
      <c r="K566" s="445"/>
      <c r="L566" s="445"/>
      <c r="M566" s="445"/>
      <c r="N566" s="445"/>
      <c r="O566" s="445"/>
      <c r="P566" s="445"/>
      <c r="Q566" s="445"/>
      <c r="R566" s="445"/>
      <c r="S566" s="445"/>
      <c r="T566" s="445"/>
      <c r="U566" s="445"/>
      <c r="V566" s="445"/>
      <c r="W566" s="445"/>
      <c r="X566" s="445"/>
      <c r="Y566" s="445"/>
      <c r="Z566" s="445"/>
      <c r="AA566" s="445"/>
      <c r="AB566" s="445"/>
      <c r="AC566" s="445"/>
      <c r="AD566" s="445"/>
      <c r="AE566" s="445"/>
      <c r="AF566" s="445"/>
      <c r="AG566" s="445"/>
      <c r="AH566" s="445"/>
      <c r="AI566" s="445"/>
      <c r="AJ566" s="445"/>
      <c r="AK566" s="445"/>
      <c r="AL566" s="445"/>
      <c r="AM566" s="445"/>
      <c r="AN566" s="445"/>
      <c r="AO566" s="445"/>
    </row>
    <row r="567" spans="1:41" s="446" customFormat="1">
      <c r="A567" s="445"/>
      <c r="B567" s="445"/>
      <c r="C567" s="445"/>
      <c r="D567" s="445"/>
      <c r="E567" s="445"/>
      <c r="F567" s="445"/>
      <c r="G567" s="445"/>
      <c r="H567" s="445"/>
      <c r="I567" s="445"/>
      <c r="J567" s="445"/>
      <c r="K567" s="445"/>
      <c r="L567" s="445"/>
      <c r="M567" s="445"/>
      <c r="N567" s="445"/>
      <c r="O567" s="445"/>
      <c r="P567" s="445"/>
      <c r="Q567" s="445"/>
      <c r="R567" s="445"/>
      <c r="S567" s="445"/>
      <c r="T567" s="445"/>
      <c r="U567" s="445"/>
      <c r="V567" s="445"/>
      <c r="W567" s="445"/>
      <c r="X567" s="445"/>
      <c r="Y567" s="445"/>
      <c r="Z567" s="445"/>
      <c r="AA567" s="445"/>
      <c r="AB567" s="445"/>
      <c r="AC567" s="445"/>
      <c r="AD567" s="445"/>
      <c r="AE567" s="445"/>
      <c r="AF567" s="445"/>
      <c r="AG567" s="445"/>
      <c r="AH567" s="445"/>
      <c r="AI567" s="445"/>
      <c r="AJ567" s="445"/>
      <c r="AK567" s="445"/>
      <c r="AL567" s="445"/>
      <c r="AM567" s="445"/>
      <c r="AN567" s="445"/>
      <c r="AO567" s="445"/>
    </row>
    <row r="568" spans="1:41" s="446" customFormat="1">
      <c r="A568" s="445"/>
      <c r="B568" s="445"/>
      <c r="C568" s="445"/>
      <c r="D568" s="445"/>
      <c r="E568" s="445"/>
      <c r="F568" s="445"/>
      <c r="G568" s="445"/>
      <c r="H568" s="445"/>
      <c r="I568" s="445"/>
      <c r="J568" s="445"/>
      <c r="K568" s="445"/>
      <c r="L568" s="445"/>
      <c r="M568" s="445"/>
      <c r="N568" s="445"/>
      <c r="O568" s="445"/>
      <c r="P568" s="445"/>
      <c r="Q568" s="445"/>
      <c r="R568" s="445"/>
      <c r="S568" s="445"/>
      <c r="T568" s="445"/>
      <c r="U568" s="445"/>
      <c r="V568" s="445"/>
      <c r="W568" s="445"/>
      <c r="X568" s="445"/>
      <c r="Y568" s="445"/>
      <c r="Z568" s="445"/>
      <c r="AA568" s="445"/>
      <c r="AB568" s="445"/>
      <c r="AC568" s="445"/>
      <c r="AD568" s="445"/>
      <c r="AE568" s="445"/>
      <c r="AF568" s="445"/>
      <c r="AG568" s="445"/>
      <c r="AH568" s="445"/>
      <c r="AI568" s="445"/>
      <c r="AJ568" s="445"/>
      <c r="AK568" s="445"/>
      <c r="AL568" s="445"/>
      <c r="AM568" s="445"/>
      <c r="AN568" s="445"/>
      <c r="AO568" s="445"/>
    </row>
    <row r="569" spans="1:41" s="446" customFormat="1">
      <c r="A569" s="445"/>
      <c r="B569" s="445"/>
      <c r="C569" s="445"/>
      <c r="D569" s="445"/>
      <c r="E569" s="445"/>
      <c r="F569" s="445"/>
      <c r="G569" s="445"/>
      <c r="H569" s="445"/>
      <c r="I569" s="445"/>
      <c r="J569" s="445"/>
      <c r="K569" s="445"/>
      <c r="L569" s="445"/>
      <c r="M569" s="445"/>
      <c r="N569" s="445"/>
      <c r="O569" s="445"/>
      <c r="P569" s="445"/>
      <c r="Q569" s="445"/>
      <c r="R569" s="445"/>
      <c r="S569" s="445"/>
      <c r="T569" s="445"/>
      <c r="U569" s="445"/>
      <c r="V569" s="445"/>
      <c r="W569" s="445"/>
      <c r="X569" s="445"/>
      <c r="Y569" s="445"/>
      <c r="Z569" s="445"/>
      <c r="AA569" s="445"/>
      <c r="AB569" s="445"/>
      <c r="AC569" s="445"/>
      <c r="AD569" s="445"/>
      <c r="AE569" s="445"/>
      <c r="AF569" s="445"/>
      <c r="AG569" s="445"/>
      <c r="AH569" s="445"/>
      <c r="AI569" s="445"/>
      <c r="AJ569" s="445"/>
      <c r="AK569" s="445"/>
      <c r="AL569" s="445"/>
      <c r="AM569" s="445"/>
      <c r="AN569" s="445"/>
      <c r="AO569" s="445"/>
    </row>
    <row r="570" spans="1:41" s="446" customFormat="1">
      <c r="A570" s="445"/>
      <c r="B570" s="445"/>
      <c r="C570" s="445"/>
      <c r="D570" s="445"/>
      <c r="E570" s="445"/>
      <c r="F570" s="445"/>
      <c r="G570" s="445"/>
      <c r="H570" s="445"/>
      <c r="I570" s="445"/>
      <c r="J570" s="445"/>
      <c r="K570" s="445"/>
      <c r="L570" s="445"/>
      <c r="M570" s="445"/>
      <c r="N570" s="445"/>
      <c r="O570" s="445"/>
      <c r="P570" s="445"/>
      <c r="Q570" s="445"/>
      <c r="R570" s="445"/>
      <c r="S570" s="445"/>
      <c r="T570" s="445"/>
      <c r="U570" s="445"/>
      <c r="V570" s="445"/>
      <c r="W570" s="445"/>
      <c r="X570" s="445"/>
      <c r="Y570" s="445"/>
      <c r="Z570" s="445"/>
      <c r="AA570" s="445"/>
      <c r="AB570" s="445"/>
      <c r="AC570" s="445"/>
      <c r="AD570" s="445"/>
      <c r="AE570" s="445"/>
      <c r="AF570" s="445"/>
      <c r="AG570" s="445"/>
      <c r="AH570" s="445"/>
      <c r="AI570" s="445"/>
      <c r="AJ570" s="445"/>
      <c r="AK570" s="445"/>
      <c r="AL570" s="445"/>
      <c r="AM570" s="445"/>
      <c r="AN570" s="445"/>
      <c r="AO570" s="445"/>
    </row>
    <row r="571" spans="1:41" s="446" customFormat="1">
      <c r="A571" s="445"/>
      <c r="B571" s="445"/>
      <c r="C571" s="445"/>
      <c r="D571" s="445"/>
      <c r="E571" s="445"/>
      <c r="F571" s="445"/>
      <c r="G571" s="445"/>
      <c r="H571" s="445"/>
      <c r="I571" s="445"/>
      <c r="J571" s="445"/>
      <c r="K571" s="445"/>
      <c r="L571" s="445"/>
      <c r="M571" s="445"/>
      <c r="N571" s="445"/>
      <c r="O571" s="445"/>
      <c r="P571" s="445"/>
      <c r="Q571" s="445"/>
      <c r="R571" s="445"/>
      <c r="S571" s="445"/>
      <c r="T571" s="445"/>
      <c r="U571" s="445"/>
      <c r="V571" s="445"/>
      <c r="W571" s="445"/>
      <c r="X571" s="445"/>
      <c r="Y571" s="445"/>
      <c r="Z571" s="445"/>
      <c r="AA571" s="445"/>
      <c r="AB571" s="445"/>
      <c r="AC571" s="445"/>
      <c r="AD571" s="445"/>
      <c r="AE571" s="445"/>
      <c r="AF571" s="445"/>
      <c r="AG571" s="445"/>
      <c r="AH571" s="445"/>
      <c r="AI571" s="445"/>
      <c r="AJ571" s="445"/>
      <c r="AK571" s="445"/>
      <c r="AL571" s="445"/>
      <c r="AM571" s="445"/>
      <c r="AN571" s="445"/>
      <c r="AO571" s="445"/>
    </row>
    <row r="572" spans="1:41" s="446" customFormat="1">
      <c r="A572" s="445"/>
      <c r="B572" s="445"/>
      <c r="C572" s="445"/>
      <c r="D572" s="445"/>
      <c r="E572" s="445"/>
      <c r="F572" s="445"/>
      <c r="G572" s="445"/>
      <c r="H572" s="445"/>
      <c r="I572" s="445"/>
      <c r="J572" s="445"/>
      <c r="K572" s="445"/>
      <c r="L572" s="445"/>
      <c r="M572" s="445"/>
      <c r="N572" s="445"/>
      <c r="O572" s="445"/>
      <c r="P572" s="445"/>
      <c r="Q572" s="445"/>
      <c r="R572" s="445"/>
      <c r="S572" s="445"/>
      <c r="T572" s="445"/>
      <c r="U572" s="445"/>
      <c r="V572" s="445"/>
      <c r="W572" s="445"/>
      <c r="X572" s="445"/>
      <c r="Y572" s="445"/>
      <c r="Z572" s="445"/>
      <c r="AA572" s="445"/>
      <c r="AB572" s="445"/>
      <c r="AC572" s="445"/>
      <c r="AD572" s="445"/>
      <c r="AE572" s="445"/>
      <c r="AF572" s="445"/>
      <c r="AG572" s="445"/>
      <c r="AH572" s="445"/>
      <c r="AI572" s="445"/>
      <c r="AJ572" s="445"/>
      <c r="AK572" s="445"/>
      <c r="AL572" s="445"/>
      <c r="AM572" s="445"/>
      <c r="AN572" s="445"/>
      <c r="AO572" s="445"/>
    </row>
    <row r="573" spans="1:41" s="446" customFormat="1">
      <c r="A573" s="445"/>
      <c r="B573" s="445"/>
      <c r="C573" s="445"/>
      <c r="D573" s="445"/>
      <c r="E573" s="445"/>
      <c r="F573" s="445"/>
      <c r="G573" s="445"/>
      <c r="H573" s="445"/>
      <c r="I573" s="445"/>
      <c r="J573" s="445"/>
      <c r="K573" s="445"/>
      <c r="L573" s="445"/>
      <c r="M573" s="445"/>
      <c r="N573" s="445"/>
      <c r="O573" s="445"/>
      <c r="P573" s="445"/>
      <c r="Q573" s="445"/>
      <c r="R573" s="445"/>
      <c r="S573" s="445"/>
      <c r="T573" s="445"/>
      <c r="U573" s="445"/>
      <c r="V573" s="445"/>
      <c r="W573" s="445"/>
      <c r="X573" s="445"/>
      <c r="Y573" s="445"/>
      <c r="Z573" s="445"/>
      <c r="AA573" s="445"/>
      <c r="AB573" s="445"/>
      <c r="AC573" s="445"/>
      <c r="AD573" s="445"/>
      <c r="AE573" s="445"/>
      <c r="AF573" s="445"/>
      <c r="AG573" s="445"/>
      <c r="AH573" s="445"/>
      <c r="AI573" s="445"/>
      <c r="AJ573" s="445"/>
      <c r="AK573" s="445"/>
      <c r="AL573" s="445"/>
      <c r="AM573" s="445"/>
      <c r="AN573" s="445"/>
      <c r="AO573" s="445"/>
    </row>
    <row r="574" spans="1:41" s="446" customFormat="1">
      <c r="A574" s="445"/>
      <c r="B574" s="445"/>
      <c r="C574" s="445"/>
      <c r="D574" s="445"/>
      <c r="E574" s="445"/>
      <c r="F574" s="445"/>
      <c r="G574" s="445"/>
      <c r="H574" s="445"/>
      <c r="I574" s="445"/>
      <c r="J574" s="445"/>
      <c r="K574" s="445"/>
      <c r="L574" s="445"/>
      <c r="M574" s="445"/>
      <c r="N574" s="445"/>
      <c r="O574" s="445"/>
      <c r="P574" s="445"/>
      <c r="Q574" s="445"/>
      <c r="R574" s="445"/>
      <c r="S574" s="445"/>
      <c r="T574" s="445"/>
      <c r="U574" s="445"/>
      <c r="V574" s="445"/>
      <c r="W574" s="445"/>
      <c r="X574" s="445"/>
      <c r="Y574" s="445"/>
      <c r="Z574" s="445"/>
      <c r="AA574" s="445"/>
      <c r="AB574" s="445"/>
      <c r="AC574" s="445"/>
      <c r="AD574" s="445"/>
      <c r="AE574" s="445"/>
      <c r="AF574" s="445"/>
      <c r="AG574" s="445"/>
      <c r="AH574" s="445"/>
      <c r="AI574" s="445"/>
      <c r="AJ574" s="445"/>
      <c r="AK574" s="445"/>
      <c r="AL574" s="445"/>
      <c r="AM574" s="445"/>
      <c r="AN574" s="445"/>
      <c r="AO574" s="445"/>
    </row>
    <row r="575" spans="1:41" s="446" customFormat="1">
      <c r="A575" s="445"/>
      <c r="B575" s="445"/>
      <c r="C575" s="445"/>
      <c r="D575" s="445"/>
      <c r="E575" s="445"/>
      <c r="F575" s="445"/>
      <c r="G575" s="445"/>
      <c r="H575" s="445"/>
      <c r="I575" s="445"/>
      <c r="J575" s="445"/>
      <c r="K575" s="445"/>
      <c r="L575" s="445"/>
      <c r="M575" s="445"/>
      <c r="N575" s="445"/>
      <c r="O575" s="445"/>
      <c r="P575" s="445"/>
      <c r="Q575" s="445"/>
      <c r="R575" s="445"/>
      <c r="S575" s="445"/>
      <c r="T575" s="445"/>
      <c r="U575" s="445"/>
      <c r="V575" s="445"/>
      <c r="W575" s="445"/>
      <c r="X575" s="445"/>
      <c r="Y575" s="445"/>
      <c r="Z575" s="445"/>
      <c r="AA575" s="445"/>
      <c r="AB575" s="445"/>
      <c r="AC575" s="445"/>
      <c r="AD575" s="445"/>
      <c r="AE575" s="445"/>
      <c r="AF575" s="445"/>
      <c r="AG575" s="445"/>
      <c r="AH575" s="445"/>
      <c r="AI575" s="445"/>
      <c r="AJ575" s="445"/>
      <c r="AK575" s="445"/>
      <c r="AL575" s="445"/>
      <c r="AM575" s="445"/>
      <c r="AN575" s="445"/>
      <c r="AO575" s="445"/>
    </row>
    <row r="576" spans="1:41" s="446" customFormat="1">
      <c r="A576" s="445"/>
      <c r="B576" s="445"/>
      <c r="C576" s="445"/>
      <c r="D576" s="445"/>
      <c r="E576" s="445"/>
      <c r="F576" s="445"/>
      <c r="G576" s="445"/>
      <c r="H576" s="445"/>
      <c r="I576" s="445"/>
      <c r="J576" s="445"/>
      <c r="K576" s="445"/>
      <c r="L576" s="445"/>
      <c r="M576" s="445"/>
      <c r="N576" s="445"/>
      <c r="O576" s="445"/>
      <c r="P576" s="445"/>
      <c r="Q576" s="445"/>
      <c r="R576" s="445"/>
      <c r="S576" s="445"/>
      <c r="T576" s="445"/>
      <c r="U576" s="445"/>
      <c r="V576" s="445"/>
      <c r="W576" s="445"/>
      <c r="X576" s="445"/>
      <c r="Y576" s="445"/>
      <c r="Z576" s="445"/>
      <c r="AA576" s="445"/>
      <c r="AB576" s="445"/>
      <c r="AC576" s="445"/>
      <c r="AD576" s="445"/>
      <c r="AE576" s="445"/>
      <c r="AF576" s="445"/>
      <c r="AG576" s="445"/>
      <c r="AH576" s="445"/>
      <c r="AI576" s="445"/>
      <c r="AJ576" s="445"/>
      <c r="AK576" s="445"/>
      <c r="AL576" s="445"/>
      <c r="AM576" s="445"/>
      <c r="AN576" s="445"/>
      <c r="AO576" s="445"/>
    </row>
    <row r="577" spans="1:41" s="446" customFormat="1">
      <c r="A577" s="445"/>
      <c r="B577" s="445"/>
      <c r="C577" s="445"/>
      <c r="D577" s="445"/>
      <c r="E577" s="445"/>
      <c r="F577" s="445"/>
      <c r="G577" s="445"/>
      <c r="H577" s="445"/>
      <c r="I577" s="445"/>
      <c r="J577" s="445"/>
      <c r="K577" s="445"/>
      <c r="L577" s="445"/>
      <c r="M577" s="445"/>
      <c r="N577" s="445"/>
      <c r="O577" s="445"/>
      <c r="P577" s="445"/>
      <c r="Q577" s="445"/>
      <c r="R577" s="445"/>
      <c r="S577" s="445"/>
      <c r="T577" s="445"/>
      <c r="U577" s="445"/>
      <c r="V577" s="445"/>
      <c r="W577" s="445"/>
      <c r="X577" s="445"/>
      <c r="Y577" s="445"/>
      <c r="Z577" s="445"/>
      <c r="AA577" s="445"/>
      <c r="AB577" s="445"/>
      <c r="AC577" s="445"/>
      <c r="AD577" s="445"/>
      <c r="AE577" s="445"/>
      <c r="AF577" s="445"/>
      <c r="AG577" s="445"/>
      <c r="AH577" s="445"/>
      <c r="AI577" s="445"/>
      <c r="AJ577" s="445"/>
      <c r="AK577" s="445"/>
      <c r="AL577" s="445"/>
      <c r="AM577" s="445"/>
      <c r="AN577" s="445"/>
      <c r="AO577" s="445"/>
    </row>
    <row r="578" spans="1:41" s="446" customFormat="1">
      <c r="A578" s="445"/>
      <c r="B578" s="445"/>
      <c r="C578" s="445"/>
      <c r="D578" s="445"/>
      <c r="E578" s="445"/>
      <c r="F578" s="445"/>
      <c r="G578" s="445"/>
      <c r="H578" s="445"/>
      <c r="I578" s="445"/>
      <c r="J578" s="445"/>
      <c r="K578" s="445"/>
      <c r="L578" s="445"/>
      <c r="M578" s="445"/>
      <c r="N578" s="445"/>
      <c r="O578" s="445"/>
      <c r="P578" s="445"/>
      <c r="Q578" s="445"/>
      <c r="R578" s="445"/>
      <c r="S578" s="445"/>
      <c r="T578" s="445"/>
      <c r="U578" s="445"/>
      <c r="V578" s="445"/>
      <c r="W578" s="445"/>
      <c r="X578" s="445"/>
      <c r="Y578" s="445"/>
      <c r="Z578" s="445"/>
      <c r="AA578" s="445"/>
      <c r="AB578" s="445"/>
      <c r="AC578" s="445"/>
      <c r="AD578" s="445"/>
      <c r="AE578" s="445"/>
      <c r="AF578" s="445"/>
      <c r="AG578" s="445"/>
      <c r="AH578" s="445"/>
      <c r="AI578" s="445"/>
      <c r="AJ578" s="445"/>
      <c r="AK578" s="445"/>
      <c r="AL578" s="445"/>
      <c r="AM578" s="445"/>
      <c r="AN578" s="445"/>
      <c r="AO578" s="445"/>
    </row>
    <row r="579" spans="1:41" s="446" customFormat="1">
      <c r="A579" s="445"/>
      <c r="B579" s="445"/>
      <c r="C579" s="445"/>
      <c r="D579" s="445"/>
      <c r="E579" s="445"/>
      <c r="F579" s="445"/>
      <c r="G579" s="445"/>
      <c r="H579" s="445"/>
      <c r="I579" s="445"/>
      <c r="J579" s="445"/>
      <c r="K579" s="445"/>
      <c r="L579" s="445"/>
      <c r="M579" s="445"/>
      <c r="N579" s="445"/>
      <c r="O579" s="445"/>
      <c r="P579" s="445"/>
      <c r="Q579" s="445"/>
      <c r="R579" s="445"/>
      <c r="S579" s="445"/>
      <c r="T579" s="445"/>
      <c r="U579" s="445"/>
      <c r="V579" s="445"/>
      <c r="W579" s="445"/>
      <c r="X579" s="445"/>
      <c r="Y579" s="445"/>
      <c r="Z579" s="445"/>
      <c r="AA579" s="445"/>
      <c r="AB579" s="445"/>
      <c r="AC579" s="445"/>
      <c r="AD579" s="445"/>
      <c r="AE579" s="445"/>
      <c r="AF579" s="445"/>
      <c r="AG579" s="445"/>
      <c r="AH579" s="445"/>
      <c r="AI579" s="445"/>
      <c r="AJ579" s="445"/>
      <c r="AK579" s="445"/>
      <c r="AL579" s="445"/>
      <c r="AM579" s="445"/>
      <c r="AN579" s="445"/>
      <c r="AO579" s="445"/>
    </row>
    <row r="580" spans="1:41" s="446" customFormat="1">
      <c r="A580" s="445"/>
      <c r="B580" s="445"/>
      <c r="C580" s="445"/>
      <c r="D580" s="445"/>
      <c r="E580" s="445"/>
      <c r="F580" s="445"/>
      <c r="G580" s="445"/>
      <c r="H580" s="445"/>
      <c r="I580" s="445"/>
      <c r="J580" s="445"/>
      <c r="K580" s="445"/>
      <c r="L580" s="445"/>
      <c r="M580" s="445"/>
      <c r="N580" s="445"/>
      <c r="O580" s="445"/>
      <c r="P580" s="445"/>
      <c r="Q580" s="445"/>
      <c r="R580" s="445"/>
      <c r="S580" s="445"/>
      <c r="T580" s="445"/>
      <c r="U580" s="445"/>
      <c r="V580" s="445"/>
      <c r="W580" s="445"/>
      <c r="X580" s="445"/>
      <c r="Y580" s="445"/>
      <c r="Z580" s="445"/>
      <c r="AA580" s="445"/>
      <c r="AB580" s="445"/>
      <c r="AC580" s="445"/>
      <c r="AD580" s="445"/>
      <c r="AE580" s="445"/>
      <c r="AF580" s="445"/>
      <c r="AG580" s="445"/>
      <c r="AH580" s="445"/>
      <c r="AI580" s="445"/>
      <c r="AJ580" s="445"/>
      <c r="AK580" s="445"/>
      <c r="AL580" s="445"/>
      <c r="AM580" s="445"/>
      <c r="AN580" s="445"/>
      <c r="AO580" s="445"/>
    </row>
    <row r="581" spans="1:41" s="446" customFormat="1">
      <c r="A581" s="445"/>
      <c r="B581" s="445"/>
      <c r="C581" s="445"/>
      <c r="D581" s="445"/>
      <c r="E581" s="445"/>
      <c r="F581" s="445"/>
      <c r="G581" s="445"/>
      <c r="H581" s="445"/>
      <c r="I581" s="445"/>
      <c r="J581" s="445"/>
      <c r="K581" s="445"/>
      <c r="L581" s="445"/>
      <c r="M581" s="445"/>
      <c r="N581" s="445"/>
      <c r="O581" s="445"/>
      <c r="P581" s="445"/>
      <c r="Q581" s="445"/>
      <c r="R581" s="445"/>
      <c r="S581" s="445"/>
      <c r="T581" s="445"/>
      <c r="U581" s="445"/>
      <c r="V581" s="445"/>
      <c r="W581" s="445"/>
      <c r="X581" s="445"/>
      <c r="Y581" s="445"/>
      <c r="Z581" s="445"/>
      <c r="AA581" s="445"/>
      <c r="AB581" s="445"/>
      <c r="AC581" s="445"/>
      <c r="AD581" s="445"/>
      <c r="AE581" s="445"/>
      <c r="AF581" s="445"/>
      <c r="AG581" s="445"/>
      <c r="AH581" s="445"/>
      <c r="AI581" s="445"/>
      <c r="AJ581" s="445"/>
      <c r="AK581" s="445"/>
      <c r="AL581" s="445"/>
      <c r="AM581" s="445"/>
      <c r="AN581" s="445"/>
      <c r="AO581" s="445"/>
    </row>
    <row r="582" spans="1:41" s="446" customFormat="1">
      <c r="A582" s="445"/>
      <c r="B582" s="445"/>
      <c r="C582" s="445"/>
      <c r="D582" s="445"/>
      <c r="E582" s="445"/>
      <c r="F582" s="445"/>
      <c r="G582" s="445"/>
      <c r="H582" s="445"/>
      <c r="I582" s="445"/>
      <c r="J582" s="445"/>
      <c r="K582" s="445"/>
      <c r="L582" s="445"/>
      <c r="M582" s="445"/>
      <c r="N582" s="445"/>
      <c r="O582" s="445"/>
      <c r="P582" s="445"/>
      <c r="Q582" s="445"/>
      <c r="R582" s="445"/>
      <c r="S582" s="445"/>
      <c r="T582" s="445"/>
      <c r="U582" s="445"/>
      <c r="V582" s="445"/>
      <c r="W582" s="445"/>
      <c r="X582" s="445"/>
      <c r="Y582" s="445"/>
      <c r="Z582" s="445"/>
      <c r="AA582" s="445"/>
      <c r="AB582" s="445"/>
      <c r="AC582" s="445"/>
      <c r="AD582" s="445"/>
      <c r="AE582" s="445"/>
      <c r="AF582" s="445"/>
      <c r="AG582" s="445"/>
      <c r="AH582" s="445"/>
      <c r="AI582" s="445"/>
      <c r="AJ582" s="445"/>
      <c r="AK582" s="445"/>
      <c r="AL582" s="445"/>
      <c r="AM582" s="445"/>
      <c r="AN582" s="445"/>
      <c r="AO582" s="445"/>
    </row>
    <row r="583" spans="1:41" s="446" customFormat="1">
      <c r="A583" s="445"/>
      <c r="B583" s="445"/>
      <c r="C583" s="445"/>
      <c r="D583" s="445"/>
      <c r="E583" s="445"/>
      <c r="F583" s="445"/>
      <c r="G583" s="445"/>
      <c r="H583" s="445"/>
      <c r="I583" s="445"/>
      <c r="J583" s="445"/>
      <c r="K583" s="445"/>
      <c r="L583" s="445"/>
      <c r="M583" s="445"/>
      <c r="N583" s="445"/>
      <c r="O583" s="445"/>
      <c r="P583" s="445"/>
      <c r="Q583" s="445"/>
      <c r="R583" s="445"/>
      <c r="S583" s="445"/>
      <c r="T583" s="445"/>
      <c r="U583" s="445"/>
      <c r="V583" s="445"/>
      <c r="W583" s="445"/>
      <c r="X583" s="445"/>
      <c r="Y583" s="445"/>
      <c r="Z583" s="445"/>
      <c r="AA583" s="445"/>
      <c r="AB583" s="445"/>
      <c r="AC583" s="445"/>
      <c r="AD583" s="445"/>
      <c r="AE583" s="445"/>
      <c r="AF583" s="445"/>
      <c r="AG583" s="445"/>
      <c r="AH583" s="445"/>
      <c r="AI583" s="445"/>
      <c r="AJ583" s="445"/>
      <c r="AK583" s="445"/>
      <c r="AL583" s="445"/>
      <c r="AM583" s="445"/>
      <c r="AN583" s="445"/>
      <c r="AO583" s="445"/>
    </row>
    <row r="584" spans="1:41" s="446" customFormat="1">
      <c r="A584" s="445"/>
      <c r="B584" s="445"/>
      <c r="C584" s="445"/>
      <c r="D584" s="445"/>
      <c r="E584" s="445"/>
      <c r="F584" s="445"/>
      <c r="G584" s="445"/>
      <c r="H584" s="445"/>
      <c r="I584" s="445"/>
      <c r="J584" s="445"/>
      <c r="K584" s="445"/>
      <c r="L584" s="445"/>
      <c r="M584" s="445"/>
      <c r="N584" s="445"/>
      <c r="O584" s="445"/>
      <c r="P584" s="445"/>
      <c r="Q584" s="445"/>
      <c r="R584" s="445"/>
      <c r="S584" s="445"/>
      <c r="T584" s="445"/>
      <c r="U584" s="445"/>
      <c r="V584" s="445"/>
      <c r="W584" s="445"/>
      <c r="X584" s="445"/>
      <c r="Y584" s="445"/>
      <c r="Z584" s="445"/>
      <c r="AA584" s="445"/>
      <c r="AB584" s="445"/>
      <c r="AC584" s="445"/>
      <c r="AD584" s="445"/>
      <c r="AE584" s="445"/>
      <c r="AF584" s="445"/>
      <c r="AG584" s="445"/>
      <c r="AH584" s="445"/>
      <c r="AI584" s="445"/>
      <c r="AJ584" s="445"/>
      <c r="AK584" s="445"/>
      <c r="AL584" s="445"/>
      <c r="AM584" s="445"/>
      <c r="AN584" s="445"/>
      <c r="AO584" s="445"/>
    </row>
    <row r="585" spans="1:41" s="446" customFormat="1">
      <c r="A585" s="445"/>
      <c r="B585" s="445"/>
      <c r="C585" s="445"/>
      <c r="D585" s="445"/>
      <c r="E585" s="445"/>
      <c r="F585" s="445"/>
      <c r="G585" s="445"/>
      <c r="H585" s="445"/>
      <c r="I585" s="445"/>
      <c r="J585" s="445"/>
      <c r="K585" s="445"/>
      <c r="L585" s="445"/>
      <c r="M585" s="445"/>
      <c r="N585" s="445"/>
      <c r="O585" s="445"/>
      <c r="P585" s="445"/>
      <c r="Q585" s="445"/>
      <c r="R585" s="445"/>
      <c r="S585" s="445"/>
      <c r="T585" s="445"/>
      <c r="U585" s="445"/>
      <c r="V585" s="445"/>
      <c r="W585" s="445"/>
      <c r="X585" s="445"/>
      <c r="Y585" s="445"/>
      <c r="Z585" s="445"/>
      <c r="AA585" s="445"/>
      <c r="AB585" s="445"/>
      <c r="AC585" s="445"/>
      <c r="AD585" s="445"/>
      <c r="AE585" s="445"/>
      <c r="AF585" s="445"/>
      <c r="AG585" s="445"/>
      <c r="AH585" s="445"/>
      <c r="AI585" s="445"/>
      <c r="AJ585" s="445"/>
      <c r="AK585" s="445"/>
      <c r="AL585" s="445"/>
      <c r="AM585" s="445"/>
      <c r="AN585" s="445"/>
      <c r="AO585" s="445"/>
    </row>
    <row r="586" spans="1:41" s="446" customFormat="1">
      <c r="A586" s="445"/>
      <c r="B586" s="445"/>
      <c r="C586" s="445"/>
      <c r="D586" s="445"/>
      <c r="E586" s="445"/>
      <c r="F586" s="445"/>
      <c r="G586" s="445"/>
      <c r="H586" s="445"/>
      <c r="I586" s="445"/>
      <c r="J586" s="445"/>
      <c r="K586" s="445"/>
      <c r="L586" s="445"/>
      <c r="M586" s="445"/>
      <c r="N586" s="445"/>
      <c r="O586" s="445"/>
      <c r="P586" s="445"/>
      <c r="Q586" s="445"/>
      <c r="R586" s="445"/>
      <c r="S586" s="445"/>
      <c r="T586" s="445"/>
      <c r="U586" s="445"/>
      <c r="V586" s="445"/>
      <c r="W586" s="445"/>
      <c r="X586" s="445"/>
      <c r="Y586" s="445"/>
      <c r="Z586" s="445"/>
      <c r="AA586" s="445"/>
      <c r="AB586" s="445"/>
      <c r="AC586" s="445"/>
      <c r="AD586" s="445"/>
      <c r="AE586" s="445"/>
      <c r="AF586" s="445"/>
      <c r="AG586" s="445"/>
      <c r="AH586" s="445"/>
      <c r="AI586" s="445"/>
      <c r="AJ586" s="445"/>
      <c r="AK586" s="445"/>
      <c r="AL586" s="445"/>
      <c r="AM586" s="445"/>
      <c r="AN586" s="445"/>
      <c r="AO586" s="445"/>
    </row>
    <row r="587" spans="1:41" s="446" customFormat="1">
      <c r="A587" s="445"/>
      <c r="B587" s="445"/>
      <c r="C587" s="445"/>
      <c r="D587" s="445"/>
      <c r="E587" s="445"/>
      <c r="F587" s="445"/>
      <c r="G587" s="445"/>
      <c r="H587" s="445"/>
      <c r="I587" s="445"/>
      <c r="J587" s="445"/>
      <c r="K587" s="445"/>
      <c r="L587" s="445"/>
      <c r="M587" s="445"/>
      <c r="N587" s="445"/>
      <c r="O587" s="445"/>
      <c r="P587" s="445"/>
      <c r="Q587" s="445"/>
      <c r="R587" s="445"/>
      <c r="S587" s="445"/>
      <c r="T587" s="445"/>
      <c r="U587" s="445"/>
      <c r="V587" s="445"/>
      <c r="W587" s="445"/>
      <c r="X587" s="445"/>
      <c r="Y587" s="445"/>
      <c r="Z587" s="445"/>
      <c r="AA587" s="445"/>
      <c r="AB587" s="445"/>
      <c r="AC587" s="445"/>
      <c r="AD587" s="445"/>
      <c r="AE587" s="445"/>
      <c r="AF587" s="445"/>
      <c r="AG587" s="445"/>
      <c r="AH587" s="445"/>
      <c r="AI587" s="445"/>
      <c r="AJ587" s="445"/>
      <c r="AK587" s="445"/>
      <c r="AL587" s="445"/>
      <c r="AM587" s="445"/>
      <c r="AN587" s="445"/>
      <c r="AO587" s="445"/>
    </row>
    <row r="588" spans="1:41" s="446" customFormat="1">
      <c r="A588" s="445"/>
      <c r="B588" s="445"/>
      <c r="C588" s="445"/>
      <c r="D588" s="445"/>
      <c r="E588" s="445"/>
      <c r="F588" s="445"/>
      <c r="G588" s="445"/>
      <c r="H588" s="445"/>
      <c r="I588" s="445"/>
      <c r="J588" s="445"/>
      <c r="K588" s="445"/>
      <c r="L588" s="445"/>
      <c r="M588" s="445"/>
      <c r="N588" s="445"/>
      <c r="O588" s="445"/>
      <c r="P588" s="445"/>
      <c r="Q588" s="445"/>
      <c r="R588" s="445"/>
      <c r="S588" s="445"/>
      <c r="T588" s="445"/>
      <c r="U588" s="445"/>
      <c r="V588" s="445"/>
      <c r="W588" s="445"/>
      <c r="X588" s="445"/>
      <c r="Y588" s="445"/>
      <c r="Z588" s="445"/>
      <c r="AA588" s="445"/>
      <c r="AB588" s="445"/>
      <c r="AC588" s="445"/>
      <c r="AD588" s="445"/>
      <c r="AE588" s="445"/>
      <c r="AF588" s="445"/>
      <c r="AG588" s="445"/>
      <c r="AH588" s="445"/>
      <c r="AI588" s="445"/>
      <c r="AJ588" s="445"/>
      <c r="AK588" s="445"/>
      <c r="AL588" s="445"/>
      <c r="AM588" s="445"/>
      <c r="AN588" s="445"/>
      <c r="AO588" s="445"/>
    </row>
    <row r="589" spans="1:41" s="446" customFormat="1">
      <c r="A589" s="445"/>
      <c r="B589" s="445"/>
      <c r="C589" s="445"/>
      <c r="D589" s="445"/>
      <c r="E589" s="445"/>
      <c r="F589" s="445"/>
      <c r="G589" s="445"/>
      <c r="H589" s="445"/>
      <c r="I589" s="445"/>
      <c r="J589" s="445"/>
      <c r="K589" s="445"/>
      <c r="L589" s="445"/>
      <c r="M589" s="445"/>
      <c r="N589" s="445"/>
      <c r="O589" s="445"/>
      <c r="P589" s="445"/>
      <c r="Q589" s="445"/>
      <c r="R589" s="445"/>
      <c r="S589" s="445"/>
      <c r="T589" s="445"/>
      <c r="U589" s="445"/>
      <c r="V589" s="445"/>
      <c r="W589" s="445"/>
      <c r="X589" s="445"/>
      <c r="Y589" s="445"/>
      <c r="Z589" s="445"/>
      <c r="AA589" s="445"/>
      <c r="AB589" s="445"/>
      <c r="AC589" s="445"/>
      <c r="AD589" s="445"/>
      <c r="AE589" s="445"/>
      <c r="AF589" s="445"/>
      <c r="AG589" s="445"/>
      <c r="AH589" s="445"/>
      <c r="AI589" s="445"/>
      <c r="AJ589" s="445"/>
      <c r="AK589" s="445"/>
      <c r="AL589" s="445"/>
      <c r="AM589" s="445"/>
      <c r="AN589" s="445"/>
      <c r="AO589" s="445"/>
    </row>
    <row r="590" spans="1:41" s="446" customFormat="1">
      <c r="A590" s="445"/>
      <c r="B590" s="445"/>
      <c r="C590" s="445"/>
      <c r="D590" s="445"/>
      <c r="E590" s="445"/>
      <c r="F590" s="445"/>
      <c r="G590" s="445"/>
      <c r="H590" s="445"/>
      <c r="I590" s="445"/>
      <c r="J590" s="445"/>
      <c r="K590" s="445"/>
      <c r="L590" s="445"/>
      <c r="M590" s="445"/>
      <c r="N590" s="445"/>
      <c r="O590" s="445"/>
      <c r="P590" s="445"/>
      <c r="Q590" s="445"/>
      <c r="R590" s="445"/>
      <c r="S590" s="445"/>
      <c r="T590" s="445"/>
      <c r="U590" s="445"/>
      <c r="V590" s="445"/>
      <c r="W590" s="445"/>
      <c r="X590" s="445"/>
      <c r="Y590" s="445"/>
      <c r="Z590" s="445"/>
      <c r="AA590" s="445"/>
      <c r="AB590" s="445"/>
      <c r="AC590" s="445"/>
      <c r="AD590" s="445"/>
      <c r="AE590" s="445"/>
      <c r="AF590" s="445"/>
      <c r="AG590" s="445"/>
      <c r="AH590" s="445"/>
      <c r="AI590" s="445"/>
      <c r="AJ590" s="445"/>
      <c r="AK590" s="445"/>
      <c r="AL590" s="445"/>
      <c r="AM590" s="445"/>
      <c r="AN590" s="445"/>
      <c r="AO590" s="445"/>
    </row>
    <row r="591" spans="1:41" s="446" customFormat="1">
      <c r="A591" s="445"/>
      <c r="B591" s="445"/>
      <c r="C591" s="445"/>
      <c r="D591" s="445"/>
      <c r="E591" s="445"/>
      <c r="F591" s="445"/>
      <c r="G591" s="445"/>
      <c r="H591" s="445"/>
      <c r="I591" s="445"/>
      <c r="J591" s="445"/>
      <c r="K591" s="445"/>
      <c r="L591" s="445"/>
      <c r="M591" s="445"/>
      <c r="N591" s="445"/>
      <c r="O591" s="445"/>
      <c r="P591" s="445"/>
      <c r="Q591" s="445"/>
      <c r="R591" s="445"/>
      <c r="S591" s="445"/>
      <c r="T591" s="445"/>
      <c r="U591" s="445"/>
      <c r="V591" s="445"/>
      <c r="W591" s="445"/>
      <c r="X591" s="445"/>
      <c r="Y591" s="445"/>
      <c r="Z591" s="445"/>
      <c r="AA591" s="445"/>
      <c r="AB591" s="445"/>
      <c r="AC591" s="445"/>
      <c r="AD591" s="445"/>
      <c r="AE591" s="445"/>
      <c r="AF591" s="445"/>
      <c r="AG591" s="445"/>
      <c r="AH591" s="445"/>
      <c r="AI591" s="445"/>
      <c r="AJ591" s="445"/>
      <c r="AK591" s="445"/>
      <c r="AL591" s="445"/>
      <c r="AM591" s="445"/>
      <c r="AN591" s="445"/>
      <c r="AO591" s="445"/>
    </row>
    <row r="592" spans="1:41" s="446" customFormat="1">
      <c r="A592" s="445"/>
      <c r="B592" s="445"/>
      <c r="C592" s="445"/>
      <c r="D592" s="445"/>
      <c r="E592" s="445"/>
      <c r="F592" s="445"/>
      <c r="G592" s="445"/>
      <c r="H592" s="445"/>
      <c r="I592" s="445"/>
      <c r="J592" s="445"/>
      <c r="K592" s="445"/>
      <c r="L592" s="445"/>
      <c r="M592" s="445"/>
      <c r="N592" s="445"/>
      <c r="O592" s="445"/>
      <c r="P592" s="445"/>
      <c r="Q592" s="445"/>
      <c r="R592" s="445"/>
      <c r="S592" s="445"/>
      <c r="T592" s="445"/>
      <c r="U592" s="445"/>
      <c r="V592" s="445"/>
      <c r="W592" s="445"/>
      <c r="X592" s="445"/>
      <c r="Y592" s="445"/>
      <c r="Z592" s="445"/>
      <c r="AA592" s="445"/>
      <c r="AB592" s="445"/>
      <c r="AC592" s="445"/>
      <c r="AD592" s="445"/>
      <c r="AE592" s="445"/>
      <c r="AF592" s="445"/>
      <c r="AG592" s="445"/>
      <c r="AH592" s="445"/>
      <c r="AI592" s="445"/>
      <c r="AJ592" s="445"/>
      <c r="AK592" s="445"/>
      <c r="AL592" s="445"/>
      <c r="AM592" s="445"/>
      <c r="AN592" s="445"/>
      <c r="AO592" s="445"/>
    </row>
    <row r="593" spans="1:41" s="446" customFormat="1">
      <c r="A593" s="445"/>
      <c r="B593" s="445"/>
      <c r="C593" s="445"/>
      <c r="D593" s="445"/>
      <c r="E593" s="445"/>
      <c r="F593" s="445"/>
      <c r="G593" s="445"/>
      <c r="H593" s="445"/>
      <c r="I593" s="445"/>
      <c r="J593" s="445"/>
      <c r="K593" s="445"/>
      <c r="L593" s="445"/>
      <c r="M593" s="445"/>
      <c r="N593" s="445"/>
      <c r="O593" s="445"/>
      <c r="P593" s="445"/>
      <c r="Q593" s="445"/>
      <c r="R593" s="445"/>
      <c r="S593" s="445"/>
      <c r="T593" s="445"/>
      <c r="U593" s="445"/>
      <c r="V593" s="445"/>
      <c r="W593" s="445"/>
      <c r="X593" s="445"/>
      <c r="Y593" s="445"/>
      <c r="Z593" s="445"/>
      <c r="AA593" s="445"/>
      <c r="AB593" s="445"/>
      <c r="AC593" s="445"/>
      <c r="AD593" s="445"/>
      <c r="AE593" s="445"/>
      <c r="AF593" s="445"/>
      <c r="AG593" s="445"/>
      <c r="AH593" s="445"/>
      <c r="AI593" s="445"/>
      <c r="AJ593" s="445"/>
      <c r="AK593" s="445"/>
      <c r="AL593" s="445"/>
      <c r="AM593" s="445"/>
      <c r="AN593" s="445"/>
      <c r="AO593" s="445"/>
    </row>
    <row r="594" spans="1:41" s="446" customFormat="1">
      <c r="A594" s="445"/>
      <c r="B594" s="445"/>
      <c r="C594" s="445"/>
      <c r="D594" s="445"/>
      <c r="E594" s="445"/>
      <c r="F594" s="445"/>
      <c r="G594" s="445"/>
      <c r="H594" s="445"/>
      <c r="I594" s="445"/>
      <c r="J594" s="445"/>
      <c r="K594" s="445"/>
      <c r="L594" s="445"/>
      <c r="M594" s="445"/>
      <c r="N594" s="445"/>
      <c r="O594" s="445"/>
      <c r="P594" s="445"/>
      <c r="Q594" s="445"/>
      <c r="R594" s="445"/>
      <c r="S594" s="445"/>
      <c r="T594" s="445"/>
      <c r="U594" s="445"/>
      <c r="V594" s="445"/>
      <c r="W594" s="445"/>
      <c r="X594" s="445"/>
      <c r="Y594" s="445"/>
      <c r="Z594" s="445"/>
      <c r="AA594" s="445"/>
      <c r="AB594" s="445"/>
      <c r="AC594" s="445"/>
      <c r="AD594" s="445"/>
      <c r="AE594" s="445"/>
      <c r="AF594" s="445"/>
      <c r="AG594" s="445"/>
      <c r="AH594" s="445"/>
      <c r="AI594" s="445"/>
      <c r="AJ594" s="445"/>
      <c r="AK594" s="445"/>
      <c r="AL594" s="445"/>
      <c r="AM594" s="445"/>
      <c r="AN594" s="445"/>
      <c r="AO594" s="445"/>
    </row>
    <row r="595" spans="1:41" s="446" customFormat="1">
      <c r="A595" s="445"/>
      <c r="B595" s="445"/>
      <c r="C595" s="445"/>
      <c r="D595" s="445"/>
      <c r="E595" s="445"/>
      <c r="F595" s="445"/>
      <c r="G595" s="445"/>
      <c r="H595" s="445"/>
      <c r="I595" s="445"/>
      <c r="J595" s="445"/>
      <c r="K595" s="445"/>
      <c r="L595" s="445"/>
      <c r="M595" s="445"/>
      <c r="N595" s="445"/>
      <c r="O595" s="445"/>
      <c r="P595" s="445"/>
      <c r="Q595" s="445"/>
      <c r="R595" s="445"/>
      <c r="S595" s="445"/>
      <c r="T595" s="445"/>
      <c r="U595" s="445"/>
      <c r="V595" s="445"/>
      <c r="W595" s="445"/>
      <c r="X595" s="445"/>
      <c r="Y595" s="445"/>
      <c r="Z595" s="445"/>
      <c r="AA595" s="445"/>
      <c r="AB595" s="445"/>
      <c r="AC595" s="445"/>
      <c r="AD595" s="445"/>
      <c r="AE595" s="445"/>
      <c r="AF595" s="445"/>
      <c r="AG595" s="445"/>
      <c r="AH595" s="445"/>
      <c r="AI595" s="445"/>
      <c r="AJ595" s="445"/>
      <c r="AK595" s="445"/>
      <c r="AL595" s="445"/>
      <c r="AM595" s="445"/>
      <c r="AN595" s="445"/>
      <c r="AO595" s="445"/>
    </row>
    <row r="596" spans="1:41" s="446" customFormat="1">
      <c r="A596" s="445"/>
      <c r="B596" s="445"/>
      <c r="C596" s="445"/>
      <c r="D596" s="445"/>
      <c r="E596" s="445"/>
      <c r="F596" s="445"/>
      <c r="G596" s="445"/>
      <c r="H596" s="445"/>
      <c r="I596" s="445"/>
      <c r="J596" s="445"/>
      <c r="K596" s="445"/>
      <c r="L596" s="445"/>
      <c r="M596" s="445"/>
      <c r="N596" s="445"/>
      <c r="O596" s="445"/>
      <c r="P596" s="445"/>
      <c r="Q596" s="445"/>
      <c r="R596" s="445"/>
      <c r="S596" s="445"/>
      <c r="T596" s="445"/>
      <c r="U596" s="445"/>
      <c r="V596" s="445"/>
      <c r="W596" s="445"/>
      <c r="X596" s="445"/>
      <c r="Y596" s="445"/>
      <c r="Z596" s="445"/>
      <c r="AA596" s="445"/>
      <c r="AB596" s="445"/>
      <c r="AC596" s="445"/>
      <c r="AD596" s="445"/>
      <c r="AE596" s="445"/>
      <c r="AF596" s="445"/>
      <c r="AG596" s="445"/>
      <c r="AH596" s="445"/>
      <c r="AI596" s="445"/>
      <c r="AJ596" s="445"/>
      <c r="AK596" s="445"/>
      <c r="AL596" s="445"/>
      <c r="AM596" s="445"/>
      <c r="AN596" s="445"/>
      <c r="AO596" s="445"/>
    </row>
    <row r="597" spans="1:41" s="446" customFormat="1">
      <c r="A597" s="445"/>
      <c r="B597" s="445"/>
      <c r="C597" s="445"/>
      <c r="D597" s="445"/>
      <c r="E597" s="445"/>
      <c r="F597" s="445"/>
      <c r="G597" s="445"/>
      <c r="H597" s="445"/>
      <c r="I597" s="445"/>
      <c r="J597" s="445"/>
      <c r="K597" s="445"/>
      <c r="L597" s="445"/>
      <c r="M597" s="445"/>
      <c r="N597" s="445"/>
      <c r="O597" s="445"/>
      <c r="P597" s="445"/>
      <c r="Q597" s="445"/>
      <c r="R597" s="445"/>
      <c r="S597" s="445"/>
      <c r="T597" s="445"/>
      <c r="U597" s="445"/>
      <c r="V597" s="445"/>
      <c r="W597" s="445"/>
      <c r="X597" s="445"/>
      <c r="Y597" s="445"/>
      <c r="Z597" s="445"/>
      <c r="AA597" s="445"/>
      <c r="AB597" s="445"/>
      <c r="AC597" s="445"/>
      <c r="AD597" s="445"/>
      <c r="AE597" s="445"/>
      <c r="AF597" s="445"/>
      <c r="AG597" s="445"/>
      <c r="AH597" s="445"/>
      <c r="AI597" s="445"/>
      <c r="AJ597" s="445"/>
      <c r="AK597" s="445"/>
      <c r="AL597" s="445"/>
      <c r="AM597" s="445"/>
      <c r="AN597" s="445"/>
      <c r="AO597" s="445"/>
    </row>
    <row r="598" spans="1:41" s="446" customFormat="1">
      <c r="A598" s="445"/>
      <c r="B598" s="445"/>
      <c r="C598" s="445"/>
      <c r="D598" s="445"/>
      <c r="E598" s="445"/>
      <c r="F598" s="445"/>
      <c r="G598" s="445"/>
      <c r="H598" s="445"/>
      <c r="I598" s="445"/>
      <c r="J598" s="445"/>
      <c r="K598" s="445"/>
      <c r="L598" s="445"/>
      <c r="M598" s="445"/>
      <c r="N598" s="445"/>
      <c r="O598" s="445"/>
      <c r="P598" s="445"/>
      <c r="Q598" s="445"/>
      <c r="R598" s="445"/>
      <c r="S598" s="445"/>
      <c r="T598" s="445"/>
      <c r="U598" s="445"/>
      <c r="V598" s="445"/>
      <c r="W598" s="445"/>
      <c r="X598" s="445"/>
      <c r="Y598" s="445"/>
      <c r="Z598" s="445"/>
      <c r="AA598" s="445"/>
      <c r="AB598" s="445"/>
      <c r="AC598" s="445"/>
      <c r="AD598" s="445"/>
      <c r="AE598" s="445"/>
      <c r="AF598" s="445"/>
      <c r="AG598" s="445"/>
      <c r="AH598" s="445"/>
      <c r="AI598" s="445"/>
      <c r="AJ598" s="445"/>
      <c r="AK598" s="445"/>
      <c r="AL598" s="445"/>
      <c r="AM598" s="445"/>
      <c r="AN598" s="445"/>
      <c r="AO598" s="445"/>
    </row>
    <row r="599" spans="1:41" s="446" customFormat="1">
      <c r="A599" s="445"/>
      <c r="B599" s="445"/>
      <c r="C599" s="445"/>
      <c r="D599" s="445"/>
      <c r="E599" s="445"/>
      <c r="F599" s="445"/>
      <c r="G599" s="445"/>
      <c r="H599" s="445"/>
      <c r="I599" s="445"/>
      <c r="J599" s="445"/>
      <c r="K599" s="445"/>
      <c r="L599" s="445"/>
      <c r="M599" s="445"/>
      <c r="N599" s="445"/>
      <c r="O599" s="445"/>
      <c r="P599" s="445"/>
      <c r="Q599" s="445"/>
      <c r="R599" s="445"/>
      <c r="S599" s="445"/>
      <c r="T599" s="445"/>
      <c r="U599" s="445"/>
      <c r="V599" s="445"/>
      <c r="W599" s="445"/>
      <c r="X599" s="445"/>
      <c r="Y599" s="445"/>
      <c r="Z599" s="445"/>
      <c r="AA599" s="445"/>
      <c r="AB599" s="445"/>
      <c r="AC599" s="445"/>
      <c r="AD599" s="445"/>
      <c r="AE599" s="445"/>
      <c r="AF599" s="445"/>
      <c r="AG599" s="445"/>
      <c r="AH599" s="445"/>
      <c r="AI599" s="445"/>
      <c r="AJ599" s="445"/>
      <c r="AK599" s="445"/>
      <c r="AL599" s="445"/>
      <c r="AM599" s="445"/>
      <c r="AN599" s="445"/>
      <c r="AO599" s="445"/>
    </row>
    <row r="600" spans="1:41" s="446" customFormat="1">
      <c r="A600" s="445"/>
      <c r="B600" s="445"/>
      <c r="C600" s="445"/>
      <c r="D600" s="445"/>
      <c r="E600" s="445"/>
      <c r="F600" s="445"/>
      <c r="G600" s="445"/>
      <c r="H600" s="445"/>
      <c r="I600" s="445"/>
      <c r="J600" s="445"/>
      <c r="K600" s="445"/>
      <c r="L600" s="445"/>
      <c r="M600" s="445"/>
      <c r="N600" s="445"/>
      <c r="O600" s="445"/>
      <c r="P600" s="445"/>
      <c r="Q600" s="445"/>
      <c r="R600" s="445"/>
      <c r="S600" s="445"/>
      <c r="T600" s="445"/>
      <c r="U600" s="445"/>
      <c r="V600" s="445"/>
      <c r="W600" s="445"/>
      <c r="X600" s="445"/>
      <c r="Y600" s="445"/>
      <c r="Z600" s="445"/>
      <c r="AA600" s="445"/>
      <c r="AB600" s="445"/>
      <c r="AC600" s="445"/>
      <c r="AD600" s="445"/>
      <c r="AE600" s="445"/>
      <c r="AF600" s="445"/>
      <c r="AG600" s="445"/>
      <c r="AH600" s="445"/>
      <c r="AI600" s="445"/>
      <c r="AJ600" s="445"/>
      <c r="AK600" s="445"/>
      <c r="AL600" s="445"/>
      <c r="AM600" s="445"/>
      <c r="AN600" s="445"/>
      <c r="AO600" s="445"/>
    </row>
    <row r="601" spans="1:41" s="446" customFormat="1">
      <c r="A601" s="445"/>
      <c r="B601" s="445"/>
      <c r="C601" s="445"/>
      <c r="D601" s="445"/>
      <c r="E601" s="445"/>
      <c r="F601" s="445"/>
      <c r="G601" s="445"/>
      <c r="H601" s="445"/>
      <c r="I601" s="445"/>
      <c r="J601" s="445"/>
      <c r="K601" s="445"/>
      <c r="L601" s="445"/>
      <c r="M601" s="445"/>
      <c r="N601" s="445"/>
      <c r="O601" s="445"/>
      <c r="P601" s="445"/>
      <c r="Q601" s="445"/>
      <c r="R601" s="445"/>
      <c r="S601" s="445"/>
      <c r="T601" s="445"/>
      <c r="U601" s="445"/>
      <c r="V601" s="445"/>
      <c r="W601" s="445"/>
      <c r="X601" s="445"/>
      <c r="Y601" s="445"/>
      <c r="Z601" s="445"/>
      <c r="AA601" s="445"/>
      <c r="AB601" s="445"/>
      <c r="AC601" s="445"/>
      <c r="AD601" s="445"/>
      <c r="AE601" s="445"/>
      <c r="AF601" s="445"/>
      <c r="AG601" s="445"/>
      <c r="AH601" s="445"/>
      <c r="AI601" s="445"/>
      <c r="AJ601" s="445"/>
      <c r="AK601" s="445"/>
      <c r="AL601" s="445"/>
      <c r="AM601" s="445"/>
      <c r="AN601" s="445"/>
      <c r="AO601" s="445"/>
    </row>
    <row r="602" spans="1:41" s="446" customFormat="1">
      <c r="A602" s="445"/>
      <c r="B602" s="445"/>
      <c r="C602" s="445"/>
      <c r="D602" s="445"/>
      <c r="E602" s="445"/>
      <c r="F602" s="445"/>
      <c r="G602" s="445"/>
      <c r="H602" s="445"/>
      <c r="I602" s="445"/>
      <c r="J602" s="445"/>
      <c r="K602" s="445"/>
      <c r="L602" s="445"/>
      <c r="M602" s="445"/>
      <c r="N602" s="445"/>
      <c r="O602" s="445"/>
      <c r="P602" s="445"/>
      <c r="Q602" s="445"/>
      <c r="R602" s="445"/>
      <c r="S602" s="445"/>
      <c r="T602" s="445"/>
      <c r="U602" s="445"/>
      <c r="V602" s="445"/>
      <c r="W602" s="445"/>
      <c r="X602" s="445"/>
      <c r="Y602" s="445"/>
      <c r="Z602" s="445"/>
      <c r="AA602" s="445"/>
      <c r="AB602" s="445"/>
      <c r="AC602" s="445"/>
      <c r="AD602" s="445"/>
      <c r="AE602" s="445"/>
      <c r="AF602" s="445"/>
      <c r="AG602" s="445"/>
      <c r="AH602" s="445"/>
      <c r="AI602" s="445"/>
      <c r="AJ602" s="445"/>
      <c r="AK602" s="445"/>
      <c r="AL602" s="445"/>
      <c r="AM602" s="445"/>
      <c r="AN602" s="445"/>
      <c r="AO602" s="445"/>
    </row>
    <row r="603" spans="1:41" s="446" customFormat="1">
      <c r="A603" s="445"/>
      <c r="B603" s="445"/>
      <c r="C603" s="445"/>
      <c r="D603" s="445"/>
      <c r="E603" s="445"/>
      <c r="F603" s="445"/>
      <c r="G603" s="445"/>
      <c r="H603" s="445"/>
      <c r="I603" s="445"/>
      <c r="J603" s="445"/>
      <c r="K603" s="445"/>
      <c r="L603" s="445"/>
      <c r="M603" s="445"/>
      <c r="N603" s="445"/>
      <c r="O603" s="445"/>
      <c r="P603" s="445"/>
      <c r="Q603" s="445"/>
      <c r="R603" s="445"/>
      <c r="S603" s="445"/>
      <c r="T603" s="445"/>
      <c r="U603" s="445"/>
      <c r="V603" s="445"/>
      <c r="W603" s="445"/>
      <c r="X603" s="445"/>
      <c r="Y603" s="445"/>
      <c r="Z603" s="445"/>
      <c r="AA603" s="445"/>
      <c r="AB603" s="445"/>
      <c r="AC603" s="445"/>
      <c r="AD603" s="445"/>
      <c r="AE603" s="445"/>
      <c r="AF603" s="445"/>
      <c r="AG603" s="445"/>
      <c r="AH603" s="445"/>
      <c r="AI603" s="445"/>
      <c r="AJ603" s="445"/>
      <c r="AK603" s="445"/>
      <c r="AL603" s="445"/>
      <c r="AM603" s="445"/>
      <c r="AN603" s="445"/>
      <c r="AO603" s="445"/>
    </row>
    <row r="604" spans="1:41" s="446" customFormat="1">
      <c r="A604" s="445"/>
      <c r="B604" s="445"/>
      <c r="C604" s="445"/>
      <c r="D604" s="445"/>
      <c r="E604" s="445"/>
      <c r="F604" s="445"/>
      <c r="G604" s="445"/>
      <c r="H604" s="445"/>
      <c r="I604" s="445"/>
      <c r="J604" s="445"/>
      <c r="K604" s="445"/>
      <c r="L604" s="445"/>
      <c r="M604" s="445"/>
      <c r="N604" s="445"/>
      <c r="O604" s="445"/>
      <c r="P604" s="445"/>
      <c r="Q604" s="445"/>
      <c r="R604" s="445"/>
      <c r="S604" s="445"/>
      <c r="T604" s="445"/>
      <c r="U604" s="445"/>
      <c r="V604" s="445"/>
      <c r="W604" s="445"/>
      <c r="X604" s="445"/>
      <c r="Y604" s="445"/>
      <c r="Z604" s="445"/>
      <c r="AA604" s="445"/>
      <c r="AB604" s="445"/>
      <c r="AC604" s="445"/>
      <c r="AD604" s="445"/>
      <c r="AE604" s="445"/>
      <c r="AF604" s="445"/>
      <c r="AG604" s="445"/>
      <c r="AH604" s="445"/>
      <c r="AI604" s="445"/>
      <c r="AJ604" s="445"/>
      <c r="AK604" s="445"/>
      <c r="AL604" s="445"/>
      <c r="AM604" s="445"/>
      <c r="AN604" s="445"/>
      <c r="AO604" s="445"/>
    </row>
    <row r="605" spans="1:41" s="446" customFormat="1">
      <c r="A605" s="445"/>
      <c r="B605" s="445"/>
      <c r="C605" s="445"/>
      <c r="D605" s="445"/>
      <c r="E605" s="445"/>
      <c r="F605" s="445"/>
      <c r="G605" s="445"/>
      <c r="H605" s="445"/>
      <c r="I605" s="445"/>
      <c r="J605" s="445"/>
      <c r="K605" s="445"/>
      <c r="L605" s="445"/>
      <c r="M605" s="445"/>
      <c r="N605" s="445"/>
      <c r="O605" s="445"/>
      <c r="P605" s="445"/>
      <c r="Q605" s="445"/>
      <c r="R605" s="445"/>
      <c r="S605" s="445"/>
      <c r="T605" s="445"/>
      <c r="U605" s="445"/>
      <c r="V605" s="445"/>
      <c r="W605" s="445"/>
      <c r="X605" s="445"/>
      <c r="Y605" s="445"/>
      <c r="Z605" s="445"/>
      <c r="AA605" s="445"/>
      <c r="AB605" s="445"/>
      <c r="AC605" s="445"/>
      <c r="AD605" s="445"/>
      <c r="AE605" s="445"/>
      <c r="AF605" s="445"/>
      <c r="AG605" s="445"/>
      <c r="AH605" s="445"/>
      <c r="AI605" s="445"/>
      <c r="AJ605" s="445"/>
      <c r="AK605" s="445"/>
      <c r="AL605" s="445"/>
      <c r="AM605" s="445"/>
      <c r="AN605" s="445"/>
      <c r="AO605" s="445"/>
    </row>
    <row r="606" spans="1:41" s="446" customFormat="1">
      <c r="A606" s="445"/>
      <c r="B606" s="445"/>
      <c r="C606" s="445"/>
      <c r="D606" s="445"/>
      <c r="E606" s="445"/>
      <c r="F606" s="445"/>
      <c r="G606" s="445"/>
      <c r="H606" s="445"/>
      <c r="I606" s="445"/>
      <c r="J606" s="445"/>
      <c r="K606" s="445"/>
      <c r="L606" s="445"/>
      <c r="M606" s="445"/>
      <c r="N606" s="445"/>
      <c r="O606" s="445"/>
      <c r="P606" s="445"/>
      <c r="Q606" s="445"/>
      <c r="R606" s="445"/>
      <c r="S606" s="445"/>
      <c r="T606" s="445"/>
      <c r="U606" s="445"/>
      <c r="V606" s="445"/>
      <c r="W606" s="445"/>
      <c r="X606" s="445"/>
      <c r="Y606" s="445"/>
      <c r="Z606" s="445"/>
      <c r="AA606" s="445"/>
      <c r="AB606" s="445"/>
      <c r="AC606" s="445"/>
      <c r="AD606" s="445"/>
      <c r="AE606" s="445"/>
      <c r="AF606" s="445"/>
      <c r="AG606" s="445"/>
      <c r="AH606" s="445"/>
      <c r="AI606" s="445"/>
      <c r="AJ606" s="445"/>
      <c r="AK606" s="445"/>
      <c r="AL606" s="445"/>
      <c r="AM606" s="445"/>
      <c r="AN606" s="445"/>
      <c r="AO606" s="445"/>
    </row>
    <row r="607" spans="1:41" s="446" customFormat="1">
      <c r="A607" s="445"/>
      <c r="B607" s="445"/>
      <c r="C607" s="445"/>
      <c r="D607" s="445"/>
      <c r="E607" s="445"/>
      <c r="F607" s="445"/>
      <c r="G607" s="445"/>
      <c r="H607" s="445"/>
      <c r="I607" s="445"/>
      <c r="J607" s="445"/>
      <c r="K607" s="445"/>
      <c r="L607" s="445"/>
      <c r="M607" s="445"/>
      <c r="N607" s="445"/>
      <c r="O607" s="445"/>
      <c r="P607" s="445"/>
      <c r="Q607" s="445"/>
      <c r="R607" s="445"/>
      <c r="S607" s="445"/>
      <c r="T607" s="445"/>
      <c r="U607" s="445"/>
      <c r="V607" s="445"/>
      <c r="W607" s="445"/>
      <c r="X607" s="445"/>
      <c r="Y607" s="445"/>
      <c r="Z607" s="445"/>
      <c r="AA607" s="445"/>
      <c r="AB607" s="445"/>
      <c r="AC607" s="445"/>
      <c r="AD607" s="445"/>
      <c r="AE607" s="445"/>
      <c r="AF607" s="445"/>
      <c r="AG607" s="445"/>
      <c r="AH607" s="445"/>
      <c r="AI607" s="445"/>
      <c r="AJ607" s="445"/>
      <c r="AK607" s="445"/>
      <c r="AL607" s="445"/>
      <c r="AM607" s="445"/>
      <c r="AN607" s="445"/>
      <c r="AO607" s="445"/>
    </row>
    <row r="608" spans="1:41" s="446" customFormat="1">
      <c r="A608" s="445"/>
      <c r="B608" s="445"/>
      <c r="C608" s="445"/>
      <c r="D608" s="445"/>
      <c r="E608" s="445"/>
      <c r="F608" s="445"/>
      <c r="G608" s="445"/>
      <c r="H608" s="445"/>
      <c r="I608" s="445"/>
      <c r="J608" s="445"/>
      <c r="K608" s="445"/>
      <c r="L608" s="445"/>
      <c r="M608" s="445"/>
      <c r="N608" s="445"/>
      <c r="O608" s="445"/>
      <c r="P608" s="445"/>
      <c r="Q608" s="445"/>
      <c r="R608" s="445"/>
      <c r="S608" s="445"/>
      <c r="T608" s="445"/>
      <c r="U608" s="445"/>
      <c r="V608" s="445"/>
      <c r="W608" s="445"/>
      <c r="X608" s="445"/>
      <c r="Y608" s="445"/>
      <c r="Z608" s="445"/>
      <c r="AA608" s="445"/>
      <c r="AB608" s="445"/>
      <c r="AC608" s="445"/>
      <c r="AD608" s="445"/>
      <c r="AE608" s="445"/>
      <c r="AF608" s="445"/>
      <c r="AG608" s="445"/>
      <c r="AH608" s="445"/>
      <c r="AI608" s="445"/>
      <c r="AJ608" s="445"/>
      <c r="AK608" s="445"/>
      <c r="AL608" s="445"/>
      <c r="AM608" s="445"/>
      <c r="AN608" s="445"/>
      <c r="AO608" s="445"/>
    </row>
    <row r="609" spans="1:41" s="446" customFormat="1">
      <c r="A609" s="445"/>
      <c r="B609" s="445"/>
      <c r="C609" s="445"/>
      <c r="D609" s="445"/>
      <c r="E609" s="445"/>
      <c r="F609" s="445"/>
      <c r="G609" s="445"/>
      <c r="H609" s="445"/>
      <c r="I609" s="445"/>
      <c r="J609" s="445"/>
      <c r="K609" s="445"/>
      <c r="L609" s="445"/>
      <c r="M609" s="445"/>
      <c r="N609" s="445"/>
      <c r="O609" s="445"/>
      <c r="P609" s="445"/>
      <c r="Q609" s="445"/>
      <c r="R609" s="445"/>
      <c r="S609" s="445"/>
      <c r="T609" s="445"/>
      <c r="U609" s="445"/>
      <c r="V609" s="445"/>
      <c r="W609" s="445"/>
      <c r="X609" s="445"/>
      <c r="Y609" s="445"/>
      <c r="Z609" s="445"/>
      <c r="AA609" s="445"/>
      <c r="AB609" s="445"/>
      <c r="AC609" s="445"/>
      <c r="AD609" s="445"/>
      <c r="AE609" s="445"/>
      <c r="AF609" s="445"/>
      <c r="AG609" s="445"/>
      <c r="AH609" s="445"/>
      <c r="AI609" s="445"/>
      <c r="AJ609" s="445"/>
      <c r="AK609" s="445"/>
      <c r="AL609" s="445"/>
      <c r="AM609" s="445"/>
      <c r="AN609" s="445"/>
      <c r="AO609" s="445"/>
    </row>
    <row r="610" spans="1:41" s="446" customFormat="1">
      <c r="A610" s="445"/>
      <c r="B610" s="445"/>
      <c r="C610" s="445"/>
      <c r="D610" s="445"/>
      <c r="E610" s="445"/>
      <c r="F610" s="445"/>
      <c r="G610" s="445"/>
      <c r="H610" s="445"/>
      <c r="I610" s="445"/>
      <c r="J610" s="445"/>
      <c r="K610" s="445"/>
      <c r="L610" s="445"/>
      <c r="M610" s="445"/>
      <c r="N610" s="445"/>
      <c r="O610" s="445"/>
      <c r="P610" s="445"/>
      <c r="Q610" s="445"/>
      <c r="R610" s="445"/>
      <c r="S610" s="445"/>
      <c r="T610" s="445"/>
      <c r="U610" s="445"/>
      <c r="V610" s="445"/>
      <c r="W610" s="445"/>
      <c r="X610" s="445"/>
      <c r="Y610" s="445"/>
      <c r="Z610" s="445"/>
      <c r="AA610" s="445"/>
      <c r="AB610" s="445"/>
      <c r="AC610" s="445"/>
      <c r="AD610" s="445"/>
      <c r="AE610" s="445"/>
      <c r="AF610" s="445"/>
      <c r="AG610" s="445"/>
      <c r="AH610" s="445"/>
      <c r="AI610" s="445"/>
      <c r="AJ610" s="445"/>
      <c r="AK610" s="445"/>
      <c r="AL610" s="445"/>
      <c r="AM610" s="445"/>
      <c r="AN610" s="445"/>
      <c r="AO610" s="445"/>
    </row>
    <row r="611" spans="1:41" s="446" customFormat="1">
      <c r="A611" s="445"/>
      <c r="B611" s="445"/>
      <c r="C611" s="445"/>
      <c r="D611" s="445"/>
      <c r="E611" s="445"/>
      <c r="F611" s="445"/>
      <c r="G611" s="445"/>
      <c r="H611" s="445"/>
      <c r="I611" s="445"/>
      <c r="J611" s="445"/>
      <c r="K611" s="445"/>
      <c r="L611" s="445"/>
      <c r="M611" s="445"/>
      <c r="N611" s="445"/>
      <c r="O611" s="445"/>
      <c r="P611" s="445"/>
      <c r="Q611" s="445"/>
      <c r="R611" s="445"/>
      <c r="S611" s="445"/>
      <c r="T611" s="445"/>
      <c r="U611" s="445"/>
      <c r="V611" s="445"/>
      <c r="W611" s="445"/>
      <c r="X611" s="445"/>
      <c r="Y611" s="445"/>
      <c r="Z611" s="445"/>
      <c r="AA611" s="445"/>
      <c r="AB611" s="445"/>
      <c r="AC611" s="445"/>
      <c r="AD611" s="445"/>
      <c r="AE611" s="445"/>
      <c r="AF611" s="445"/>
      <c r="AG611" s="445"/>
      <c r="AH611" s="445"/>
      <c r="AI611" s="445"/>
      <c r="AJ611" s="445"/>
      <c r="AK611" s="445"/>
      <c r="AL611" s="445"/>
      <c r="AM611" s="445"/>
      <c r="AN611" s="445"/>
      <c r="AO611" s="445"/>
    </row>
    <row r="612" spans="1:41" s="446" customFormat="1">
      <c r="A612" s="445"/>
      <c r="B612" s="445"/>
      <c r="C612" s="445"/>
      <c r="D612" s="445"/>
      <c r="E612" s="445"/>
      <c r="F612" s="445"/>
      <c r="G612" s="445"/>
      <c r="H612" s="445"/>
      <c r="I612" s="445"/>
      <c r="J612" s="445"/>
      <c r="K612" s="445"/>
      <c r="L612" s="445"/>
      <c r="M612" s="445"/>
      <c r="N612" s="445"/>
      <c r="O612" s="445"/>
      <c r="P612" s="445"/>
      <c r="Q612" s="445"/>
      <c r="R612" s="445"/>
      <c r="S612" s="445"/>
      <c r="T612" s="445"/>
      <c r="U612" s="445"/>
      <c r="V612" s="445"/>
      <c r="W612" s="445"/>
      <c r="X612" s="445"/>
      <c r="Y612" s="445"/>
      <c r="Z612" s="445"/>
      <c r="AA612" s="445"/>
      <c r="AB612" s="445"/>
      <c r="AC612" s="445"/>
      <c r="AD612" s="445"/>
      <c r="AE612" s="445"/>
      <c r="AF612" s="445"/>
      <c r="AG612" s="445"/>
      <c r="AH612" s="445"/>
      <c r="AI612" s="445"/>
      <c r="AJ612" s="445"/>
      <c r="AK612" s="445"/>
      <c r="AL612" s="445"/>
      <c r="AM612" s="445"/>
      <c r="AN612" s="445"/>
      <c r="AO612" s="445"/>
    </row>
    <row r="613" spans="1:41" s="446" customFormat="1">
      <c r="A613" s="445"/>
      <c r="B613" s="445"/>
      <c r="C613" s="445"/>
      <c r="D613" s="445"/>
      <c r="E613" s="445"/>
      <c r="F613" s="445"/>
      <c r="G613" s="445"/>
      <c r="H613" s="445"/>
      <c r="I613" s="445"/>
      <c r="J613" s="445"/>
      <c r="K613" s="445"/>
      <c r="L613" s="445"/>
      <c r="M613" s="445"/>
      <c r="N613" s="445"/>
      <c r="O613" s="445"/>
      <c r="P613" s="445"/>
      <c r="Q613" s="445"/>
      <c r="R613" s="445"/>
      <c r="S613" s="445"/>
      <c r="T613" s="445"/>
      <c r="U613" s="445"/>
      <c r="V613" s="445"/>
      <c r="W613" s="445"/>
      <c r="X613" s="445"/>
      <c r="Y613" s="445"/>
      <c r="Z613" s="445"/>
      <c r="AA613" s="445"/>
      <c r="AB613" s="445"/>
      <c r="AC613" s="445"/>
      <c r="AD613" s="445"/>
      <c r="AE613" s="445"/>
      <c r="AF613" s="445"/>
      <c r="AG613" s="445"/>
      <c r="AH613" s="445"/>
      <c r="AI613" s="445"/>
      <c r="AJ613" s="445"/>
      <c r="AK613" s="445"/>
      <c r="AL613" s="445"/>
      <c r="AM613" s="445"/>
      <c r="AN613" s="445"/>
      <c r="AO613" s="445"/>
    </row>
    <row r="614" spans="1:41" s="446" customFormat="1">
      <c r="A614" s="445"/>
      <c r="B614" s="445"/>
      <c r="C614" s="445"/>
      <c r="D614" s="445"/>
      <c r="E614" s="445"/>
      <c r="F614" s="445"/>
      <c r="G614" s="445"/>
      <c r="H614" s="445"/>
      <c r="I614" s="445"/>
      <c r="J614" s="445"/>
      <c r="K614" s="445"/>
      <c r="L614" s="445"/>
      <c r="M614" s="445"/>
      <c r="N614" s="445"/>
      <c r="O614" s="445"/>
      <c r="P614" s="445"/>
      <c r="Q614" s="445"/>
      <c r="R614" s="445"/>
      <c r="S614" s="445"/>
      <c r="T614" s="445"/>
      <c r="U614" s="445"/>
      <c r="V614" s="445"/>
      <c r="W614" s="445"/>
      <c r="X614" s="445"/>
      <c r="Y614" s="445"/>
      <c r="Z614" s="445"/>
      <c r="AA614" s="445"/>
      <c r="AB614" s="445"/>
      <c r="AC614" s="445"/>
      <c r="AD614" s="445"/>
      <c r="AE614" s="445"/>
      <c r="AF614" s="445"/>
      <c r="AG614" s="445"/>
      <c r="AH614" s="445"/>
      <c r="AI614" s="445"/>
      <c r="AJ614" s="445"/>
      <c r="AK614" s="445"/>
      <c r="AL614" s="445"/>
      <c r="AM614" s="445"/>
      <c r="AN614" s="445"/>
      <c r="AO614" s="445"/>
    </row>
    <row r="615" spans="1:41" s="446" customFormat="1">
      <c r="A615" s="445"/>
      <c r="B615" s="445"/>
      <c r="C615" s="445"/>
      <c r="D615" s="445"/>
      <c r="E615" s="445"/>
      <c r="F615" s="445"/>
      <c r="G615" s="445"/>
      <c r="H615" s="445"/>
      <c r="I615" s="445"/>
      <c r="J615" s="445"/>
      <c r="K615" s="445"/>
      <c r="L615" s="445"/>
      <c r="M615" s="445"/>
      <c r="N615" s="445"/>
      <c r="O615" s="445"/>
      <c r="P615" s="445"/>
      <c r="Q615" s="445"/>
      <c r="R615" s="445"/>
      <c r="S615" s="445"/>
      <c r="T615" s="445"/>
      <c r="U615" s="445"/>
      <c r="V615" s="445"/>
      <c r="W615" s="445"/>
      <c r="X615" s="445"/>
      <c r="Y615" s="445"/>
      <c r="Z615" s="445"/>
      <c r="AA615" s="445"/>
      <c r="AB615" s="445"/>
      <c r="AC615" s="445"/>
      <c r="AD615" s="445"/>
      <c r="AE615" s="445"/>
      <c r="AF615" s="445"/>
      <c r="AG615" s="445"/>
      <c r="AH615" s="445"/>
      <c r="AI615" s="445"/>
      <c r="AJ615" s="445"/>
      <c r="AK615" s="445"/>
      <c r="AL615" s="445"/>
      <c r="AM615" s="445"/>
      <c r="AN615" s="445"/>
      <c r="AO615" s="445"/>
    </row>
    <row r="616" spans="1:41" s="446" customFormat="1">
      <c r="A616" s="445"/>
      <c r="B616" s="445"/>
      <c r="C616" s="445"/>
      <c r="D616" s="445"/>
      <c r="E616" s="445"/>
      <c r="F616" s="445"/>
      <c r="G616" s="445"/>
      <c r="H616" s="445"/>
      <c r="I616" s="445"/>
      <c r="J616" s="445"/>
      <c r="K616" s="445"/>
      <c r="L616" s="445"/>
      <c r="M616" s="445"/>
      <c r="N616" s="445"/>
      <c r="O616" s="445"/>
      <c r="P616" s="445"/>
      <c r="Q616" s="445"/>
      <c r="R616" s="445"/>
      <c r="S616" s="445"/>
      <c r="T616" s="445"/>
      <c r="U616" s="445"/>
      <c r="V616" s="445"/>
      <c r="W616" s="445"/>
      <c r="X616" s="445"/>
      <c r="Y616" s="445"/>
      <c r="Z616" s="445"/>
      <c r="AA616" s="445"/>
      <c r="AB616" s="445"/>
      <c r="AC616" s="445"/>
      <c r="AD616" s="445"/>
      <c r="AE616" s="445"/>
      <c r="AF616" s="445"/>
      <c r="AG616" s="445"/>
      <c r="AH616" s="445"/>
      <c r="AI616" s="445"/>
      <c r="AJ616" s="445"/>
      <c r="AK616" s="445"/>
      <c r="AL616" s="445"/>
      <c r="AM616" s="445"/>
      <c r="AN616" s="445"/>
      <c r="AO616" s="445"/>
    </row>
    <row r="617" spans="1:41" s="446" customFormat="1">
      <c r="A617" s="445"/>
      <c r="B617" s="445"/>
      <c r="C617" s="445"/>
      <c r="D617" s="445"/>
      <c r="E617" s="445"/>
      <c r="F617" s="445"/>
      <c r="G617" s="445"/>
      <c r="H617" s="445"/>
      <c r="I617" s="445"/>
      <c r="J617" s="445"/>
      <c r="K617" s="445"/>
      <c r="L617" s="445"/>
      <c r="M617" s="445"/>
      <c r="N617" s="445"/>
      <c r="O617" s="445"/>
      <c r="P617" s="445"/>
      <c r="Q617" s="445"/>
      <c r="R617" s="445"/>
      <c r="S617" s="445"/>
      <c r="T617" s="445"/>
      <c r="U617" s="445"/>
      <c r="V617" s="445"/>
      <c r="W617" s="445"/>
      <c r="X617" s="445"/>
      <c r="Y617" s="445"/>
      <c r="Z617" s="445"/>
      <c r="AA617" s="445"/>
      <c r="AB617" s="445"/>
      <c r="AC617" s="445"/>
      <c r="AD617" s="445"/>
      <c r="AE617" s="445"/>
      <c r="AF617" s="445"/>
      <c r="AG617" s="445"/>
      <c r="AH617" s="445"/>
      <c r="AI617" s="445"/>
      <c r="AJ617" s="445"/>
      <c r="AK617" s="445"/>
      <c r="AL617" s="445"/>
      <c r="AM617" s="445"/>
      <c r="AN617" s="445"/>
      <c r="AO617" s="445"/>
    </row>
    <row r="618" spans="1:41" s="446" customFormat="1">
      <c r="A618" s="445"/>
      <c r="B618" s="445"/>
      <c r="C618" s="445"/>
      <c r="D618" s="445"/>
      <c r="E618" s="445"/>
      <c r="F618" s="445"/>
      <c r="G618" s="445"/>
      <c r="H618" s="445"/>
      <c r="I618" s="445"/>
      <c r="J618" s="445"/>
      <c r="K618" s="445"/>
      <c r="L618" s="445"/>
      <c r="M618" s="445"/>
      <c r="N618" s="445"/>
      <c r="O618" s="445"/>
      <c r="P618" s="445"/>
      <c r="Q618" s="445"/>
      <c r="R618" s="445"/>
      <c r="S618" s="445"/>
      <c r="T618" s="445"/>
      <c r="U618" s="445"/>
      <c r="V618" s="445"/>
      <c r="W618" s="445"/>
      <c r="X618" s="445"/>
      <c r="Y618" s="445"/>
      <c r="Z618" s="445"/>
      <c r="AA618" s="445"/>
      <c r="AB618" s="445"/>
      <c r="AC618" s="445"/>
      <c r="AD618" s="445"/>
      <c r="AE618" s="445"/>
      <c r="AF618" s="445"/>
      <c r="AG618" s="445"/>
      <c r="AH618" s="445"/>
      <c r="AI618" s="445"/>
      <c r="AJ618" s="445"/>
      <c r="AK618" s="445"/>
      <c r="AL618" s="445"/>
      <c r="AM618" s="445"/>
      <c r="AN618" s="445"/>
      <c r="AO618" s="445"/>
    </row>
    <row r="619" spans="1:41" s="446" customFormat="1">
      <c r="A619" s="445"/>
      <c r="B619" s="445"/>
      <c r="C619" s="445"/>
      <c r="D619" s="445"/>
      <c r="E619" s="445"/>
      <c r="F619" s="445"/>
      <c r="G619" s="445"/>
      <c r="H619" s="445"/>
      <c r="I619" s="445"/>
      <c r="J619" s="445"/>
      <c r="K619" s="445"/>
      <c r="L619" s="445"/>
      <c r="M619" s="445"/>
      <c r="N619" s="445"/>
      <c r="O619" s="445"/>
      <c r="P619" s="445"/>
      <c r="Q619" s="445"/>
      <c r="R619" s="445"/>
      <c r="S619" s="445"/>
      <c r="T619" s="445"/>
      <c r="U619" s="445"/>
      <c r="V619" s="445"/>
      <c r="W619" s="445"/>
      <c r="X619" s="445"/>
      <c r="Y619" s="445"/>
      <c r="Z619" s="445"/>
      <c r="AA619" s="445"/>
      <c r="AB619" s="445"/>
      <c r="AC619" s="445"/>
      <c r="AD619" s="445"/>
      <c r="AE619" s="445"/>
      <c r="AF619" s="445"/>
      <c r="AG619" s="445"/>
      <c r="AH619" s="445"/>
      <c r="AI619" s="445"/>
      <c r="AJ619" s="445"/>
      <c r="AK619" s="445"/>
      <c r="AL619" s="445"/>
      <c r="AM619" s="445"/>
      <c r="AN619" s="445"/>
      <c r="AO619" s="445"/>
    </row>
    <row r="620" spans="1:41" s="446" customFormat="1">
      <c r="A620" s="445"/>
      <c r="B620" s="445"/>
      <c r="C620" s="445"/>
      <c r="D620" s="445"/>
      <c r="E620" s="445"/>
      <c r="F620" s="445"/>
      <c r="G620" s="445"/>
      <c r="H620" s="445"/>
      <c r="I620" s="445"/>
      <c r="J620" s="445"/>
      <c r="K620" s="445"/>
      <c r="L620" s="445"/>
      <c r="M620" s="445"/>
      <c r="N620" s="445"/>
      <c r="O620" s="445"/>
      <c r="P620" s="445"/>
      <c r="Q620" s="445"/>
      <c r="R620" s="445"/>
      <c r="S620" s="445"/>
      <c r="T620" s="445"/>
      <c r="U620" s="445"/>
      <c r="V620" s="445"/>
      <c r="W620" s="445"/>
      <c r="X620" s="445"/>
      <c r="Y620" s="445"/>
      <c r="Z620" s="445"/>
      <c r="AA620" s="445"/>
      <c r="AB620" s="445"/>
      <c r="AC620" s="445"/>
      <c r="AD620" s="445"/>
      <c r="AE620" s="445"/>
      <c r="AF620" s="445"/>
      <c r="AG620" s="445"/>
      <c r="AH620" s="445"/>
      <c r="AI620" s="445"/>
      <c r="AJ620" s="445"/>
      <c r="AK620" s="445"/>
      <c r="AL620" s="445"/>
      <c r="AM620" s="445"/>
      <c r="AN620" s="445"/>
      <c r="AO620" s="445"/>
    </row>
    <row r="621" spans="1:41" s="446" customFormat="1">
      <c r="A621" s="445"/>
      <c r="B621" s="445"/>
      <c r="C621" s="445"/>
      <c r="D621" s="445"/>
      <c r="E621" s="445"/>
      <c r="F621" s="445"/>
      <c r="G621" s="445"/>
      <c r="H621" s="445"/>
      <c r="I621" s="445"/>
      <c r="J621" s="445"/>
      <c r="K621" s="445"/>
      <c r="L621" s="445"/>
      <c r="M621" s="445"/>
      <c r="N621" s="445"/>
      <c r="O621" s="445"/>
      <c r="P621" s="445"/>
      <c r="Q621" s="445"/>
      <c r="R621" s="445"/>
      <c r="S621" s="445"/>
      <c r="T621" s="445"/>
      <c r="U621" s="445"/>
      <c r="V621" s="445"/>
      <c r="W621" s="445"/>
      <c r="X621" s="445"/>
      <c r="Y621" s="445"/>
      <c r="Z621" s="445"/>
      <c r="AA621" s="445"/>
      <c r="AB621" s="445"/>
      <c r="AC621" s="445"/>
      <c r="AD621" s="445"/>
      <c r="AE621" s="445"/>
      <c r="AF621" s="445"/>
      <c r="AG621" s="445"/>
      <c r="AH621" s="445"/>
      <c r="AI621" s="445"/>
      <c r="AJ621" s="445"/>
      <c r="AK621" s="445"/>
      <c r="AL621" s="445"/>
      <c r="AM621" s="445"/>
      <c r="AN621" s="445"/>
      <c r="AO621" s="445"/>
    </row>
    <row r="622" spans="1:41" s="446" customFormat="1">
      <c r="A622" s="445"/>
      <c r="B622" s="445"/>
      <c r="C622" s="445"/>
      <c r="D622" s="445"/>
      <c r="E622" s="445"/>
      <c r="F622" s="445"/>
      <c r="G622" s="445"/>
      <c r="H622" s="445"/>
      <c r="I622" s="445"/>
      <c r="J622" s="445"/>
      <c r="K622" s="445"/>
      <c r="L622" s="445"/>
      <c r="M622" s="445"/>
      <c r="N622" s="445"/>
      <c r="O622" s="445"/>
      <c r="P622" s="445"/>
      <c r="Q622" s="445"/>
      <c r="R622" s="445"/>
      <c r="S622" s="445"/>
      <c r="T622" s="445"/>
      <c r="U622" s="445"/>
      <c r="V622" s="445"/>
      <c r="W622" s="445"/>
      <c r="X622" s="445"/>
      <c r="Y622" s="445"/>
      <c r="Z622" s="445"/>
      <c r="AA622" s="445"/>
      <c r="AB622" s="445"/>
      <c r="AC622" s="445"/>
      <c r="AD622" s="445"/>
      <c r="AE622" s="445"/>
      <c r="AF622" s="445"/>
      <c r="AG622" s="445"/>
      <c r="AH622" s="445"/>
      <c r="AI622" s="445"/>
      <c r="AJ622" s="445"/>
      <c r="AK622" s="445"/>
      <c r="AL622" s="445"/>
      <c r="AM622" s="445"/>
      <c r="AN622" s="445"/>
      <c r="AO622" s="445"/>
    </row>
    <row r="623" spans="1:41" s="446" customFormat="1">
      <c r="A623" s="445"/>
      <c r="B623" s="445"/>
      <c r="C623" s="445"/>
      <c r="D623" s="445"/>
      <c r="E623" s="445"/>
      <c r="F623" s="445"/>
      <c r="G623" s="445"/>
      <c r="H623" s="445"/>
      <c r="I623" s="445"/>
      <c r="J623" s="445"/>
      <c r="K623" s="445"/>
      <c r="L623" s="445"/>
      <c r="M623" s="445"/>
      <c r="N623" s="445"/>
      <c r="O623" s="445"/>
      <c r="P623" s="445"/>
      <c r="Q623" s="445"/>
      <c r="R623" s="445"/>
      <c r="S623" s="445"/>
      <c r="T623" s="445"/>
      <c r="U623" s="445"/>
      <c r="V623" s="445"/>
      <c r="W623" s="445"/>
      <c r="X623" s="445"/>
      <c r="Y623" s="445"/>
      <c r="Z623" s="445"/>
      <c r="AA623" s="445"/>
      <c r="AB623" s="445"/>
      <c r="AC623" s="445"/>
      <c r="AD623" s="445"/>
      <c r="AE623" s="445"/>
      <c r="AF623" s="445"/>
      <c r="AG623" s="445"/>
      <c r="AH623" s="445"/>
      <c r="AI623" s="445"/>
      <c r="AJ623" s="445"/>
      <c r="AK623" s="445"/>
      <c r="AL623" s="445"/>
      <c r="AM623" s="445"/>
      <c r="AN623" s="445"/>
      <c r="AO623" s="445"/>
    </row>
    <row r="624" spans="1:41" s="446" customFormat="1">
      <c r="A624" s="445"/>
      <c r="B624" s="445"/>
      <c r="C624" s="445"/>
      <c r="D624" s="445"/>
      <c r="E624" s="445"/>
      <c r="F624" s="445"/>
      <c r="G624" s="445"/>
      <c r="H624" s="445"/>
      <c r="I624" s="445"/>
      <c r="J624" s="445"/>
      <c r="K624" s="445"/>
      <c r="L624" s="445"/>
      <c r="M624" s="445"/>
      <c r="N624" s="445"/>
      <c r="O624" s="445"/>
      <c r="P624" s="445"/>
      <c r="Q624" s="445"/>
      <c r="R624" s="445"/>
      <c r="S624" s="445"/>
      <c r="T624" s="445"/>
      <c r="U624" s="445"/>
      <c r="V624" s="445"/>
      <c r="W624" s="445"/>
      <c r="X624" s="445"/>
      <c r="Y624" s="445"/>
      <c r="Z624" s="445"/>
      <c r="AA624" s="445"/>
      <c r="AB624" s="445"/>
      <c r="AC624" s="445"/>
      <c r="AD624" s="445"/>
      <c r="AE624" s="445"/>
      <c r="AF624" s="445"/>
      <c r="AG624" s="445"/>
      <c r="AH624" s="445"/>
      <c r="AI624" s="445"/>
      <c r="AJ624" s="445"/>
      <c r="AK624" s="445"/>
      <c r="AL624" s="445"/>
      <c r="AM624" s="445"/>
      <c r="AN624" s="445"/>
      <c r="AO624" s="445"/>
    </row>
    <row r="625" spans="1:41" s="446" customFormat="1">
      <c r="A625" s="445"/>
      <c r="B625" s="445"/>
      <c r="C625" s="445"/>
      <c r="D625" s="445"/>
      <c r="E625" s="445"/>
      <c r="F625" s="445"/>
      <c r="G625" s="445"/>
      <c r="H625" s="445"/>
      <c r="I625" s="445"/>
      <c r="J625" s="445"/>
      <c r="K625" s="445"/>
      <c r="L625" s="445"/>
      <c r="M625" s="445"/>
      <c r="N625" s="445"/>
      <c r="O625" s="445"/>
      <c r="P625" s="445"/>
      <c r="Q625" s="445"/>
      <c r="R625" s="445"/>
      <c r="S625" s="445"/>
      <c r="T625" s="445"/>
      <c r="U625" s="445"/>
      <c r="V625" s="445"/>
      <c r="W625" s="445"/>
      <c r="X625" s="445"/>
      <c r="Y625" s="445"/>
      <c r="Z625" s="445"/>
      <c r="AA625" s="445"/>
      <c r="AB625" s="445"/>
      <c r="AC625" s="445"/>
      <c r="AD625" s="445"/>
      <c r="AE625" s="445"/>
      <c r="AF625" s="445"/>
      <c r="AG625" s="445"/>
      <c r="AH625" s="445"/>
      <c r="AI625" s="445"/>
      <c r="AJ625" s="445"/>
      <c r="AK625" s="445"/>
      <c r="AL625" s="445"/>
      <c r="AM625" s="445"/>
      <c r="AN625" s="445"/>
      <c r="AO625" s="445"/>
    </row>
    <row r="626" spans="1:41" s="446" customFormat="1">
      <c r="A626" s="445"/>
      <c r="B626" s="445"/>
      <c r="C626" s="445"/>
      <c r="D626" s="445"/>
      <c r="E626" s="445"/>
      <c r="F626" s="445"/>
      <c r="G626" s="445"/>
      <c r="H626" s="445"/>
      <c r="I626" s="445"/>
      <c r="J626" s="445"/>
      <c r="K626" s="445"/>
      <c r="L626" s="445"/>
      <c r="M626" s="445"/>
      <c r="N626" s="445"/>
      <c r="O626" s="445"/>
      <c r="P626" s="445"/>
      <c r="Q626" s="445"/>
      <c r="R626" s="445"/>
      <c r="S626" s="445"/>
      <c r="T626" s="445"/>
      <c r="U626" s="445"/>
      <c r="V626" s="445"/>
      <c r="W626" s="445"/>
      <c r="X626" s="445"/>
      <c r="Y626" s="445"/>
      <c r="Z626" s="445"/>
      <c r="AA626" s="445"/>
      <c r="AB626" s="445"/>
      <c r="AC626" s="445"/>
      <c r="AD626" s="445"/>
      <c r="AE626" s="445"/>
      <c r="AF626" s="445"/>
      <c r="AG626" s="445"/>
      <c r="AH626" s="445"/>
      <c r="AI626" s="445"/>
      <c r="AJ626" s="445"/>
      <c r="AK626" s="445"/>
      <c r="AL626" s="445"/>
      <c r="AM626" s="445"/>
      <c r="AN626" s="445"/>
      <c r="AO626" s="445"/>
    </row>
    <row r="627" spans="1:41" s="446" customFormat="1">
      <c r="A627" s="445"/>
      <c r="B627" s="445"/>
      <c r="C627" s="445"/>
      <c r="D627" s="445"/>
      <c r="E627" s="445"/>
      <c r="F627" s="445"/>
      <c r="G627" s="445"/>
      <c r="H627" s="445"/>
      <c r="I627" s="445"/>
      <c r="J627" s="445"/>
      <c r="K627" s="445"/>
      <c r="L627" s="445"/>
      <c r="M627" s="445"/>
      <c r="N627" s="445"/>
      <c r="O627" s="445"/>
      <c r="P627" s="445"/>
      <c r="Q627" s="445"/>
      <c r="R627" s="445"/>
      <c r="S627" s="445"/>
      <c r="T627" s="445"/>
      <c r="U627" s="445"/>
      <c r="V627" s="445"/>
      <c r="W627" s="445"/>
      <c r="X627" s="445"/>
      <c r="Y627" s="445"/>
      <c r="Z627" s="445"/>
      <c r="AA627" s="445"/>
      <c r="AB627" s="445"/>
      <c r="AC627" s="445"/>
      <c r="AD627" s="445"/>
      <c r="AE627" s="445"/>
      <c r="AF627" s="445"/>
      <c r="AG627" s="445"/>
      <c r="AH627" s="445"/>
      <c r="AI627" s="445"/>
      <c r="AJ627" s="445"/>
      <c r="AK627" s="445"/>
      <c r="AL627" s="445"/>
      <c r="AM627" s="445"/>
      <c r="AN627" s="445"/>
      <c r="AO627" s="445"/>
    </row>
    <row r="628" spans="1:41" s="446" customFormat="1">
      <c r="A628" s="445"/>
      <c r="B628" s="445"/>
      <c r="C628" s="445"/>
      <c r="D628" s="445"/>
      <c r="E628" s="445"/>
      <c r="F628" s="445"/>
      <c r="G628" s="445"/>
      <c r="H628" s="445"/>
      <c r="I628" s="445"/>
      <c r="J628" s="445"/>
      <c r="K628" s="445"/>
      <c r="L628" s="445"/>
      <c r="M628" s="445"/>
      <c r="N628" s="445"/>
      <c r="O628" s="445"/>
      <c r="P628" s="445"/>
      <c r="Q628" s="445"/>
      <c r="R628" s="445"/>
      <c r="S628" s="445"/>
      <c r="T628" s="445"/>
      <c r="U628" s="445"/>
      <c r="V628" s="445"/>
      <c r="W628" s="445"/>
      <c r="X628" s="445"/>
      <c r="Y628" s="445"/>
      <c r="Z628" s="445"/>
      <c r="AA628" s="445"/>
      <c r="AB628" s="445"/>
      <c r="AC628" s="445"/>
      <c r="AD628" s="445"/>
      <c r="AE628" s="445"/>
      <c r="AF628" s="445"/>
      <c r="AG628" s="445"/>
      <c r="AH628" s="445"/>
      <c r="AI628" s="445"/>
      <c r="AJ628" s="445"/>
      <c r="AK628" s="445"/>
      <c r="AL628" s="445"/>
      <c r="AM628" s="445"/>
      <c r="AN628" s="445"/>
      <c r="AO628" s="445"/>
    </row>
    <row r="629" spans="1:41" s="446" customFormat="1">
      <c r="A629" s="445"/>
      <c r="B629" s="445"/>
      <c r="C629" s="445"/>
      <c r="D629" s="445"/>
      <c r="E629" s="445"/>
      <c r="F629" s="445"/>
      <c r="G629" s="445"/>
      <c r="H629" s="445"/>
      <c r="I629" s="445"/>
      <c r="J629" s="445"/>
      <c r="K629" s="445"/>
      <c r="L629" s="445"/>
      <c r="M629" s="445"/>
      <c r="N629" s="445"/>
      <c r="O629" s="445"/>
      <c r="P629" s="445"/>
      <c r="Q629" s="445"/>
      <c r="R629" s="445"/>
      <c r="S629" s="445"/>
      <c r="T629" s="445"/>
      <c r="U629" s="445"/>
      <c r="V629" s="445"/>
      <c r="W629" s="445"/>
      <c r="X629" s="445"/>
      <c r="Y629" s="445"/>
      <c r="Z629" s="445"/>
      <c r="AA629" s="445"/>
      <c r="AB629" s="445"/>
      <c r="AC629" s="445"/>
      <c r="AD629" s="445"/>
      <c r="AE629" s="445"/>
      <c r="AF629" s="445"/>
      <c r="AG629" s="445"/>
      <c r="AH629" s="445"/>
      <c r="AI629" s="445"/>
      <c r="AJ629" s="445"/>
      <c r="AK629" s="445"/>
      <c r="AL629" s="445"/>
      <c r="AM629" s="445"/>
      <c r="AN629" s="445"/>
      <c r="AO629" s="445"/>
    </row>
    <row r="630" spans="1:41" s="446" customFormat="1">
      <c r="A630" s="445"/>
      <c r="B630" s="445"/>
      <c r="C630" s="445"/>
      <c r="D630" s="445"/>
      <c r="E630" s="445"/>
      <c r="F630" s="445"/>
      <c r="G630" s="445"/>
      <c r="H630" s="445"/>
      <c r="I630" s="445"/>
      <c r="J630" s="445"/>
      <c r="K630" s="445"/>
      <c r="L630" s="445"/>
      <c r="M630" s="445"/>
      <c r="N630" s="445"/>
      <c r="O630" s="445"/>
      <c r="P630" s="445"/>
      <c r="Q630" s="445"/>
      <c r="R630" s="445"/>
      <c r="S630" s="445"/>
      <c r="T630" s="445"/>
      <c r="U630" s="445"/>
      <c r="V630" s="445"/>
      <c r="W630" s="445"/>
      <c r="X630" s="445"/>
      <c r="Y630" s="445"/>
      <c r="Z630" s="445"/>
      <c r="AA630" s="445"/>
      <c r="AB630" s="445"/>
      <c r="AC630" s="445"/>
      <c r="AD630" s="445"/>
      <c r="AE630" s="445"/>
      <c r="AF630" s="445"/>
      <c r="AG630" s="445"/>
      <c r="AH630" s="445"/>
      <c r="AI630" s="445"/>
      <c r="AJ630" s="445"/>
      <c r="AK630" s="445"/>
      <c r="AL630" s="445"/>
      <c r="AM630" s="445"/>
      <c r="AN630" s="445"/>
      <c r="AO630" s="445"/>
    </row>
    <row r="631" spans="1:41" s="446" customFormat="1">
      <c r="A631" s="445"/>
      <c r="B631" s="445"/>
      <c r="C631" s="445"/>
      <c r="D631" s="445"/>
      <c r="E631" s="445"/>
      <c r="F631" s="445"/>
      <c r="G631" s="445"/>
      <c r="H631" s="445"/>
      <c r="I631" s="445"/>
      <c r="J631" s="445"/>
      <c r="K631" s="445"/>
      <c r="L631" s="445"/>
      <c r="M631" s="445"/>
      <c r="N631" s="445"/>
      <c r="O631" s="445"/>
      <c r="P631" s="445"/>
      <c r="Q631" s="445"/>
      <c r="R631" s="445"/>
      <c r="S631" s="445"/>
      <c r="T631" s="445"/>
      <c r="U631" s="445"/>
      <c r="V631" s="445"/>
      <c r="W631" s="445"/>
      <c r="X631" s="445"/>
      <c r="Y631" s="445"/>
      <c r="Z631" s="445"/>
      <c r="AA631" s="445"/>
      <c r="AB631" s="445"/>
      <c r="AC631" s="445"/>
      <c r="AD631" s="445"/>
      <c r="AE631" s="445"/>
      <c r="AF631" s="445"/>
      <c r="AG631" s="445"/>
      <c r="AH631" s="445"/>
      <c r="AI631" s="445"/>
      <c r="AJ631" s="445"/>
      <c r="AK631" s="445"/>
      <c r="AL631" s="445"/>
      <c r="AM631" s="445"/>
      <c r="AN631" s="445"/>
      <c r="AO631" s="445"/>
    </row>
    <row r="632" spans="1:41" s="446" customFormat="1">
      <c r="A632" s="445"/>
      <c r="B632" s="445"/>
      <c r="C632" s="445"/>
      <c r="D632" s="445"/>
      <c r="E632" s="445"/>
      <c r="F632" s="445"/>
      <c r="G632" s="445"/>
      <c r="H632" s="445"/>
      <c r="I632" s="445"/>
      <c r="J632" s="445"/>
      <c r="K632" s="445"/>
      <c r="L632" s="445"/>
      <c r="M632" s="445"/>
      <c r="N632" s="445"/>
      <c r="O632" s="445"/>
      <c r="P632" s="445"/>
      <c r="Q632" s="445"/>
      <c r="R632" s="445"/>
      <c r="S632" s="445"/>
      <c r="T632" s="445"/>
      <c r="U632" s="445"/>
      <c r="V632" s="445"/>
      <c r="W632" s="445"/>
      <c r="X632" s="445"/>
      <c r="Y632" s="445"/>
      <c r="Z632" s="445"/>
      <c r="AA632" s="445"/>
      <c r="AB632" s="445"/>
      <c r="AC632" s="445"/>
      <c r="AD632" s="445"/>
      <c r="AE632" s="445"/>
      <c r="AF632" s="445"/>
      <c r="AG632" s="445"/>
      <c r="AH632" s="445"/>
      <c r="AI632" s="445"/>
      <c r="AJ632" s="445"/>
      <c r="AK632" s="445"/>
      <c r="AL632" s="445"/>
      <c r="AM632" s="445"/>
      <c r="AN632" s="445"/>
      <c r="AO632" s="445"/>
    </row>
    <row r="633" spans="1:41" s="446" customFormat="1">
      <c r="A633" s="445"/>
      <c r="B633" s="445"/>
      <c r="C633" s="445"/>
      <c r="D633" s="445"/>
      <c r="E633" s="445"/>
      <c r="F633" s="445"/>
      <c r="G633" s="445"/>
      <c r="H633" s="445"/>
      <c r="I633" s="445"/>
      <c r="J633" s="445"/>
      <c r="K633" s="445"/>
      <c r="L633" s="445"/>
      <c r="M633" s="445"/>
      <c r="N633" s="445"/>
      <c r="O633" s="445"/>
      <c r="P633" s="445"/>
      <c r="Q633" s="445"/>
      <c r="R633" s="445"/>
      <c r="S633" s="445"/>
      <c r="T633" s="445"/>
      <c r="U633" s="445"/>
      <c r="V633" s="445"/>
      <c r="W633" s="445"/>
      <c r="X633" s="445"/>
      <c r="Y633" s="445"/>
      <c r="Z633" s="445"/>
      <c r="AA633" s="445"/>
      <c r="AB633" s="445"/>
      <c r="AC633" s="445"/>
      <c r="AD633" s="445"/>
      <c r="AE633" s="445"/>
      <c r="AF633" s="445"/>
      <c r="AG633" s="445"/>
      <c r="AH633" s="445"/>
      <c r="AI633" s="445"/>
      <c r="AJ633" s="445"/>
      <c r="AK633" s="445"/>
      <c r="AL633" s="445"/>
      <c r="AM633" s="445"/>
      <c r="AN633" s="445"/>
      <c r="AO633" s="445"/>
    </row>
    <row r="634" spans="1:41" s="446" customFormat="1">
      <c r="A634" s="445"/>
      <c r="B634" s="445"/>
      <c r="C634" s="445"/>
      <c r="D634" s="445"/>
      <c r="E634" s="445"/>
      <c r="F634" s="445"/>
      <c r="G634" s="445"/>
      <c r="H634" s="445"/>
      <c r="I634" s="445"/>
      <c r="J634" s="445"/>
      <c r="K634" s="445"/>
      <c r="L634" s="445"/>
      <c r="M634" s="445"/>
      <c r="N634" s="445"/>
      <c r="O634" s="445"/>
      <c r="P634" s="445"/>
      <c r="Q634" s="445"/>
      <c r="R634" s="445"/>
      <c r="S634" s="445"/>
      <c r="T634" s="445"/>
      <c r="U634" s="445"/>
      <c r="V634" s="445"/>
      <c r="W634" s="445"/>
      <c r="X634" s="445"/>
      <c r="Y634" s="445"/>
      <c r="Z634" s="445"/>
      <c r="AA634" s="445"/>
      <c r="AB634" s="445"/>
      <c r="AC634" s="445"/>
      <c r="AD634" s="445"/>
      <c r="AE634" s="445"/>
      <c r="AF634" s="445"/>
      <c r="AG634" s="445"/>
      <c r="AH634" s="445"/>
      <c r="AI634" s="445"/>
      <c r="AJ634" s="445"/>
      <c r="AK634" s="445"/>
      <c r="AL634" s="445"/>
      <c r="AM634" s="445"/>
      <c r="AN634" s="445"/>
      <c r="AO634" s="445"/>
    </row>
    <row r="635" spans="1:41" s="446" customFormat="1">
      <c r="A635" s="445"/>
      <c r="B635" s="445"/>
      <c r="C635" s="445"/>
      <c r="D635" s="445"/>
      <c r="E635" s="445"/>
      <c r="F635" s="445"/>
      <c r="G635" s="445"/>
      <c r="H635" s="445"/>
      <c r="I635" s="445"/>
      <c r="J635" s="445"/>
      <c r="K635" s="445"/>
      <c r="L635" s="445"/>
      <c r="M635" s="445"/>
      <c r="N635" s="445"/>
      <c r="O635" s="445"/>
      <c r="P635" s="445"/>
      <c r="Q635" s="445"/>
      <c r="R635" s="445"/>
      <c r="S635" s="445"/>
      <c r="T635" s="445"/>
      <c r="U635" s="445"/>
      <c r="V635" s="445"/>
      <c r="W635" s="445"/>
      <c r="X635" s="445"/>
      <c r="Y635" s="445"/>
      <c r="Z635" s="445"/>
      <c r="AA635" s="445"/>
      <c r="AB635" s="445"/>
      <c r="AC635" s="445"/>
      <c r="AD635" s="445"/>
      <c r="AE635" s="445"/>
      <c r="AF635" s="445"/>
      <c r="AG635" s="445"/>
      <c r="AH635" s="445"/>
      <c r="AI635" s="445"/>
      <c r="AJ635" s="445"/>
      <c r="AK635" s="445"/>
      <c r="AL635" s="445"/>
      <c r="AM635" s="445"/>
      <c r="AN635" s="445"/>
      <c r="AO635" s="445"/>
    </row>
    <row r="636" spans="1:41" s="446" customFormat="1">
      <c r="A636" s="445"/>
      <c r="B636" s="445"/>
      <c r="C636" s="445"/>
      <c r="D636" s="445"/>
      <c r="E636" s="445"/>
      <c r="F636" s="445"/>
      <c r="G636" s="445"/>
      <c r="H636" s="445"/>
      <c r="I636" s="445"/>
      <c r="J636" s="445"/>
      <c r="K636" s="445"/>
      <c r="L636" s="445"/>
      <c r="M636" s="445"/>
      <c r="N636" s="445"/>
      <c r="O636" s="445"/>
      <c r="P636" s="445"/>
      <c r="Q636" s="445"/>
      <c r="R636" s="445"/>
      <c r="S636" s="445"/>
      <c r="T636" s="445"/>
      <c r="U636" s="445"/>
      <c r="V636" s="445"/>
      <c r="W636" s="445"/>
      <c r="X636" s="445"/>
      <c r="Y636" s="445"/>
      <c r="Z636" s="445"/>
      <c r="AA636" s="445"/>
      <c r="AB636" s="445"/>
      <c r="AC636" s="445"/>
      <c r="AD636" s="445"/>
      <c r="AE636" s="445"/>
      <c r="AF636" s="445"/>
      <c r="AG636" s="445"/>
      <c r="AH636" s="445"/>
      <c r="AI636" s="445"/>
      <c r="AJ636" s="445"/>
      <c r="AK636" s="445"/>
      <c r="AL636" s="445"/>
      <c r="AM636" s="445"/>
      <c r="AN636" s="445"/>
      <c r="AO636" s="445"/>
    </row>
    <row r="637" spans="1:41" s="446" customFormat="1">
      <c r="A637" s="445"/>
      <c r="B637" s="445"/>
      <c r="C637" s="445"/>
      <c r="D637" s="445"/>
      <c r="E637" s="445"/>
      <c r="F637" s="445"/>
      <c r="G637" s="445"/>
      <c r="H637" s="445"/>
      <c r="I637" s="445"/>
      <c r="J637" s="445"/>
      <c r="K637" s="445"/>
      <c r="L637" s="445"/>
      <c r="M637" s="445"/>
      <c r="N637" s="445"/>
      <c r="O637" s="445"/>
      <c r="P637" s="445"/>
      <c r="Q637" s="445"/>
      <c r="R637" s="445"/>
      <c r="S637" s="445"/>
      <c r="T637" s="445"/>
      <c r="U637" s="445"/>
      <c r="V637" s="445"/>
      <c r="W637" s="445"/>
      <c r="X637" s="445"/>
      <c r="Y637" s="445"/>
      <c r="Z637" s="445"/>
      <c r="AA637" s="445"/>
      <c r="AB637" s="445"/>
      <c r="AC637" s="445"/>
      <c r="AD637" s="445"/>
      <c r="AE637" s="445"/>
      <c r="AF637" s="445"/>
      <c r="AG637" s="445"/>
      <c r="AH637" s="445"/>
      <c r="AI637" s="445"/>
      <c r="AJ637" s="445"/>
      <c r="AK637" s="445"/>
      <c r="AL637" s="445"/>
      <c r="AM637" s="445"/>
      <c r="AN637" s="445"/>
      <c r="AO637" s="445"/>
    </row>
    <row r="638" spans="1:41" s="446" customFormat="1">
      <c r="A638" s="445"/>
      <c r="B638" s="445"/>
      <c r="C638" s="445"/>
      <c r="D638" s="445"/>
      <c r="E638" s="445"/>
      <c r="F638" s="445"/>
      <c r="G638" s="445"/>
      <c r="H638" s="445"/>
      <c r="I638" s="445"/>
      <c r="J638" s="445"/>
      <c r="K638" s="445"/>
      <c r="L638" s="445"/>
      <c r="M638" s="445"/>
      <c r="N638" s="445"/>
      <c r="O638" s="445"/>
      <c r="P638" s="445"/>
      <c r="Q638" s="445"/>
      <c r="R638" s="445"/>
      <c r="S638" s="445"/>
      <c r="T638" s="445"/>
      <c r="U638" s="445"/>
      <c r="V638" s="445"/>
      <c r="W638" s="445"/>
      <c r="X638" s="445"/>
      <c r="Y638" s="445"/>
      <c r="Z638" s="445"/>
      <c r="AA638" s="445"/>
      <c r="AB638" s="445"/>
      <c r="AC638" s="445"/>
      <c r="AD638" s="445"/>
      <c r="AE638" s="445"/>
      <c r="AF638" s="445"/>
      <c r="AG638" s="445"/>
      <c r="AH638" s="445"/>
      <c r="AI638" s="445"/>
      <c r="AJ638" s="445"/>
      <c r="AK638" s="445"/>
      <c r="AL638" s="445"/>
      <c r="AM638" s="445"/>
      <c r="AN638" s="445"/>
      <c r="AO638" s="445"/>
    </row>
    <row r="639" spans="1:41" s="446" customFormat="1">
      <c r="A639" s="445"/>
      <c r="B639" s="445"/>
      <c r="C639" s="445"/>
      <c r="D639" s="445"/>
      <c r="E639" s="445"/>
      <c r="F639" s="445"/>
      <c r="G639" s="445"/>
      <c r="H639" s="445"/>
      <c r="I639" s="445"/>
      <c r="J639" s="445"/>
      <c r="K639" s="445"/>
      <c r="L639" s="445"/>
      <c r="M639" s="445"/>
      <c r="N639" s="445"/>
      <c r="O639" s="445"/>
      <c r="P639" s="445"/>
      <c r="Q639" s="445"/>
      <c r="R639" s="445"/>
      <c r="S639" s="445"/>
      <c r="T639" s="445"/>
      <c r="U639" s="445"/>
      <c r="V639" s="445"/>
      <c r="W639" s="445"/>
      <c r="X639" s="445"/>
      <c r="Y639" s="445"/>
      <c r="Z639" s="445"/>
      <c r="AA639" s="445"/>
      <c r="AB639" s="445"/>
      <c r="AC639" s="445"/>
      <c r="AD639" s="445"/>
      <c r="AE639" s="445"/>
      <c r="AF639" s="445"/>
      <c r="AG639" s="445"/>
      <c r="AH639" s="445"/>
      <c r="AI639" s="445"/>
      <c r="AJ639" s="445"/>
      <c r="AK639" s="445"/>
      <c r="AL639" s="445"/>
      <c r="AM639" s="445"/>
      <c r="AN639" s="445"/>
      <c r="AO639" s="445"/>
    </row>
    <row r="640" spans="1:41" s="446" customFormat="1">
      <c r="A640" s="445"/>
      <c r="B640" s="445"/>
      <c r="C640" s="445"/>
      <c r="D640" s="445"/>
      <c r="E640" s="445"/>
      <c r="F640" s="445"/>
      <c r="G640" s="445"/>
      <c r="H640" s="445"/>
      <c r="I640" s="445"/>
      <c r="J640" s="445"/>
      <c r="K640" s="445"/>
      <c r="L640" s="445"/>
      <c r="M640" s="445"/>
      <c r="N640" s="445"/>
      <c r="O640" s="445"/>
      <c r="P640" s="445"/>
      <c r="Q640" s="445"/>
      <c r="R640" s="445"/>
      <c r="S640" s="445"/>
      <c r="T640" s="445"/>
      <c r="U640" s="445"/>
      <c r="V640" s="445"/>
      <c r="W640" s="445"/>
      <c r="X640" s="445"/>
      <c r="Y640" s="445"/>
      <c r="Z640" s="445"/>
      <c r="AA640" s="445"/>
      <c r="AB640" s="445"/>
      <c r="AC640" s="445"/>
      <c r="AD640" s="445"/>
      <c r="AE640" s="445"/>
      <c r="AF640" s="445"/>
      <c r="AG640" s="445"/>
      <c r="AH640" s="445"/>
      <c r="AI640" s="445"/>
      <c r="AJ640" s="445"/>
      <c r="AK640" s="445"/>
      <c r="AL640" s="445"/>
      <c r="AM640" s="445"/>
      <c r="AN640" s="445"/>
      <c r="AO640" s="445"/>
    </row>
    <row r="641" spans="1:41" s="446" customFormat="1">
      <c r="A641" s="445"/>
      <c r="B641" s="445"/>
      <c r="C641" s="445"/>
      <c r="D641" s="445"/>
      <c r="E641" s="445"/>
      <c r="F641" s="445"/>
      <c r="G641" s="445"/>
      <c r="H641" s="445"/>
      <c r="I641" s="445"/>
      <c r="J641" s="445"/>
      <c r="K641" s="445"/>
      <c r="L641" s="445"/>
      <c r="M641" s="445"/>
      <c r="N641" s="445"/>
      <c r="O641" s="445"/>
      <c r="P641" s="445"/>
      <c r="Q641" s="445"/>
      <c r="R641" s="445"/>
      <c r="S641" s="445"/>
      <c r="T641" s="445"/>
      <c r="U641" s="445"/>
      <c r="V641" s="445"/>
      <c r="W641" s="445"/>
      <c r="X641" s="445"/>
      <c r="Y641" s="445"/>
      <c r="Z641" s="445"/>
      <c r="AA641" s="445"/>
      <c r="AB641" s="445"/>
      <c r="AC641" s="445"/>
      <c r="AD641" s="445"/>
      <c r="AE641" s="445"/>
      <c r="AF641" s="445"/>
      <c r="AG641" s="445"/>
      <c r="AH641" s="445"/>
      <c r="AI641" s="445"/>
      <c r="AJ641" s="445"/>
      <c r="AK641" s="445"/>
      <c r="AL641" s="445"/>
      <c r="AM641" s="445"/>
      <c r="AN641" s="445"/>
      <c r="AO641" s="445"/>
    </row>
    <row r="642" spans="1:41" s="446" customFormat="1">
      <c r="A642" s="445"/>
      <c r="B642" s="445"/>
      <c r="C642" s="445"/>
      <c r="D642" s="445"/>
      <c r="E642" s="445"/>
      <c r="F642" s="445"/>
      <c r="G642" s="445"/>
      <c r="H642" s="445"/>
      <c r="I642" s="445"/>
      <c r="J642" s="445"/>
      <c r="K642" s="445"/>
      <c r="L642" s="445"/>
      <c r="M642" s="445"/>
      <c r="N642" s="445"/>
      <c r="O642" s="445"/>
      <c r="P642" s="445"/>
      <c r="Q642" s="445"/>
      <c r="R642" s="445"/>
      <c r="S642" s="445"/>
      <c r="T642" s="445"/>
      <c r="U642" s="445"/>
      <c r="V642" s="445"/>
      <c r="W642" s="445"/>
      <c r="X642" s="445"/>
      <c r="Y642" s="445"/>
      <c r="Z642" s="445"/>
      <c r="AA642" s="445"/>
      <c r="AB642" s="445"/>
      <c r="AC642" s="445"/>
      <c r="AD642" s="445"/>
      <c r="AE642" s="445"/>
      <c r="AF642" s="445"/>
      <c r="AG642" s="445"/>
      <c r="AH642" s="445"/>
      <c r="AI642" s="445"/>
      <c r="AJ642" s="445"/>
      <c r="AK642" s="445"/>
      <c r="AL642" s="445"/>
      <c r="AM642" s="445"/>
      <c r="AN642" s="445"/>
      <c r="AO642" s="445"/>
    </row>
    <row r="643" spans="1:41" s="446" customFormat="1">
      <c r="A643" s="445"/>
      <c r="B643" s="445"/>
      <c r="C643" s="445"/>
      <c r="D643" s="445"/>
      <c r="E643" s="445"/>
      <c r="F643" s="445"/>
      <c r="G643" s="445"/>
      <c r="H643" s="445"/>
      <c r="I643" s="445"/>
      <c r="J643" s="445"/>
      <c r="K643" s="445"/>
      <c r="L643" s="445"/>
      <c r="M643" s="445"/>
      <c r="N643" s="445"/>
      <c r="O643" s="445"/>
      <c r="P643" s="445"/>
      <c r="Q643" s="445"/>
      <c r="R643" s="445"/>
      <c r="S643" s="445"/>
      <c r="T643" s="445"/>
      <c r="U643" s="445"/>
      <c r="V643" s="445"/>
      <c r="W643" s="445"/>
      <c r="X643" s="445"/>
      <c r="Y643" s="445"/>
      <c r="Z643" s="445"/>
      <c r="AA643" s="445"/>
      <c r="AB643" s="445"/>
      <c r="AC643" s="445"/>
      <c r="AD643" s="445"/>
      <c r="AE643" s="445"/>
      <c r="AF643" s="445"/>
      <c r="AG643" s="445"/>
      <c r="AH643" s="445"/>
      <c r="AI643" s="445"/>
      <c r="AJ643" s="445"/>
      <c r="AK643" s="445"/>
      <c r="AL643" s="445"/>
      <c r="AM643" s="445"/>
      <c r="AN643" s="445"/>
      <c r="AO643" s="445"/>
    </row>
    <row r="644" spans="1:41" s="446" customFormat="1">
      <c r="A644" s="445"/>
      <c r="B644" s="445"/>
      <c r="C644" s="445"/>
      <c r="D644" s="445"/>
      <c r="E644" s="445"/>
      <c r="F644" s="445"/>
      <c r="G644" s="445"/>
      <c r="H644" s="445"/>
      <c r="I644" s="445"/>
      <c r="J644" s="445"/>
      <c r="K644" s="445"/>
      <c r="L644" s="445"/>
      <c r="M644" s="445"/>
      <c r="N644" s="445"/>
      <c r="O644" s="445"/>
      <c r="P644" s="445"/>
      <c r="Q644" s="445"/>
      <c r="R644" s="445"/>
      <c r="S644" s="445"/>
      <c r="T644" s="445"/>
      <c r="U644" s="445"/>
      <c r="V644" s="445"/>
      <c r="W644" s="445"/>
      <c r="X644" s="445"/>
      <c r="Y644" s="445"/>
      <c r="Z644" s="445"/>
      <c r="AA644" s="445"/>
      <c r="AB644" s="445"/>
      <c r="AC644" s="445"/>
      <c r="AD644" s="445"/>
      <c r="AE644" s="445"/>
      <c r="AF644" s="445"/>
      <c r="AG644" s="445"/>
      <c r="AH644" s="445"/>
      <c r="AI644" s="445"/>
      <c r="AJ644" s="445"/>
      <c r="AK644" s="445"/>
      <c r="AL644" s="445"/>
      <c r="AM644" s="445"/>
      <c r="AN644" s="445"/>
      <c r="AO644" s="445"/>
    </row>
    <row r="645" spans="1:41" s="446" customFormat="1">
      <c r="A645" s="445"/>
      <c r="B645" s="445"/>
      <c r="C645" s="445"/>
      <c r="D645" s="445"/>
      <c r="E645" s="445"/>
      <c r="F645" s="445"/>
      <c r="G645" s="445"/>
      <c r="H645" s="445"/>
      <c r="I645" s="445"/>
      <c r="J645" s="445"/>
      <c r="K645" s="445"/>
      <c r="L645" s="445"/>
      <c r="M645" s="445"/>
      <c r="N645" s="445"/>
      <c r="O645" s="445"/>
      <c r="P645" s="445"/>
      <c r="Q645" s="445"/>
      <c r="R645" s="445"/>
      <c r="S645" s="445"/>
      <c r="T645" s="445"/>
      <c r="U645" s="445"/>
      <c r="V645" s="445"/>
      <c r="W645" s="445"/>
      <c r="X645" s="445"/>
      <c r="Y645" s="445"/>
      <c r="Z645" s="445"/>
      <c r="AA645" s="445"/>
      <c r="AB645" s="445"/>
      <c r="AC645" s="445"/>
      <c r="AD645" s="445"/>
      <c r="AE645" s="445"/>
      <c r="AF645" s="445"/>
      <c r="AG645" s="445"/>
      <c r="AH645" s="445"/>
      <c r="AI645" s="445"/>
      <c r="AJ645" s="445"/>
      <c r="AK645" s="445"/>
      <c r="AL645" s="445"/>
      <c r="AM645" s="445"/>
      <c r="AN645" s="445"/>
      <c r="AO645" s="445"/>
    </row>
    <row r="646" spans="1:41" s="446" customFormat="1">
      <c r="A646" s="445"/>
      <c r="B646" s="445"/>
      <c r="C646" s="445"/>
      <c r="D646" s="445"/>
      <c r="E646" s="445"/>
      <c r="F646" s="445"/>
      <c r="G646" s="445"/>
      <c r="H646" s="445"/>
      <c r="I646" s="445"/>
      <c r="J646" s="445"/>
      <c r="K646" s="445"/>
      <c r="L646" s="445"/>
      <c r="M646" s="445"/>
      <c r="N646" s="445"/>
      <c r="O646" s="445"/>
      <c r="P646" s="445"/>
      <c r="Q646" s="445"/>
      <c r="R646" s="445"/>
      <c r="S646" s="445"/>
      <c r="T646" s="445"/>
      <c r="U646" s="445"/>
      <c r="V646" s="445"/>
      <c r="W646" s="445"/>
      <c r="X646" s="445"/>
      <c r="Y646" s="445"/>
      <c r="Z646" s="445"/>
      <c r="AA646" s="445"/>
      <c r="AB646" s="445"/>
      <c r="AC646" s="445"/>
      <c r="AD646" s="445"/>
      <c r="AE646" s="445"/>
      <c r="AF646" s="445"/>
      <c r="AG646" s="445"/>
      <c r="AH646" s="445"/>
      <c r="AI646" s="445"/>
      <c r="AJ646" s="445"/>
      <c r="AK646" s="445"/>
      <c r="AL646" s="445"/>
      <c r="AM646" s="445"/>
      <c r="AN646" s="445"/>
      <c r="AO646" s="445"/>
    </row>
    <row r="647" spans="1:41" s="446" customFormat="1">
      <c r="A647" s="445"/>
      <c r="B647" s="445"/>
      <c r="C647" s="445"/>
      <c r="D647" s="445"/>
      <c r="E647" s="445"/>
      <c r="F647" s="445"/>
      <c r="G647" s="445"/>
      <c r="H647" s="445"/>
      <c r="I647" s="445"/>
      <c r="J647" s="445"/>
      <c r="K647" s="445"/>
      <c r="L647" s="445"/>
      <c r="M647" s="445"/>
      <c r="N647" s="445"/>
      <c r="O647" s="445"/>
      <c r="P647" s="445"/>
      <c r="Q647" s="445"/>
      <c r="R647" s="445"/>
      <c r="S647" s="445"/>
      <c r="T647" s="445"/>
      <c r="U647" s="445"/>
      <c r="V647" s="445"/>
      <c r="W647" s="445"/>
      <c r="X647" s="445"/>
      <c r="Y647" s="445"/>
      <c r="Z647" s="445"/>
      <c r="AA647" s="445"/>
      <c r="AB647" s="445"/>
      <c r="AC647" s="445"/>
      <c r="AD647" s="445"/>
      <c r="AE647" s="445"/>
      <c r="AF647" s="445"/>
      <c r="AG647" s="445"/>
      <c r="AH647" s="445"/>
      <c r="AI647" s="445"/>
      <c r="AJ647" s="445"/>
      <c r="AK647" s="445"/>
      <c r="AL647" s="445"/>
      <c r="AM647" s="445"/>
      <c r="AN647" s="445"/>
      <c r="AO647" s="445"/>
    </row>
    <row r="648" spans="1:41" s="446" customFormat="1">
      <c r="A648" s="445"/>
      <c r="B648" s="445"/>
      <c r="C648" s="445"/>
      <c r="D648" s="445"/>
      <c r="E648" s="445"/>
      <c r="F648" s="445"/>
      <c r="G648" s="445"/>
      <c r="H648" s="445"/>
      <c r="I648" s="445"/>
      <c r="J648" s="445"/>
      <c r="K648" s="445"/>
      <c r="L648" s="445"/>
      <c r="M648" s="445"/>
      <c r="N648" s="445"/>
      <c r="O648" s="445"/>
      <c r="P648" s="445"/>
      <c r="Q648" s="445"/>
      <c r="R648" s="445"/>
      <c r="S648" s="445"/>
      <c r="T648" s="445"/>
      <c r="U648" s="445"/>
      <c r="V648" s="445"/>
      <c r="W648" s="445"/>
      <c r="X648" s="445"/>
      <c r="Y648" s="445"/>
      <c r="Z648" s="445"/>
      <c r="AA648" s="445"/>
      <c r="AB648" s="445"/>
      <c r="AC648" s="445"/>
      <c r="AD648" s="445"/>
      <c r="AE648" s="445"/>
      <c r="AF648" s="445"/>
      <c r="AG648" s="445"/>
      <c r="AH648" s="445"/>
      <c r="AI648" s="445"/>
      <c r="AJ648" s="445"/>
      <c r="AK648" s="445"/>
      <c r="AL648" s="445"/>
      <c r="AM648" s="445"/>
      <c r="AN648" s="445"/>
      <c r="AO648" s="445"/>
    </row>
    <row r="649" spans="1:41" s="446" customFormat="1">
      <c r="A649" s="445"/>
      <c r="B649" s="445"/>
      <c r="C649" s="445"/>
      <c r="D649" s="445"/>
      <c r="E649" s="445"/>
      <c r="F649" s="445"/>
      <c r="G649" s="445"/>
      <c r="H649" s="445"/>
      <c r="I649" s="445"/>
      <c r="J649" s="445"/>
      <c r="K649" s="445"/>
      <c r="L649" s="445"/>
      <c r="M649" s="445"/>
      <c r="N649" s="445"/>
      <c r="O649" s="445"/>
      <c r="P649" s="445"/>
      <c r="Q649" s="445"/>
      <c r="R649" s="445"/>
      <c r="S649" s="445"/>
      <c r="T649" s="445"/>
      <c r="U649" s="445"/>
      <c r="V649" s="445"/>
      <c r="W649" s="445"/>
      <c r="X649" s="445"/>
      <c r="Y649" s="445"/>
      <c r="Z649" s="445"/>
      <c r="AA649" s="445"/>
      <c r="AB649" s="445"/>
      <c r="AC649" s="445"/>
      <c r="AD649" s="445"/>
      <c r="AE649" s="445"/>
      <c r="AF649" s="445"/>
      <c r="AG649" s="445"/>
      <c r="AH649" s="445"/>
      <c r="AI649" s="445"/>
      <c r="AJ649" s="445"/>
      <c r="AK649" s="445"/>
      <c r="AL649" s="445"/>
      <c r="AM649" s="445"/>
      <c r="AN649" s="445"/>
      <c r="AO649" s="445"/>
    </row>
    <row r="650" spans="1:41" s="446" customFormat="1">
      <c r="A650" s="445"/>
      <c r="B650" s="445"/>
      <c r="C650" s="445"/>
      <c r="D650" s="445"/>
      <c r="E650" s="445"/>
      <c r="F650" s="445"/>
      <c r="G650" s="445"/>
      <c r="H650" s="445"/>
      <c r="I650" s="445"/>
      <c r="J650" s="445"/>
      <c r="K650" s="445"/>
      <c r="L650" s="445"/>
      <c r="M650" s="445"/>
      <c r="N650" s="445"/>
      <c r="O650" s="445"/>
      <c r="P650" s="445"/>
      <c r="Q650" s="445"/>
      <c r="R650" s="445"/>
      <c r="S650" s="445"/>
      <c r="T650" s="445"/>
      <c r="U650" s="445"/>
      <c r="V650" s="445"/>
      <c r="W650" s="445"/>
      <c r="X650" s="445"/>
      <c r="Y650" s="445"/>
      <c r="Z650" s="445"/>
      <c r="AA650" s="445"/>
      <c r="AB650" s="445"/>
      <c r="AC650" s="445"/>
      <c r="AD650" s="445"/>
      <c r="AE650" s="445"/>
      <c r="AF650" s="445"/>
      <c r="AG650" s="445"/>
      <c r="AH650" s="445"/>
      <c r="AI650" s="445"/>
      <c r="AJ650" s="445"/>
      <c r="AK650" s="445"/>
      <c r="AL650" s="445"/>
      <c r="AM650" s="445"/>
      <c r="AN650" s="445"/>
      <c r="AO650" s="445"/>
    </row>
    <row r="651" spans="1:41" s="446" customFormat="1">
      <c r="A651" s="445"/>
      <c r="B651" s="445"/>
      <c r="C651" s="445"/>
      <c r="D651" s="445"/>
      <c r="E651" s="445"/>
      <c r="F651" s="445"/>
      <c r="G651" s="445"/>
      <c r="H651" s="445"/>
      <c r="I651" s="445"/>
      <c r="J651" s="445"/>
      <c r="K651" s="445"/>
      <c r="L651" s="445"/>
      <c r="M651" s="445"/>
      <c r="N651" s="445"/>
      <c r="O651" s="445"/>
      <c r="P651" s="445"/>
      <c r="Q651" s="445"/>
      <c r="R651" s="445"/>
      <c r="S651" s="445"/>
      <c r="T651" s="445"/>
      <c r="U651" s="445"/>
      <c r="V651" s="445"/>
      <c r="W651" s="445"/>
      <c r="X651" s="445"/>
      <c r="Y651" s="445"/>
      <c r="Z651" s="445"/>
      <c r="AA651" s="445"/>
      <c r="AB651" s="445"/>
      <c r="AC651" s="445"/>
      <c r="AD651" s="445"/>
      <c r="AE651" s="445"/>
      <c r="AF651" s="445"/>
      <c r="AG651" s="445"/>
      <c r="AH651" s="445"/>
      <c r="AI651" s="445"/>
      <c r="AJ651" s="445"/>
      <c r="AK651" s="445"/>
      <c r="AL651" s="445"/>
      <c r="AM651" s="445"/>
      <c r="AN651" s="445"/>
      <c r="AO651" s="445"/>
    </row>
    <row r="652" spans="1:41" s="446" customFormat="1">
      <c r="A652" s="445"/>
      <c r="B652" s="445"/>
      <c r="C652" s="445"/>
      <c r="D652" s="445"/>
      <c r="E652" s="445"/>
      <c r="F652" s="445"/>
      <c r="G652" s="445"/>
      <c r="H652" s="445"/>
      <c r="I652" s="445"/>
      <c r="J652" s="445"/>
      <c r="K652" s="445"/>
      <c r="L652" s="445"/>
      <c r="M652" s="445"/>
      <c r="N652" s="445"/>
      <c r="O652" s="445"/>
      <c r="P652" s="445"/>
      <c r="Q652" s="445"/>
      <c r="R652" s="445"/>
      <c r="S652" s="445"/>
      <c r="T652" s="445"/>
      <c r="U652" s="445"/>
      <c r="V652" s="445"/>
      <c r="W652" s="445"/>
      <c r="X652" s="445"/>
      <c r="Y652" s="445"/>
      <c r="Z652" s="445"/>
      <c r="AA652" s="445"/>
      <c r="AB652" s="445"/>
      <c r="AC652" s="445"/>
      <c r="AD652" s="445"/>
      <c r="AE652" s="445"/>
      <c r="AF652" s="445"/>
      <c r="AG652" s="445"/>
      <c r="AH652" s="445"/>
      <c r="AI652" s="445"/>
      <c r="AJ652" s="445"/>
      <c r="AK652" s="445"/>
      <c r="AL652" s="445"/>
      <c r="AM652" s="445"/>
      <c r="AN652" s="445"/>
      <c r="AO652" s="445"/>
    </row>
    <row r="653" spans="1:41" s="446" customFormat="1">
      <c r="A653" s="445"/>
      <c r="B653" s="445"/>
      <c r="C653" s="445"/>
      <c r="D653" s="445"/>
      <c r="E653" s="445"/>
      <c r="F653" s="445"/>
      <c r="G653" s="445"/>
      <c r="H653" s="445"/>
      <c r="I653" s="445"/>
      <c r="J653" s="445"/>
      <c r="K653" s="445"/>
      <c r="L653" s="445"/>
      <c r="M653" s="445"/>
      <c r="N653" s="445"/>
      <c r="O653" s="445"/>
      <c r="P653" s="445"/>
      <c r="Q653" s="445"/>
      <c r="R653" s="445"/>
      <c r="S653" s="445"/>
      <c r="T653" s="445"/>
      <c r="U653" s="445"/>
      <c r="V653" s="445"/>
      <c r="W653" s="445"/>
      <c r="X653" s="445"/>
      <c r="Y653" s="445"/>
      <c r="Z653" s="445"/>
      <c r="AA653" s="445"/>
      <c r="AB653" s="445"/>
      <c r="AC653" s="445"/>
      <c r="AD653" s="445"/>
      <c r="AE653" s="445"/>
      <c r="AF653" s="445"/>
      <c r="AG653" s="445"/>
      <c r="AH653" s="445"/>
      <c r="AI653" s="445"/>
      <c r="AJ653" s="445"/>
      <c r="AK653" s="445"/>
      <c r="AL653" s="445"/>
      <c r="AM653" s="445"/>
      <c r="AN653" s="445"/>
      <c r="AO653" s="445"/>
    </row>
    <row r="654" spans="1:41" s="446" customFormat="1">
      <c r="A654" s="445"/>
      <c r="B654" s="445"/>
      <c r="C654" s="445"/>
      <c r="D654" s="445"/>
      <c r="E654" s="445"/>
      <c r="F654" s="445"/>
      <c r="G654" s="445"/>
      <c r="H654" s="445"/>
      <c r="I654" s="445"/>
      <c r="J654" s="445"/>
      <c r="K654" s="445"/>
      <c r="L654" s="445"/>
      <c r="M654" s="445"/>
      <c r="N654" s="445"/>
      <c r="O654" s="445"/>
      <c r="P654" s="445"/>
      <c r="Q654" s="445"/>
      <c r="R654" s="445"/>
      <c r="S654" s="445"/>
      <c r="T654" s="445"/>
      <c r="U654" s="445"/>
      <c r="V654" s="445"/>
      <c r="W654" s="445"/>
      <c r="X654" s="445"/>
      <c r="Y654" s="445"/>
      <c r="Z654" s="445"/>
      <c r="AA654" s="445"/>
      <c r="AB654" s="445"/>
      <c r="AC654" s="445"/>
      <c r="AD654" s="445"/>
      <c r="AE654" s="445"/>
      <c r="AF654" s="445"/>
      <c r="AG654" s="445"/>
      <c r="AH654" s="445"/>
      <c r="AI654" s="445"/>
      <c r="AJ654" s="445"/>
      <c r="AK654" s="445"/>
      <c r="AL654" s="445"/>
      <c r="AM654" s="445"/>
      <c r="AN654" s="445"/>
      <c r="AO654" s="445"/>
    </row>
    <row r="655" spans="1:41" s="446" customFormat="1">
      <c r="A655" s="445"/>
      <c r="B655" s="445"/>
      <c r="C655" s="445"/>
      <c r="D655" s="445"/>
      <c r="E655" s="445"/>
      <c r="F655" s="445"/>
      <c r="G655" s="445"/>
      <c r="H655" s="445"/>
      <c r="I655" s="445"/>
      <c r="J655" s="445"/>
      <c r="K655" s="445"/>
      <c r="L655" s="445"/>
      <c r="M655" s="445"/>
      <c r="N655" s="445"/>
      <c r="O655" s="445"/>
      <c r="P655" s="445"/>
      <c r="Q655" s="445"/>
      <c r="R655" s="445"/>
      <c r="S655" s="445"/>
      <c r="T655" s="445"/>
      <c r="U655" s="445"/>
      <c r="V655" s="445"/>
      <c r="W655" s="445"/>
      <c r="X655" s="445"/>
      <c r="Y655" s="445"/>
      <c r="Z655" s="445"/>
      <c r="AA655" s="445"/>
      <c r="AB655" s="445"/>
      <c r="AC655" s="445"/>
      <c r="AD655" s="445"/>
      <c r="AE655" s="445"/>
      <c r="AF655" s="445"/>
      <c r="AG655" s="445"/>
      <c r="AH655" s="445"/>
      <c r="AI655" s="445"/>
      <c r="AJ655" s="445"/>
      <c r="AK655" s="445"/>
      <c r="AL655" s="445"/>
      <c r="AM655" s="445"/>
      <c r="AN655" s="445"/>
      <c r="AO655" s="445"/>
    </row>
    <row r="656" spans="1:41" s="446" customFormat="1">
      <c r="A656" s="445"/>
      <c r="B656" s="445"/>
      <c r="C656" s="445"/>
      <c r="D656" s="445"/>
      <c r="E656" s="445"/>
      <c r="F656" s="445"/>
      <c r="G656" s="445"/>
      <c r="H656" s="445"/>
      <c r="I656" s="445"/>
      <c r="J656" s="445"/>
      <c r="K656" s="445"/>
      <c r="L656" s="445"/>
      <c r="M656" s="445"/>
      <c r="N656" s="445"/>
      <c r="O656" s="445"/>
      <c r="P656" s="445"/>
      <c r="Q656" s="445"/>
      <c r="R656" s="445"/>
      <c r="S656" s="445"/>
      <c r="T656" s="445"/>
      <c r="U656" s="445"/>
      <c r="V656" s="445"/>
      <c r="W656" s="445"/>
      <c r="X656" s="445"/>
      <c r="Y656" s="445"/>
      <c r="Z656" s="445"/>
      <c r="AA656" s="445"/>
      <c r="AB656" s="445"/>
      <c r="AC656" s="445"/>
      <c r="AD656" s="445"/>
      <c r="AE656" s="445"/>
      <c r="AF656" s="445"/>
      <c r="AG656" s="445"/>
      <c r="AH656" s="445"/>
      <c r="AI656" s="445"/>
      <c r="AJ656" s="445"/>
      <c r="AK656" s="445"/>
      <c r="AL656" s="445"/>
      <c r="AM656" s="445"/>
      <c r="AN656" s="445"/>
      <c r="AO656" s="445"/>
    </row>
    <row r="657" spans="1:41" s="446" customFormat="1">
      <c r="A657" s="445"/>
      <c r="B657" s="445"/>
      <c r="C657" s="445"/>
      <c r="D657" s="445"/>
      <c r="E657" s="445"/>
      <c r="F657" s="445"/>
      <c r="G657" s="445"/>
      <c r="H657" s="445"/>
      <c r="I657" s="445"/>
      <c r="J657" s="445"/>
      <c r="K657" s="445"/>
      <c r="L657" s="445"/>
      <c r="M657" s="445"/>
      <c r="N657" s="445"/>
      <c r="O657" s="445"/>
      <c r="P657" s="445"/>
      <c r="Q657" s="445"/>
      <c r="R657" s="445"/>
      <c r="S657" s="445"/>
      <c r="T657" s="445"/>
      <c r="U657" s="445"/>
      <c r="V657" s="445"/>
      <c r="W657" s="445"/>
      <c r="X657" s="445"/>
      <c r="Y657" s="445"/>
      <c r="Z657" s="445"/>
      <c r="AA657" s="445"/>
      <c r="AB657" s="445"/>
      <c r="AC657" s="445"/>
      <c r="AD657" s="445"/>
      <c r="AE657" s="445"/>
      <c r="AF657" s="445"/>
      <c r="AG657" s="445"/>
      <c r="AH657" s="445"/>
      <c r="AI657" s="445"/>
      <c r="AJ657" s="445"/>
      <c r="AK657" s="445"/>
      <c r="AL657" s="445"/>
      <c r="AM657" s="445"/>
      <c r="AN657" s="445"/>
      <c r="AO657" s="445"/>
    </row>
    <row r="658" spans="1:41" s="446" customFormat="1">
      <c r="A658" s="445"/>
      <c r="B658" s="445"/>
      <c r="C658" s="445"/>
      <c r="D658" s="445"/>
      <c r="E658" s="445"/>
      <c r="F658" s="445"/>
      <c r="G658" s="445"/>
      <c r="H658" s="445"/>
      <c r="I658" s="445"/>
      <c r="J658" s="445"/>
      <c r="K658" s="445"/>
      <c r="L658" s="445"/>
      <c r="M658" s="445"/>
      <c r="N658" s="445"/>
      <c r="O658" s="445"/>
      <c r="P658" s="445"/>
      <c r="Q658" s="445"/>
      <c r="R658" s="445"/>
      <c r="S658" s="445"/>
      <c r="T658" s="445"/>
      <c r="U658" s="445"/>
      <c r="V658" s="445"/>
      <c r="W658" s="445"/>
      <c r="X658" s="445"/>
      <c r="Y658" s="445"/>
      <c r="Z658" s="445"/>
      <c r="AA658" s="445"/>
      <c r="AB658" s="445"/>
      <c r="AC658" s="445"/>
      <c r="AD658" s="445"/>
      <c r="AE658" s="445"/>
      <c r="AF658" s="445"/>
      <c r="AG658" s="445"/>
      <c r="AH658" s="445"/>
      <c r="AI658" s="445"/>
      <c r="AJ658" s="445"/>
      <c r="AK658" s="445"/>
      <c r="AL658" s="445"/>
      <c r="AM658" s="445"/>
      <c r="AN658" s="445"/>
      <c r="AO658" s="445"/>
    </row>
    <row r="659" spans="1:41" s="446" customFormat="1">
      <c r="A659" s="445"/>
      <c r="B659" s="445"/>
      <c r="C659" s="445"/>
      <c r="D659" s="445"/>
      <c r="E659" s="445"/>
      <c r="F659" s="445"/>
      <c r="G659" s="445"/>
      <c r="H659" s="445"/>
      <c r="I659" s="445"/>
      <c r="J659" s="445"/>
      <c r="K659" s="445"/>
      <c r="L659" s="445"/>
      <c r="M659" s="445"/>
      <c r="N659" s="445"/>
      <c r="O659" s="445"/>
      <c r="P659" s="445"/>
      <c r="Q659" s="445"/>
      <c r="R659" s="445"/>
      <c r="S659" s="445"/>
      <c r="T659" s="445"/>
      <c r="U659" s="445"/>
      <c r="V659" s="445"/>
      <c r="W659" s="445"/>
      <c r="X659" s="445"/>
      <c r="Y659" s="445"/>
      <c r="Z659" s="445"/>
      <c r="AA659" s="445"/>
      <c r="AB659" s="445"/>
      <c r="AC659" s="445"/>
      <c r="AD659" s="445"/>
      <c r="AE659" s="445"/>
      <c r="AF659" s="445"/>
      <c r="AG659" s="445"/>
      <c r="AH659" s="445"/>
      <c r="AI659" s="445"/>
      <c r="AJ659" s="445"/>
      <c r="AK659" s="445"/>
      <c r="AL659" s="445"/>
      <c r="AM659" s="445"/>
      <c r="AN659" s="445"/>
      <c r="AO659" s="445"/>
    </row>
    <row r="660" spans="1:41" s="446" customFormat="1">
      <c r="A660" s="445"/>
      <c r="B660" s="445"/>
      <c r="C660" s="445"/>
      <c r="D660" s="445"/>
      <c r="E660" s="445"/>
      <c r="F660" s="445"/>
      <c r="G660" s="445"/>
      <c r="H660" s="445"/>
      <c r="I660" s="445"/>
      <c r="J660" s="445"/>
      <c r="K660" s="445"/>
      <c r="L660" s="445"/>
      <c r="M660" s="445"/>
      <c r="N660" s="445"/>
      <c r="O660" s="445"/>
      <c r="P660" s="445"/>
      <c r="Q660" s="445"/>
      <c r="R660" s="445"/>
      <c r="S660" s="445"/>
      <c r="T660" s="445"/>
      <c r="U660" s="445"/>
      <c r="V660" s="445"/>
      <c r="W660" s="445"/>
      <c r="X660" s="445"/>
      <c r="Y660" s="445"/>
      <c r="Z660" s="445"/>
      <c r="AA660" s="445"/>
      <c r="AB660" s="445"/>
      <c r="AC660" s="445"/>
      <c r="AD660" s="445"/>
      <c r="AE660" s="445"/>
      <c r="AF660" s="445"/>
      <c r="AG660" s="445"/>
      <c r="AH660" s="445"/>
      <c r="AI660" s="445"/>
      <c r="AJ660" s="445"/>
      <c r="AK660" s="445"/>
      <c r="AL660" s="445"/>
      <c r="AM660" s="445"/>
      <c r="AN660" s="445"/>
      <c r="AO660" s="445"/>
    </row>
    <row r="661" spans="1:41" s="446" customFormat="1">
      <c r="A661" s="445"/>
      <c r="B661" s="445"/>
      <c r="C661" s="445"/>
      <c r="D661" s="445"/>
      <c r="E661" s="445"/>
      <c r="F661" s="445"/>
      <c r="G661" s="445"/>
      <c r="H661" s="445"/>
      <c r="I661" s="445"/>
      <c r="J661" s="445"/>
      <c r="K661" s="445"/>
      <c r="L661" s="445"/>
      <c r="M661" s="445"/>
      <c r="N661" s="445"/>
      <c r="O661" s="445"/>
      <c r="P661" s="445"/>
      <c r="Q661" s="445"/>
      <c r="R661" s="445"/>
      <c r="S661" s="445"/>
      <c r="T661" s="445"/>
      <c r="U661" s="445"/>
      <c r="V661" s="445"/>
      <c r="W661" s="445"/>
      <c r="X661" s="445"/>
      <c r="Y661" s="445"/>
      <c r="Z661" s="445"/>
      <c r="AA661" s="445"/>
      <c r="AB661" s="445"/>
      <c r="AC661" s="445"/>
      <c r="AD661" s="445"/>
      <c r="AE661" s="445"/>
      <c r="AF661" s="445"/>
      <c r="AG661" s="445"/>
      <c r="AH661" s="445"/>
      <c r="AI661" s="445"/>
      <c r="AJ661" s="445"/>
      <c r="AK661" s="445"/>
      <c r="AL661" s="445"/>
      <c r="AM661" s="445"/>
      <c r="AN661" s="445"/>
      <c r="AO661" s="445"/>
    </row>
    <row r="662" spans="1:41" s="446" customFormat="1">
      <c r="A662" s="445"/>
      <c r="B662" s="445"/>
      <c r="C662" s="445"/>
      <c r="D662" s="445"/>
      <c r="E662" s="445"/>
      <c r="F662" s="445"/>
      <c r="G662" s="445"/>
      <c r="H662" s="445"/>
      <c r="I662" s="445"/>
      <c r="J662" s="445"/>
      <c r="K662" s="445"/>
      <c r="L662" s="445"/>
      <c r="M662" s="445"/>
      <c r="N662" s="445"/>
      <c r="O662" s="445"/>
      <c r="P662" s="445"/>
      <c r="Q662" s="445"/>
      <c r="R662" s="445"/>
      <c r="S662" s="445"/>
      <c r="T662" s="445"/>
      <c r="U662" s="445"/>
      <c r="V662" s="445"/>
      <c r="W662" s="445"/>
      <c r="X662" s="445"/>
      <c r="Y662" s="445"/>
      <c r="Z662" s="445"/>
      <c r="AA662" s="445"/>
      <c r="AB662" s="445"/>
      <c r="AC662" s="445"/>
      <c r="AD662" s="445"/>
      <c r="AE662" s="445"/>
      <c r="AF662" s="445"/>
      <c r="AG662" s="445"/>
      <c r="AH662" s="445"/>
      <c r="AI662" s="445"/>
      <c r="AJ662" s="445"/>
      <c r="AK662" s="445"/>
      <c r="AL662" s="445"/>
      <c r="AM662" s="445"/>
      <c r="AN662" s="445"/>
      <c r="AO662" s="445"/>
    </row>
    <row r="663" spans="1:41" s="446" customFormat="1">
      <c r="A663" s="445"/>
      <c r="B663" s="445"/>
      <c r="C663" s="445"/>
      <c r="D663" s="445"/>
      <c r="E663" s="445"/>
      <c r="F663" s="445"/>
      <c r="G663" s="445"/>
      <c r="H663" s="445"/>
      <c r="I663" s="445"/>
      <c r="J663" s="445"/>
      <c r="K663" s="445"/>
      <c r="L663" s="445"/>
      <c r="M663" s="445"/>
      <c r="N663" s="445"/>
      <c r="O663" s="445"/>
      <c r="P663" s="445"/>
      <c r="Q663" s="445"/>
      <c r="R663" s="445"/>
      <c r="S663" s="445"/>
      <c r="T663" s="445"/>
      <c r="U663" s="445"/>
      <c r="V663" s="445"/>
      <c r="W663" s="445"/>
      <c r="X663" s="445"/>
      <c r="Y663" s="445"/>
      <c r="Z663" s="445"/>
      <c r="AA663" s="445"/>
      <c r="AB663" s="445"/>
      <c r="AC663" s="445"/>
      <c r="AD663" s="445"/>
      <c r="AE663" s="445"/>
      <c r="AF663" s="445"/>
      <c r="AG663" s="445"/>
      <c r="AH663" s="445"/>
      <c r="AI663" s="445"/>
      <c r="AJ663" s="445"/>
      <c r="AK663" s="445"/>
      <c r="AL663" s="445"/>
      <c r="AM663" s="445"/>
      <c r="AN663" s="445"/>
      <c r="AO663" s="445"/>
    </row>
    <row r="664" spans="1:41" s="446" customFormat="1">
      <c r="A664" s="445"/>
      <c r="B664" s="445"/>
      <c r="C664" s="445"/>
      <c r="D664" s="445"/>
      <c r="E664" s="445"/>
      <c r="F664" s="445"/>
      <c r="G664" s="445"/>
      <c r="H664" s="445"/>
      <c r="I664" s="445"/>
      <c r="J664" s="445"/>
      <c r="K664" s="445"/>
      <c r="L664" s="445"/>
      <c r="M664" s="445"/>
      <c r="N664" s="445"/>
      <c r="O664" s="445"/>
      <c r="P664" s="445"/>
      <c r="Q664" s="445"/>
      <c r="R664" s="445"/>
      <c r="S664" s="445"/>
      <c r="T664" s="445"/>
      <c r="U664" s="445"/>
      <c r="V664" s="445"/>
      <c r="W664" s="445"/>
      <c r="X664" s="445"/>
      <c r="Y664" s="445"/>
      <c r="Z664" s="445"/>
      <c r="AA664" s="445"/>
      <c r="AB664" s="445"/>
      <c r="AC664" s="445"/>
      <c r="AD664" s="445"/>
      <c r="AE664" s="445"/>
      <c r="AF664" s="445"/>
      <c r="AG664" s="445"/>
      <c r="AH664" s="445"/>
      <c r="AI664" s="445"/>
      <c r="AJ664" s="445"/>
      <c r="AK664" s="445"/>
      <c r="AL664" s="445"/>
      <c r="AM664" s="445"/>
      <c r="AN664" s="445"/>
      <c r="AO664" s="445"/>
    </row>
    <row r="665" spans="1:41" s="446" customFormat="1">
      <c r="A665" s="445"/>
      <c r="B665" s="445"/>
      <c r="C665" s="445"/>
      <c r="D665" s="445"/>
      <c r="E665" s="445"/>
      <c r="F665" s="445"/>
      <c r="G665" s="445"/>
      <c r="H665" s="445"/>
      <c r="I665" s="445"/>
      <c r="J665" s="445"/>
      <c r="K665" s="445"/>
      <c r="L665" s="445"/>
      <c r="M665" s="445"/>
      <c r="N665" s="445"/>
      <c r="O665" s="445"/>
      <c r="P665" s="445"/>
      <c r="Q665" s="445"/>
      <c r="R665" s="445"/>
      <c r="S665" s="445"/>
      <c r="T665" s="445"/>
      <c r="U665" s="445"/>
      <c r="V665" s="445"/>
      <c r="W665" s="445"/>
      <c r="X665" s="445"/>
      <c r="Y665" s="445"/>
      <c r="Z665" s="445"/>
      <c r="AA665" s="445"/>
      <c r="AB665" s="445"/>
      <c r="AC665" s="445"/>
      <c r="AD665" s="445"/>
      <c r="AE665" s="445"/>
      <c r="AF665" s="445"/>
      <c r="AG665" s="445"/>
      <c r="AH665" s="445"/>
      <c r="AI665" s="445"/>
      <c r="AJ665" s="445"/>
      <c r="AK665" s="445"/>
      <c r="AL665" s="445"/>
      <c r="AM665" s="445"/>
      <c r="AN665" s="445"/>
      <c r="AO665" s="445"/>
    </row>
    <row r="666" spans="1:41" s="446" customFormat="1">
      <c r="A666" s="445"/>
      <c r="B666" s="445"/>
      <c r="C666" s="445"/>
      <c r="D666" s="445"/>
      <c r="E666" s="445"/>
      <c r="F666" s="445"/>
      <c r="G666" s="445"/>
      <c r="H666" s="445"/>
      <c r="I666" s="445"/>
      <c r="J666" s="445"/>
      <c r="K666" s="445"/>
      <c r="L666" s="445"/>
      <c r="M666" s="445"/>
      <c r="N666" s="445"/>
      <c r="O666" s="445"/>
      <c r="P666" s="445"/>
      <c r="Q666" s="445"/>
      <c r="R666" s="445"/>
      <c r="S666" s="445"/>
      <c r="T666" s="445"/>
      <c r="U666" s="445"/>
      <c r="V666" s="445"/>
      <c r="W666" s="445"/>
      <c r="X666" s="445"/>
      <c r="Y666" s="445"/>
      <c r="Z666" s="445"/>
      <c r="AA666" s="445"/>
      <c r="AB666" s="445"/>
      <c r="AC666" s="445"/>
      <c r="AD666" s="445"/>
      <c r="AE666" s="445"/>
      <c r="AF666" s="445"/>
      <c r="AG666" s="445"/>
      <c r="AH666" s="445"/>
      <c r="AI666" s="445"/>
      <c r="AJ666" s="445"/>
      <c r="AK666" s="445"/>
      <c r="AL666" s="445"/>
      <c r="AM666" s="445"/>
      <c r="AN666" s="445"/>
      <c r="AO666" s="445"/>
    </row>
    <row r="667" spans="1:41" s="446" customFormat="1">
      <c r="A667" s="445"/>
      <c r="B667" s="445"/>
      <c r="C667" s="445"/>
      <c r="D667" s="445"/>
      <c r="E667" s="445"/>
      <c r="F667" s="445"/>
      <c r="G667" s="445"/>
      <c r="H667" s="445"/>
      <c r="I667" s="445"/>
      <c r="J667" s="445"/>
      <c r="K667" s="445"/>
      <c r="L667" s="445"/>
      <c r="M667" s="445"/>
      <c r="N667" s="445"/>
      <c r="O667" s="445"/>
      <c r="P667" s="445"/>
      <c r="Q667" s="445"/>
      <c r="R667" s="445"/>
      <c r="S667" s="445"/>
      <c r="T667" s="445"/>
      <c r="U667" s="445"/>
      <c r="V667" s="445"/>
      <c r="W667" s="445"/>
      <c r="X667" s="445"/>
      <c r="Y667" s="445"/>
      <c r="Z667" s="445"/>
      <c r="AA667" s="445"/>
      <c r="AB667" s="445"/>
      <c r="AC667" s="445"/>
      <c r="AD667" s="445"/>
      <c r="AE667" s="445"/>
      <c r="AF667" s="445"/>
      <c r="AG667" s="445"/>
      <c r="AH667" s="445"/>
      <c r="AI667" s="445"/>
      <c r="AJ667" s="445"/>
      <c r="AK667" s="445"/>
      <c r="AL667" s="445"/>
      <c r="AM667" s="445"/>
      <c r="AN667" s="445"/>
      <c r="AO667" s="445"/>
    </row>
    <row r="668" spans="1:41" s="446" customFormat="1">
      <c r="A668" s="445"/>
      <c r="B668" s="445"/>
      <c r="C668" s="445"/>
      <c r="D668" s="445"/>
      <c r="E668" s="445"/>
      <c r="F668" s="445"/>
      <c r="G668" s="445"/>
      <c r="H668" s="445"/>
      <c r="I668" s="445"/>
      <c r="J668" s="445"/>
      <c r="K668" s="445"/>
      <c r="L668" s="445"/>
      <c r="M668" s="445"/>
      <c r="N668" s="445"/>
      <c r="O668" s="445"/>
      <c r="P668" s="445"/>
      <c r="Q668" s="445"/>
      <c r="R668" s="445"/>
      <c r="S668" s="445"/>
      <c r="T668" s="445"/>
      <c r="U668" s="445"/>
      <c r="V668" s="445"/>
      <c r="W668" s="445"/>
      <c r="X668" s="445"/>
      <c r="Y668" s="445"/>
      <c r="Z668" s="445"/>
      <c r="AA668" s="445"/>
      <c r="AB668" s="445"/>
      <c r="AC668" s="445"/>
      <c r="AD668" s="445"/>
      <c r="AE668" s="445"/>
      <c r="AF668" s="445"/>
      <c r="AG668" s="445"/>
      <c r="AH668" s="445"/>
      <c r="AI668" s="445"/>
      <c r="AJ668" s="445"/>
      <c r="AK668" s="445"/>
      <c r="AL668" s="445"/>
      <c r="AM668" s="445"/>
      <c r="AN668" s="445"/>
      <c r="AO668" s="445"/>
    </row>
    <row r="669" spans="1:41" s="446" customFormat="1">
      <c r="A669" s="445"/>
      <c r="B669" s="445"/>
      <c r="C669" s="445"/>
      <c r="D669" s="445"/>
      <c r="E669" s="445"/>
      <c r="F669" s="445"/>
      <c r="G669" s="445"/>
      <c r="H669" s="445"/>
      <c r="I669" s="445"/>
      <c r="J669" s="445"/>
      <c r="K669" s="445"/>
      <c r="L669" s="445"/>
      <c r="M669" s="445"/>
      <c r="N669" s="445"/>
      <c r="O669" s="445"/>
      <c r="P669" s="445"/>
      <c r="Q669" s="445"/>
      <c r="R669" s="445"/>
      <c r="S669" s="445"/>
      <c r="T669" s="445"/>
      <c r="U669" s="445"/>
      <c r="V669" s="445"/>
      <c r="W669" s="445"/>
      <c r="X669" s="445"/>
      <c r="Y669" s="445"/>
      <c r="Z669" s="445"/>
      <c r="AA669" s="445"/>
      <c r="AB669" s="445"/>
      <c r="AC669" s="445"/>
      <c r="AD669" s="445"/>
      <c r="AE669" s="445"/>
      <c r="AF669" s="445"/>
      <c r="AG669" s="445"/>
      <c r="AH669" s="445"/>
      <c r="AI669" s="445"/>
      <c r="AJ669" s="445"/>
      <c r="AK669" s="445"/>
      <c r="AL669" s="445"/>
      <c r="AM669" s="445"/>
      <c r="AN669" s="445"/>
      <c r="AO669" s="445"/>
    </row>
    <row r="670" spans="1:41" s="446" customFormat="1">
      <c r="A670" s="445"/>
      <c r="B670" s="445"/>
      <c r="C670" s="445"/>
      <c r="D670" s="445"/>
      <c r="E670" s="445"/>
      <c r="F670" s="445"/>
      <c r="G670" s="445"/>
      <c r="H670" s="445"/>
      <c r="I670" s="445"/>
      <c r="J670" s="445"/>
      <c r="K670" s="445"/>
      <c r="L670" s="445"/>
      <c r="M670" s="445"/>
      <c r="N670" s="445"/>
      <c r="O670" s="445"/>
      <c r="P670" s="445"/>
      <c r="Q670" s="445"/>
      <c r="R670" s="445"/>
      <c r="S670" s="445"/>
      <c r="T670" s="445"/>
      <c r="U670" s="445"/>
      <c r="V670" s="445"/>
      <c r="W670" s="445"/>
      <c r="X670" s="445"/>
      <c r="Y670" s="445"/>
      <c r="Z670" s="445"/>
      <c r="AA670" s="445"/>
      <c r="AB670" s="445"/>
      <c r="AC670" s="445"/>
      <c r="AD670" s="445"/>
      <c r="AE670" s="445"/>
      <c r="AF670" s="445"/>
      <c r="AG670" s="445"/>
      <c r="AH670" s="445"/>
      <c r="AI670" s="445"/>
      <c r="AJ670" s="445"/>
      <c r="AK670" s="445"/>
      <c r="AL670" s="445"/>
      <c r="AM670" s="445"/>
      <c r="AN670" s="445"/>
      <c r="AO670" s="445"/>
    </row>
    <row r="671" spans="1:41" s="446" customFormat="1">
      <c r="A671" s="445"/>
      <c r="B671" s="445"/>
      <c r="C671" s="445"/>
      <c r="D671" s="445"/>
      <c r="E671" s="445"/>
      <c r="F671" s="445"/>
      <c r="G671" s="445"/>
      <c r="H671" s="445"/>
      <c r="I671" s="445"/>
      <c r="J671" s="445"/>
      <c r="K671" s="445"/>
      <c r="L671" s="445"/>
      <c r="M671" s="445"/>
      <c r="N671" s="445"/>
      <c r="O671" s="445"/>
      <c r="P671" s="445"/>
      <c r="Q671" s="445"/>
      <c r="R671" s="445"/>
      <c r="S671" s="445"/>
      <c r="T671" s="445"/>
      <c r="U671" s="445"/>
      <c r="V671" s="445"/>
      <c r="W671" s="445"/>
      <c r="X671" s="445"/>
      <c r="Y671" s="445"/>
      <c r="Z671" s="445"/>
      <c r="AA671" s="445"/>
      <c r="AB671" s="445"/>
      <c r="AC671" s="445"/>
      <c r="AD671" s="445"/>
      <c r="AE671" s="445"/>
      <c r="AF671" s="445"/>
      <c r="AG671" s="445"/>
      <c r="AH671" s="445"/>
      <c r="AI671" s="445"/>
      <c r="AJ671" s="445"/>
      <c r="AK671" s="445"/>
      <c r="AL671" s="445"/>
      <c r="AM671" s="445"/>
      <c r="AN671" s="445"/>
      <c r="AO671" s="445"/>
    </row>
    <row r="672" spans="1:41" s="446" customFormat="1">
      <c r="A672" s="445"/>
      <c r="B672" s="445"/>
      <c r="C672" s="445"/>
      <c r="D672" s="445"/>
      <c r="E672" s="445"/>
      <c r="F672" s="445"/>
      <c r="G672" s="445"/>
      <c r="H672" s="445"/>
      <c r="I672" s="445"/>
      <c r="J672" s="445"/>
      <c r="K672" s="445"/>
      <c r="L672" s="445"/>
      <c r="M672" s="445"/>
      <c r="N672" s="445"/>
      <c r="O672" s="445"/>
      <c r="P672" s="445"/>
      <c r="Q672" s="445"/>
      <c r="R672" s="445"/>
      <c r="S672" s="445"/>
      <c r="T672" s="445"/>
      <c r="U672" s="445"/>
      <c r="V672" s="445"/>
      <c r="W672" s="445"/>
      <c r="X672" s="445"/>
      <c r="Y672" s="445"/>
      <c r="Z672" s="445"/>
      <c r="AA672" s="445"/>
      <c r="AB672" s="445"/>
      <c r="AC672" s="445"/>
      <c r="AD672" s="445"/>
      <c r="AE672" s="445"/>
      <c r="AF672" s="445"/>
      <c r="AG672" s="445"/>
      <c r="AH672" s="445"/>
      <c r="AI672" s="445"/>
      <c r="AJ672" s="445"/>
      <c r="AK672" s="445"/>
      <c r="AL672" s="445"/>
      <c r="AM672" s="445"/>
      <c r="AN672" s="445"/>
      <c r="AO672" s="445"/>
    </row>
    <row r="673" spans="1:41" s="446" customFormat="1">
      <c r="A673" s="445"/>
      <c r="B673" s="445"/>
      <c r="C673" s="445"/>
      <c r="D673" s="445"/>
      <c r="E673" s="445"/>
      <c r="F673" s="445"/>
      <c r="G673" s="445"/>
      <c r="H673" s="445"/>
      <c r="I673" s="445"/>
      <c r="J673" s="445"/>
      <c r="K673" s="445"/>
      <c r="L673" s="445"/>
      <c r="M673" s="445"/>
      <c r="N673" s="445"/>
      <c r="O673" s="445"/>
      <c r="P673" s="445"/>
      <c r="Q673" s="445"/>
      <c r="R673" s="445"/>
      <c r="S673" s="445"/>
      <c r="T673" s="445"/>
      <c r="U673" s="445"/>
      <c r="V673" s="445"/>
      <c r="W673" s="445"/>
      <c r="X673" s="445"/>
      <c r="Y673" s="445"/>
      <c r="Z673" s="445"/>
      <c r="AA673" s="445"/>
      <c r="AB673" s="445"/>
      <c r="AC673" s="445"/>
      <c r="AD673" s="445"/>
      <c r="AE673" s="445"/>
      <c r="AF673" s="445"/>
      <c r="AG673" s="445"/>
      <c r="AH673" s="445"/>
      <c r="AI673" s="445"/>
      <c r="AJ673" s="445"/>
      <c r="AK673" s="445"/>
      <c r="AL673" s="445"/>
      <c r="AM673" s="445"/>
      <c r="AN673" s="445"/>
      <c r="AO673" s="445"/>
    </row>
    <row r="674" spans="1:41" s="446" customFormat="1">
      <c r="A674" s="445"/>
      <c r="B674" s="445"/>
      <c r="C674" s="445"/>
      <c r="D674" s="445"/>
      <c r="E674" s="445"/>
      <c r="F674" s="445"/>
      <c r="G674" s="445"/>
      <c r="H674" s="445"/>
      <c r="I674" s="445"/>
      <c r="J674" s="445"/>
      <c r="K674" s="445"/>
      <c r="L674" s="445"/>
      <c r="M674" s="445"/>
      <c r="N674" s="445"/>
      <c r="O674" s="445"/>
      <c r="P674" s="445"/>
      <c r="Q674" s="445"/>
      <c r="R674" s="445"/>
      <c r="S674" s="445"/>
      <c r="T674" s="445"/>
      <c r="U674" s="445"/>
      <c r="V674" s="445"/>
      <c r="W674" s="445"/>
      <c r="X674" s="445"/>
      <c r="Y674" s="445"/>
      <c r="Z674" s="445"/>
      <c r="AA674" s="445"/>
      <c r="AB674" s="445"/>
      <c r="AC674" s="445"/>
      <c r="AD674" s="445"/>
      <c r="AE674" s="445"/>
      <c r="AF674" s="445"/>
      <c r="AG674" s="445"/>
      <c r="AH674" s="445"/>
      <c r="AI674" s="445"/>
      <c r="AJ674" s="445"/>
      <c r="AK674" s="445"/>
      <c r="AL674" s="445"/>
      <c r="AM674" s="445"/>
      <c r="AN674" s="445"/>
      <c r="AO674" s="445"/>
    </row>
    <row r="675" spans="1:41" s="446" customFormat="1">
      <c r="A675" s="445"/>
      <c r="B675" s="445"/>
      <c r="C675" s="445"/>
      <c r="D675" s="445"/>
      <c r="E675" s="445"/>
      <c r="F675" s="445"/>
      <c r="G675" s="445"/>
      <c r="H675" s="445"/>
      <c r="I675" s="445"/>
      <c r="J675" s="445"/>
      <c r="K675" s="445"/>
      <c r="L675" s="445"/>
      <c r="M675" s="445"/>
      <c r="N675" s="445"/>
      <c r="O675" s="445"/>
      <c r="P675" s="445"/>
      <c r="Q675" s="445"/>
      <c r="R675" s="445"/>
      <c r="S675" s="445"/>
      <c r="T675" s="445"/>
      <c r="U675" s="445"/>
      <c r="V675" s="445"/>
      <c r="W675" s="445"/>
      <c r="X675" s="445"/>
      <c r="Y675" s="445"/>
      <c r="Z675" s="445"/>
      <c r="AA675" s="445"/>
      <c r="AB675" s="445"/>
      <c r="AC675" s="445"/>
      <c r="AD675" s="445"/>
      <c r="AE675" s="445"/>
      <c r="AF675" s="445"/>
      <c r="AG675" s="445"/>
      <c r="AH675" s="445"/>
      <c r="AI675" s="445"/>
      <c r="AJ675" s="445"/>
      <c r="AK675" s="445"/>
      <c r="AL675" s="445"/>
      <c r="AM675" s="445"/>
      <c r="AN675" s="445"/>
      <c r="AO675" s="445"/>
    </row>
    <row r="676" spans="1:41" s="446" customFormat="1">
      <c r="A676" s="445"/>
      <c r="B676" s="445"/>
      <c r="C676" s="445"/>
      <c r="D676" s="445"/>
      <c r="E676" s="445"/>
      <c r="F676" s="445"/>
      <c r="G676" s="445"/>
      <c r="H676" s="445"/>
      <c r="I676" s="445"/>
      <c r="J676" s="445"/>
      <c r="K676" s="445"/>
      <c r="L676" s="445"/>
      <c r="M676" s="445"/>
      <c r="N676" s="445"/>
      <c r="O676" s="445"/>
      <c r="P676" s="445"/>
      <c r="Q676" s="445"/>
      <c r="R676" s="445"/>
      <c r="S676" s="445"/>
      <c r="T676" s="445"/>
      <c r="U676" s="445"/>
      <c r="V676" s="445"/>
      <c r="W676" s="445"/>
      <c r="X676" s="445"/>
      <c r="Y676" s="445"/>
      <c r="Z676" s="445"/>
      <c r="AA676" s="445"/>
      <c r="AB676" s="445"/>
      <c r="AC676" s="445"/>
      <c r="AD676" s="445"/>
      <c r="AE676" s="445"/>
      <c r="AF676" s="445"/>
      <c r="AG676" s="445"/>
      <c r="AH676" s="445"/>
      <c r="AI676" s="445"/>
      <c r="AJ676" s="445"/>
      <c r="AK676" s="445"/>
      <c r="AL676" s="445"/>
      <c r="AM676" s="445"/>
      <c r="AN676" s="445"/>
      <c r="AO676" s="445"/>
    </row>
    <row r="677" spans="1:41" s="446" customFormat="1">
      <c r="A677" s="445"/>
      <c r="B677" s="445"/>
      <c r="C677" s="445"/>
      <c r="D677" s="445"/>
      <c r="E677" s="445"/>
      <c r="F677" s="445"/>
      <c r="G677" s="445"/>
      <c r="H677" s="445"/>
      <c r="I677" s="445"/>
      <c r="J677" s="445"/>
      <c r="K677" s="445"/>
      <c r="L677" s="445"/>
      <c r="M677" s="445"/>
      <c r="N677" s="445"/>
      <c r="O677" s="445"/>
      <c r="P677" s="445"/>
      <c r="Q677" s="445"/>
      <c r="R677" s="445"/>
      <c r="S677" s="445"/>
      <c r="T677" s="445"/>
      <c r="U677" s="445"/>
      <c r="V677" s="445"/>
      <c r="W677" s="445"/>
      <c r="X677" s="445"/>
      <c r="Y677" s="445"/>
      <c r="Z677" s="445"/>
      <c r="AA677" s="445"/>
      <c r="AB677" s="445"/>
      <c r="AC677" s="445"/>
      <c r="AD677" s="445"/>
      <c r="AE677" s="445"/>
      <c r="AF677" s="445"/>
      <c r="AG677" s="445"/>
      <c r="AH677" s="445"/>
      <c r="AI677" s="445"/>
      <c r="AJ677" s="445"/>
      <c r="AK677" s="445"/>
      <c r="AL677" s="445"/>
      <c r="AM677" s="445"/>
      <c r="AN677" s="445"/>
      <c r="AO677" s="445"/>
    </row>
    <row r="678" spans="1:41" s="446" customFormat="1">
      <c r="A678" s="445"/>
      <c r="B678" s="445"/>
      <c r="C678" s="445"/>
      <c r="D678" s="445"/>
      <c r="E678" s="445"/>
      <c r="F678" s="445"/>
      <c r="G678" s="445"/>
      <c r="H678" s="445"/>
      <c r="I678" s="445"/>
      <c r="J678" s="445"/>
      <c r="K678" s="445"/>
      <c r="L678" s="445"/>
      <c r="M678" s="445"/>
      <c r="N678" s="445"/>
      <c r="O678" s="445"/>
      <c r="P678" s="445"/>
      <c r="Q678" s="445"/>
      <c r="R678" s="445"/>
      <c r="S678" s="445"/>
      <c r="T678" s="445"/>
      <c r="U678" s="445"/>
      <c r="V678" s="445"/>
      <c r="W678" s="445"/>
      <c r="X678" s="445"/>
      <c r="Y678" s="445"/>
      <c r="Z678" s="445"/>
      <c r="AA678" s="445"/>
      <c r="AB678" s="445"/>
      <c r="AC678" s="445"/>
      <c r="AD678" s="445"/>
      <c r="AE678" s="445"/>
      <c r="AF678" s="445"/>
      <c r="AG678" s="445"/>
      <c r="AH678" s="445"/>
      <c r="AI678" s="445"/>
      <c r="AJ678" s="445"/>
      <c r="AK678" s="445"/>
      <c r="AL678" s="445"/>
      <c r="AM678" s="445"/>
      <c r="AN678" s="445"/>
      <c r="AO678" s="445"/>
    </row>
    <row r="679" spans="1:41" s="446" customFormat="1">
      <c r="A679" s="445"/>
      <c r="B679" s="445"/>
      <c r="C679" s="445"/>
      <c r="D679" s="445"/>
      <c r="E679" s="445"/>
      <c r="F679" s="445"/>
      <c r="G679" s="445"/>
      <c r="H679" s="445"/>
      <c r="I679" s="445"/>
      <c r="J679" s="445"/>
      <c r="K679" s="445"/>
      <c r="L679" s="445"/>
      <c r="M679" s="445"/>
      <c r="N679" s="445"/>
      <c r="O679" s="445"/>
      <c r="P679" s="445"/>
      <c r="Q679" s="445"/>
      <c r="R679" s="445"/>
      <c r="S679" s="445"/>
      <c r="T679" s="445"/>
      <c r="U679" s="445"/>
      <c r="V679" s="445"/>
      <c r="W679" s="445"/>
      <c r="X679" s="445"/>
      <c r="Y679" s="445"/>
      <c r="Z679" s="445"/>
      <c r="AA679" s="445"/>
      <c r="AB679" s="445"/>
      <c r="AC679" s="445"/>
      <c r="AD679" s="445"/>
      <c r="AE679" s="445"/>
      <c r="AF679" s="445"/>
      <c r="AG679" s="445"/>
      <c r="AH679" s="445"/>
      <c r="AI679" s="445"/>
      <c r="AJ679" s="445"/>
      <c r="AK679" s="445"/>
      <c r="AL679" s="445"/>
      <c r="AM679" s="445"/>
      <c r="AN679" s="445"/>
      <c r="AO679" s="445"/>
    </row>
    <row r="680" spans="1:41" s="446" customFormat="1">
      <c r="A680" s="445"/>
      <c r="B680" s="445"/>
      <c r="C680" s="445"/>
      <c r="D680" s="445"/>
      <c r="E680" s="445"/>
      <c r="F680" s="445"/>
      <c r="G680" s="445"/>
      <c r="H680" s="445"/>
      <c r="I680" s="445"/>
      <c r="J680" s="445"/>
      <c r="K680" s="445"/>
      <c r="L680" s="445"/>
      <c r="M680" s="445"/>
      <c r="N680" s="445"/>
      <c r="O680" s="445"/>
      <c r="P680" s="445"/>
      <c r="Q680" s="445"/>
      <c r="R680" s="445"/>
      <c r="S680" s="445"/>
      <c r="T680" s="445"/>
      <c r="U680" s="445"/>
      <c r="V680" s="445"/>
      <c r="W680" s="445"/>
      <c r="X680" s="445"/>
      <c r="Y680" s="445"/>
      <c r="Z680" s="445"/>
      <c r="AA680" s="445"/>
      <c r="AB680" s="445"/>
      <c r="AC680" s="445"/>
      <c r="AD680" s="445"/>
      <c r="AE680" s="445"/>
      <c r="AF680" s="445"/>
      <c r="AG680" s="445"/>
      <c r="AH680" s="445"/>
      <c r="AI680" s="445"/>
      <c r="AJ680" s="445"/>
      <c r="AK680" s="445"/>
      <c r="AL680" s="445"/>
      <c r="AM680" s="445"/>
      <c r="AN680" s="445"/>
      <c r="AO680" s="445"/>
    </row>
    <row r="681" spans="1:41" s="446" customFormat="1">
      <c r="A681" s="445"/>
      <c r="B681" s="445"/>
      <c r="C681" s="445"/>
      <c r="D681" s="445"/>
      <c r="E681" s="445"/>
      <c r="F681" s="445"/>
      <c r="G681" s="445"/>
      <c r="H681" s="445"/>
      <c r="I681" s="445"/>
      <c r="J681" s="445"/>
      <c r="K681" s="445"/>
      <c r="L681" s="445"/>
      <c r="M681" s="445"/>
      <c r="N681" s="445"/>
      <c r="O681" s="445"/>
      <c r="P681" s="445"/>
      <c r="Q681" s="445"/>
      <c r="R681" s="445"/>
      <c r="S681" s="445"/>
      <c r="T681" s="445"/>
      <c r="U681" s="445"/>
      <c r="V681" s="445"/>
      <c r="W681" s="445"/>
      <c r="X681" s="445"/>
      <c r="Y681" s="445"/>
      <c r="Z681" s="445"/>
      <c r="AA681" s="445"/>
      <c r="AB681" s="445"/>
      <c r="AC681" s="445"/>
      <c r="AD681" s="445"/>
      <c r="AE681" s="445"/>
      <c r="AF681" s="445"/>
      <c r="AG681" s="445"/>
      <c r="AH681" s="445"/>
      <c r="AI681" s="445"/>
      <c r="AJ681" s="445"/>
      <c r="AK681" s="445"/>
      <c r="AL681" s="445"/>
      <c r="AM681" s="445"/>
      <c r="AN681" s="445"/>
      <c r="AO681" s="445"/>
    </row>
    <row r="682" spans="1:41" s="446" customFormat="1">
      <c r="A682" s="445"/>
      <c r="B682" s="445"/>
      <c r="C682" s="445"/>
      <c r="D682" s="445"/>
      <c r="E682" s="445"/>
      <c r="F682" s="445"/>
      <c r="G682" s="445"/>
      <c r="H682" s="445"/>
      <c r="I682" s="445"/>
      <c r="J682" s="445"/>
      <c r="K682" s="445"/>
      <c r="L682" s="445"/>
      <c r="M682" s="445"/>
      <c r="N682" s="445"/>
      <c r="O682" s="445"/>
      <c r="P682" s="445"/>
      <c r="Q682" s="445"/>
      <c r="R682" s="445"/>
      <c r="S682" s="445"/>
      <c r="T682" s="445"/>
      <c r="U682" s="445"/>
      <c r="V682" s="445"/>
      <c r="W682" s="445"/>
      <c r="X682" s="445"/>
      <c r="Y682" s="445"/>
      <c r="Z682" s="445"/>
      <c r="AA682" s="445"/>
      <c r="AB682" s="445"/>
      <c r="AC682" s="445"/>
      <c r="AD682" s="445"/>
      <c r="AE682" s="445"/>
      <c r="AF682" s="445"/>
      <c r="AG682" s="445"/>
      <c r="AH682" s="445"/>
      <c r="AI682" s="445"/>
      <c r="AJ682" s="445"/>
      <c r="AK682" s="445"/>
      <c r="AL682" s="445"/>
      <c r="AM682" s="445"/>
      <c r="AN682" s="445"/>
      <c r="AO682" s="445"/>
    </row>
    <row r="683" spans="1:41" s="446" customFormat="1">
      <c r="A683" s="445"/>
      <c r="B683" s="445"/>
      <c r="C683" s="445"/>
      <c r="D683" s="445"/>
      <c r="E683" s="445"/>
      <c r="F683" s="445"/>
      <c r="G683" s="445"/>
      <c r="H683" s="445"/>
      <c r="I683" s="445"/>
      <c r="J683" s="445"/>
      <c r="K683" s="445"/>
      <c r="L683" s="445"/>
      <c r="M683" s="445"/>
      <c r="N683" s="445"/>
      <c r="O683" s="445"/>
      <c r="P683" s="445"/>
      <c r="Q683" s="445"/>
      <c r="R683" s="445"/>
      <c r="S683" s="445"/>
      <c r="T683" s="445"/>
      <c r="U683" s="445"/>
      <c r="V683" s="445"/>
      <c r="W683" s="445"/>
      <c r="X683" s="445"/>
      <c r="Y683" s="445"/>
      <c r="Z683" s="445"/>
      <c r="AA683" s="445"/>
      <c r="AB683" s="445"/>
      <c r="AC683" s="445"/>
      <c r="AD683" s="445"/>
      <c r="AE683" s="445"/>
      <c r="AF683" s="445"/>
      <c r="AG683" s="445"/>
      <c r="AH683" s="445"/>
      <c r="AI683" s="445"/>
      <c r="AJ683" s="445"/>
      <c r="AK683" s="445"/>
      <c r="AL683" s="445"/>
      <c r="AM683" s="445"/>
      <c r="AN683" s="445"/>
      <c r="AO683" s="445"/>
    </row>
    <row r="684" spans="1:41" s="446" customFormat="1">
      <c r="A684" s="445"/>
      <c r="B684" s="445"/>
      <c r="C684" s="445"/>
      <c r="D684" s="445"/>
      <c r="E684" s="445"/>
      <c r="F684" s="445"/>
      <c r="G684" s="445"/>
      <c r="H684" s="445"/>
      <c r="I684" s="445"/>
      <c r="J684" s="445"/>
      <c r="K684" s="445"/>
      <c r="L684" s="445"/>
      <c r="M684" s="445"/>
      <c r="N684" s="445"/>
      <c r="O684" s="445"/>
      <c r="P684" s="445"/>
      <c r="Q684" s="445"/>
      <c r="R684" s="445"/>
      <c r="S684" s="445"/>
      <c r="T684" s="445"/>
      <c r="U684" s="445"/>
      <c r="V684" s="445"/>
      <c r="W684" s="445"/>
      <c r="X684" s="445"/>
      <c r="Y684" s="445"/>
      <c r="Z684" s="445"/>
      <c r="AA684" s="445"/>
      <c r="AB684" s="445"/>
      <c r="AC684" s="445"/>
      <c r="AD684" s="445"/>
      <c r="AE684" s="445"/>
      <c r="AF684" s="445"/>
      <c r="AG684" s="445"/>
      <c r="AH684" s="445"/>
      <c r="AI684" s="445"/>
      <c r="AJ684" s="445"/>
      <c r="AK684" s="445"/>
      <c r="AL684" s="445"/>
      <c r="AM684" s="445"/>
      <c r="AN684" s="445"/>
      <c r="AO684" s="445"/>
    </row>
    <row r="685" spans="1:41" s="446" customFormat="1">
      <c r="A685" s="445"/>
      <c r="B685" s="445"/>
      <c r="C685" s="445"/>
      <c r="D685" s="445"/>
      <c r="E685" s="445"/>
      <c r="F685" s="445"/>
      <c r="G685" s="445"/>
      <c r="H685" s="445"/>
      <c r="I685" s="445"/>
      <c r="J685" s="445"/>
      <c r="K685" s="445"/>
      <c r="L685" s="445"/>
      <c r="M685" s="445"/>
      <c r="N685" s="445"/>
      <c r="O685" s="445"/>
      <c r="P685" s="445"/>
      <c r="Q685" s="445"/>
      <c r="R685" s="445"/>
      <c r="S685" s="445"/>
      <c r="T685" s="445"/>
      <c r="U685" s="445"/>
      <c r="V685" s="445"/>
      <c r="W685" s="445"/>
      <c r="X685" s="445"/>
      <c r="Y685" s="445"/>
      <c r="Z685" s="445"/>
      <c r="AA685" s="445"/>
      <c r="AB685" s="445"/>
      <c r="AC685" s="445"/>
      <c r="AD685" s="445"/>
      <c r="AE685" s="445"/>
      <c r="AF685" s="445"/>
      <c r="AG685" s="445"/>
      <c r="AH685" s="445"/>
      <c r="AI685" s="445"/>
      <c r="AJ685" s="445"/>
      <c r="AK685" s="445"/>
      <c r="AL685" s="445"/>
      <c r="AM685" s="445"/>
      <c r="AN685" s="445"/>
      <c r="AO685" s="445"/>
    </row>
    <row r="686" spans="1:41" s="446" customFormat="1">
      <c r="A686" s="445"/>
      <c r="B686" s="445"/>
      <c r="C686" s="445"/>
      <c r="D686" s="445"/>
      <c r="E686" s="445"/>
      <c r="F686" s="445"/>
      <c r="G686" s="445"/>
      <c r="H686" s="445"/>
      <c r="I686" s="445"/>
      <c r="J686" s="445"/>
      <c r="K686" s="445"/>
      <c r="L686" s="445"/>
      <c r="M686" s="445"/>
      <c r="N686" s="445"/>
      <c r="O686" s="445"/>
      <c r="P686" s="445"/>
      <c r="Q686" s="445"/>
      <c r="R686" s="445"/>
      <c r="S686" s="445"/>
      <c r="T686" s="445"/>
      <c r="U686" s="445"/>
      <c r="V686" s="445"/>
      <c r="W686" s="445"/>
      <c r="X686" s="445"/>
      <c r="Y686" s="445"/>
      <c r="Z686" s="445"/>
      <c r="AA686" s="445"/>
      <c r="AB686" s="445"/>
      <c r="AC686" s="445"/>
      <c r="AD686" s="445"/>
      <c r="AE686" s="445"/>
      <c r="AF686" s="445"/>
      <c r="AG686" s="445"/>
      <c r="AH686" s="445"/>
      <c r="AI686" s="445"/>
      <c r="AJ686" s="445"/>
      <c r="AK686" s="445"/>
      <c r="AL686" s="445"/>
      <c r="AM686" s="445"/>
      <c r="AN686" s="445"/>
      <c r="AO686" s="445"/>
    </row>
    <row r="687" spans="1:41" s="446" customFormat="1">
      <c r="A687" s="445"/>
      <c r="B687" s="445"/>
      <c r="C687" s="445"/>
      <c r="D687" s="445"/>
      <c r="E687" s="445"/>
      <c r="F687" s="445"/>
      <c r="G687" s="445"/>
      <c r="H687" s="445"/>
      <c r="I687" s="445"/>
      <c r="J687" s="445"/>
      <c r="K687" s="445"/>
      <c r="L687" s="445"/>
      <c r="M687" s="445"/>
      <c r="N687" s="445"/>
      <c r="O687" s="445"/>
      <c r="P687" s="445"/>
      <c r="Q687" s="445"/>
      <c r="R687" s="445"/>
      <c r="S687" s="445"/>
      <c r="T687" s="445"/>
      <c r="U687" s="445"/>
      <c r="V687" s="445"/>
      <c r="W687" s="445"/>
      <c r="X687" s="445"/>
      <c r="Y687" s="445"/>
      <c r="Z687" s="445"/>
      <c r="AA687" s="445"/>
      <c r="AB687" s="445"/>
      <c r="AC687" s="445"/>
      <c r="AD687" s="445"/>
      <c r="AE687" s="445"/>
      <c r="AF687" s="445"/>
      <c r="AG687" s="445"/>
      <c r="AH687" s="445"/>
      <c r="AI687" s="445"/>
      <c r="AJ687" s="445"/>
      <c r="AK687" s="445"/>
      <c r="AL687" s="445"/>
      <c r="AM687" s="445"/>
      <c r="AN687" s="445"/>
      <c r="AO687" s="445"/>
    </row>
    <row r="688" spans="1:41" s="446" customFormat="1">
      <c r="A688" s="445"/>
      <c r="B688" s="445"/>
      <c r="C688" s="445"/>
      <c r="D688" s="445"/>
      <c r="E688" s="445"/>
      <c r="F688" s="445"/>
      <c r="G688" s="445"/>
      <c r="H688" s="445"/>
      <c r="I688" s="445"/>
      <c r="J688" s="445"/>
      <c r="K688" s="445"/>
      <c r="L688" s="445"/>
      <c r="M688" s="445"/>
      <c r="N688" s="445"/>
      <c r="O688" s="445"/>
      <c r="P688" s="445"/>
      <c r="Q688" s="445"/>
      <c r="R688" s="445"/>
      <c r="S688" s="445"/>
      <c r="T688" s="445"/>
      <c r="U688" s="445"/>
      <c r="V688" s="445"/>
      <c r="W688" s="445"/>
      <c r="X688" s="445"/>
      <c r="Y688" s="445"/>
      <c r="Z688" s="445"/>
      <c r="AA688" s="445"/>
      <c r="AB688" s="445"/>
      <c r="AC688" s="445"/>
      <c r="AD688" s="445"/>
      <c r="AE688" s="445"/>
      <c r="AF688" s="445"/>
      <c r="AG688" s="445"/>
      <c r="AH688" s="445"/>
      <c r="AI688" s="445"/>
      <c r="AJ688" s="445"/>
      <c r="AK688" s="445"/>
      <c r="AL688" s="445"/>
      <c r="AM688" s="445"/>
      <c r="AN688" s="445"/>
      <c r="AO688" s="445"/>
    </row>
    <row r="689" spans="1:41" s="446" customFormat="1">
      <c r="A689" s="445"/>
      <c r="B689" s="445"/>
      <c r="C689" s="445"/>
      <c r="D689" s="445"/>
      <c r="E689" s="445"/>
      <c r="F689" s="445"/>
      <c r="G689" s="445"/>
      <c r="H689" s="445"/>
      <c r="I689" s="445"/>
      <c r="J689" s="445"/>
      <c r="K689" s="445"/>
      <c r="L689" s="445"/>
      <c r="M689" s="445"/>
      <c r="N689" s="445"/>
      <c r="O689" s="445"/>
      <c r="P689" s="445"/>
      <c r="Q689" s="445"/>
      <c r="R689" s="445"/>
      <c r="S689" s="445"/>
      <c r="T689" s="445"/>
      <c r="U689" s="445"/>
      <c r="V689" s="445"/>
      <c r="W689" s="445"/>
      <c r="X689" s="445"/>
      <c r="Y689" s="445"/>
      <c r="Z689" s="445"/>
      <c r="AA689" s="445"/>
      <c r="AB689" s="445"/>
      <c r="AC689" s="445"/>
      <c r="AD689" s="445"/>
      <c r="AE689" s="445"/>
      <c r="AF689" s="445"/>
      <c r="AG689" s="445"/>
      <c r="AH689" s="445"/>
      <c r="AI689" s="445"/>
      <c r="AJ689" s="445"/>
      <c r="AK689" s="445"/>
      <c r="AL689" s="445"/>
      <c r="AM689" s="445"/>
      <c r="AN689" s="445"/>
      <c r="AO689" s="445"/>
    </row>
    <row r="690" spans="1:41" s="446" customFormat="1">
      <c r="A690" s="445"/>
      <c r="B690" s="445"/>
      <c r="C690" s="445"/>
      <c r="D690" s="445"/>
      <c r="E690" s="445"/>
      <c r="F690" s="445"/>
      <c r="G690" s="445"/>
      <c r="H690" s="445"/>
      <c r="I690" s="445"/>
      <c r="J690" s="445"/>
      <c r="K690" s="445"/>
      <c r="L690" s="445"/>
      <c r="M690" s="445"/>
      <c r="N690" s="445"/>
      <c r="O690" s="445"/>
      <c r="P690" s="445"/>
      <c r="Q690" s="445"/>
      <c r="R690" s="445"/>
      <c r="S690" s="445"/>
      <c r="T690" s="445"/>
      <c r="U690" s="445"/>
      <c r="V690" s="445"/>
      <c r="W690" s="445"/>
      <c r="X690" s="445"/>
      <c r="Y690" s="445"/>
      <c r="Z690" s="445"/>
      <c r="AA690" s="445"/>
      <c r="AB690" s="445"/>
      <c r="AC690" s="445"/>
      <c r="AD690" s="445"/>
      <c r="AE690" s="445"/>
      <c r="AF690" s="445"/>
      <c r="AG690" s="445"/>
      <c r="AH690" s="445"/>
      <c r="AI690" s="445"/>
      <c r="AJ690" s="445"/>
      <c r="AK690" s="445"/>
      <c r="AL690" s="445"/>
      <c r="AM690" s="445"/>
      <c r="AN690" s="445"/>
      <c r="AO690" s="445"/>
    </row>
    <row r="691" spans="1:41" s="446" customFormat="1">
      <c r="A691" s="445"/>
      <c r="B691" s="445"/>
      <c r="C691" s="445"/>
      <c r="D691" s="445"/>
      <c r="E691" s="445"/>
      <c r="F691" s="445"/>
      <c r="G691" s="445"/>
      <c r="H691" s="445"/>
      <c r="I691" s="445"/>
      <c r="J691" s="445"/>
      <c r="K691" s="445"/>
      <c r="L691" s="445"/>
      <c r="M691" s="445"/>
      <c r="N691" s="445"/>
      <c r="O691" s="445"/>
      <c r="P691" s="445"/>
      <c r="Q691" s="445"/>
      <c r="R691" s="445"/>
      <c r="S691" s="445"/>
      <c r="T691" s="445"/>
      <c r="U691" s="445"/>
      <c r="V691" s="445"/>
      <c r="W691" s="445"/>
      <c r="X691" s="445"/>
      <c r="Y691" s="445"/>
      <c r="Z691" s="445"/>
      <c r="AA691" s="445"/>
      <c r="AB691" s="445"/>
      <c r="AC691" s="445"/>
      <c r="AD691" s="445"/>
      <c r="AE691" s="445"/>
      <c r="AF691" s="445"/>
      <c r="AG691" s="445"/>
      <c r="AH691" s="445"/>
      <c r="AI691" s="445"/>
      <c r="AJ691" s="445"/>
      <c r="AK691" s="445"/>
      <c r="AL691" s="445"/>
      <c r="AM691" s="445"/>
      <c r="AN691" s="445"/>
      <c r="AO691" s="445"/>
    </row>
    <row r="692" spans="1:41" s="446" customFormat="1">
      <c r="A692" s="445"/>
      <c r="B692" s="445"/>
      <c r="C692" s="445"/>
      <c r="D692" s="445"/>
      <c r="E692" s="445"/>
      <c r="F692" s="445"/>
      <c r="G692" s="445"/>
      <c r="H692" s="445"/>
      <c r="I692" s="445"/>
      <c r="J692" s="445"/>
      <c r="K692" s="445"/>
      <c r="L692" s="445"/>
      <c r="M692" s="445"/>
      <c r="N692" s="445"/>
      <c r="O692" s="445"/>
      <c r="P692" s="445"/>
      <c r="Q692" s="445"/>
      <c r="R692" s="445"/>
      <c r="S692" s="445"/>
      <c r="T692" s="445"/>
      <c r="U692" s="445"/>
      <c r="V692" s="445"/>
      <c r="W692" s="445"/>
      <c r="X692" s="445"/>
      <c r="Y692" s="445"/>
      <c r="Z692" s="445"/>
      <c r="AA692" s="445"/>
      <c r="AB692" s="445"/>
      <c r="AC692" s="445"/>
      <c r="AD692" s="445"/>
      <c r="AE692" s="445"/>
      <c r="AF692" s="445"/>
      <c r="AG692" s="445"/>
      <c r="AH692" s="445"/>
      <c r="AI692" s="445"/>
      <c r="AJ692" s="445"/>
      <c r="AK692" s="445"/>
      <c r="AL692" s="445"/>
      <c r="AM692" s="445"/>
      <c r="AN692" s="445"/>
      <c r="AO692" s="445"/>
    </row>
    <row r="693" spans="1:41" s="446" customFormat="1">
      <c r="A693" s="445"/>
      <c r="B693" s="445"/>
      <c r="C693" s="445"/>
      <c r="D693" s="445"/>
      <c r="E693" s="445"/>
      <c r="F693" s="445"/>
      <c r="G693" s="445"/>
      <c r="H693" s="445"/>
      <c r="I693" s="445"/>
      <c r="J693" s="445"/>
      <c r="K693" s="445"/>
      <c r="L693" s="445"/>
      <c r="M693" s="445"/>
      <c r="N693" s="445"/>
      <c r="O693" s="445"/>
      <c r="P693" s="445"/>
      <c r="Q693" s="445"/>
      <c r="R693" s="445"/>
      <c r="S693" s="445"/>
      <c r="T693" s="445"/>
      <c r="U693" s="445"/>
      <c r="V693" s="445"/>
      <c r="W693" s="445"/>
      <c r="X693" s="445"/>
      <c r="Y693" s="445"/>
      <c r="Z693" s="445"/>
      <c r="AA693" s="445"/>
      <c r="AB693" s="445"/>
      <c r="AC693" s="445"/>
      <c r="AD693" s="445"/>
      <c r="AE693" s="445"/>
      <c r="AF693" s="445"/>
      <c r="AG693" s="445"/>
      <c r="AH693" s="445"/>
      <c r="AI693" s="445"/>
      <c r="AJ693" s="445"/>
      <c r="AK693" s="445"/>
      <c r="AL693" s="445"/>
      <c r="AM693" s="445"/>
      <c r="AN693" s="445"/>
      <c r="AO693" s="445"/>
    </row>
    <row r="694" spans="1:41" s="446" customFormat="1">
      <c r="A694" s="445"/>
      <c r="B694" s="445"/>
      <c r="C694" s="445"/>
      <c r="D694" s="445"/>
      <c r="E694" s="445"/>
      <c r="F694" s="445"/>
      <c r="G694" s="445"/>
      <c r="H694" s="445"/>
      <c r="I694" s="445"/>
      <c r="J694" s="445"/>
      <c r="K694" s="445"/>
      <c r="L694" s="445"/>
      <c r="M694" s="445"/>
      <c r="N694" s="445"/>
      <c r="O694" s="445"/>
      <c r="P694" s="445"/>
      <c r="Q694" s="445"/>
      <c r="R694" s="445"/>
      <c r="S694" s="445"/>
      <c r="T694" s="445"/>
      <c r="U694" s="445"/>
      <c r="V694" s="445"/>
      <c r="W694" s="445"/>
      <c r="X694" s="445"/>
      <c r="Y694" s="445"/>
      <c r="Z694" s="445"/>
      <c r="AA694" s="445"/>
      <c r="AB694" s="445"/>
      <c r="AC694" s="445"/>
      <c r="AD694" s="445"/>
      <c r="AE694" s="445"/>
      <c r="AF694" s="445"/>
      <c r="AG694" s="445"/>
      <c r="AH694" s="445"/>
      <c r="AI694" s="445"/>
      <c r="AJ694" s="445"/>
      <c r="AK694" s="445"/>
      <c r="AL694" s="445"/>
      <c r="AM694" s="445"/>
      <c r="AN694" s="445"/>
      <c r="AO694" s="445"/>
    </row>
    <row r="695" spans="1:41" s="446" customFormat="1">
      <c r="A695" s="445"/>
      <c r="B695" s="445"/>
      <c r="C695" s="445"/>
      <c r="D695" s="445"/>
      <c r="E695" s="445"/>
      <c r="F695" s="445"/>
      <c r="G695" s="445"/>
      <c r="H695" s="445"/>
      <c r="I695" s="445"/>
      <c r="J695" s="445"/>
      <c r="K695" s="445"/>
      <c r="L695" s="445"/>
      <c r="M695" s="445"/>
      <c r="N695" s="445"/>
      <c r="O695" s="445"/>
      <c r="P695" s="445"/>
      <c r="Q695" s="445"/>
      <c r="R695" s="445"/>
      <c r="S695" s="445"/>
      <c r="T695" s="445"/>
      <c r="U695" s="445"/>
      <c r="V695" s="445"/>
      <c r="W695" s="445"/>
      <c r="X695" s="445"/>
      <c r="Y695" s="445"/>
      <c r="Z695" s="445"/>
      <c r="AA695" s="445"/>
      <c r="AB695" s="445"/>
      <c r="AC695" s="445"/>
      <c r="AD695" s="445"/>
      <c r="AE695" s="445"/>
      <c r="AF695" s="445"/>
      <c r="AG695" s="445"/>
      <c r="AH695" s="445"/>
      <c r="AI695" s="445"/>
      <c r="AJ695" s="445"/>
      <c r="AK695" s="445"/>
      <c r="AL695" s="445"/>
      <c r="AM695" s="445"/>
      <c r="AN695" s="445"/>
      <c r="AO695" s="445"/>
    </row>
    <row r="696" spans="1:41" s="446" customFormat="1">
      <c r="A696" s="445"/>
      <c r="B696" s="445"/>
      <c r="C696" s="445"/>
      <c r="D696" s="445"/>
      <c r="E696" s="445"/>
      <c r="F696" s="445"/>
      <c r="G696" s="445"/>
      <c r="H696" s="445"/>
      <c r="I696" s="445"/>
      <c r="J696" s="445"/>
      <c r="K696" s="445"/>
      <c r="L696" s="445"/>
      <c r="M696" s="445"/>
      <c r="N696" s="445"/>
      <c r="O696" s="445"/>
      <c r="P696" s="445"/>
      <c r="Q696" s="445"/>
      <c r="R696" s="445"/>
      <c r="S696" s="445"/>
      <c r="T696" s="445"/>
      <c r="U696" s="445"/>
      <c r="V696" s="445"/>
      <c r="W696" s="445"/>
      <c r="X696" s="445"/>
      <c r="Y696" s="445"/>
      <c r="Z696" s="445"/>
      <c r="AA696" s="445"/>
      <c r="AB696" s="445"/>
      <c r="AC696" s="445"/>
      <c r="AD696" s="445"/>
      <c r="AE696" s="445"/>
      <c r="AF696" s="445"/>
      <c r="AG696" s="445"/>
      <c r="AH696" s="445"/>
      <c r="AI696" s="445"/>
      <c r="AJ696" s="445"/>
      <c r="AK696" s="445"/>
      <c r="AL696" s="445"/>
      <c r="AM696" s="445"/>
      <c r="AN696" s="445"/>
      <c r="AO696" s="445"/>
    </row>
    <row r="697" spans="1:41" s="446" customFormat="1">
      <c r="A697" s="445"/>
      <c r="B697" s="445"/>
      <c r="C697" s="445"/>
      <c r="D697" s="445"/>
      <c r="E697" s="445"/>
      <c r="F697" s="445"/>
      <c r="G697" s="445"/>
      <c r="H697" s="445"/>
      <c r="I697" s="445"/>
      <c r="J697" s="445"/>
      <c r="K697" s="445"/>
      <c r="L697" s="445"/>
      <c r="M697" s="445"/>
      <c r="N697" s="445"/>
      <c r="O697" s="445"/>
      <c r="P697" s="445"/>
      <c r="Q697" s="445"/>
      <c r="R697" s="445"/>
      <c r="S697" s="445"/>
      <c r="T697" s="445"/>
      <c r="U697" s="445"/>
      <c r="V697" s="445"/>
      <c r="W697" s="445"/>
      <c r="X697" s="445"/>
      <c r="Y697" s="445"/>
      <c r="Z697" s="445"/>
      <c r="AA697" s="445"/>
      <c r="AB697" s="445"/>
      <c r="AC697" s="445"/>
      <c r="AD697" s="445"/>
      <c r="AE697" s="445"/>
      <c r="AF697" s="445"/>
      <c r="AG697" s="445"/>
      <c r="AH697" s="445"/>
      <c r="AI697" s="445"/>
      <c r="AJ697" s="445"/>
      <c r="AK697" s="445"/>
      <c r="AL697" s="445"/>
      <c r="AM697" s="445"/>
      <c r="AN697" s="445"/>
      <c r="AO697" s="445"/>
    </row>
    <row r="698" spans="1:41" s="446" customFormat="1">
      <c r="A698" s="445"/>
      <c r="B698" s="445"/>
      <c r="C698" s="445"/>
      <c r="D698" s="445"/>
      <c r="E698" s="445"/>
      <c r="F698" s="445"/>
      <c r="G698" s="445"/>
      <c r="H698" s="445"/>
      <c r="I698" s="445"/>
      <c r="J698" s="445"/>
      <c r="K698" s="445"/>
      <c r="L698" s="445"/>
      <c r="M698" s="445"/>
      <c r="N698" s="445"/>
      <c r="O698" s="445"/>
      <c r="P698" s="445"/>
      <c r="Q698" s="445"/>
      <c r="R698" s="445"/>
      <c r="S698" s="445"/>
      <c r="T698" s="445"/>
      <c r="U698" s="445"/>
      <c r="V698" s="445"/>
      <c r="W698" s="445"/>
      <c r="X698" s="445"/>
      <c r="Y698" s="445"/>
      <c r="Z698" s="445"/>
      <c r="AA698" s="445"/>
      <c r="AB698" s="445"/>
      <c r="AC698" s="445"/>
      <c r="AD698" s="445"/>
      <c r="AE698" s="445"/>
      <c r="AF698" s="445"/>
      <c r="AG698" s="445"/>
      <c r="AH698" s="445"/>
      <c r="AI698" s="445"/>
      <c r="AJ698" s="445"/>
      <c r="AK698" s="445"/>
      <c r="AL698" s="445"/>
      <c r="AM698" s="445"/>
      <c r="AN698" s="445"/>
      <c r="AO698" s="445"/>
    </row>
    <row r="699" spans="1:41" s="446" customFormat="1">
      <c r="A699" s="445"/>
      <c r="B699" s="445"/>
      <c r="C699" s="445"/>
      <c r="D699" s="445"/>
      <c r="E699" s="445"/>
      <c r="F699" s="445"/>
      <c r="G699" s="445"/>
      <c r="H699" s="445"/>
      <c r="I699" s="445"/>
      <c r="J699" s="445"/>
      <c r="K699" s="445"/>
      <c r="L699" s="445"/>
      <c r="M699" s="445"/>
      <c r="N699" s="445"/>
      <c r="O699" s="445"/>
      <c r="P699" s="445"/>
      <c r="Q699" s="445"/>
      <c r="R699" s="445"/>
      <c r="S699" s="445"/>
      <c r="T699" s="445"/>
      <c r="U699" s="445"/>
      <c r="V699" s="445"/>
      <c r="W699" s="445"/>
      <c r="X699" s="445"/>
      <c r="Y699" s="445"/>
      <c r="Z699" s="445"/>
      <c r="AA699" s="445"/>
      <c r="AB699" s="445"/>
      <c r="AC699" s="445"/>
      <c r="AD699" s="445"/>
      <c r="AE699" s="445"/>
      <c r="AF699" s="445"/>
      <c r="AG699" s="445"/>
      <c r="AH699" s="445"/>
      <c r="AI699" s="445"/>
      <c r="AJ699" s="445"/>
      <c r="AK699" s="445"/>
      <c r="AL699" s="445"/>
      <c r="AM699" s="445"/>
      <c r="AN699" s="445"/>
      <c r="AO699" s="445"/>
    </row>
    <row r="700" spans="1:41" s="446" customFormat="1">
      <c r="A700" s="445"/>
      <c r="B700" s="445"/>
      <c r="C700" s="445"/>
      <c r="D700" s="445"/>
      <c r="E700" s="445"/>
      <c r="F700" s="445"/>
      <c r="G700" s="445"/>
      <c r="H700" s="445"/>
      <c r="I700" s="445"/>
      <c r="J700" s="445"/>
      <c r="K700" s="445"/>
      <c r="L700" s="445"/>
      <c r="M700" s="445"/>
      <c r="N700" s="445"/>
      <c r="O700" s="445"/>
      <c r="P700" s="445"/>
      <c r="Q700" s="445"/>
      <c r="R700" s="445"/>
      <c r="S700" s="445"/>
      <c r="T700" s="445"/>
      <c r="U700" s="445"/>
      <c r="V700" s="445"/>
      <c r="W700" s="445"/>
      <c r="X700" s="445"/>
      <c r="Y700" s="445"/>
      <c r="Z700" s="445"/>
      <c r="AA700" s="445"/>
      <c r="AB700" s="445"/>
      <c r="AC700" s="445"/>
      <c r="AD700" s="445"/>
      <c r="AE700" s="445"/>
      <c r="AF700" s="445"/>
      <c r="AG700" s="445"/>
      <c r="AH700" s="445"/>
      <c r="AI700" s="445"/>
      <c r="AJ700" s="445"/>
      <c r="AK700" s="445"/>
      <c r="AL700" s="445"/>
      <c r="AM700" s="445"/>
      <c r="AN700" s="445"/>
      <c r="AO700" s="445"/>
    </row>
    <row r="701" spans="1:41" s="446" customFormat="1">
      <c r="A701" s="445"/>
      <c r="B701" s="445"/>
      <c r="C701" s="445"/>
      <c r="D701" s="445"/>
      <c r="E701" s="445"/>
      <c r="F701" s="445"/>
      <c r="G701" s="445"/>
      <c r="H701" s="445"/>
      <c r="I701" s="445"/>
      <c r="J701" s="445"/>
      <c r="K701" s="445"/>
      <c r="L701" s="445"/>
      <c r="M701" s="445"/>
      <c r="N701" s="445"/>
      <c r="O701" s="445"/>
      <c r="P701" s="445"/>
      <c r="Q701" s="445"/>
      <c r="R701" s="445"/>
      <c r="S701" s="445"/>
      <c r="T701" s="445"/>
      <c r="U701" s="445"/>
      <c r="V701" s="445"/>
      <c r="W701" s="445"/>
      <c r="X701" s="445"/>
      <c r="Y701" s="445"/>
      <c r="Z701" s="445"/>
      <c r="AA701" s="445"/>
      <c r="AB701" s="445"/>
      <c r="AC701" s="445"/>
      <c r="AD701" s="445"/>
      <c r="AE701" s="445"/>
      <c r="AF701" s="445"/>
      <c r="AG701" s="445"/>
      <c r="AH701" s="445"/>
      <c r="AI701" s="445"/>
      <c r="AJ701" s="445"/>
      <c r="AK701" s="445"/>
      <c r="AL701" s="445"/>
      <c r="AM701" s="445"/>
      <c r="AN701" s="445"/>
      <c r="AO701" s="445"/>
    </row>
    <row r="702" spans="1:41" s="446" customFormat="1">
      <c r="A702" s="445"/>
      <c r="B702" s="445"/>
      <c r="C702" s="445"/>
      <c r="D702" s="445"/>
      <c r="E702" s="445"/>
      <c r="F702" s="445"/>
      <c r="G702" s="445"/>
      <c r="H702" s="445"/>
      <c r="I702" s="445"/>
      <c r="J702" s="445"/>
      <c r="K702" s="445"/>
      <c r="L702" s="445"/>
      <c r="M702" s="445"/>
      <c r="N702" s="445"/>
      <c r="O702" s="445"/>
      <c r="P702" s="445"/>
      <c r="Q702" s="445"/>
      <c r="R702" s="445"/>
      <c r="S702" s="445"/>
      <c r="T702" s="445"/>
      <c r="U702" s="445"/>
      <c r="V702" s="445"/>
      <c r="W702" s="445"/>
      <c r="X702" s="445"/>
      <c r="Y702" s="445"/>
      <c r="Z702" s="445"/>
      <c r="AA702" s="445"/>
      <c r="AB702" s="445"/>
      <c r="AC702" s="445"/>
      <c r="AD702" s="445"/>
      <c r="AE702" s="445"/>
      <c r="AF702" s="445"/>
      <c r="AG702" s="445"/>
      <c r="AH702" s="445"/>
      <c r="AI702" s="445"/>
      <c r="AJ702" s="445"/>
      <c r="AK702" s="445"/>
      <c r="AL702" s="445"/>
      <c r="AM702" s="445"/>
      <c r="AN702" s="445"/>
      <c r="AO702" s="445"/>
    </row>
    <row r="703" spans="1:41" s="446" customFormat="1">
      <c r="A703" s="445"/>
      <c r="B703" s="445"/>
      <c r="C703" s="445"/>
      <c r="D703" s="445"/>
      <c r="E703" s="445"/>
      <c r="F703" s="445"/>
      <c r="G703" s="445"/>
      <c r="H703" s="445"/>
      <c r="I703" s="445"/>
      <c r="J703" s="445"/>
      <c r="K703" s="445"/>
      <c r="L703" s="445"/>
      <c r="M703" s="445"/>
      <c r="N703" s="445"/>
      <c r="O703" s="445"/>
      <c r="P703" s="445"/>
      <c r="Q703" s="445"/>
      <c r="R703" s="445"/>
      <c r="S703" s="445"/>
      <c r="T703" s="445"/>
      <c r="U703" s="445"/>
      <c r="V703" s="445"/>
      <c r="W703" s="445"/>
      <c r="X703" s="445"/>
      <c r="Y703" s="445"/>
      <c r="Z703" s="445"/>
      <c r="AA703" s="445"/>
      <c r="AB703" s="445"/>
      <c r="AC703" s="445"/>
      <c r="AD703" s="445"/>
      <c r="AE703" s="445"/>
      <c r="AF703" s="445"/>
      <c r="AG703" s="445"/>
      <c r="AH703" s="445"/>
      <c r="AI703" s="445"/>
      <c r="AJ703" s="445"/>
      <c r="AK703" s="445"/>
      <c r="AL703" s="445"/>
      <c r="AM703" s="445"/>
      <c r="AN703" s="445"/>
      <c r="AO703" s="445"/>
    </row>
    <row r="704" spans="1:41" s="446" customFormat="1">
      <c r="A704" s="445"/>
      <c r="B704" s="445"/>
      <c r="C704" s="445"/>
      <c r="D704" s="445"/>
      <c r="E704" s="445"/>
      <c r="F704" s="445"/>
      <c r="G704" s="445"/>
      <c r="H704" s="445"/>
      <c r="I704" s="445"/>
      <c r="J704" s="445"/>
      <c r="K704" s="445"/>
      <c r="L704" s="445"/>
      <c r="M704" s="445"/>
      <c r="N704" s="445"/>
      <c r="O704" s="445"/>
      <c r="P704" s="445"/>
      <c r="Q704" s="445"/>
      <c r="R704" s="445"/>
      <c r="S704" s="445"/>
      <c r="T704" s="445"/>
      <c r="U704" s="445"/>
      <c r="V704" s="445"/>
      <c r="W704" s="445"/>
      <c r="X704" s="445"/>
      <c r="Y704" s="445"/>
      <c r="Z704" s="445"/>
      <c r="AA704" s="445"/>
      <c r="AB704" s="445"/>
      <c r="AC704" s="445"/>
      <c r="AD704" s="445"/>
      <c r="AE704" s="445"/>
      <c r="AF704" s="445"/>
      <c r="AG704" s="445"/>
      <c r="AH704" s="445"/>
      <c r="AI704" s="445"/>
      <c r="AJ704" s="445"/>
      <c r="AK704" s="445"/>
      <c r="AL704" s="445"/>
      <c r="AM704" s="445"/>
      <c r="AN704" s="445"/>
      <c r="AO704" s="445"/>
    </row>
    <row r="705" spans="1:41" s="446" customFormat="1">
      <c r="A705" s="445"/>
      <c r="B705" s="445"/>
      <c r="C705" s="445"/>
      <c r="D705" s="445"/>
      <c r="E705" s="445"/>
      <c r="F705" s="445"/>
      <c r="G705" s="445"/>
      <c r="H705" s="445"/>
      <c r="I705" s="445"/>
      <c r="J705" s="445"/>
      <c r="K705" s="445"/>
      <c r="L705" s="445"/>
      <c r="M705" s="445"/>
      <c r="N705" s="445"/>
      <c r="O705" s="445"/>
      <c r="P705" s="445"/>
      <c r="Q705" s="445"/>
      <c r="R705" s="445"/>
      <c r="S705" s="445"/>
      <c r="T705" s="445"/>
      <c r="U705" s="445"/>
      <c r="V705" s="445"/>
      <c r="W705" s="445"/>
      <c r="X705" s="445"/>
      <c r="Y705" s="445"/>
      <c r="Z705" s="445"/>
      <c r="AA705" s="445"/>
      <c r="AB705" s="445"/>
      <c r="AC705" s="445"/>
      <c r="AD705" s="445"/>
      <c r="AE705" s="445"/>
      <c r="AF705" s="445"/>
      <c r="AG705" s="445"/>
      <c r="AH705" s="445"/>
      <c r="AI705" s="445"/>
      <c r="AJ705" s="445"/>
      <c r="AK705" s="445"/>
      <c r="AL705" s="445"/>
      <c r="AM705" s="445"/>
      <c r="AN705" s="445"/>
      <c r="AO705" s="445"/>
    </row>
    <row r="706" spans="1:41" s="446" customFormat="1">
      <c r="A706" s="445"/>
      <c r="B706" s="445"/>
      <c r="C706" s="445"/>
      <c r="D706" s="445"/>
      <c r="E706" s="445"/>
      <c r="F706" s="445"/>
      <c r="G706" s="445"/>
      <c r="H706" s="445"/>
      <c r="I706" s="445"/>
      <c r="J706" s="445"/>
      <c r="K706" s="445"/>
      <c r="L706" s="445"/>
      <c r="M706" s="445"/>
      <c r="N706" s="445"/>
      <c r="O706" s="445"/>
      <c r="P706" s="445"/>
      <c r="Q706" s="445"/>
      <c r="R706" s="445"/>
      <c r="S706" s="445"/>
      <c r="T706" s="445"/>
      <c r="U706" s="445"/>
      <c r="V706" s="445"/>
      <c r="W706" s="445"/>
      <c r="X706" s="445"/>
      <c r="Y706" s="445"/>
      <c r="Z706" s="445"/>
      <c r="AA706" s="445"/>
      <c r="AB706" s="445"/>
      <c r="AC706" s="445"/>
      <c r="AD706" s="445"/>
      <c r="AE706" s="445"/>
      <c r="AF706" s="445"/>
      <c r="AG706" s="445"/>
      <c r="AH706" s="445"/>
      <c r="AI706" s="445"/>
      <c r="AJ706" s="445"/>
      <c r="AK706" s="445"/>
      <c r="AL706" s="445"/>
      <c r="AM706" s="445"/>
      <c r="AN706" s="445"/>
      <c r="AO706" s="445"/>
    </row>
    <row r="707" spans="1:41" s="446" customFormat="1">
      <c r="A707" s="445"/>
      <c r="B707" s="445"/>
      <c r="C707" s="445"/>
      <c r="D707" s="445"/>
      <c r="E707" s="445"/>
      <c r="F707" s="445"/>
      <c r="G707" s="445"/>
      <c r="H707" s="445"/>
      <c r="I707" s="445"/>
      <c r="J707" s="445"/>
      <c r="K707" s="445"/>
      <c r="L707" s="445"/>
      <c r="M707" s="445"/>
      <c r="N707" s="445"/>
      <c r="O707" s="445"/>
      <c r="P707" s="445"/>
      <c r="Q707" s="445"/>
      <c r="R707" s="445"/>
      <c r="S707" s="445"/>
      <c r="T707" s="445"/>
      <c r="U707" s="445"/>
      <c r="V707" s="445"/>
      <c r="W707" s="445"/>
      <c r="X707" s="445"/>
      <c r="Y707" s="445"/>
      <c r="Z707" s="445"/>
      <c r="AA707" s="445"/>
      <c r="AB707" s="445"/>
      <c r="AC707" s="445"/>
      <c r="AD707" s="445"/>
      <c r="AE707" s="445"/>
      <c r="AF707" s="445"/>
      <c r="AG707" s="445"/>
      <c r="AH707" s="445"/>
      <c r="AI707" s="445"/>
      <c r="AJ707" s="445"/>
      <c r="AK707" s="445"/>
      <c r="AL707" s="445"/>
      <c r="AM707" s="445"/>
      <c r="AN707" s="445"/>
      <c r="AO707" s="445"/>
    </row>
    <row r="708" spans="1:41" s="446" customFormat="1">
      <c r="A708" s="445"/>
      <c r="B708" s="445"/>
      <c r="C708" s="445"/>
      <c r="D708" s="445"/>
      <c r="E708" s="445"/>
      <c r="F708" s="445"/>
      <c r="G708" s="445"/>
      <c r="H708" s="445"/>
      <c r="I708" s="445"/>
      <c r="J708" s="445"/>
      <c r="K708" s="445"/>
      <c r="L708" s="445"/>
      <c r="M708" s="445"/>
      <c r="N708" s="445"/>
      <c r="O708" s="445"/>
      <c r="P708" s="445"/>
      <c r="Q708" s="445"/>
      <c r="R708" s="445"/>
      <c r="S708" s="445"/>
      <c r="T708" s="445"/>
      <c r="U708" s="445"/>
      <c r="V708" s="445"/>
      <c r="W708" s="445"/>
      <c r="X708" s="445"/>
      <c r="Y708" s="445"/>
      <c r="Z708" s="445"/>
      <c r="AA708" s="445"/>
      <c r="AB708" s="445"/>
      <c r="AC708" s="445"/>
      <c r="AD708" s="445"/>
      <c r="AE708" s="445"/>
      <c r="AF708" s="445"/>
      <c r="AG708" s="445"/>
      <c r="AH708" s="445"/>
      <c r="AI708" s="445"/>
      <c r="AJ708" s="445"/>
      <c r="AK708" s="445"/>
      <c r="AL708" s="445"/>
      <c r="AM708" s="445"/>
      <c r="AN708" s="445"/>
      <c r="AO708" s="445"/>
    </row>
    <row r="709" spans="1:41" s="446" customFormat="1">
      <c r="A709" s="445"/>
      <c r="B709" s="445"/>
      <c r="C709" s="445"/>
      <c r="D709" s="445"/>
      <c r="E709" s="445"/>
      <c r="F709" s="445"/>
      <c r="G709" s="445"/>
      <c r="H709" s="445"/>
      <c r="I709" s="445"/>
      <c r="J709" s="445"/>
      <c r="K709" s="445"/>
      <c r="L709" s="445"/>
      <c r="M709" s="445"/>
      <c r="N709" s="445"/>
      <c r="O709" s="445"/>
      <c r="P709" s="445"/>
      <c r="Q709" s="445"/>
      <c r="R709" s="445"/>
      <c r="S709" s="445"/>
      <c r="T709" s="445"/>
      <c r="U709" s="445"/>
      <c r="V709" s="445"/>
      <c r="W709" s="445"/>
      <c r="X709" s="445"/>
      <c r="Y709" s="445"/>
      <c r="Z709" s="445"/>
      <c r="AA709" s="445"/>
      <c r="AB709" s="445"/>
      <c r="AC709" s="445"/>
      <c r="AD709" s="445"/>
      <c r="AE709" s="445"/>
      <c r="AF709" s="445"/>
      <c r="AG709" s="445"/>
      <c r="AH709" s="445"/>
      <c r="AI709" s="445"/>
      <c r="AJ709" s="445"/>
      <c r="AK709" s="445"/>
      <c r="AL709" s="445"/>
      <c r="AM709" s="445"/>
      <c r="AN709" s="445"/>
      <c r="AO709" s="445"/>
    </row>
    <row r="710" spans="1:41" s="446" customFormat="1">
      <c r="A710" s="445"/>
      <c r="B710" s="445"/>
      <c r="C710" s="445"/>
      <c r="D710" s="445"/>
      <c r="E710" s="445"/>
      <c r="F710" s="445"/>
      <c r="G710" s="445"/>
      <c r="H710" s="445"/>
      <c r="I710" s="445"/>
      <c r="J710" s="445"/>
      <c r="K710" s="445"/>
      <c r="L710" s="445"/>
      <c r="M710" s="445"/>
      <c r="N710" s="445"/>
      <c r="O710" s="445"/>
      <c r="P710" s="445"/>
      <c r="Q710" s="445"/>
      <c r="R710" s="445"/>
      <c r="S710" s="445"/>
      <c r="T710" s="445"/>
      <c r="U710" s="445"/>
      <c r="V710" s="445"/>
      <c r="W710" s="445"/>
      <c r="X710" s="445"/>
      <c r="Y710" s="445"/>
      <c r="Z710" s="445"/>
      <c r="AA710" s="445"/>
      <c r="AB710" s="445"/>
      <c r="AC710" s="445"/>
      <c r="AD710" s="445"/>
      <c r="AE710" s="445"/>
      <c r="AF710" s="445"/>
      <c r="AG710" s="445"/>
      <c r="AH710" s="445"/>
      <c r="AI710" s="445"/>
      <c r="AJ710" s="445"/>
      <c r="AK710" s="445"/>
      <c r="AL710" s="445"/>
      <c r="AM710" s="445"/>
      <c r="AN710" s="445"/>
      <c r="AO710" s="445"/>
    </row>
    <row r="711" spans="1:41" s="446" customFormat="1">
      <c r="A711" s="445"/>
      <c r="B711" s="445"/>
      <c r="C711" s="445"/>
      <c r="D711" s="445"/>
      <c r="E711" s="445"/>
      <c r="F711" s="445"/>
      <c r="G711" s="445"/>
      <c r="H711" s="445"/>
      <c r="I711" s="445"/>
      <c r="J711" s="445"/>
      <c r="K711" s="445"/>
      <c r="L711" s="445"/>
      <c r="M711" s="445"/>
      <c r="N711" s="445"/>
      <c r="O711" s="445"/>
      <c r="P711" s="445"/>
      <c r="Q711" s="445"/>
      <c r="R711" s="445"/>
      <c r="S711" s="445"/>
      <c r="T711" s="445"/>
      <c r="U711" s="445"/>
      <c r="V711" s="445"/>
      <c r="W711" s="445"/>
      <c r="X711" s="445"/>
      <c r="Y711" s="445"/>
      <c r="Z711" s="445"/>
      <c r="AA711" s="445"/>
      <c r="AB711" s="445"/>
      <c r="AC711" s="445"/>
      <c r="AD711" s="445"/>
      <c r="AE711" s="445"/>
      <c r="AF711" s="445"/>
      <c r="AG711" s="445"/>
      <c r="AH711" s="445"/>
      <c r="AI711" s="445"/>
      <c r="AJ711" s="445"/>
      <c r="AK711" s="445"/>
      <c r="AL711" s="445"/>
      <c r="AM711" s="445"/>
      <c r="AN711" s="445"/>
      <c r="AO711" s="445"/>
    </row>
    <row r="712" spans="1:41" s="446" customFormat="1">
      <c r="A712" s="445"/>
      <c r="B712" s="445"/>
      <c r="C712" s="445"/>
      <c r="D712" s="445"/>
      <c r="E712" s="445"/>
      <c r="F712" s="445"/>
      <c r="G712" s="445"/>
      <c r="H712" s="445"/>
      <c r="I712" s="445"/>
      <c r="J712" s="445"/>
      <c r="K712" s="445"/>
      <c r="L712" s="445"/>
      <c r="M712" s="445"/>
      <c r="N712" s="445"/>
      <c r="O712" s="445"/>
      <c r="P712" s="445"/>
      <c r="Q712" s="445"/>
      <c r="R712" s="445"/>
      <c r="S712" s="445"/>
      <c r="T712" s="445"/>
      <c r="U712" s="445"/>
      <c r="V712" s="445"/>
      <c r="W712" s="445"/>
      <c r="X712" s="445"/>
      <c r="Y712" s="445"/>
      <c r="Z712" s="445"/>
      <c r="AA712" s="445"/>
      <c r="AB712" s="445"/>
      <c r="AC712" s="445"/>
      <c r="AD712" s="445"/>
      <c r="AE712" s="445"/>
      <c r="AF712" s="445"/>
      <c r="AG712" s="445"/>
      <c r="AH712" s="445"/>
      <c r="AI712" s="445"/>
      <c r="AJ712" s="445"/>
      <c r="AK712" s="445"/>
      <c r="AL712" s="445"/>
      <c r="AM712" s="445"/>
      <c r="AN712" s="445"/>
      <c r="AO712" s="445"/>
    </row>
    <row r="713" spans="1:41" s="446" customFormat="1">
      <c r="A713" s="445"/>
      <c r="B713" s="445"/>
      <c r="C713" s="445"/>
      <c r="D713" s="445"/>
      <c r="E713" s="445"/>
      <c r="F713" s="445"/>
      <c r="G713" s="445"/>
      <c r="H713" s="445"/>
      <c r="I713" s="445"/>
      <c r="J713" s="445"/>
      <c r="K713" s="445"/>
      <c r="L713" s="445"/>
      <c r="M713" s="445"/>
      <c r="N713" s="445"/>
      <c r="O713" s="445"/>
      <c r="P713" s="445"/>
      <c r="Q713" s="445"/>
      <c r="R713" s="445"/>
      <c r="S713" s="445"/>
      <c r="T713" s="445"/>
      <c r="U713" s="445"/>
      <c r="V713" s="445"/>
      <c r="W713" s="445"/>
      <c r="X713" s="445"/>
      <c r="Y713" s="445"/>
      <c r="Z713" s="445"/>
      <c r="AA713" s="445"/>
      <c r="AB713" s="445"/>
      <c r="AC713" s="445"/>
      <c r="AD713" s="445"/>
      <c r="AE713" s="445"/>
      <c r="AF713" s="445"/>
      <c r="AG713" s="445"/>
      <c r="AH713" s="445"/>
      <c r="AI713" s="445"/>
      <c r="AJ713" s="445"/>
      <c r="AK713" s="445"/>
      <c r="AL713" s="445"/>
      <c r="AM713" s="445"/>
      <c r="AN713" s="445"/>
      <c r="AO713" s="445"/>
    </row>
    <row r="714" spans="1:41" s="446" customFormat="1">
      <c r="A714" s="445"/>
      <c r="B714" s="445"/>
      <c r="C714" s="445"/>
      <c r="D714" s="445"/>
      <c r="E714" s="445"/>
      <c r="F714" s="445"/>
      <c r="G714" s="445"/>
      <c r="H714" s="445"/>
      <c r="I714" s="445"/>
      <c r="J714" s="445"/>
      <c r="K714" s="445"/>
      <c r="L714" s="445"/>
      <c r="M714" s="445"/>
      <c r="N714" s="445"/>
      <c r="O714" s="445"/>
      <c r="P714" s="445"/>
      <c r="Q714" s="445"/>
      <c r="R714" s="445"/>
      <c r="S714" s="445"/>
      <c r="T714" s="445"/>
      <c r="U714" s="445"/>
      <c r="V714" s="445"/>
      <c r="W714" s="445"/>
      <c r="X714" s="445"/>
      <c r="Y714" s="445"/>
      <c r="Z714" s="445"/>
      <c r="AA714" s="445"/>
      <c r="AB714" s="445"/>
      <c r="AC714" s="445"/>
      <c r="AD714" s="445"/>
      <c r="AE714" s="445"/>
      <c r="AF714" s="445"/>
      <c r="AG714" s="445"/>
      <c r="AH714" s="445"/>
      <c r="AI714" s="445"/>
      <c r="AJ714" s="445"/>
      <c r="AK714" s="445"/>
      <c r="AL714" s="445"/>
      <c r="AM714" s="445"/>
      <c r="AN714" s="445"/>
      <c r="AO714" s="445"/>
    </row>
    <row r="715" spans="1:41" s="446" customFormat="1">
      <c r="A715" s="445"/>
      <c r="B715" s="445"/>
      <c r="C715" s="445"/>
      <c r="D715" s="445"/>
      <c r="E715" s="445"/>
      <c r="F715" s="445"/>
      <c r="G715" s="445"/>
      <c r="H715" s="445"/>
      <c r="I715" s="445"/>
      <c r="J715" s="445"/>
      <c r="K715" s="445"/>
      <c r="L715" s="445"/>
      <c r="M715" s="445"/>
      <c r="N715" s="445"/>
      <c r="O715" s="445"/>
      <c r="P715" s="445"/>
      <c r="Q715" s="445"/>
      <c r="R715" s="445"/>
      <c r="S715" s="445"/>
      <c r="T715" s="445"/>
      <c r="U715" s="445"/>
      <c r="V715" s="445"/>
      <c r="W715" s="445"/>
      <c r="X715" s="445"/>
      <c r="Y715" s="445"/>
      <c r="Z715" s="445"/>
      <c r="AA715" s="445"/>
      <c r="AB715" s="445"/>
      <c r="AC715" s="445"/>
      <c r="AD715" s="445"/>
      <c r="AE715" s="445"/>
      <c r="AF715" s="445"/>
      <c r="AG715" s="445"/>
      <c r="AH715" s="445"/>
      <c r="AI715" s="445"/>
      <c r="AJ715" s="445"/>
      <c r="AK715" s="445"/>
      <c r="AL715" s="445"/>
      <c r="AM715" s="445"/>
      <c r="AN715" s="445"/>
      <c r="AO715" s="445"/>
    </row>
    <row r="716" spans="1:41" s="446" customFormat="1">
      <c r="A716" s="445"/>
      <c r="B716" s="445"/>
      <c r="C716" s="445"/>
      <c r="D716" s="445"/>
      <c r="E716" s="445"/>
      <c r="F716" s="445"/>
      <c r="G716" s="445"/>
      <c r="H716" s="445"/>
      <c r="I716" s="445"/>
      <c r="J716" s="445"/>
      <c r="K716" s="445"/>
      <c r="L716" s="445"/>
      <c r="M716" s="445"/>
      <c r="N716" s="445"/>
      <c r="O716" s="445"/>
      <c r="P716" s="445"/>
      <c r="Q716" s="445"/>
      <c r="R716" s="445"/>
      <c r="S716" s="445"/>
      <c r="T716" s="445"/>
      <c r="U716" s="445"/>
      <c r="V716" s="445"/>
      <c r="W716" s="445"/>
      <c r="X716" s="445"/>
      <c r="Y716" s="445"/>
      <c r="Z716" s="445"/>
      <c r="AA716" s="445"/>
      <c r="AB716" s="445"/>
      <c r="AC716" s="445"/>
      <c r="AD716" s="445"/>
      <c r="AE716" s="445"/>
      <c r="AF716" s="445"/>
      <c r="AG716" s="445"/>
      <c r="AH716" s="445"/>
      <c r="AI716" s="445"/>
      <c r="AJ716" s="445"/>
      <c r="AK716" s="445"/>
      <c r="AL716" s="445"/>
      <c r="AM716" s="445"/>
      <c r="AN716" s="445"/>
      <c r="AO716" s="445"/>
    </row>
    <row r="717" spans="1:41" s="446" customFormat="1">
      <c r="A717" s="445"/>
      <c r="B717" s="445"/>
      <c r="C717" s="445"/>
      <c r="D717" s="445"/>
      <c r="E717" s="445"/>
      <c r="F717" s="445"/>
      <c r="G717" s="445"/>
      <c r="H717" s="445"/>
      <c r="I717" s="445"/>
      <c r="J717" s="445"/>
      <c r="K717" s="445"/>
      <c r="L717" s="445"/>
      <c r="M717" s="445"/>
      <c r="N717" s="445"/>
      <c r="O717" s="445"/>
      <c r="P717" s="445"/>
      <c r="Q717" s="445"/>
      <c r="R717" s="445"/>
      <c r="S717" s="445"/>
      <c r="T717" s="445"/>
      <c r="U717" s="445"/>
      <c r="V717" s="445"/>
      <c r="W717" s="445"/>
      <c r="X717" s="445"/>
      <c r="Y717" s="445"/>
      <c r="Z717" s="445"/>
      <c r="AA717" s="445"/>
      <c r="AB717" s="445"/>
      <c r="AC717" s="445"/>
      <c r="AD717" s="445"/>
      <c r="AE717" s="445"/>
      <c r="AF717" s="445"/>
      <c r="AG717" s="445"/>
      <c r="AH717" s="445"/>
      <c r="AI717" s="445"/>
      <c r="AJ717" s="445"/>
      <c r="AK717" s="445"/>
      <c r="AL717" s="445"/>
      <c r="AM717" s="445"/>
      <c r="AN717" s="445"/>
      <c r="AO717" s="445"/>
    </row>
    <row r="718" spans="1:41" s="446" customFormat="1">
      <c r="A718" s="445"/>
      <c r="B718" s="445"/>
      <c r="C718" s="445"/>
      <c r="D718" s="445"/>
      <c r="E718" s="445"/>
      <c r="F718" s="445"/>
      <c r="G718" s="445"/>
      <c r="H718" s="445"/>
      <c r="I718" s="445"/>
      <c r="J718" s="445"/>
      <c r="K718" s="445"/>
      <c r="L718" s="445"/>
      <c r="M718" s="445"/>
      <c r="N718" s="445"/>
      <c r="O718" s="445"/>
      <c r="P718" s="445"/>
      <c r="Q718" s="445"/>
      <c r="R718" s="445"/>
      <c r="S718" s="445"/>
      <c r="T718" s="445"/>
      <c r="U718" s="445"/>
      <c r="V718" s="445"/>
      <c r="W718" s="445"/>
      <c r="X718" s="445"/>
      <c r="Y718" s="445"/>
      <c r="Z718" s="445"/>
      <c r="AA718" s="445"/>
      <c r="AB718" s="445"/>
      <c r="AC718" s="445"/>
      <c r="AD718" s="445"/>
      <c r="AE718" s="445"/>
      <c r="AF718" s="445"/>
      <c r="AG718" s="445"/>
      <c r="AH718" s="445"/>
      <c r="AI718" s="445"/>
      <c r="AJ718" s="445"/>
      <c r="AK718" s="445"/>
      <c r="AL718" s="445"/>
      <c r="AM718" s="445"/>
      <c r="AN718" s="445"/>
      <c r="AO718" s="445"/>
    </row>
    <row r="719" spans="1:41" s="446" customFormat="1">
      <c r="A719" s="445"/>
      <c r="B719" s="445"/>
      <c r="C719" s="445"/>
      <c r="D719" s="445"/>
      <c r="E719" s="445"/>
      <c r="F719" s="445"/>
      <c r="G719" s="445"/>
      <c r="H719" s="445"/>
      <c r="I719" s="445"/>
      <c r="J719" s="445"/>
      <c r="K719" s="445"/>
      <c r="L719" s="445"/>
      <c r="M719" s="445"/>
      <c r="N719" s="445"/>
      <c r="O719" s="445"/>
      <c r="P719" s="445"/>
      <c r="Q719" s="445"/>
      <c r="R719" s="445"/>
      <c r="S719" s="445"/>
      <c r="T719" s="445"/>
      <c r="U719" s="445"/>
      <c r="V719" s="445"/>
      <c r="W719" s="445"/>
      <c r="X719" s="445"/>
      <c r="Y719" s="445"/>
      <c r="Z719" s="445"/>
      <c r="AA719" s="445"/>
      <c r="AB719" s="445"/>
      <c r="AC719" s="445"/>
      <c r="AD719" s="445"/>
      <c r="AE719" s="445"/>
      <c r="AF719" s="445"/>
      <c r="AG719" s="445"/>
      <c r="AH719" s="445"/>
      <c r="AI719" s="445"/>
      <c r="AJ719" s="445"/>
      <c r="AK719" s="445"/>
      <c r="AL719" s="445"/>
      <c r="AM719" s="445"/>
      <c r="AN719" s="445"/>
      <c r="AO719" s="445"/>
    </row>
    <row r="720" spans="1:41" s="446" customFormat="1">
      <c r="A720" s="445"/>
      <c r="B720" s="445"/>
      <c r="C720" s="445"/>
      <c r="D720" s="445"/>
      <c r="E720" s="445"/>
      <c r="F720" s="445"/>
      <c r="G720" s="445"/>
      <c r="H720" s="445"/>
      <c r="I720" s="445"/>
      <c r="J720" s="445"/>
      <c r="K720" s="445"/>
      <c r="L720" s="445"/>
      <c r="M720" s="445"/>
      <c r="N720" s="445"/>
      <c r="O720" s="445"/>
      <c r="P720" s="445"/>
      <c r="Q720" s="445"/>
      <c r="R720" s="445"/>
      <c r="S720" s="445"/>
      <c r="T720" s="445"/>
      <c r="U720" s="445"/>
      <c r="V720" s="445"/>
      <c r="W720" s="445"/>
      <c r="X720" s="445"/>
      <c r="Y720" s="445"/>
      <c r="Z720" s="445"/>
      <c r="AA720" s="445"/>
      <c r="AB720" s="445"/>
      <c r="AC720" s="445"/>
      <c r="AD720" s="445"/>
      <c r="AE720" s="445"/>
      <c r="AF720" s="445"/>
      <c r="AG720" s="445"/>
      <c r="AH720" s="445"/>
      <c r="AI720" s="445"/>
      <c r="AJ720" s="445"/>
      <c r="AK720" s="445"/>
      <c r="AL720" s="445"/>
      <c r="AM720" s="445"/>
      <c r="AN720" s="445"/>
      <c r="AO720" s="445"/>
    </row>
    <row r="721" spans="1:41" s="446" customFormat="1">
      <c r="A721" s="445"/>
      <c r="B721" s="445"/>
      <c r="C721" s="445"/>
      <c r="D721" s="445"/>
      <c r="E721" s="445"/>
      <c r="F721" s="445"/>
      <c r="G721" s="445"/>
      <c r="H721" s="445"/>
      <c r="I721" s="445"/>
      <c r="J721" s="445"/>
      <c r="K721" s="445"/>
      <c r="L721" s="445"/>
      <c r="M721" s="445"/>
      <c r="N721" s="445"/>
      <c r="O721" s="445"/>
      <c r="P721" s="445"/>
      <c r="Q721" s="445"/>
      <c r="R721" s="445"/>
      <c r="S721" s="445"/>
      <c r="T721" s="445"/>
      <c r="U721" s="445"/>
      <c r="V721" s="445"/>
      <c r="W721" s="445"/>
      <c r="X721" s="445"/>
      <c r="Y721" s="445"/>
      <c r="Z721" s="445"/>
      <c r="AA721" s="445"/>
      <c r="AB721" s="445"/>
      <c r="AC721" s="445"/>
      <c r="AD721" s="445"/>
      <c r="AE721" s="445"/>
      <c r="AF721" s="445"/>
      <c r="AG721" s="445"/>
      <c r="AH721" s="445"/>
      <c r="AI721" s="445"/>
      <c r="AJ721" s="445"/>
      <c r="AK721" s="445"/>
      <c r="AL721" s="445"/>
      <c r="AM721" s="445"/>
      <c r="AN721" s="445"/>
      <c r="AO721" s="445"/>
    </row>
    <row r="722" spans="1:41" s="446" customFormat="1">
      <c r="A722" s="445"/>
      <c r="B722" s="445"/>
      <c r="C722" s="445"/>
      <c r="D722" s="445"/>
      <c r="E722" s="445"/>
      <c r="F722" s="445"/>
      <c r="G722" s="445"/>
      <c r="H722" s="445"/>
      <c r="I722" s="445"/>
      <c r="J722" s="445"/>
      <c r="K722" s="445"/>
      <c r="L722" s="445"/>
      <c r="M722" s="445"/>
      <c r="N722" s="445"/>
      <c r="O722" s="445"/>
      <c r="P722" s="445"/>
      <c r="Q722" s="445"/>
      <c r="R722" s="445"/>
      <c r="S722" s="445"/>
      <c r="T722" s="445"/>
      <c r="U722" s="445"/>
      <c r="V722" s="445"/>
      <c r="W722" s="445"/>
      <c r="X722" s="445"/>
      <c r="Y722" s="445"/>
      <c r="Z722" s="445"/>
      <c r="AA722" s="445"/>
      <c r="AB722" s="445"/>
      <c r="AC722" s="445"/>
      <c r="AD722" s="445"/>
      <c r="AE722" s="445"/>
      <c r="AF722" s="445"/>
      <c r="AG722" s="445"/>
      <c r="AH722" s="445"/>
      <c r="AI722" s="445"/>
      <c r="AJ722" s="445"/>
      <c r="AK722" s="445"/>
      <c r="AL722" s="445"/>
      <c r="AM722" s="445"/>
      <c r="AN722" s="445"/>
      <c r="AO722" s="445"/>
    </row>
    <row r="723" spans="1:41" s="446" customFormat="1">
      <c r="A723" s="445"/>
      <c r="B723" s="445"/>
      <c r="C723" s="445"/>
      <c r="D723" s="445"/>
      <c r="E723" s="445"/>
      <c r="F723" s="445"/>
      <c r="G723" s="445"/>
      <c r="H723" s="445"/>
      <c r="I723" s="445"/>
      <c r="J723" s="445"/>
      <c r="K723" s="445"/>
      <c r="L723" s="445"/>
      <c r="M723" s="445"/>
      <c r="N723" s="445"/>
      <c r="O723" s="445"/>
      <c r="P723" s="445"/>
      <c r="Q723" s="445"/>
      <c r="R723" s="445"/>
      <c r="S723" s="445"/>
      <c r="T723" s="445"/>
      <c r="U723" s="445"/>
      <c r="V723" s="445"/>
      <c r="W723" s="445"/>
      <c r="X723" s="445"/>
      <c r="Y723" s="445"/>
      <c r="Z723" s="445"/>
      <c r="AA723" s="445"/>
      <c r="AB723" s="445"/>
      <c r="AC723" s="445"/>
      <c r="AD723" s="445"/>
      <c r="AE723" s="445"/>
      <c r="AF723" s="445"/>
      <c r="AG723" s="445"/>
      <c r="AH723" s="445"/>
      <c r="AI723" s="445"/>
      <c r="AJ723" s="445"/>
      <c r="AK723" s="445"/>
      <c r="AL723" s="445"/>
      <c r="AM723" s="445"/>
      <c r="AN723" s="445"/>
      <c r="AO723" s="445"/>
    </row>
    <row r="724" spans="1:41" s="446" customFormat="1">
      <c r="A724" s="445"/>
      <c r="B724" s="445"/>
      <c r="C724" s="445"/>
      <c r="D724" s="445"/>
      <c r="E724" s="445"/>
      <c r="F724" s="445"/>
      <c r="G724" s="445"/>
      <c r="H724" s="445"/>
      <c r="I724" s="445"/>
      <c r="J724" s="445"/>
      <c r="K724" s="445"/>
      <c r="L724" s="445"/>
      <c r="M724" s="445"/>
      <c r="N724" s="445"/>
      <c r="O724" s="445"/>
      <c r="P724" s="445"/>
      <c r="Q724" s="445"/>
      <c r="R724" s="445"/>
      <c r="S724" s="445"/>
      <c r="T724" s="445"/>
      <c r="U724" s="445"/>
      <c r="V724" s="445"/>
      <c r="W724" s="445"/>
      <c r="X724" s="445"/>
      <c r="Y724" s="445"/>
      <c r="Z724" s="445"/>
      <c r="AA724" s="445"/>
      <c r="AB724" s="445"/>
      <c r="AC724" s="445"/>
      <c r="AD724" s="445"/>
      <c r="AE724" s="445"/>
      <c r="AF724" s="445"/>
      <c r="AG724" s="445"/>
      <c r="AH724" s="445"/>
      <c r="AI724" s="445"/>
      <c r="AJ724" s="445"/>
      <c r="AK724" s="445"/>
      <c r="AL724" s="445"/>
      <c r="AM724" s="445"/>
      <c r="AN724" s="445"/>
      <c r="AO724" s="445"/>
    </row>
    <row r="725" spans="1:41" s="446" customFormat="1">
      <c r="A725" s="445"/>
      <c r="B725" s="445"/>
      <c r="C725" s="445"/>
      <c r="D725" s="445"/>
      <c r="E725" s="445"/>
      <c r="F725" s="445"/>
      <c r="G725" s="445"/>
      <c r="H725" s="445"/>
      <c r="I725" s="445"/>
      <c r="J725" s="445"/>
      <c r="K725" s="445"/>
      <c r="L725" s="445"/>
      <c r="M725" s="445"/>
      <c r="N725" s="445"/>
      <c r="O725" s="445"/>
      <c r="P725" s="445"/>
      <c r="Q725" s="445"/>
      <c r="R725" s="445"/>
      <c r="S725" s="445"/>
      <c r="T725" s="445"/>
      <c r="U725" s="445"/>
      <c r="V725" s="445"/>
      <c r="W725" s="445"/>
      <c r="X725" s="445"/>
      <c r="Y725" s="445"/>
      <c r="Z725" s="445"/>
      <c r="AA725" s="445"/>
      <c r="AB725" s="445"/>
      <c r="AC725" s="445"/>
      <c r="AD725" s="445"/>
      <c r="AE725" s="445"/>
      <c r="AF725" s="445"/>
      <c r="AG725" s="445"/>
      <c r="AH725" s="445"/>
      <c r="AI725" s="445"/>
      <c r="AJ725" s="445"/>
      <c r="AK725" s="445"/>
      <c r="AL725" s="445"/>
      <c r="AM725" s="445"/>
      <c r="AN725" s="445"/>
      <c r="AO725" s="445"/>
    </row>
    <row r="726" spans="1:41" s="446" customFormat="1">
      <c r="A726" s="445"/>
      <c r="B726" s="445"/>
      <c r="C726" s="445"/>
      <c r="D726" s="445"/>
      <c r="E726" s="445"/>
      <c r="F726" s="445"/>
      <c r="G726" s="445"/>
      <c r="H726" s="445"/>
      <c r="I726" s="445"/>
      <c r="J726" s="445"/>
      <c r="K726" s="445"/>
      <c r="L726" s="445"/>
      <c r="M726" s="445"/>
      <c r="N726" s="445"/>
      <c r="O726" s="445"/>
      <c r="P726" s="445"/>
      <c r="Q726" s="445"/>
      <c r="R726" s="445"/>
      <c r="S726" s="445"/>
      <c r="T726" s="445"/>
      <c r="U726" s="445"/>
      <c r="V726" s="445"/>
      <c r="W726" s="445"/>
      <c r="X726" s="445"/>
      <c r="Y726" s="445"/>
      <c r="Z726" s="445"/>
      <c r="AA726" s="445"/>
      <c r="AB726" s="445"/>
      <c r="AC726" s="445"/>
      <c r="AD726" s="445"/>
      <c r="AE726" s="445"/>
      <c r="AF726" s="445"/>
      <c r="AG726" s="445"/>
      <c r="AH726" s="445"/>
      <c r="AI726" s="445"/>
      <c r="AJ726" s="445"/>
      <c r="AK726" s="445"/>
      <c r="AL726" s="445"/>
      <c r="AM726" s="445"/>
      <c r="AN726" s="445"/>
      <c r="AO726" s="445"/>
    </row>
    <row r="727" spans="1:41" s="446" customFormat="1">
      <c r="A727" s="445"/>
      <c r="B727" s="445"/>
      <c r="C727" s="445"/>
      <c r="D727" s="445"/>
      <c r="E727" s="445"/>
      <c r="F727" s="445"/>
      <c r="G727" s="445"/>
      <c r="H727" s="445"/>
      <c r="I727" s="445"/>
      <c r="J727" s="445"/>
      <c r="K727" s="445"/>
      <c r="L727" s="445"/>
      <c r="M727" s="445"/>
      <c r="N727" s="445"/>
      <c r="O727" s="445"/>
      <c r="P727" s="445"/>
      <c r="Q727" s="445"/>
      <c r="R727" s="445"/>
      <c r="S727" s="445"/>
      <c r="T727" s="445"/>
      <c r="U727" s="445"/>
      <c r="V727" s="445"/>
      <c r="W727" s="445"/>
      <c r="X727" s="445"/>
      <c r="Y727" s="445"/>
      <c r="Z727" s="445"/>
      <c r="AA727" s="445"/>
      <c r="AB727" s="445"/>
      <c r="AC727" s="445"/>
      <c r="AD727" s="445"/>
      <c r="AE727" s="445"/>
      <c r="AF727" s="445"/>
      <c r="AG727" s="445"/>
      <c r="AH727" s="445"/>
      <c r="AI727" s="445"/>
      <c r="AJ727" s="445"/>
      <c r="AK727" s="445"/>
      <c r="AL727" s="445"/>
      <c r="AM727" s="445"/>
      <c r="AN727" s="445"/>
      <c r="AO727" s="445"/>
    </row>
    <row r="728" spans="1:41" s="446" customFormat="1">
      <c r="A728" s="445"/>
      <c r="B728" s="445"/>
      <c r="C728" s="445"/>
      <c r="D728" s="445"/>
      <c r="E728" s="445"/>
      <c r="F728" s="445"/>
      <c r="G728" s="445"/>
      <c r="H728" s="445"/>
      <c r="I728" s="445"/>
      <c r="J728" s="445"/>
      <c r="K728" s="445"/>
      <c r="L728" s="445"/>
      <c r="M728" s="445"/>
      <c r="N728" s="445"/>
      <c r="O728" s="445"/>
      <c r="P728" s="445"/>
      <c r="Q728" s="445"/>
      <c r="R728" s="445"/>
      <c r="S728" s="445"/>
      <c r="T728" s="445"/>
      <c r="U728" s="445"/>
      <c r="V728" s="445"/>
      <c r="W728" s="445"/>
      <c r="X728" s="445"/>
      <c r="Y728" s="445"/>
      <c r="Z728" s="445"/>
      <c r="AA728" s="445"/>
      <c r="AB728" s="445"/>
      <c r="AC728" s="445"/>
      <c r="AD728" s="445"/>
      <c r="AE728" s="445"/>
      <c r="AF728" s="445"/>
      <c r="AG728" s="445"/>
      <c r="AH728" s="445"/>
      <c r="AI728" s="445"/>
      <c r="AJ728" s="445"/>
      <c r="AK728" s="445"/>
      <c r="AL728" s="445"/>
      <c r="AM728" s="445"/>
      <c r="AN728" s="445"/>
      <c r="AO728" s="445"/>
    </row>
    <row r="729" spans="1:41" s="446" customFormat="1">
      <c r="A729" s="445"/>
      <c r="B729" s="445"/>
      <c r="C729" s="445"/>
      <c r="D729" s="445"/>
      <c r="E729" s="445"/>
      <c r="F729" s="445"/>
      <c r="G729" s="445"/>
      <c r="H729" s="445"/>
      <c r="I729" s="445"/>
      <c r="J729" s="445"/>
      <c r="K729" s="445"/>
      <c r="L729" s="445"/>
      <c r="M729" s="445"/>
      <c r="N729" s="445"/>
      <c r="O729" s="445"/>
      <c r="P729" s="445"/>
      <c r="Q729" s="445"/>
      <c r="R729" s="445"/>
      <c r="S729" s="445"/>
      <c r="T729" s="445"/>
      <c r="U729" s="445"/>
      <c r="V729" s="445"/>
      <c r="W729" s="445"/>
      <c r="X729" s="445"/>
      <c r="Y729" s="445"/>
      <c r="Z729" s="445"/>
      <c r="AA729" s="445"/>
      <c r="AB729" s="445"/>
      <c r="AC729" s="445"/>
      <c r="AD729" s="445"/>
      <c r="AE729" s="445"/>
      <c r="AF729" s="445"/>
      <c r="AG729" s="445"/>
      <c r="AH729" s="445"/>
      <c r="AI729" s="445"/>
      <c r="AJ729" s="445"/>
      <c r="AK729" s="445"/>
      <c r="AL729" s="445"/>
      <c r="AM729" s="445"/>
      <c r="AN729" s="445"/>
      <c r="AO729" s="445"/>
    </row>
    <row r="730" spans="1:41" s="446" customFormat="1">
      <c r="A730" s="445"/>
      <c r="B730" s="445"/>
      <c r="C730" s="445"/>
      <c r="D730" s="445"/>
      <c r="E730" s="445"/>
      <c r="F730" s="445"/>
      <c r="G730" s="445"/>
      <c r="H730" s="445"/>
      <c r="I730" s="445"/>
      <c r="J730" s="445"/>
      <c r="K730" s="445"/>
      <c r="L730" s="445"/>
      <c r="M730" s="445"/>
      <c r="N730" s="445"/>
      <c r="O730" s="445"/>
      <c r="P730" s="445"/>
      <c r="Q730" s="445"/>
      <c r="R730" s="445"/>
      <c r="S730" s="445"/>
      <c r="T730" s="445"/>
      <c r="U730" s="445"/>
      <c r="V730" s="445"/>
      <c r="W730" s="445"/>
      <c r="X730" s="445"/>
      <c r="Y730" s="445"/>
      <c r="Z730" s="445"/>
      <c r="AA730" s="445"/>
      <c r="AB730" s="445"/>
      <c r="AC730" s="445"/>
      <c r="AD730" s="445"/>
      <c r="AE730" s="445"/>
      <c r="AF730" s="445"/>
      <c r="AG730" s="445"/>
      <c r="AH730" s="445"/>
      <c r="AI730" s="445"/>
      <c r="AJ730" s="445"/>
      <c r="AK730" s="445"/>
      <c r="AL730" s="445"/>
      <c r="AM730" s="445"/>
      <c r="AN730" s="445"/>
      <c r="AO730" s="445"/>
    </row>
    <row r="731" spans="1:41" s="446" customFormat="1">
      <c r="A731" s="445"/>
      <c r="B731" s="445"/>
      <c r="C731" s="445"/>
      <c r="D731" s="445"/>
      <c r="E731" s="445"/>
      <c r="F731" s="445"/>
      <c r="G731" s="445"/>
      <c r="H731" s="445"/>
      <c r="I731" s="445"/>
      <c r="J731" s="445"/>
      <c r="K731" s="445"/>
      <c r="L731" s="445"/>
      <c r="M731" s="445"/>
      <c r="N731" s="445"/>
      <c r="O731" s="445"/>
      <c r="P731" s="445"/>
      <c r="Q731" s="445"/>
      <c r="R731" s="445"/>
      <c r="S731" s="445"/>
      <c r="T731" s="445"/>
      <c r="U731" s="445"/>
      <c r="V731" s="445"/>
      <c r="W731" s="445"/>
      <c r="X731" s="445"/>
      <c r="Y731" s="445"/>
      <c r="Z731" s="445"/>
      <c r="AA731" s="445"/>
      <c r="AB731" s="445"/>
      <c r="AC731" s="445"/>
      <c r="AD731" s="445"/>
      <c r="AE731" s="445"/>
      <c r="AF731" s="445"/>
      <c r="AG731" s="445"/>
      <c r="AH731" s="445"/>
      <c r="AI731" s="445"/>
      <c r="AJ731" s="445"/>
      <c r="AK731" s="445"/>
      <c r="AL731" s="445"/>
      <c r="AM731" s="445"/>
      <c r="AN731" s="445"/>
      <c r="AO731" s="445"/>
    </row>
    <row r="732" spans="1:41" s="446" customFormat="1">
      <c r="A732" s="445"/>
      <c r="B732" s="445"/>
      <c r="C732" s="445"/>
      <c r="D732" s="445"/>
      <c r="E732" s="445"/>
      <c r="F732" s="445"/>
      <c r="G732" s="445"/>
      <c r="H732" s="445"/>
      <c r="I732" s="445"/>
      <c r="J732" s="445"/>
      <c r="K732" s="445"/>
      <c r="L732" s="445"/>
      <c r="M732" s="445"/>
      <c r="N732" s="445"/>
      <c r="O732" s="445"/>
      <c r="P732" s="445"/>
      <c r="Q732" s="445"/>
      <c r="R732" s="445"/>
      <c r="S732" s="445"/>
      <c r="T732" s="445"/>
      <c r="U732" s="445"/>
      <c r="V732" s="445"/>
      <c r="W732" s="445"/>
      <c r="X732" s="445"/>
      <c r="Y732" s="445"/>
      <c r="Z732" s="445"/>
      <c r="AA732" s="445"/>
      <c r="AB732" s="445"/>
      <c r="AC732" s="445"/>
      <c r="AD732" s="445"/>
      <c r="AE732" s="445"/>
      <c r="AF732" s="445"/>
      <c r="AG732" s="445"/>
      <c r="AH732" s="445"/>
      <c r="AI732" s="445"/>
      <c r="AJ732" s="445"/>
      <c r="AK732" s="445"/>
      <c r="AL732" s="445"/>
      <c r="AM732" s="445"/>
      <c r="AN732" s="445"/>
      <c r="AO732" s="445"/>
    </row>
    <row r="733" spans="1:41" s="446" customFormat="1">
      <c r="A733" s="445"/>
      <c r="B733" s="445"/>
      <c r="C733" s="445"/>
      <c r="D733" s="445"/>
      <c r="E733" s="445"/>
      <c r="F733" s="445"/>
      <c r="G733" s="445"/>
      <c r="H733" s="445"/>
      <c r="I733" s="445"/>
      <c r="J733" s="445"/>
      <c r="K733" s="445"/>
      <c r="L733" s="445"/>
      <c r="M733" s="445"/>
      <c r="N733" s="445"/>
      <c r="O733" s="445"/>
      <c r="P733" s="445"/>
      <c r="Q733" s="445"/>
      <c r="R733" s="445"/>
      <c r="S733" s="445"/>
      <c r="T733" s="445"/>
      <c r="U733" s="445"/>
      <c r="V733" s="445"/>
      <c r="W733" s="445"/>
      <c r="X733" s="445"/>
      <c r="Y733" s="445"/>
      <c r="Z733" s="445"/>
      <c r="AA733" s="445"/>
      <c r="AB733" s="445"/>
      <c r="AC733" s="445"/>
      <c r="AD733" s="445"/>
      <c r="AE733" s="445"/>
      <c r="AF733" s="445"/>
      <c r="AG733" s="445"/>
      <c r="AH733" s="445"/>
      <c r="AI733" s="445"/>
      <c r="AJ733" s="445"/>
      <c r="AK733" s="445"/>
      <c r="AL733" s="445"/>
      <c r="AM733" s="445"/>
      <c r="AN733" s="445"/>
      <c r="AO733" s="445"/>
    </row>
    <row r="734" spans="1:41" s="446" customFormat="1">
      <c r="A734" s="445"/>
      <c r="B734" s="445"/>
      <c r="C734" s="445"/>
      <c r="D734" s="445"/>
      <c r="E734" s="445"/>
      <c r="F734" s="445"/>
      <c r="G734" s="445"/>
      <c r="H734" s="445"/>
      <c r="I734" s="445"/>
      <c r="J734" s="445"/>
      <c r="K734" s="445"/>
      <c r="L734" s="445"/>
      <c r="M734" s="445"/>
      <c r="N734" s="445"/>
      <c r="O734" s="445"/>
      <c r="P734" s="445"/>
      <c r="Q734" s="445"/>
      <c r="R734" s="445"/>
      <c r="S734" s="445"/>
      <c r="T734" s="445"/>
      <c r="U734" s="445"/>
      <c r="V734" s="445"/>
      <c r="W734" s="445"/>
      <c r="X734" s="445"/>
      <c r="Y734" s="445"/>
      <c r="Z734" s="445"/>
      <c r="AA734" s="445"/>
      <c r="AB734" s="445"/>
      <c r="AC734" s="445"/>
      <c r="AD734" s="445"/>
      <c r="AE734" s="445"/>
      <c r="AF734" s="445"/>
      <c r="AG734" s="445"/>
      <c r="AH734" s="445"/>
      <c r="AI734" s="445"/>
      <c r="AJ734" s="445"/>
      <c r="AK734" s="445"/>
      <c r="AL734" s="445"/>
      <c r="AM734" s="445"/>
      <c r="AN734" s="445"/>
      <c r="AO734" s="445"/>
    </row>
    <row r="735" spans="1:41" s="446" customFormat="1">
      <c r="A735" s="445"/>
      <c r="B735" s="445"/>
      <c r="C735" s="445"/>
      <c r="D735" s="445"/>
      <c r="E735" s="445"/>
      <c r="F735" s="445"/>
      <c r="G735" s="445"/>
      <c r="H735" s="445"/>
      <c r="I735" s="445"/>
      <c r="J735" s="445"/>
      <c r="K735" s="445"/>
      <c r="L735" s="445"/>
      <c r="M735" s="445"/>
      <c r="N735" s="445"/>
      <c r="O735" s="445"/>
      <c r="P735" s="445"/>
      <c r="Q735" s="445"/>
      <c r="R735" s="445"/>
      <c r="S735" s="445"/>
      <c r="T735" s="445"/>
      <c r="U735" s="445"/>
      <c r="V735" s="445"/>
      <c r="W735" s="445"/>
      <c r="X735" s="445"/>
      <c r="Y735" s="445"/>
      <c r="Z735" s="445"/>
      <c r="AA735" s="445"/>
      <c r="AB735" s="445"/>
      <c r="AC735" s="445"/>
      <c r="AD735" s="445"/>
      <c r="AE735" s="445"/>
      <c r="AF735" s="445"/>
      <c r="AG735" s="445"/>
      <c r="AH735" s="445"/>
      <c r="AI735" s="445"/>
      <c r="AJ735" s="445"/>
      <c r="AK735" s="445"/>
      <c r="AL735" s="445"/>
      <c r="AM735" s="445"/>
      <c r="AN735" s="445"/>
      <c r="AO735" s="445"/>
    </row>
    <row r="736" spans="1:41" s="446" customFormat="1">
      <c r="A736" s="445"/>
      <c r="B736" s="445"/>
      <c r="C736" s="445"/>
      <c r="D736" s="445"/>
      <c r="E736" s="445"/>
      <c r="F736" s="445"/>
      <c r="G736" s="445"/>
      <c r="H736" s="445"/>
      <c r="I736" s="445"/>
      <c r="J736" s="445"/>
      <c r="K736" s="445"/>
      <c r="L736" s="445"/>
      <c r="M736" s="445"/>
      <c r="N736" s="445"/>
      <c r="O736" s="445"/>
      <c r="P736" s="445"/>
      <c r="Q736" s="445"/>
      <c r="R736" s="445"/>
      <c r="S736" s="445"/>
      <c r="T736" s="445"/>
      <c r="U736" s="445"/>
      <c r="V736" s="445"/>
      <c r="W736" s="445"/>
      <c r="X736" s="445"/>
      <c r="Y736" s="445"/>
      <c r="Z736" s="445"/>
      <c r="AA736" s="445"/>
      <c r="AB736" s="445"/>
      <c r="AC736" s="445"/>
      <c r="AD736" s="445"/>
      <c r="AE736" s="445"/>
      <c r="AF736" s="445"/>
      <c r="AG736" s="445"/>
      <c r="AH736" s="445"/>
      <c r="AI736" s="445"/>
      <c r="AJ736" s="445"/>
      <c r="AK736" s="445"/>
      <c r="AL736" s="445"/>
      <c r="AM736" s="445"/>
      <c r="AN736" s="445"/>
      <c r="AO736" s="445"/>
    </row>
    <row r="737" spans="1:41" s="446" customFormat="1">
      <c r="A737" s="445"/>
      <c r="B737" s="445"/>
      <c r="C737" s="445"/>
      <c r="D737" s="445"/>
      <c r="E737" s="445"/>
      <c r="F737" s="445"/>
      <c r="G737" s="445"/>
      <c r="H737" s="445"/>
      <c r="I737" s="445"/>
      <c r="J737" s="445"/>
      <c r="K737" s="445"/>
      <c r="L737" s="445"/>
      <c r="M737" s="445"/>
      <c r="N737" s="445"/>
      <c r="O737" s="445"/>
      <c r="P737" s="445"/>
      <c r="Q737" s="445"/>
      <c r="R737" s="445"/>
      <c r="S737" s="445"/>
      <c r="T737" s="445"/>
      <c r="U737" s="445"/>
      <c r="V737" s="445"/>
      <c r="W737" s="445"/>
      <c r="X737" s="445"/>
      <c r="Y737" s="445"/>
      <c r="Z737" s="445"/>
      <c r="AA737" s="445"/>
      <c r="AB737" s="445"/>
      <c r="AC737" s="445"/>
      <c r="AD737" s="445"/>
      <c r="AE737" s="445"/>
      <c r="AF737" s="445"/>
      <c r="AG737" s="445"/>
      <c r="AH737" s="445"/>
      <c r="AI737" s="445"/>
      <c r="AJ737" s="445"/>
      <c r="AK737" s="445"/>
      <c r="AL737" s="445"/>
      <c r="AM737" s="445"/>
      <c r="AN737" s="445"/>
      <c r="AO737" s="445"/>
    </row>
    <row r="738" spans="1:41" s="446" customFormat="1">
      <c r="A738" s="445"/>
      <c r="B738" s="445"/>
      <c r="C738" s="445"/>
      <c r="D738" s="445"/>
      <c r="E738" s="445"/>
      <c r="F738" s="445"/>
      <c r="G738" s="445"/>
      <c r="H738" s="445"/>
      <c r="I738" s="445"/>
      <c r="J738" s="445"/>
      <c r="K738" s="445"/>
      <c r="L738" s="445"/>
      <c r="M738" s="445"/>
      <c r="N738" s="445"/>
      <c r="O738" s="445"/>
      <c r="P738" s="445"/>
      <c r="Q738" s="445"/>
      <c r="R738" s="445"/>
      <c r="S738" s="445"/>
      <c r="T738" s="445"/>
      <c r="U738" s="445"/>
      <c r="V738" s="445"/>
      <c r="W738" s="445"/>
      <c r="X738" s="445"/>
      <c r="Y738" s="445"/>
      <c r="Z738" s="445"/>
      <c r="AA738" s="445"/>
      <c r="AB738" s="445"/>
      <c r="AC738" s="445"/>
      <c r="AD738" s="445"/>
      <c r="AE738" s="445"/>
      <c r="AF738" s="445"/>
      <c r="AG738" s="445"/>
      <c r="AH738" s="445"/>
      <c r="AI738" s="445"/>
      <c r="AJ738" s="445"/>
      <c r="AK738" s="445"/>
      <c r="AL738" s="445"/>
      <c r="AM738" s="445"/>
      <c r="AN738" s="445"/>
      <c r="AO738" s="445"/>
    </row>
    <row r="739" spans="1:41" s="446" customFormat="1">
      <c r="A739" s="445"/>
      <c r="B739" s="445"/>
      <c r="C739" s="445"/>
      <c r="D739" s="445"/>
      <c r="E739" s="445"/>
      <c r="F739" s="445"/>
      <c r="G739" s="445"/>
      <c r="H739" s="445"/>
      <c r="I739" s="445"/>
      <c r="J739" s="445"/>
      <c r="K739" s="445"/>
      <c r="L739" s="445"/>
      <c r="M739" s="445"/>
      <c r="N739" s="445"/>
      <c r="O739" s="445"/>
      <c r="P739" s="445"/>
      <c r="Q739" s="445"/>
      <c r="R739" s="445"/>
      <c r="S739" s="445"/>
      <c r="T739" s="445"/>
      <c r="U739" s="445"/>
      <c r="V739" s="445"/>
      <c r="W739" s="445"/>
      <c r="X739" s="445"/>
      <c r="Y739" s="445"/>
      <c r="Z739" s="445"/>
      <c r="AA739" s="445"/>
      <c r="AB739" s="445"/>
      <c r="AC739" s="445"/>
      <c r="AD739" s="445"/>
      <c r="AE739" s="445"/>
      <c r="AF739" s="445"/>
      <c r="AG739" s="445"/>
      <c r="AH739" s="445"/>
      <c r="AI739" s="445"/>
      <c r="AJ739" s="445"/>
      <c r="AK739" s="445"/>
      <c r="AL739" s="445"/>
      <c r="AM739" s="445"/>
      <c r="AN739" s="445"/>
      <c r="AO739" s="445"/>
    </row>
    <row r="740" spans="1:41" s="446" customFormat="1">
      <c r="A740" s="445"/>
      <c r="B740" s="445"/>
      <c r="C740" s="445"/>
      <c r="D740" s="445"/>
      <c r="E740" s="445"/>
      <c r="F740" s="445"/>
      <c r="G740" s="445"/>
      <c r="H740" s="445"/>
      <c r="I740" s="445"/>
      <c r="J740" s="445"/>
      <c r="K740" s="445"/>
      <c r="L740" s="445"/>
      <c r="M740" s="445"/>
      <c r="N740" s="445"/>
      <c r="O740" s="445"/>
      <c r="P740" s="445"/>
      <c r="Q740" s="445"/>
      <c r="R740" s="445"/>
      <c r="S740" s="445"/>
      <c r="T740" s="445"/>
      <c r="U740" s="445"/>
      <c r="V740" s="445"/>
      <c r="W740" s="445"/>
      <c r="X740" s="445"/>
      <c r="Y740" s="445"/>
      <c r="Z740" s="445"/>
      <c r="AA740" s="445"/>
      <c r="AB740" s="445"/>
      <c r="AC740" s="445"/>
      <c r="AD740" s="445"/>
      <c r="AE740" s="445"/>
      <c r="AF740" s="445"/>
      <c r="AG740" s="445"/>
      <c r="AH740" s="445"/>
      <c r="AI740" s="445"/>
      <c r="AJ740" s="445"/>
      <c r="AK740" s="445"/>
      <c r="AL740" s="445"/>
      <c r="AM740" s="445"/>
      <c r="AN740" s="445"/>
      <c r="AO740" s="445"/>
    </row>
    <row r="741" spans="1:41" s="446" customFormat="1">
      <c r="A741" s="445"/>
      <c r="B741" s="445"/>
      <c r="C741" s="445"/>
      <c r="D741" s="445"/>
      <c r="E741" s="445"/>
      <c r="F741" s="445"/>
      <c r="G741" s="445"/>
      <c r="H741" s="445"/>
      <c r="I741" s="445"/>
      <c r="J741" s="445"/>
      <c r="K741" s="445"/>
      <c r="L741" s="445"/>
      <c r="M741" s="445"/>
      <c r="N741" s="445"/>
      <c r="O741" s="445"/>
      <c r="P741" s="445"/>
      <c r="Q741" s="445"/>
      <c r="R741" s="445"/>
      <c r="S741" s="445"/>
      <c r="T741" s="445"/>
      <c r="U741" s="445"/>
      <c r="V741" s="445"/>
      <c r="W741" s="445"/>
      <c r="X741" s="445"/>
      <c r="Y741" s="445"/>
      <c r="Z741" s="445"/>
      <c r="AA741" s="445"/>
      <c r="AB741" s="445"/>
      <c r="AC741" s="445"/>
      <c r="AD741" s="445"/>
      <c r="AE741" s="445"/>
      <c r="AF741" s="445"/>
      <c r="AG741" s="445"/>
      <c r="AH741" s="445"/>
      <c r="AI741" s="445"/>
      <c r="AJ741" s="445"/>
      <c r="AK741" s="445"/>
      <c r="AL741" s="445"/>
      <c r="AM741" s="445"/>
      <c r="AN741" s="445"/>
      <c r="AO741" s="445"/>
    </row>
    <row r="742" spans="1:41" s="446" customFormat="1">
      <c r="A742" s="445"/>
      <c r="B742" s="445"/>
      <c r="C742" s="445"/>
      <c r="D742" s="445"/>
      <c r="E742" s="445"/>
      <c r="F742" s="445"/>
      <c r="G742" s="445"/>
      <c r="H742" s="445"/>
      <c r="I742" s="445"/>
      <c r="J742" s="445"/>
      <c r="K742" s="445"/>
      <c r="L742" s="445"/>
      <c r="M742" s="445"/>
      <c r="N742" s="445"/>
      <c r="O742" s="445"/>
      <c r="P742" s="445"/>
      <c r="Q742" s="445"/>
      <c r="R742" s="445"/>
      <c r="S742" s="445"/>
      <c r="T742" s="445"/>
      <c r="U742" s="445"/>
      <c r="V742" s="445"/>
      <c r="W742" s="445"/>
      <c r="X742" s="445"/>
      <c r="Y742" s="445"/>
      <c r="Z742" s="445"/>
      <c r="AA742" s="445"/>
      <c r="AB742" s="445"/>
      <c r="AC742" s="445"/>
      <c r="AD742" s="445"/>
      <c r="AE742" s="445"/>
      <c r="AF742" s="445"/>
      <c r="AG742" s="445"/>
      <c r="AH742" s="445"/>
      <c r="AI742" s="445"/>
      <c r="AJ742" s="445"/>
      <c r="AK742" s="445"/>
      <c r="AL742" s="445"/>
      <c r="AM742" s="445"/>
      <c r="AN742" s="445"/>
      <c r="AO742" s="445"/>
    </row>
    <row r="743" spans="1:41" s="446" customFormat="1">
      <c r="A743" s="445"/>
      <c r="B743" s="445"/>
      <c r="C743" s="445"/>
      <c r="D743" s="445"/>
      <c r="E743" s="445"/>
      <c r="F743" s="445"/>
      <c r="G743" s="445"/>
      <c r="H743" s="445"/>
      <c r="I743" s="445"/>
      <c r="J743" s="445"/>
      <c r="K743" s="445"/>
      <c r="L743" s="445"/>
      <c r="M743" s="445"/>
      <c r="N743" s="445"/>
      <c r="O743" s="445"/>
      <c r="P743" s="445"/>
      <c r="Q743" s="445"/>
      <c r="R743" s="445"/>
      <c r="S743" s="445"/>
      <c r="T743" s="445"/>
      <c r="U743" s="445"/>
      <c r="V743" s="445"/>
      <c r="W743" s="445"/>
      <c r="X743" s="445"/>
      <c r="Y743" s="445"/>
      <c r="Z743" s="445"/>
      <c r="AA743" s="445"/>
      <c r="AB743" s="445"/>
      <c r="AC743" s="445"/>
      <c r="AD743" s="445"/>
      <c r="AE743" s="445"/>
      <c r="AF743" s="445"/>
      <c r="AG743" s="445"/>
      <c r="AH743" s="445"/>
      <c r="AI743" s="445"/>
      <c r="AJ743" s="445"/>
      <c r="AK743" s="445"/>
      <c r="AL743" s="445"/>
      <c r="AM743" s="445"/>
      <c r="AN743" s="445"/>
      <c r="AO743" s="445"/>
    </row>
    <row r="744" spans="1:41" s="446" customFormat="1">
      <c r="A744" s="445"/>
      <c r="B744" s="445"/>
      <c r="C744" s="445"/>
      <c r="D744" s="445"/>
      <c r="E744" s="445"/>
      <c r="F744" s="445"/>
      <c r="G744" s="445"/>
      <c r="H744" s="445"/>
      <c r="I744" s="445"/>
      <c r="J744" s="445"/>
      <c r="K744" s="445"/>
      <c r="L744" s="445"/>
      <c r="M744" s="445"/>
      <c r="N744" s="445"/>
      <c r="O744" s="445"/>
      <c r="P744" s="445"/>
      <c r="Q744" s="445"/>
      <c r="R744" s="445"/>
      <c r="S744" s="445"/>
      <c r="T744" s="445"/>
      <c r="U744" s="445"/>
      <c r="V744" s="445"/>
      <c r="W744" s="445"/>
      <c r="X744" s="445"/>
      <c r="Y744" s="445"/>
      <c r="Z744" s="445"/>
      <c r="AA744" s="445"/>
      <c r="AB744" s="445"/>
      <c r="AC744" s="445"/>
      <c r="AD744" s="445"/>
      <c r="AE744" s="445"/>
      <c r="AF744" s="445"/>
      <c r="AG744" s="445"/>
      <c r="AH744" s="445"/>
      <c r="AI744" s="445"/>
      <c r="AJ744" s="445"/>
      <c r="AK744" s="445"/>
      <c r="AL744" s="445"/>
      <c r="AM744" s="445"/>
      <c r="AN744" s="445"/>
      <c r="AO744" s="445"/>
    </row>
    <row r="745" spans="1:41" s="446" customFormat="1">
      <c r="A745" s="445"/>
      <c r="B745" s="445"/>
      <c r="C745" s="445"/>
      <c r="D745" s="445"/>
      <c r="E745" s="445"/>
      <c r="F745" s="445"/>
      <c r="G745" s="445"/>
      <c r="H745" s="445"/>
      <c r="I745" s="445"/>
      <c r="J745" s="445"/>
      <c r="K745" s="445"/>
      <c r="L745" s="445"/>
      <c r="M745" s="445"/>
      <c r="N745" s="445"/>
      <c r="O745" s="445"/>
      <c r="P745" s="445"/>
      <c r="Q745" s="445"/>
      <c r="R745" s="445"/>
      <c r="S745" s="445"/>
      <c r="T745" s="445"/>
      <c r="U745" s="445"/>
      <c r="V745" s="445"/>
      <c r="W745" s="445"/>
      <c r="X745" s="445"/>
      <c r="Y745" s="445"/>
      <c r="Z745" s="445"/>
      <c r="AA745" s="445"/>
      <c r="AB745" s="445"/>
      <c r="AC745" s="445"/>
      <c r="AD745" s="445"/>
      <c r="AE745" s="445"/>
      <c r="AF745" s="445"/>
      <c r="AG745" s="445"/>
      <c r="AH745" s="445"/>
      <c r="AI745" s="445"/>
      <c r="AJ745" s="445"/>
      <c r="AK745" s="445"/>
      <c r="AL745" s="445"/>
      <c r="AM745" s="445"/>
      <c r="AN745" s="445"/>
      <c r="AO745" s="445"/>
    </row>
    <row r="746" spans="1:41" s="446" customFormat="1">
      <c r="A746" s="445"/>
      <c r="B746" s="445"/>
      <c r="C746" s="445"/>
      <c r="D746" s="445"/>
      <c r="E746" s="445"/>
      <c r="F746" s="445"/>
      <c r="G746" s="445"/>
      <c r="H746" s="445"/>
      <c r="I746" s="445"/>
      <c r="J746" s="445"/>
      <c r="K746" s="445"/>
      <c r="L746" s="445"/>
      <c r="M746" s="445"/>
      <c r="N746" s="445"/>
      <c r="O746" s="445"/>
      <c r="P746" s="445"/>
      <c r="Q746" s="445"/>
      <c r="R746" s="445"/>
      <c r="S746" s="445"/>
      <c r="T746" s="445"/>
      <c r="U746" s="445"/>
      <c r="V746" s="445"/>
      <c r="W746" s="445"/>
      <c r="X746" s="445"/>
      <c r="Y746" s="445"/>
      <c r="Z746" s="445"/>
      <c r="AA746" s="445"/>
      <c r="AB746" s="445"/>
      <c r="AC746" s="445"/>
      <c r="AD746" s="445"/>
      <c r="AE746" s="445"/>
      <c r="AF746" s="445"/>
      <c r="AG746" s="445"/>
      <c r="AH746" s="445"/>
      <c r="AI746" s="445"/>
      <c r="AJ746" s="445"/>
      <c r="AK746" s="445"/>
      <c r="AL746" s="445"/>
      <c r="AM746" s="445"/>
      <c r="AN746" s="445"/>
      <c r="AO746" s="445"/>
    </row>
    <row r="747" spans="1:41" s="446" customFormat="1">
      <c r="A747" s="445"/>
      <c r="B747" s="445"/>
      <c r="C747" s="445"/>
      <c r="D747" s="445"/>
      <c r="E747" s="445"/>
      <c r="F747" s="445"/>
      <c r="G747" s="445"/>
      <c r="H747" s="445"/>
      <c r="I747" s="445"/>
      <c r="J747" s="445"/>
      <c r="K747" s="445"/>
      <c r="L747" s="445"/>
      <c r="M747" s="445"/>
      <c r="N747" s="445"/>
      <c r="O747" s="445"/>
      <c r="P747" s="445"/>
      <c r="Q747" s="445"/>
      <c r="R747" s="445"/>
      <c r="S747" s="445"/>
      <c r="T747" s="445"/>
      <c r="U747" s="445"/>
      <c r="V747" s="445"/>
      <c r="W747" s="445"/>
      <c r="X747" s="445"/>
      <c r="Y747" s="445"/>
      <c r="Z747" s="445"/>
      <c r="AA747" s="445"/>
      <c r="AB747" s="445"/>
      <c r="AC747" s="445"/>
      <c r="AD747" s="445"/>
      <c r="AE747" s="445"/>
      <c r="AF747" s="445"/>
      <c r="AG747" s="445"/>
      <c r="AH747" s="445"/>
      <c r="AI747" s="445"/>
      <c r="AJ747" s="445"/>
      <c r="AK747" s="445"/>
      <c r="AL747" s="445"/>
      <c r="AM747" s="445"/>
      <c r="AN747" s="445"/>
      <c r="AO747" s="445"/>
    </row>
    <row r="748" spans="1:41" s="446" customFormat="1">
      <c r="A748" s="445"/>
      <c r="B748" s="445"/>
      <c r="C748" s="445"/>
      <c r="D748" s="445"/>
      <c r="E748" s="445"/>
      <c r="F748" s="445"/>
      <c r="G748" s="445"/>
      <c r="H748" s="445"/>
      <c r="I748" s="445"/>
      <c r="J748" s="445"/>
      <c r="K748" s="445"/>
      <c r="L748" s="445"/>
      <c r="M748" s="445"/>
      <c r="N748" s="445"/>
      <c r="O748" s="445"/>
      <c r="P748" s="445"/>
      <c r="Q748" s="445"/>
      <c r="R748" s="445"/>
      <c r="S748" s="445"/>
      <c r="T748" s="445"/>
      <c r="U748" s="445"/>
      <c r="V748" s="445"/>
      <c r="W748" s="445"/>
      <c r="X748" s="445"/>
      <c r="Y748" s="445"/>
      <c r="Z748" s="445"/>
      <c r="AA748" s="445"/>
      <c r="AB748" s="445"/>
      <c r="AC748" s="445"/>
      <c r="AD748" s="445"/>
      <c r="AE748" s="445"/>
      <c r="AF748" s="445"/>
      <c r="AG748" s="445"/>
      <c r="AH748" s="445"/>
      <c r="AI748" s="445"/>
      <c r="AJ748" s="445"/>
      <c r="AK748" s="445"/>
      <c r="AL748" s="445"/>
      <c r="AM748" s="445"/>
      <c r="AN748" s="445"/>
      <c r="AO748" s="445"/>
    </row>
    <row r="749" spans="1:41" s="446" customFormat="1">
      <c r="A749" s="445"/>
      <c r="B749" s="445"/>
      <c r="C749" s="445"/>
      <c r="D749" s="445"/>
      <c r="E749" s="445"/>
      <c r="F749" s="445"/>
      <c r="G749" s="445"/>
      <c r="H749" s="445"/>
      <c r="I749" s="445"/>
      <c r="J749" s="445"/>
      <c r="K749" s="445"/>
      <c r="L749" s="445"/>
      <c r="M749" s="445"/>
      <c r="N749" s="445"/>
      <c r="O749" s="445"/>
      <c r="P749" s="445"/>
      <c r="Q749" s="445"/>
      <c r="R749" s="445"/>
      <c r="S749" s="445"/>
      <c r="T749" s="445"/>
      <c r="U749" s="445"/>
      <c r="V749" s="445"/>
      <c r="W749" s="445"/>
      <c r="X749" s="445"/>
      <c r="Y749" s="445"/>
      <c r="Z749" s="445"/>
      <c r="AA749" s="445"/>
      <c r="AB749" s="445"/>
      <c r="AC749" s="445"/>
      <c r="AD749" s="445"/>
      <c r="AE749" s="445"/>
      <c r="AF749" s="445"/>
      <c r="AG749" s="445"/>
      <c r="AH749" s="445"/>
      <c r="AI749" s="445"/>
      <c r="AJ749" s="445"/>
      <c r="AK749" s="445"/>
      <c r="AL749" s="445"/>
      <c r="AM749" s="445"/>
      <c r="AN749" s="445"/>
      <c r="AO749" s="445"/>
    </row>
    <row r="750" spans="1:41" s="446" customFormat="1">
      <c r="A750" s="445"/>
      <c r="B750" s="445"/>
      <c r="C750" s="445"/>
      <c r="D750" s="445"/>
      <c r="E750" s="445"/>
      <c r="F750" s="445"/>
      <c r="G750" s="445"/>
      <c r="H750" s="445"/>
      <c r="I750" s="445"/>
      <c r="J750" s="445"/>
      <c r="K750" s="445"/>
      <c r="L750" s="445"/>
      <c r="M750" s="445"/>
      <c r="N750" s="445"/>
      <c r="O750" s="445"/>
      <c r="P750" s="445"/>
      <c r="Q750" s="445"/>
      <c r="R750" s="445"/>
      <c r="S750" s="445"/>
      <c r="T750" s="445"/>
      <c r="U750" s="445"/>
      <c r="V750" s="445"/>
      <c r="W750" s="445"/>
      <c r="X750" s="445"/>
      <c r="Y750" s="445"/>
      <c r="Z750" s="445"/>
      <c r="AA750" s="445"/>
      <c r="AB750" s="445"/>
      <c r="AC750" s="445"/>
      <c r="AD750" s="445"/>
      <c r="AE750" s="445"/>
      <c r="AF750" s="445"/>
      <c r="AG750" s="445"/>
      <c r="AH750" s="445"/>
      <c r="AI750" s="445"/>
      <c r="AJ750" s="445"/>
      <c r="AK750" s="445"/>
      <c r="AL750" s="445"/>
      <c r="AM750" s="445"/>
      <c r="AN750" s="445"/>
      <c r="AO750" s="445"/>
    </row>
    <row r="751" spans="1:41" s="446" customFormat="1">
      <c r="A751" s="445"/>
      <c r="B751" s="445"/>
      <c r="C751" s="445"/>
      <c r="D751" s="445"/>
      <c r="E751" s="445"/>
      <c r="F751" s="445"/>
      <c r="G751" s="445"/>
      <c r="H751" s="445"/>
      <c r="I751" s="445"/>
      <c r="J751" s="445"/>
      <c r="K751" s="445"/>
      <c r="L751" s="445"/>
      <c r="M751" s="445"/>
      <c r="N751" s="445"/>
      <c r="O751" s="445"/>
      <c r="P751" s="445"/>
      <c r="Q751" s="445"/>
      <c r="R751" s="445"/>
      <c r="S751" s="445"/>
      <c r="T751" s="445"/>
      <c r="U751" s="445"/>
      <c r="V751" s="445"/>
      <c r="W751" s="445"/>
      <c r="X751" s="445"/>
      <c r="Y751" s="445"/>
      <c r="Z751" s="445"/>
      <c r="AA751" s="445"/>
      <c r="AB751" s="445"/>
      <c r="AC751" s="445"/>
      <c r="AD751" s="445"/>
      <c r="AE751" s="445"/>
      <c r="AF751" s="445"/>
      <c r="AG751" s="445"/>
      <c r="AH751" s="445"/>
      <c r="AI751" s="445"/>
      <c r="AJ751" s="445"/>
      <c r="AK751" s="445"/>
      <c r="AL751" s="445"/>
      <c r="AM751" s="445"/>
      <c r="AN751" s="445"/>
      <c r="AO751" s="445"/>
    </row>
    <row r="752" spans="1:41" s="446" customFormat="1">
      <c r="A752" s="445"/>
      <c r="B752" s="445"/>
      <c r="C752" s="445"/>
      <c r="D752" s="445"/>
      <c r="E752" s="445"/>
      <c r="F752" s="445"/>
      <c r="G752" s="445"/>
      <c r="H752" s="445"/>
      <c r="I752" s="445"/>
      <c r="J752" s="445"/>
      <c r="K752" s="445"/>
      <c r="L752" s="445"/>
      <c r="M752" s="445"/>
      <c r="N752" s="445"/>
      <c r="O752" s="445"/>
      <c r="P752" s="445"/>
      <c r="Q752" s="445"/>
      <c r="R752" s="445"/>
      <c r="S752" s="445"/>
      <c r="T752" s="445"/>
      <c r="U752" s="445"/>
      <c r="V752" s="445"/>
      <c r="W752" s="445"/>
      <c r="X752" s="445"/>
      <c r="Y752" s="445"/>
      <c r="Z752" s="445"/>
      <c r="AA752" s="445"/>
      <c r="AB752" s="445"/>
      <c r="AC752" s="445"/>
      <c r="AD752" s="445"/>
      <c r="AE752" s="445"/>
      <c r="AF752" s="445"/>
      <c r="AG752" s="445"/>
      <c r="AH752" s="445"/>
      <c r="AI752" s="445"/>
      <c r="AJ752" s="445"/>
      <c r="AK752" s="445"/>
      <c r="AL752" s="445"/>
      <c r="AM752" s="445"/>
      <c r="AN752" s="445"/>
      <c r="AO752" s="445"/>
    </row>
    <row r="753" spans="1:41" s="446" customFormat="1">
      <c r="A753" s="445"/>
      <c r="B753" s="445"/>
      <c r="C753" s="445"/>
      <c r="D753" s="445"/>
      <c r="E753" s="445"/>
      <c r="F753" s="445"/>
      <c r="G753" s="445"/>
      <c r="H753" s="445"/>
      <c r="I753" s="445"/>
      <c r="J753" s="445"/>
      <c r="K753" s="445"/>
      <c r="L753" s="445"/>
      <c r="M753" s="445"/>
      <c r="N753" s="445"/>
      <c r="O753" s="445"/>
      <c r="P753" s="445"/>
      <c r="Q753" s="445"/>
      <c r="R753" s="445"/>
      <c r="S753" s="445"/>
      <c r="T753" s="445"/>
      <c r="U753" s="445"/>
      <c r="V753" s="445"/>
      <c r="W753" s="445"/>
      <c r="X753" s="445"/>
      <c r="Y753" s="445"/>
      <c r="Z753" s="445"/>
      <c r="AA753" s="445"/>
      <c r="AB753" s="445"/>
      <c r="AC753" s="445"/>
      <c r="AD753" s="445"/>
      <c r="AE753" s="445"/>
      <c r="AF753" s="445"/>
      <c r="AG753" s="445"/>
      <c r="AH753" s="445"/>
      <c r="AI753" s="445"/>
      <c r="AJ753" s="445"/>
      <c r="AK753" s="445"/>
      <c r="AL753" s="445"/>
      <c r="AM753" s="445"/>
      <c r="AN753" s="445"/>
      <c r="AO753" s="445"/>
    </row>
    <row r="754" spans="1:41" s="446" customFormat="1">
      <c r="A754" s="445"/>
      <c r="B754" s="445"/>
      <c r="C754" s="445"/>
      <c r="D754" s="445"/>
      <c r="E754" s="445"/>
      <c r="F754" s="445"/>
      <c r="G754" s="445"/>
      <c r="H754" s="445"/>
      <c r="I754" s="445"/>
      <c r="J754" s="445"/>
      <c r="K754" s="445"/>
      <c r="L754" s="445"/>
      <c r="M754" s="445"/>
      <c r="N754" s="445"/>
      <c r="O754" s="445"/>
      <c r="P754" s="445"/>
      <c r="Q754" s="445"/>
      <c r="R754" s="445"/>
      <c r="S754" s="445"/>
      <c r="T754" s="445"/>
      <c r="U754" s="445"/>
      <c r="V754" s="445"/>
      <c r="W754" s="445"/>
      <c r="X754" s="445"/>
      <c r="Y754" s="445"/>
      <c r="Z754" s="445"/>
      <c r="AA754" s="445"/>
      <c r="AB754" s="445"/>
      <c r="AC754" s="445"/>
      <c r="AD754" s="445"/>
      <c r="AE754" s="445"/>
      <c r="AF754" s="445"/>
      <c r="AG754" s="445"/>
      <c r="AH754" s="445"/>
      <c r="AI754" s="445"/>
      <c r="AJ754" s="445"/>
      <c r="AK754" s="445"/>
      <c r="AL754" s="445"/>
      <c r="AM754" s="445"/>
      <c r="AN754" s="445"/>
      <c r="AO754" s="445"/>
    </row>
    <row r="755" spans="1:41" s="446" customFormat="1">
      <c r="A755" s="445"/>
      <c r="B755" s="445"/>
      <c r="C755" s="445"/>
      <c r="D755" s="445"/>
      <c r="E755" s="445"/>
      <c r="F755" s="445"/>
      <c r="G755" s="445"/>
      <c r="H755" s="445"/>
      <c r="I755" s="445"/>
      <c r="J755" s="445"/>
      <c r="K755" s="445"/>
      <c r="L755" s="445"/>
      <c r="M755" s="445"/>
      <c r="N755" s="445"/>
      <c r="O755" s="445"/>
      <c r="P755" s="445"/>
      <c r="Q755" s="445"/>
      <c r="R755" s="445"/>
      <c r="S755" s="445"/>
      <c r="T755" s="445"/>
      <c r="U755" s="445"/>
      <c r="V755" s="445"/>
      <c r="W755" s="445"/>
      <c r="X755" s="445"/>
      <c r="Y755" s="445"/>
      <c r="Z755" s="445"/>
      <c r="AA755" s="445"/>
      <c r="AB755" s="445"/>
      <c r="AC755" s="445"/>
      <c r="AD755" s="445"/>
      <c r="AE755" s="445"/>
      <c r="AF755" s="445"/>
      <c r="AG755" s="445"/>
      <c r="AH755" s="445"/>
      <c r="AI755" s="445"/>
      <c r="AJ755" s="445"/>
      <c r="AK755" s="445"/>
      <c r="AL755" s="445"/>
      <c r="AM755" s="445"/>
      <c r="AN755" s="445"/>
      <c r="AO755" s="445"/>
    </row>
    <row r="756" spans="1:41" s="446" customFormat="1">
      <c r="A756" s="445"/>
      <c r="B756" s="445"/>
      <c r="C756" s="445"/>
      <c r="D756" s="445"/>
      <c r="E756" s="445"/>
      <c r="F756" s="445"/>
      <c r="G756" s="445"/>
      <c r="H756" s="445"/>
      <c r="I756" s="445"/>
      <c r="J756" s="445"/>
      <c r="K756" s="445"/>
      <c r="L756" s="445"/>
      <c r="M756" s="445"/>
      <c r="N756" s="445"/>
      <c r="O756" s="445"/>
      <c r="P756" s="445"/>
      <c r="Q756" s="445"/>
      <c r="R756" s="445"/>
      <c r="S756" s="445"/>
      <c r="T756" s="445"/>
      <c r="U756" s="445"/>
      <c r="V756" s="445"/>
      <c r="W756" s="445"/>
      <c r="X756" s="445"/>
      <c r="Y756" s="445"/>
      <c r="Z756" s="445"/>
      <c r="AA756" s="445"/>
      <c r="AB756" s="445"/>
      <c r="AC756" s="445"/>
      <c r="AD756" s="445"/>
      <c r="AE756" s="445"/>
      <c r="AF756" s="445"/>
      <c r="AG756" s="445"/>
      <c r="AH756" s="445"/>
      <c r="AI756" s="445"/>
      <c r="AJ756" s="445"/>
      <c r="AK756" s="445"/>
      <c r="AL756" s="445"/>
      <c r="AM756" s="445"/>
      <c r="AN756" s="445"/>
      <c r="AO756" s="445"/>
    </row>
    <row r="757" spans="1:41" s="446" customFormat="1">
      <c r="A757" s="445"/>
      <c r="B757" s="445"/>
      <c r="C757" s="445"/>
      <c r="D757" s="445"/>
      <c r="E757" s="445"/>
      <c r="F757" s="445"/>
      <c r="G757" s="445"/>
      <c r="H757" s="445"/>
      <c r="I757" s="445"/>
      <c r="J757" s="445"/>
      <c r="K757" s="445"/>
      <c r="L757" s="445"/>
      <c r="M757" s="445"/>
      <c r="N757" s="445"/>
      <c r="O757" s="445"/>
      <c r="P757" s="445"/>
      <c r="Q757" s="445"/>
      <c r="R757" s="445"/>
      <c r="S757" s="445"/>
      <c r="T757" s="445"/>
      <c r="U757" s="445"/>
      <c r="V757" s="445"/>
      <c r="W757" s="445"/>
      <c r="X757" s="445"/>
      <c r="Y757" s="445"/>
      <c r="Z757" s="445"/>
      <c r="AA757" s="445"/>
      <c r="AB757" s="445"/>
      <c r="AC757" s="445"/>
      <c r="AD757" s="445"/>
      <c r="AE757" s="445"/>
      <c r="AF757" s="445"/>
      <c r="AG757" s="445"/>
      <c r="AH757" s="445"/>
      <c r="AI757" s="445"/>
      <c r="AJ757" s="445"/>
      <c r="AK757" s="445"/>
      <c r="AL757" s="445"/>
      <c r="AM757" s="445"/>
      <c r="AN757" s="445"/>
      <c r="AO757" s="445"/>
    </row>
    <row r="758" spans="1:41" s="446" customFormat="1">
      <c r="A758" s="445"/>
      <c r="B758" s="445"/>
      <c r="C758" s="445"/>
      <c r="D758" s="445"/>
      <c r="E758" s="445"/>
      <c r="F758" s="445"/>
      <c r="G758" s="445"/>
      <c r="H758" s="445"/>
      <c r="I758" s="445"/>
      <c r="J758" s="445"/>
      <c r="K758" s="445"/>
      <c r="L758" s="445"/>
      <c r="M758" s="445"/>
      <c r="N758" s="445"/>
      <c r="O758" s="445"/>
      <c r="P758" s="445"/>
      <c r="Q758" s="445"/>
      <c r="R758" s="445"/>
      <c r="S758" s="445"/>
      <c r="T758" s="445"/>
      <c r="U758" s="445"/>
      <c r="V758" s="445"/>
      <c r="W758" s="445"/>
      <c r="X758" s="445"/>
      <c r="Y758" s="445"/>
      <c r="Z758" s="445"/>
      <c r="AA758" s="445"/>
      <c r="AB758" s="445"/>
      <c r="AC758" s="445"/>
      <c r="AD758" s="445"/>
      <c r="AE758" s="445"/>
      <c r="AF758" s="445"/>
      <c r="AG758" s="445"/>
      <c r="AH758" s="445"/>
      <c r="AI758" s="445"/>
      <c r="AJ758" s="445"/>
      <c r="AK758" s="445"/>
      <c r="AL758" s="445"/>
      <c r="AM758" s="445"/>
      <c r="AN758" s="445"/>
      <c r="AO758" s="445"/>
    </row>
    <row r="759" spans="1:41" s="446" customFormat="1">
      <c r="A759" s="445"/>
      <c r="B759" s="445"/>
      <c r="C759" s="445"/>
      <c r="D759" s="445"/>
      <c r="E759" s="445"/>
      <c r="F759" s="445"/>
      <c r="G759" s="445"/>
      <c r="H759" s="445"/>
      <c r="I759" s="445"/>
      <c r="J759" s="445"/>
      <c r="K759" s="445"/>
      <c r="L759" s="445"/>
      <c r="M759" s="445"/>
      <c r="N759" s="445"/>
      <c r="O759" s="445"/>
      <c r="P759" s="445"/>
      <c r="Q759" s="445"/>
      <c r="R759" s="445"/>
      <c r="S759" s="445"/>
      <c r="T759" s="445"/>
      <c r="U759" s="445"/>
      <c r="V759" s="445"/>
      <c r="W759" s="445"/>
      <c r="X759" s="445"/>
      <c r="Y759" s="445"/>
      <c r="Z759" s="445"/>
      <c r="AA759" s="445"/>
      <c r="AB759" s="445"/>
      <c r="AC759" s="445"/>
      <c r="AD759" s="445"/>
      <c r="AE759" s="445"/>
      <c r="AF759" s="445"/>
      <c r="AG759" s="445"/>
      <c r="AH759" s="445"/>
      <c r="AI759" s="445"/>
      <c r="AJ759" s="445"/>
      <c r="AK759" s="445"/>
      <c r="AL759" s="445"/>
      <c r="AM759" s="445"/>
      <c r="AN759" s="445"/>
      <c r="AO759" s="445"/>
    </row>
    <row r="760" spans="1:41" s="446" customFormat="1">
      <c r="A760" s="445"/>
      <c r="B760" s="445"/>
      <c r="C760" s="445"/>
      <c r="D760" s="445"/>
      <c r="E760" s="445"/>
      <c r="F760" s="445"/>
      <c r="G760" s="445"/>
      <c r="H760" s="445"/>
      <c r="I760" s="445"/>
      <c r="J760" s="445"/>
      <c r="K760" s="445"/>
      <c r="L760" s="445"/>
      <c r="M760" s="445"/>
      <c r="N760" s="445"/>
      <c r="O760" s="445"/>
      <c r="P760" s="445"/>
      <c r="Q760" s="445"/>
      <c r="R760" s="445"/>
      <c r="S760" s="445"/>
      <c r="T760" s="445"/>
      <c r="U760" s="445"/>
      <c r="V760" s="445"/>
      <c r="W760" s="445"/>
      <c r="X760" s="445"/>
      <c r="Y760" s="445"/>
      <c r="Z760" s="445"/>
      <c r="AA760" s="445"/>
      <c r="AB760" s="445"/>
      <c r="AC760" s="445"/>
      <c r="AD760" s="445"/>
      <c r="AE760" s="445"/>
      <c r="AF760" s="445"/>
      <c r="AG760" s="445"/>
      <c r="AH760" s="445"/>
      <c r="AI760" s="445"/>
      <c r="AJ760" s="445"/>
      <c r="AK760" s="445"/>
      <c r="AL760" s="445"/>
      <c r="AM760" s="445"/>
      <c r="AN760" s="445"/>
      <c r="AO760" s="445"/>
    </row>
    <row r="761" spans="1:41" s="446" customFormat="1">
      <c r="A761" s="445"/>
      <c r="B761" s="445"/>
      <c r="C761" s="445"/>
      <c r="D761" s="445"/>
      <c r="E761" s="445"/>
      <c r="F761" s="445"/>
      <c r="G761" s="445"/>
      <c r="H761" s="445"/>
      <c r="I761" s="445"/>
      <c r="J761" s="445"/>
      <c r="K761" s="445"/>
      <c r="L761" s="445"/>
      <c r="M761" s="445"/>
      <c r="N761" s="445"/>
      <c r="O761" s="445"/>
      <c r="P761" s="445"/>
      <c r="Q761" s="445"/>
      <c r="R761" s="445"/>
      <c r="S761" s="445"/>
      <c r="T761" s="445"/>
      <c r="U761" s="445"/>
      <c r="V761" s="445"/>
      <c r="W761" s="445"/>
      <c r="X761" s="445"/>
      <c r="Y761" s="445"/>
      <c r="Z761" s="445"/>
      <c r="AA761" s="445"/>
      <c r="AB761" s="445"/>
      <c r="AC761" s="445"/>
      <c r="AD761" s="445"/>
      <c r="AE761" s="445"/>
      <c r="AF761" s="445"/>
      <c r="AG761" s="445"/>
      <c r="AH761" s="445"/>
      <c r="AI761" s="445"/>
      <c r="AJ761" s="445"/>
      <c r="AK761" s="445"/>
      <c r="AL761" s="445"/>
      <c r="AM761" s="445"/>
      <c r="AN761" s="445"/>
      <c r="AO761" s="445"/>
    </row>
    <row r="762" spans="1:41" s="446" customFormat="1">
      <c r="A762" s="445"/>
      <c r="B762" s="445"/>
      <c r="C762" s="445"/>
      <c r="D762" s="445"/>
      <c r="E762" s="445"/>
      <c r="F762" s="445"/>
      <c r="G762" s="445"/>
      <c r="H762" s="445"/>
      <c r="I762" s="445"/>
      <c r="J762" s="445"/>
      <c r="K762" s="445"/>
      <c r="L762" s="445"/>
      <c r="M762" s="445"/>
      <c r="N762" s="445"/>
      <c r="O762" s="445"/>
      <c r="P762" s="445"/>
      <c r="Q762" s="445"/>
      <c r="R762" s="445"/>
      <c r="S762" s="445"/>
      <c r="T762" s="445"/>
      <c r="U762" s="445"/>
      <c r="V762" s="445"/>
      <c r="W762" s="445"/>
      <c r="X762" s="445"/>
      <c r="Y762" s="445"/>
      <c r="Z762" s="445"/>
      <c r="AA762" s="445"/>
      <c r="AB762" s="445"/>
      <c r="AC762" s="445"/>
      <c r="AD762" s="445"/>
      <c r="AE762" s="445"/>
      <c r="AF762" s="445"/>
      <c r="AG762" s="445"/>
      <c r="AH762" s="445"/>
      <c r="AI762" s="445"/>
      <c r="AJ762" s="445"/>
      <c r="AK762" s="445"/>
      <c r="AL762" s="445"/>
      <c r="AM762" s="445"/>
      <c r="AN762" s="445"/>
      <c r="AO762" s="445"/>
    </row>
    <row r="763" spans="1:41" s="446" customFormat="1">
      <c r="A763" s="445"/>
      <c r="B763" s="445"/>
      <c r="C763" s="445"/>
      <c r="D763" s="445"/>
      <c r="E763" s="445"/>
      <c r="F763" s="445"/>
      <c r="G763" s="445"/>
      <c r="H763" s="445"/>
      <c r="I763" s="445"/>
      <c r="J763" s="445"/>
      <c r="K763" s="445"/>
      <c r="L763" s="445"/>
      <c r="M763" s="445"/>
      <c r="N763" s="445"/>
      <c r="O763" s="445"/>
      <c r="P763" s="445"/>
      <c r="Q763" s="445"/>
      <c r="R763" s="445"/>
      <c r="S763" s="445"/>
      <c r="T763" s="445"/>
      <c r="U763" s="445"/>
      <c r="V763" s="445"/>
      <c r="W763" s="445"/>
      <c r="X763" s="445"/>
      <c r="Y763" s="445"/>
      <c r="Z763" s="445"/>
      <c r="AA763" s="445"/>
      <c r="AB763" s="445"/>
      <c r="AC763" s="445"/>
      <c r="AD763" s="445"/>
      <c r="AE763" s="445"/>
      <c r="AF763" s="445"/>
      <c r="AG763" s="445"/>
      <c r="AH763" s="445"/>
      <c r="AI763" s="445"/>
      <c r="AJ763" s="445"/>
      <c r="AK763" s="445"/>
      <c r="AL763" s="445"/>
      <c r="AM763" s="445"/>
      <c r="AN763" s="445"/>
      <c r="AO763" s="445"/>
    </row>
    <row r="764" spans="1:41" s="446" customFormat="1">
      <c r="A764" s="445"/>
      <c r="B764" s="445"/>
      <c r="C764" s="445"/>
      <c r="D764" s="445"/>
      <c r="E764" s="445"/>
      <c r="F764" s="445"/>
      <c r="G764" s="445"/>
      <c r="H764" s="445"/>
      <c r="I764" s="445"/>
      <c r="J764" s="445"/>
      <c r="K764" s="445"/>
      <c r="L764" s="445"/>
      <c r="M764" s="445"/>
      <c r="N764" s="445"/>
      <c r="O764" s="445"/>
      <c r="P764" s="445"/>
      <c r="Q764" s="445"/>
      <c r="R764" s="445"/>
      <c r="S764" s="445"/>
      <c r="T764" s="445"/>
      <c r="U764" s="445"/>
      <c r="V764" s="445"/>
      <c r="W764" s="445"/>
      <c r="X764" s="445"/>
      <c r="Y764" s="445"/>
      <c r="Z764" s="445"/>
      <c r="AA764" s="445"/>
      <c r="AB764" s="445"/>
      <c r="AC764" s="445"/>
      <c r="AD764" s="445"/>
      <c r="AE764" s="445"/>
      <c r="AF764" s="445"/>
      <c r="AG764" s="445"/>
      <c r="AH764" s="445"/>
      <c r="AI764" s="445"/>
      <c r="AJ764" s="445"/>
      <c r="AK764" s="445"/>
      <c r="AL764" s="445"/>
      <c r="AM764" s="445"/>
      <c r="AN764" s="445"/>
      <c r="AO764" s="445"/>
    </row>
    <row r="765" spans="1:41" s="446" customFormat="1">
      <c r="A765" s="445"/>
      <c r="B765" s="445"/>
      <c r="C765" s="445"/>
      <c r="D765" s="445"/>
      <c r="E765" s="445"/>
      <c r="F765" s="445"/>
      <c r="G765" s="445"/>
      <c r="H765" s="445"/>
      <c r="I765" s="445"/>
      <c r="J765" s="445"/>
      <c r="K765" s="445"/>
      <c r="L765" s="445"/>
      <c r="M765" s="445"/>
      <c r="N765" s="445"/>
      <c r="O765" s="445"/>
      <c r="P765" s="445"/>
      <c r="Q765" s="445"/>
      <c r="R765" s="445"/>
      <c r="S765" s="445"/>
      <c r="T765" s="445"/>
      <c r="U765" s="445"/>
      <c r="V765" s="445"/>
      <c r="W765" s="445"/>
      <c r="X765" s="445"/>
      <c r="Y765" s="445"/>
      <c r="Z765" s="445"/>
      <c r="AA765" s="445"/>
      <c r="AB765" s="445"/>
      <c r="AC765" s="445"/>
      <c r="AD765" s="445"/>
      <c r="AE765" s="445"/>
      <c r="AF765" s="445"/>
      <c r="AG765" s="445"/>
      <c r="AH765" s="445"/>
      <c r="AI765" s="445"/>
      <c r="AJ765" s="445"/>
      <c r="AK765" s="445"/>
      <c r="AL765" s="445"/>
      <c r="AM765" s="445"/>
      <c r="AN765" s="445"/>
      <c r="AO765" s="445"/>
    </row>
    <row r="766" spans="1:41" s="446" customFormat="1">
      <c r="A766" s="445"/>
      <c r="B766" s="445"/>
      <c r="C766" s="445"/>
      <c r="D766" s="445"/>
      <c r="E766" s="445"/>
      <c r="F766" s="445"/>
      <c r="G766" s="445"/>
      <c r="H766" s="445"/>
      <c r="I766" s="445"/>
      <c r="J766" s="445"/>
      <c r="K766" s="445"/>
      <c r="L766" s="445"/>
      <c r="M766" s="445"/>
      <c r="N766" s="445"/>
      <c r="O766" s="445"/>
      <c r="P766" s="445"/>
      <c r="Q766" s="445"/>
      <c r="R766" s="445"/>
      <c r="S766" s="445"/>
      <c r="T766" s="445"/>
      <c r="U766" s="445"/>
      <c r="V766" s="445"/>
      <c r="W766" s="445"/>
      <c r="X766" s="445"/>
      <c r="Y766" s="445"/>
      <c r="Z766" s="445"/>
      <c r="AA766" s="445"/>
      <c r="AB766" s="445"/>
      <c r="AC766" s="445"/>
      <c r="AD766" s="445"/>
      <c r="AE766" s="445"/>
      <c r="AF766" s="445"/>
      <c r="AG766" s="445"/>
      <c r="AH766" s="445"/>
      <c r="AI766" s="445"/>
      <c r="AJ766" s="445"/>
      <c r="AK766" s="445"/>
      <c r="AL766" s="445"/>
      <c r="AM766" s="445"/>
      <c r="AN766" s="445"/>
      <c r="AO766" s="445"/>
    </row>
    <row r="767" spans="1:41" s="446" customFormat="1">
      <c r="A767" s="445"/>
      <c r="B767" s="445"/>
      <c r="C767" s="445"/>
      <c r="D767" s="445"/>
      <c r="E767" s="445"/>
      <c r="F767" s="445"/>
      <c r="G767" s="445"/>
      <c r="H767" s="445"/>
      <c r="I767" s="445"/>
      <c r="J767" s="445"/>
      <c r="K767" s="445"/>
      <c r="L767" s="445"/>
      <c r="M767" s="445"/>
      <c r="N767" s="445"/>
      <c r="O767" s="445"/>
      <c r="P767" s="445"/>
      <c r="Q767" s="445"/>
      <c r="R767" s="445"/>
      <c r="S767" s="445"/>
      <c r="T767" s="445"/>
      <c r="U767" s="445"/>
      <c r="V767" s="445"/>
      <c r="W767" s="445"/>
      <c r="X767" s="445"/>
      <c r="Y767" s="445"/>
      <c r="Z767" s="445"/>
      <c r="AA767" s="445"/>
      <c r="AB767" s="445"/>
      <c r="AC767" s="445"/>
      <c r="AD767" s="445"/>
      <c r="AE767" s="445"/>
      <c r="AF767" s="445"/>
      <c r="AG767" s="445"/>
      <c r="AH767" s="445"/>
      <c r="AI767" s="445"/>
      <c r="AJ767" s="445"/>
      <c r="AK767" s="445"/>
      <c r="AL767" s="445"/>
      <c r="AM767" s="445"/>
      <c r="AN767" s="445"/>
      <c r="AO767" s="445"/>
    </row>
    <row r="768" spans="1:41" s="446" customFormat="1">
      <c r="A768" s="445"/>
      <c r="B768" s="445"/>
      <c r="C768" s="445"/>
      <c r="D768" s="445"/>
      <c r="E768" s="445"/>
      <c r="F768" s="445"/>
      <c r="G768" s="445"/>
      <c r="H768" s="445"/>
      <c r="I768" s="445"/>
      <c r="J768" s="445"/>
      <c r="K768" s="445"/>
      <c r="L768" s="445"/>
      <c r="M768" s="445"/>
      <c r="N768" s="445"/>
      <c r="O768" s="445"/>
      <c r="P768" s="445"/>
      <c r="Q768" s="445"/>
      <c r="R768" s="445"/>
      <c r="S768" s="445"/>
      <c r="T768" s="445"/>
      <c r="U768" s="445"/>
      <c r="V768" s="445"/>
      <c r="W768" s="445"/>
      <c r="X768" s="445"/>
      <c r="Y768" s="445"/>
      <c r="Z768" s="445"/>
      <c r="AA768" s="445"/>
      <c r="AB768" s="445"/>
      <c r="AC768" s="445"/>
      <c r="AD768" s="445"/>
      <c r="AE768" s="445"/>
      <c r="AF768" s="445"/>
      <c r="AG768" s="445"/>
      <c r="AH768" s="445"/>
      <c r="AI768" s="445"/>
      <c r="AJ768" s="445"/>
      <c r="AK768" s="445"/>
      <c r="AL768" s="445"/>
      <c r="AM768" s="445"/>
      <c r="AN768" s="445"/>
      <c r="AO768" s="445"/>
    </row>
    <row r="769" spans="1:41" s="446" customFormat="1">
      <c r="A769" s="445"/>
      <c r="B769" s="445"/>
      <c r="C769" s="445"/>
      <c r="D769" s="445"/>
      <c r="E769" s="445"/>
      <c r="F769" s="445"/>
      <c r="G769" s="445"/>
      <c r="H769" s="445"/>
      <c r="I769" s="445"/>
      <c r="J769" s="445"/>
      <c r="K769" s="445"/>
      <c r="L769" s="445"/>
      <c r="M769" s="445"/>
      <c r="N769" s="445"/>
      <c r="O769" s="445"/>
      <c r="P769" s="445"/>
      <c r="Q769" s="445"/>
      <c r="R769" s="445"/>
      <c r="S769" s="445"/>
      <c r="T769" s="445"/>
      <c r="U769" s="445"/>
      <c r="V769" s="445"/>
      <c r="W769" s="445"/>
      <c r="X769" s="445"/>
      <c r="Y769" s="445"/>
      <c r="Z769" s="445"/>
      <c r="AA769" s="445"/>
      <c r="AB769" s="445"/>
      <c r="AC769" s="445"/>
      <c r="AD769" s="445"/>
      <c r="AE769" s="445"/>
      <c r="AF769" s="445"/>
      <c r="AG769" s="445"/>
      <c r="AH769" s="445"/>
      <c r="AI769" s="445"/>
      <c r="AJ769" s="445"/>
      <c r="AK769" s="445"/>
      <c r="AL769" s="445"/>
      <c r="AM769" s="445"/>
      <c r="AN769" s="445"/>
      <c r="AO769" s="445"/>
    </row>
    <row r="770" spans="1:41" s="446" customFormat="1">
      <c r="A770" s="445"/>
      <c r="B770" s="445"/>
      <c r="C770" s="445"/>
      <c r="D770" s="445"/>
      <c r="E770" s="445"/>
      <c r="F770" s="445"/>
      <c r="G770" s="445"/>
      <c r="H770" s="445"/>
      <c r="I770" s="445"/>
      <c r="J770" s="445"/>
      <c r="K770" s="445"/>
      <c r="L770" s="445"/>
      <c r="M770" s="445"/>
      <c r="N770" s="445"/>
      <c r="O770" s="445"/>
      <c r="P770" s="445"/>
      <c r="Q770" s="445"/>
      <c r="R770" s="445"/>
      <c r="S770" s="445"/>
      <c r="T770" s="445"/>
      <c r="U770" s="445"/>
      <c r="V770" s="445"/>
      <c r="W770" s="445"/>
      <c r="X770" s="445"/>
      <c r="Y770" s="445"/>
      <c r="Z770" s="445"/>
      <c r="AA770" s="445"/>
      <c r="AB770" s="445"/>
      <c r="AC770" s="445"/>
      <c r="AD770" s="445"/>
      <c r="AE770" s="445"/>
      <c r="AF770" s="445"/>
      <c r="AG770" s="445"/>
      <c r="AH770" s="445"/>
      <c r="AI770" s="445"/>
      <c r="AJ770" s="445"/>
      <c r="AK770" s="445"/>
      <c r="AL770" s="445"/>
      <c r="AM770" s="445"/>
      <c r="AN770" s="445"/>
      <c r="AO770" s="445"/>
    </row>
    <row r="771" spans="1:41" s="446" customFormat="1">
      <c r="A771" s="445"/>
      <c r="B771" s="445"/>
      <c r="C771" s="445"/>
      <c r="D771" s="445"/>
      <c r="E771" s="445"/>
      <c r="F771" s="445"/>
      <c r="G771" s="445"/>
      <c r="H771" s="445"/>
      <c r="I771" s="445"/>
      <c r="J771" s="445"/>
      <c r="K771" s="445"/>
      <c r="L771" s="445"/>
      <c r="M771" s="445"/>
      <c r="N771" s="445"/>
      <c r="O771" s="445"/>
      <c r="P771" s="445"/>
      <c r="Q771" s="445"/>
      <c r="R771" s="445"/>
      <c r="S771" s="445"/>
      <c r="T771" s="445"/>
      <c r="U771" s="445"/>
      <c r="V771" s="445"/>
      <c r="W771" s="445"/>
      <c r="X771" s="445"/>
      <c r="Y771" s="445"/>
      <c r="Z771" s="445"/>
      <c r="AA771" s="445"/>
      <c r="AB771" s="445"/>
      <c r="AC771" s="445"/>
      <c r="AD771" s="445"/>
      <c r="AE771" s="445"/>
      <c r="AF771" s="445"/>
      <c r="AG771" s="445"/>
      <c r="AH771" s="445"/>
      <c r="AI771" s="445"/>
      <c r="AJ771" s="445"/>
      <c r="AK771" s="445"/>
      <c r="AL771" s="445"/>
      <c r="AM771" s="445"/>
      <c r="AN771" s="445"/>
      <c r="AO771" s="445"/>
    </row>
    <row r="772" spans="1:41" s="446" customFormat="1">
      <c r="A772" s="445"/>
      <c r="B772" s="445"/>
      <c r="C772" s="445"/>
      <c r="D772" s="445"/>
      <c r="E772" s="445"/>
      <c r="F772" s="445"/>
      <c r="G772" s="445"/>
      <c r="H772" s="445"/>
      <c r="I772" s="445"/>
      <c r="J772" s="445"/>
      <c r="K772" s="445"/>
      <c r="L772" s="445"/>
      <c r="M772" s="445"/>
      <c r="N772" s="445"/>
      <c r="O772" s="445"/>
      <c r="P772" s="445"/>
      <c r="Q772" s="445"/>
      <c r="R772" s="445"/>
      <c r="S772" s="445"/>
      <c r="T772" s="445"/>
      <c r="U772" s="445"/>
      <c r="V772" s="445"/>
      <c r="W772" s="445"/>
      <c r="X772" s="445"/>
      <c r="Y772" s="445"/>
      <c r="Z772" s="445"/>
      <c r="AA772" s="445"/>
      <c r="AB772" s="445"/>
      <c r="AC772" s="445"/>
      <c r="AD772" s="445"/>
      <c r="AE772" s="445"/>
      <c r="AF772" s="445"/>
      <c r="AG772" s="445"/>
      <c r="AH772" s="445"/>
      <c r="AI772" s="445"/>
      <c r="AJ772" s="445"/>
      <c r="AK772" s="445"/>
      <c r="AL772" s="445"/>
      <c r="AM772" s="445"/>
      <c r="AN772" s="445"/>
      <c r="AO772" s="445"/>
    </row>
    <row r="773" spans="1:41" s="446" customFormat="1">
      <c r="A773" s="445"/>
      <c r="B773" s="445"/>
      <c r="C773" s="445"/>
      <c r="D773" s="445"/>
      <c r="E773" s="445"/>
      <c r="F773" s="445"/>
      <c r="G773" s="445"/>
      <c r="H773" s="445"/>
      <c r="I773" s="445"/>
      <c r="J773" s="445"/>
      <c r="K773" s="445"/>
      <c r="L773" s="445"/>
      <c r="M773" s="445"/>
      <c r="N773" s="445"/>
      <c r="O773" s="445"/>
      <c r="P773" s="445"/>
      <c r="Q773" s="445"/>
      <c r="R773" s="445"/>
      <c r="S773" s="445"/>
      <c r="T773" s="445"/>
      <c r="U773" s="445"/>
      <c r="V773" s="445"/>
      <c r="W773" s="445"/>
      <c r="X773" s="445"/>
      <c r="Y773" s="445"/>
      <c r="Z773" s="445"/>
      <c r="AA773" s="445"/>
      <c r="AB773" s="445"/>
      <c r="AC773" s="445"/>
      <c r="AD773" s="445"/>
      <c r="AE773" s="445"/>
      <c r="AF773" s="445"/>
      <c r="AG773" s="445"/>
      <c r="AH773" s="445"/>
      <c r="AI773" s="445"/>
      <c r="AJ773" s="445"/>
      <c r="AK773" s="445"/>
      <c r="AL773" s="445"/>
      <c r="AM773" s="445"/>
      <c r="AN773" s="445"/>
      <c r="AO773" s="445"/>
    </row>
    <row r="774" spans="1:41" s="446" customFormat="1">
      <c r="A774" s="445"/>
      <c r="B774" s="445"/>
      <c r="C774" s="445"/>
      <c r="D774" s="445"/>
      <c r="E774" s="445"/>
      <c r="F774" s="445"/>
      <c r="G774" s="445"/>
      <c r="H774" s="445"/>
      <c r="I774" s="445"/>
      <c r="J774" s="445"/>
      <c r="K774" s="445"/>
      <c r="L774" s="445"/>
      <c r="M774" s="445"/>
      <c r="N774" s="445"/>
      <c r="O774" s="445"/>
      <c r="P774" s="445"/>
      <c r="Q774" s="445"/>
      <c r="R774" s="445"/>
      <c r="S774" s="445"/>
      <c r="T774" s="445"/>
      <c r="U774" s="445"/>
      <c r="V774" s="445"/>
      <c r="W774" s="445"/>
      <c r="X774" s="445"/>
      <c r="Y774" s="445"/>
      <c r="Z774" s="445"/>
      <c r="AA774" s="445"/>
      <c r="AB774" s="445"/>
      <c r="AC774" s="445"/>
      <c r="AD774" s="445"/>
      <c r="AE774" s="445"/>
      <c r="AF774" s="445"/>
      <c r="AG774" s="445"/>
      <c r="AH774" s="445"/>
      <c r="AI774" s="445"/>
      <c r="AJ774" s="445"/>
      <c r="AK774" s="445"/>
      <c r="AL774" s="445"/>
      <c r="AM774" s="445"/>
      <c r="AN774" s="445"/>
      <c r="AO774" s="445"/>
    </row>
    <row r="775" spans="1:41" s="446" customFormat="1">
      <c r="A775" s="445"/>
      <c r="B775" s="445"/>
      <c r="C775" s="445"/>
      <c r="D775" s="445"/>
      <c r="E775" s="445"/>
      <c r="F775" s="445"/>
      <c r="G775" s="445"/>
      <c r="H775" s="445"/>
      <c r="I775" s="445"/>
      <c r="J775" s="445"/>
      <c r="K775" s="445"/>
      <c r="L775" s="445"/>
      <c r="M775" s="445"/>
      <c r="N775" s="445"/>
      <c r="O775" s="445"/>
      <c r="P775" s="445"/>
      <c r="Q775" s="445"/>
      <c r="R775" s="445"/>
      <c r="S775" s="445"/>
      <c r="T775" s="445"/>
      <c r="U775" s="445"/>
      <c r="V775" s="445"/>
      <c r="W775" s="445"/>
      <c r="X775" s="445"/>
      <c r="Y775" s="445"/>
      <c r="Z775" s="445"/>
      <c r="AA775" s="445"/>
      <c r="AB775" s="445"/>
      <c r="AC775" s="445"/>
      <c r="AD775" s="445"/>
      <c r="AE775" s="445"/>
      <c r="AF775" s="445"/>
      <c r="AG775" s="445"/>
      <c r="AH775" s="445"/>
      <c r="AI775" s="445"/>
      <c r="AJ775" s="445"/>
      <c r="AK775" s="445"/>
      <c r="AL775" s="445"/>
      <c r="AM775" s="445"/>
      <c r="AN775" s="445"/>
      <c r="AO775" s="445"/>
    </row>
    <row r="776" spans="1:41" s="446" customFormat="1">
      <c r="A776" s="445"/>
      <c r="B776" s="445"/>
      <c r="C776" s="445"/>
      <c r="D776" s="445"/>
      <c r="E776" s="445"/>
      <c r="F776" s="445"/>
      <c r="G776" s="445"/>
      <c r="H776" s="445"/>
      <c r="I776" s="445"/>
      <c r="J776" s="445"/>
      <c r="K776" s="445"/>
      <c r="L776" s="445"/>
      <c r="M776" s="445"/>
      <c r="N776" s="445"/>
      <c r="O776" s="445"/>
      <c r="P776" s="445"/>
      <c r="Q776" s="445"/>
      <c r="R776" s="445"/>
      <c r="S776" s="445"/>
      <c r="T776" s="445"/>
      <c r="U776" s="445"/>
      <c r="V776" s="445"/>
      <c r="W776" s="445"/>
      <c r="X776" s="445"/>
      <c r="Y776" s="445"/>
      <c r="Z776" s="445"/>
      <c r="AA776" s="445"/>
      <c r="AB776" s="445"/>
      <c r="AC776" s="445"/>
      <c r="AD776" s="445"/>
      <c r="AE776" s="445"/>
      <c r="AF776" s="445"/>
      <c r="AG776" s="445"/>
      <c r="AH776" s="445"/>
      <c r="AI776" s="445"/>
      <c r="AJ776" s="445"/>
      <c r="AK776" s="445"/>
      <c r="AL776" s="445"/>
      <c r="AM776" s="445"/>
      <c r="AN776" s="445"/>
      <c r="AO776" s="445"/>
    </row>
    <row r="777" spans="1:41" s="446" customFormat="1">
      <c r="A777" s="445"/>
      <c r="B777" s="445"/>
      <c r="C777" s="445"/>
      <c r="D777" s="445"/>
      <c r="E777" s="445"/>
      <c r="F777" s="445"/>
      <c r="G777" s="445"/>
      <c r="H777" s="445"/>
      <c r="I777" s="445"/>
      <c r="J777" s="445"/>
      <c r="K777" s="445"/>
      <c r="L777" s="445"/>
      <c r="M777" s="445"/>
      <c r="N777" s="445"/>
      <c r="O777" s="445"/>
      <c r="P777" s="445"/>
      <c r="Q777" s="445"/>
      <c r="R777" s="445"/>
      <c r="S777" s="445"/>
      <c r="T777" s="445"/>
      <c r="U777" s="445"/>
      <c r="V777" s="445"/>
      <c r="W777" s="445"/>
      <c r="X777" s="445"/>
      <c r="Y777" s="445"/>
      <c r="Z777" s="445"/>
      <c r="AA777" s="445"/>
      <c r="AB777" s="445"/>
      <c r="AC777" s="445"/>
      <c r="AD777" s="445"/>
      <c r="AE777" s="445"/>
      <c r="AF777" s="445"/>
      <c r="AG777" s="445"/>
      <c r="AH777" s="445"/>
      <c r="AI777" s="445"/>
      <c r="AJ777" s="445"/>
      <c r="AK777" s="445"/>
      <c r="AL777" s="445"/>
      <c r="AM777" s="445"/>
      <c r="AN777" s="445"/>
      <c r="AO777" s="445"/>
    </row>
    <row r="778" spans="1:41" s="446" customFormat="1">
      <c r="A778" s="445"/>
      <c r="B778" s="445"/>
      <c r="C778" s="445"/>
      <c r="D778" s="445"/>
      <c r="E778" s="445"/>
      <c r="F778" s="445"/>
      <c r="G778" s="445"/>
      <c r="H778" s="445"/>
      <c r="I778" s="445"/>
      <c r="J778" s="445"/>
      <c r="K778" s="445"/>
      <c r="L778" s="445"/>
      <c r="M778" s="445"/>
      <c r="N778" s="445"/>
      <c r="O778" s="445"/>
      <c r="P778" s="445"/>
      <c r="Q778" s="445"/>
      <c r="R778" s="445"/>
      <c r="S778" s="445"/>
      <c r="T778" s="445"/>
      <c r="U778" s="445"/>
      <c r="V778" s="445"/>
      <c r="W778" s="445"/>
      <c r="X778" s="445"/>
      <c r="Y778" s="445"/>
      <c r="Z778" s="445"/>
      <c r="AA778" s="445"/>
      <c r="AB778" s="445"/>
      <c r="AC778" s="445"/>
      <c r="AD778" s="445"/>
      <c r="AE778" s="445"/>
      <c r="AF778" s="445"/>
      <c r="AG778" s="445"/>
      <c r="AH778" s="445"/>
      <c r="AI778" s="445"/>
      <c r="AJ778" s="445"/>
      <c r="AK778" s="445"/>
      <c r="AL778" s="445"/>
      <c r="AM778" s="445"/>
      <c r="AN778" s="445"/>
      <c r="AO778" s="445"/>
    </row>
    <row r="779" spans="1:41" s="446" customFormat="1">
      <c r="A779" s="445"/>
      <c r="B779" s="445"/>
      <c r="C779" s="445"/>
      <c r="D779" s="445"/>
      <c r="E779" s="445"/>
      <c r="F779" s="445"/>
      <c r="G779" s="445"/>
      <c r="H779" s="445"/>
      <c r="I779" s="445"/>
      <c r="J779" s="445"/>
      <c r="K779" s="445"/>
      <c r="L779" s="445"/>
      <c r="M779" s="445"/>
      <c r="N779" s="445"/>
      <c r="O779" s="445"/>
      <c r="P779" s="445"/>
      <c r="Q779" s="445"/>
      <c r="R779" s="445"/>
      <c r="S779" s="445"/>
      <c r="T779" s="445"/>
      <c r="U779" s="445"/>
      <c r="V779" s="445"/>
      <c r="W779" s="445"/>
      <c r="X779" s="445"/>
      <c r="Y779" s="445"/>
      <c r="Z779" s="445"/>
      <c r="AA779" s="445"/>
      <c r="AB779" s="445"/>
      <c r="AC779" s="445"/>
      <c r="AD779" s="445"/>
      <c r="AE779" s="445"/>
      <c r="AF779" s="445"/>
      <c r="AG779" s="445"/>
      <c r="AH779" s="445"/>
      <c r="AI779" s="445"/>
      <c r="AJ779" s="445"/>
      <c r="AK779" s="445"/>
      <c r="AL779" s="445"/>
      <c r="AM779" s="445"/>
      <c r="AN779" s="445"/>
      <c r="AO779" s="445"/>
    </row>
    <row r="780" spans="1:41" s="446" customFormat="1">
      <c r="A780" s="445"/>
      <c r="B780" s="445"/>
      <c r="C780" s="445"/>
      <c r="D780" s="445"/>
      <c r="E780" s="445"/>
      <c r="F780" s="445"/>
      <c r="G780" s="445"/>
      <c r="H780" s="445"/>
      <c r="I780" s="445"/>
      <c r="J780" s="445"/>
      <c r="K780" s="445"/>
      <c r="L780" s="445"/>
      <c r="M780" s="445"/>
      <c r="N780" s="445"/>
      <c r="O780" s="445"/>
      <c r="P780" s="445"/>
      <c r="Q780" s="445"/>
      <c r="R780" s="445"/>
      <c r="S780" s="445"/>
      <c r="T780" s="445"/>
      <c r="U780" s="445"/>
      <c r="V780" s="445"/>
      <c r="W780" s="445"/>
      <c r="X780" s="445"/>
      <c r="Y780" s="445"/>
      <c r="Z780" s="445"/>
      <c r="AA780" s="445"/>
      <c r="AB780" s="445"/>
      <c r="AC780" s="445"/>
      <c r="AD780" s="445"/>
      <c r="AE780" s="445"/>
      <c r="AF780" s="445"/>
      <c r="AG780" s="445"/>
      <c r="AH780" s="445"/>
      <c r="AI780" s="445"/>
      <c r="AJ780" s="445"/>
      <c r="AK780" s="445"/>
      <c r="AL780" s="445"/>
      <c r="AM780" s="445"/>
      <c r="AN780" s="445"/>
      <c r="AO780" s="445"/>
    </row>
    <row r="781" spans="1:41" s="446" customFormat="1">
      <c r="A781" s="445"/>
      <c r="B781" s="445"/>
      <c r="C781" s="445"/>
      <c r="D781" s="445"/>
      <c r="E781" s="445"/>
      <c r="F781" s="445"/>
      <c r="G781" s="445"/>
      <c r="H781" s="445"/>
      <c r="I781" s="445"/>
      <c r="J781" s="445"/>
      <c r="K781" s="445"/>
      <c r="L781" s="445"/>
      <c r="M781" s="445"/>
      <c r="N781" s="445"/>
      <c r="O781" s="445"/>
      <c r="P781" s="445"/>
      <c r="Q781" s="445"/>
      <c r="R781" s="445"/>
      <c r="S781" s="445"/>
      <c r="T781" s="445"/>
      <c r="U781" s="445"/>
      <c r="V781" s="445"/>
      <c r="W781" s="445"/>
      <c r="X781" s="445"/>
      <c r="Y781" s="445"/>
      <c r="Z781" s="445"/>
      <c r="AA781" s="445"/>
      <c r="AB781" s="445"/>
      <c r="AC781" s="445"/>
      <c r="AD781" s="445"/>
      <c r="AE781" s="445"/>
      <c r="AF781" s="445"/>
      <c r="AG781" s="445"/>
      <c r="AH781" s="445"/>
      <c r="AI781" s="445"/>
      <c r="AJ781" s="445"/>
      <c r="AK781" s="445"/>
      <c r="AL781" s="445"/>
      <c r="AM781" s="445"/>
      <c r="AN781" s="445"/>
      <c r="AO781" s="445"/>
    </row>
    <row r="782" spans="1:41" s="446" customFormat="1">
      <c r="A782" s="445"/>
      <c r="B782" s="445"/>
      <c r="C782" s="445"/>
      <c r="D782" s="445"/>
      <c r="E782" s="445"/>
      <c r="F782" s="445"/>
      <c r="G782" s="445"/>
      <c r="H782" s="445"/>
      <c r="I782" s="445"/>
      <c r="J782" s="445"/>
      <c r="K782" s="445"/>
      <c r="L782" s="445"/>
      <c r="M782" s="445"/>
      <c r="N782" s="445"/>
      <c r="O782" s="445"/>
      <c r="P782" s="445"/>
      <c r="Q782" s="445"/>
      <c r="R782" s="445"/>
      <c r="S782" s="445"/>
      <c r="T782" s="445"/>
      <c r="U782" s="445"/>
      <c r="V782" s="445"/>
      <c r="W782" s="445"/>
      <c r="X782" s="445"/>
      <c r="Y782" s="445"/>
      <c r="Z782" s="445"/>
      <c r="AA782" s="445"/>
      <c r="AB782" s="445"/>
      <c r="AC782" s="445"/>
      <c r="AD782" s="445"/>
      <c r="AE782" s="445"/>
      <c r="AF782" s="445"/>
      <c r="AG782" s="445"/>
      <c r="AH782" s="445"/>
      <c r="AI782" s="445"/>
      <c r="AJ782" s="445"/>
      <c r="AK782" s="445"/>
      <c r="AL782" s="445"/>
      <c r="AM782" s="445"/>
      <c r="AN782" s="445"/>
      <c r="AO782" s="445"/>
    </row>
    <row r="783" spans="1:41" s="446" customFormat="1">
      <c r="A783" s="445"/>
      <c r="B783" s="445"/>
      <c r="C783" s="445"/>
      <c r="D783" s="445"/>
      <c r="E783" s="445"/>
      <c r="F783" s="445"/>
      <c r="G783" s="445"/>
      <c r="H783" s="445"/>
      <c r="I783" s="445"/>
      <c r="J783" s="445"/>
      <c r="K783" s="445"/>
      <c r="L783" s="445"/>
      <c r="M783" s="445"/>
      <c r="N783" s="445"/>
      <c r="O783" s="445"/>
      <c r="P783" s="445"/>
      <c r="Q783" s="445"/>
      <c r="R783" s="445"/>
      <c r="S783" s="445"/>
      <c r="T783" s="445"/>
      <c r="U783" s="445"/>
      <c r="V783" s="445"/>
      <c r="W783" s="445"/>
      <c r="X783" s="445"/>
      <c r="Y783" s="445"/>
      <c r="Z783" s="445"/>
      <c r="AA783" s="445"/>
      <c r="AB783" s="445"/>
      <c r="AC783" s="445"/>
      <c r="AD783" s="445"/>
      <c r="AE783" s="445"/>
      <c r="AF783" s="445"/>
      <c r="AG783" s="445"/>
      <c r="AH783" s="445"/>
      <c r="AI783" s="445"/>
      <c r="AJ783" s="445"/>
      <c r="AK783" s="445"/>
      <c r="AL783" s="445"/>
      <c r="AM783" s="445"/>
      <c r="AN783" s="445"/>
      <c r="AO783" s="445"/>
    </row>
    <row r="784" spans="1:41" s="446" customFormat="1">
      <c r="A784" s="445"/>
      <c r="B784" s="445"/>
      <c r="C784" s="445"/>
      <c r="D784" s="445"/>
      <c r="E784" s="445"/>
      <c r="F784" s="445"/>
      <c r="G784" s="445"/>
      <c r="H784" s="445"/>
      <c r="I784" s="445"/>
      <c r="J784" s="445"/>
      <c r="K784" s="445"/>
      <c r="L784" s="445"/>
      <c r="M784" s="445"/>
      <c r="N784" s="445"/>
      <c r="O784" s="445"/>
      <c r="P784" s="445"/>
      <c r="Q784" s="445"/>
      <c r="R784" s="445"/>
      <c r="S784" s="445"/>
      <c r="T784" s="445"/>
      <c r="U784" s="445"/>
      <c r="V784" s="445"/>
      <c r="W784" s="445"/>
      <c r="X784" s="445"/>
      <c r="Y784" s="445"/>
      <c r="Z784" s="445"/>
      <c r="AA784" s="445"/>
      <c r="AB784" s="445"/>
      <c r="AC784" s="445"/>
      <c r="AD784" s="445"/>
      <c r="AE784" s="445"/>
      <c r="AF784" s="445"/>
      <c r="AG784" s="445"/>
      <c r="AH784" s="445"/>
      <c r="AI784" s="445"/>
      <c r="AJ784" s="445"/>
      <c r="AK784" s="445"/>
      <c r="AL784" s="445"/>
      <c r="AM784" s="445"/>
      <c r="AN784" s="445"/>
      <c r="AO784" s="445"/>
    </row>
    <row r="785" spans="1:41" s="446" customFormat="1">
      <c r="A785" s="445"/>
      <c r="B785" s="445"/>
      <c r="C785" s="445"/>
      <c r="D785" s="445"/>
      <c r="E785" s="445"/>
      <c r="F785" s="445"/>
      <c r="G785" s="445"/>
      <c r="H785" s="445"/>
      <c r="I785" s="445"/>
      <c r="J785" s="445"/>
      <c r="K785" s="445"/>
      <c r="L785" s="445"/>
      <c r="M785" s="445"/>
      <c r="N785" s="445"/>
      <c r="O785" s="445"/>
      <c r="P785" s="445"/>
      <c r="Q785" s="445"/>
      <c r="R785" s="445"/>
      <c r="S785" s="445"/>
      <c r="T785" s="445"/>
      <c r="U785" s="445"/>
      <c r="V785" s="445"/>
      <c r="W785" s="445"/>
      <c r="X785" s="445"/>
      <c r="Y785" s="445"/>
      <c r="Z785" s="445"/>
      <c r="AA785" s="445"/>
      <c r="AB785" s="445"/>
      <c r="AC785" s="445"/>
      <c r="AD785" s="445"/>
      <c r="AE785" s="445"/>
      <c r="AF785" s="445"/>
      <c r="AG785" s="445"/>
      <c r="AH785" s="445"/>
      <c r="AI785" s="445"/>
      <c r="AJ785" s="445"/>
      <c r="AK785" s="445"/>
      <c r="AL785" s="445"/>
      <c r="AM785" s="445"/>
      <c r="AN785" s="445"/>
      <c r="AO785" s="445"/>
    </row>
    <row r="786" spans="1:41" s="446" customFormat="1">
      <c r="A786" s="445"/>
      <c r="B786" s="445"/>
      <c r="C786" s="445"/>
      <c r="D786" s="445"/>
      <c r="E786" s="445"/>
      <c r="F786" s="445"/>
      <c r="G786" s="445"/>
      <c r="H786" s="445"/>
      <c r="I786" s="445"/>
      <c r="J786" s="445"/>
      <c r="K786" s="445"/>
      <c r="L786" s="445"/>
      <c r="M786" s="445"/>
      <c r="N786" s="445"/>
      <c r="O786" s="445"/>
      <c r="P786" s="445"/>
      <c r="Q786" s="445"/>
      <c r="R786" s="445"/>
      <c r="S786" s="445"/>
      <c r="T786" s="445"/>
      <c r="U786" s="445"/>
      <c r="V786" s="445"/>
      <c r="W786" s="445"/>
      <c r="X786" s="445"/>
      <c r="Y786" s="445"/>
      <c r="Z786" s="445"/>
      <c r="AA786" s="445"/>
      <c r="AB786" s="445"/>
      <c r="AC786" s="445"/>
      <c r="AD786" s="445"/>
      <c r="AE786" s="445"/>
      <c r="AF786" s="445"/>
      <c r="AG786" s="445"/>
      <c r="AH786" s="445"/>
      <c r="AI786" s="445"/>
      <c r="AJ786" s="445"/>
      <c r="AK786" s="445"/>
      <c r="AL786" s="445"/>
      <c r="AM786" s="445"/>
      <c r="AN786" s="445"/>
      <c r="AO786" s="445"/>
    </row>
    <row r="787" spans="1:41" s="446" customFormat="1">
      <c r="A787" s="445"/>
      <c r="B787" s="445"/>
      <c r="C787" s="445"/>
      <c r="D787" s="445"/>
      <c r="E787" s="445"/>
      <c r="F787" s="445"/>
      <c r="G787" s="445"/>
      <c r="H787" s="445"/>
      <c r="I787" s="445"/>
      <c r="J787" s="445"/>
      <c r="K787" s="445"/>
      <c r="L787" s="445"/>
      <c r="M787" s="445"/>
      <c r="N787" s="445"/>
      <c r="O787" s="445"/>
      <c r="P787" s="445"/>
      <c r="Q787" s="445"/>
      <c r="R787" s="445"/>
      <c r="S787" s="445"/>
      <c r="T787" s="445"/>
      <c r="U787" s="445"/>
      <c r="V787" s="445"/>
      <c r="W787" s="445"/>
      <c r="X787" s="445"/>
      <c r="Y787" s="445"/>
      <c r="Z787" s="445"/>
      <c r="AA787" s="445"/>
      <c r="AB787" s="445"/>
      <c r="AC787" s="445"/>
      <c r="AD787" s="445"/>
      <c r="AE787" s="445"/>
      <c r="AF787" s="445"/>
      <c r="AG787" s="445"/>
      <c r="AH787" s="445"/>
      <c r="AI787" s="445"/>
      <c r="AJ787" s="445"/>
      <c r="AK787" s="445"/>
      <c r="AL787" s="445"/>
      <c r="AM787" s="445"/>
      <c r="AN787" s="445"/>
      <c r="AO787" s="445"/>
    </row>
    <row r="788" spans="1:41" s="446" customFormat="1">
      <c r="A788" s="445"/>
      <c r="B788" s="445"/>
      <c r="C788" s="445"/>
      <c r="D788" s="445"/>
      <c r="E788" s="445"/>
      <c r="F788" s="445"/>
      <c r="G788" s="445"/>
      <c r="H788" s="445"/>
      <c r="I788" s="445"/>
      <c r="J788" s="445"/>
      <c r="K788" s="445"/>
      <c r="L788" s="445"/>
      <c r="M788" s="445"/>
      <c r="N788" s="445"/>
      <c r="O788" s="445"/>
      <c r="P788" s="445"/>
      <c r="Q788" s="445"/>
      <c r="R788" s="445"/>
      <c r="S788" s="445"/>
      <c r="T788" s="445"/>
      <c r="U788" s="445"/>
      <c r="V788" s="445"/>
      <c r="W788" s="445"/>
      <c r="X788" s="445"/>
      <c r="Y788" s="445"/>
      <c r="Z788" s="445"/>
      <c r="AA788" s="445"/>
      <c r="AB788" s="445"/>
      <c r="AC788" s="445"/>
      <c r="AD788" s="445"/>
      <c r="AE788" s="445"/>
      <c r="AF788" s="445"/>
      <c r="AG788" s="445"/>
      <c r="AH788" s="445"/>
      <c r="AI788" s="445"/>
      <c r="AJ788" s="445"/>
      <c r="AK788" s="445"/>
      <c r="AL788" s="445"/>
      <c r="AM788" s="445"/>
      <c r="AN788" s="445"/>
      <c r="AO788" s="445"/>
    </row>
    <row r="789" spans="1:41" s="446" customFormat="1">
      <c r="A789" s="445"/>
      <c r="B789" s="445"/>
      <c r="C789" s="445"/>
      <c r="D789" s="445"/>
      <c r="E789" s="445"/>
      <c r="F789" s="445"/>
      <c r="G789" s="445"/>
      <c r="H789" s="445"/>
      <c r="I789" s="445"/>
      <c r="J789" s="445"/>
      <c r="K789" s="445"/>
      <c r="L789" s="445"/>
      <c r="M789" s="445"/>
      <c r="N789" s="445"/>
      <c r="O789" s="445"/>
      <c r="P789" s="445"/>
      <c r="Q789" s="445"/>
      <c r="R789" s="445"/>
      <c r="S789" s="445"/>
      <c r="T789" s="445"/>
      <c r="U789" s="445"/>
      <c r="V789" s="445"/>
      <c r="W789" s="445"/>
      <c r="X789" s="445"/>
      <c r="Y789" s="445"/>
      <c r="Z789" s="445"/>
      <c r="AA789" s="445"/>
      <c r="AB789" s="445"/>
      <c r="AC789" s="445"/>
      <c r="AD789" s="445"/>
      <c r="AE789" s="445"/>
      <c r="AF789" s="445"/>
      <c r="AG789" s="445"/>
      <c r="AH789" s="445"/>
      <c r="AI789" s="445"/>
      <c r="AJ789" s="445"/>
      <c r="AK789" s="445"/>
      <c r="AL789" s="445"/>
      <c r="AM789" s="445"/>
      <c r="AN789" s="445"/>
      <c r="AO789" s="445"/>
    </row>
    <row r="790" spans="1:41" s="446" customFormat="1">
      <c r="A790" s="445"/>
      <c r="B790" s="445"/>
      <c r="C790" s="445"/>
      <c r="D790" s="445"/>
      <c r="E790" s="445"/>
      <c r="F790" s="445"/>
      <c r="G790" s="445"/>
      <c r="H790" s="445"/>
      <c r="I790" s="445"/>
      <c r="J790" s="445"/>
      <c r="K790" s="445"/>
      <c r="L790" s="445"/>
      <c r="M790" s="445"/>
      <c r="N790" s="445"/>
      <c r="O790" s="445"/>
      <c r="P790" s="445"/>
      <c r="Q790" s="445"/>
      <c r="R790" s="445"/>
      <c r="S790" s="445"/>
      <c r="T790" s="445"/>
      <c r="U790" s="445"/>
      <c r="V790" s="445"/>
      <c r="W790" s="445"/>
      <c r="X790" s="445"/>
      <c r="Y790" s="445"/>
      <c r="Z790" s="445"/>
      <c r="AA790" s="445"/>
      <c r="AB790" s="445"/>
      <c r="AC790" s="445"/>
      <c r="AD790" s="445"/>
      <c r="AE790" s="445"/>
      <c r="AF790" s="445"/>
      <c r="AG790" s="445"/>
      <c r="AH790" s="445"/>
      <c r="AI790" s="445"/>
      <c r="AJ790" s="445"/>
      <c r="AK790" s="445"/>
      <c r="AL790" s="445"/>
      <c r="AM790" s="445"/>
      <c r="AN790" s="445"/>
      <c r="AO790" s="445"/>
    </row>
    <row r="791" spans="1:41" s="446" customFormat="1">
      <c r="A791" s="445"/>
      <c r="B791" s="445"/>
      <c r="C791" s="445"/>
      <c r="D791" s="445"/>
      <c r="E791" s="445"/>
      <c r="F791" s="445"/>
      <c r="G791" s="445"/>
      <c r="H791" s="445"/>
      <c r="I791" s="445"/>
      <c r="J791" s="445"/>
      <c r="K791" s="445"/>
      <c r="L791" s="445"/>
      <c r="M791" s="445"/>
      <c r="N791" s="445"/>
      <c r="O791" s="445"/>
      <c r="P791" s="445"/>
      <c r="Q791" s="445"/>
      <c r="R791" s="445"/>
      <c r="S791" s="445"/>
      <c r="T791" s="445"/>
      <c r="U791" s="445"/>
      <c r="V791" s="445"/>
      <c r="W791" s="445"/>
      <c r="X791" s="445"/>
      <c r="Y791" s="445"/>
      <c r="Z791" s="445"/>
      <c r="AA791" s="445"/>
      <c r="AB791" s="445"/>
      <c r="AC791" s="445"/>
      <c r="AD791" s="445"/>
      <c r="AE791" s="445"/>
      <c r="AF791" s="445"/>
      <c r="AG791" s="445"/>
      <c r="AH791" s="445"/>
      <c r="AI791" s="445"/>
      <c r="AJ791" s="445"/>
      <c r="AK791" s="445"/>
      <c r="AL791" s="445"/>
      <c r="AM791" s="445"/>
      <c r="AN791" s="445"/>
      <c r="AO791" s="445"/>
    </row>
    <row r="792" spans="1:41" s="446" customFormat="1">
      <c r="A792" s="445"/>
      <c r="B792" s="445"/>
      <c r="C792" s="445"/>
      <c r="D792" s="445"/>
      <c r="E792" s="445"/>
      <c r="F792" s="445"/>
      <c r="G792" s="445"/>
      <c r="H792" s="445"/>
      <c r="I792" s="445"/>
      <c r="J792" s="445"/>
      <c r="K792" s="445"/>
      <c r="L792" s="445"/>
      <c r="M792" s="445"/>
      <c r="N792" s="445"/>
      <c r="O792" s="445"/>
      <c r="P792" s="445"/>
      <c r="Q792" s="445"/>
      <c r="R792" s="445"/>
      <c r="S792" s="445"/>
      <c r="T792" s="445"/>
      <c r="U792" s="445"/>
      <c r="V792" s="445"/>
      <c r="W792" s="445"/>
      <c r="X792" s="445"/>
      <c r="Y792" s="445"/>
      <c r="Z792" s="445"/>
      <c r="AA792" s="445"/>
      <c r="AB792" s="445"/>
      <c r="AC792" s="445"/>
      <c r="AD792" s="445"/>
      <c r="AE792" s="445"/>
      <c r="AF792" s="445"/>
      <c r="AG792" s="445"/>
      <c r="AH792" s="445"/>
      <c r="AI792" s="445"/>
      <c r="AJ792" s="445"/>
      <c r="AK792" s="445"/>
      <c r="AL792" s="445"/>
      <c r="AM792" s="445"/>
      <c r="AN792" s="445"/>
      <c r="AO792" s="445"/>
    </row>
    <row r="793" spans="1:41" s="446" customFormat="1">
      <c r="A793" s="445"/>
      <c r="B793" s="445"/>
      <c r="C793" s="445"/>
      <c r="D793" s="445"/>
      <c r="E793" s="445"/>
      <c r="F793" s="445"/>
      <c r="G793" s="445"/>
      <c r="H793" s="445"/>
      <c r="I793" s="445"/>
      <c r="J793" s="445"/>
      <c r="K793" s="445"/>
      <c r="L793" s="445"/>
      <c r="M793" s="445"/>
      <c r="N793" s="445"/>
      <c r="O793" s="445"/>
      <c r="P793" s="445"/>
      <c r="Q793" s="445"/>
      <c r="R793" s="445"/>
      <c r="S793" s="445"/>
      <c r="T793" s="445"/>
      <c r="U793" s="445"/>
      <c r="V793" s="445"/>
      <c r="W793" s="445"/>
      <c r="X793" s="445"/>
      <c r="Y793" s="445"/>
      <c r="Z793" s="445"/>
      <c r="AA793" s="445"/>
      <c r="AB793" s="445"/>
      <c r="AC793" s="445"/>
      <c r="AD793" s="445"/>
      <c r="AE793" s="445"/>
      <c r="AF793" s="445"/>
      <c r="AG793" s="445"/>
      <c r="AH793" s="445"/>
      <c r="AI793" s="445"/>
      <c r="AJ793" s="445"/>
      <c r="AK793" s="445"/>
      <c r="AL793" s="445"/>
      <c r="AM793" s="445"/>
      <c r="AN793" s="445"/>
      <c r="AO793" s="445"/>
    </row>
    <row r="794" spans="1:41" s="446" customFormat="1">
      <c r="A794" s="445"/>
      <c r="B794" s="445"/>
      <c r="C794" s="445"/>
      <c r="D794" s="445"/>
      <c r="E794" s="445"/>
      <c r="F794" s="445"/>
      <c r="G794" s="445"/>
      <c r="H794" s="445"/>
      <c r="I794" s="445"/>
      <c r="J794" s="445"/>
      <c r="K794" s="445"/>
      <c r="L794" s="445"/>
      <c r="M794" s="445"/>
      <c r="N794" s="445"/>
      <c r="O794" s="445"/>
      <c r="P794" s="445"/>
      <c r="Q794" s="445"/>
      <c r="R794" s="445"/>
      <c r="S794" s="445"/>
      <c r="T794" s="445"/>
      <c r="U794" s="445"/>
      <c r="V794" s="445"/>
      <c r="W794" s="445"/>
      <c r="X794" s="445"/>
      <c r="Y794" s="445"/>
      <c r="Z794" s="445"/>
      <c r="AA794" s="445"/>
      <c r="AB794" s="445"/>
      <c r="AC794" s="445"/>
      <c r="AD794" s="445"/>
      <c r="AE794" s="445"/>
      <c r="AF794" s="445"/>
      <c r="AG794" s="445"/>
      <c r="AH794" s="445"/>
      <c r="AI794" s="445"/>
      <c r="AJ794" s="445"/>
      <c r="AK794" s="445"/>
      <c r="AL794" s="445"/>
      <c r="AM794" s="445"/>
      <c r="AN794" s="445"/>
      <c r="AO794" s="445"/>
    </row>
    <row r="795" spans="1:41" s="446" customFormat="1">
      <c r="A795" s="445"/>
      <c r="B795" s="445"/>
      <c r="C795" s="445"/>
      <c r="D795" s="445"/>
      <c r="E795" s="445"/>
      <c r="F795" s="445"/>
      <c r="G795" s="445"/>
      <c r="H795" s="445"/>
      <c r="I795" s="445"/>
      <c r="J795" s="445"/>
      <c r="K795" s="445"/>
      <c r="L795" s="445"/>
      <c r="M795" s="445"/>
      <c r="N795" s="445"/>
      <c r="O795" s="445"/>
      <c r="P795" s="445"/>
      <c r="Q795" s="445"/>
      <c r="R795" s="445"/>
      <c r="S795" s="445"/>
      <c r="T795" s="445"/>
      <c r="U795" s="445"/>
      <c r="V795" s="445"/>
      <c r="W795" s="445"/>
      <c r="X795" s="445"/>
      <c r="Y795" s="445"/>
      <c r="Z795" s="445"/>
      <c r="AA795" s="445"/>
      <c r="AB795" s="445"/>
      <c r="AC795" s="445"/>
      <c r="AD795" s="445"/>
      <c r="AE795" s="445"/>
      <c r="AF795" s="445"/>
      <c r="AG795" s="445"/>
      <c r="AH795" s="445"/>
      <c r="AI795" s="445"/>
      <c r="AJ795" s="445"/>
      <c r="AK795" s="445"/>
      <c r="AL795" s="445"/>
      <c r="AM795" s="445"/>
      <c r="AN795" s="445"/>
      <c r="AO795" s="445"/>
    </row>
    <row r="796" spans="1:41" s="446" customFormat="1">
      <c r="A796" s="445"/>
      <c r="B796" s="445"/>
      <c r="C796" s="445"/>
      <c r="D796" s="445"/>
      <c r="E796" s="445"/>
      <c r="F796" s="445"/>
      <c r="G796" s="445"/>
      <c r="H796" s="445"/>
      <c r="I796" s="445"/>
      <c r="J796" s="445"/>
      <c r="K796" s="445"/>
      <c r="L796" s="445"/>
      <c r="M796" s="445"/>
      <c r="N796" s="445"/>
      <c r="O796" s="445"/>
      <c r="P796" s="445"/>
      <c r="Q796" s="445"/>
      <c r="R796" s="445"/>
      <c r="S796" s="445"/>
      <c r="T796" s="445"/>
      <c r="U796" s="445"/>
      <c r="V796" s="445"/>
      <c r="W796" s="445"/>
      <c r="X796" s="445"/>
      <c r="Y796" s="445"/>
      <c r="Z796" s="445"/>
      <c r="AA796" s="445"/>
      <c r="AB796" s="445"/>
      <c r="AC796" s="445"/>
      <c r="AD796" s="445"/>
      <c r="AE796" s="445"/>
      <c r="AF796" s="445"/>
      <c r="AG796" s="445"/>
      <c r="AH796" s="445"/>
      <c r="AI796" s="445"/>
      <c r="AJ796" s="445"/>
      <c r="AK796" s="445"/>
      <c r="AL796" s="445"/>
      <c r="AM796" s="445"/>
      <c r="AN796" s="445"/>
      <c r="AO796" s="445"/>
    </row>
    <row r="797" spans="1:41" s="446" customFormat="1">
      <c r="A797" s="445"/>
      <c r="B797" s="445"/>
      <c r="C797" s="445"/>
      <c r="D797" s="445"/>
      <c r="E797" s="445"/>
      <c r="F797" s="445"/>
      <c r="G797" s="445"/>
      <c r="H797" s="445"/>
      <c r="I797" s="445"/>
      <c r="J797" s="445"/>
      <c r="K797" s="445"/>
      <c r="L797" s="445"/>
      <c r="M797" s="445"/>
      <c r="N797" s="445"/>
      <c r="O797" s="445"/>
      <c r="P797" s="445"/>
      <c r="Q797" s="445"/>
      <c r="R797" s="445"/>
      <c r="S797" s="445"/>
      <c r="T797" s="445"/>
      <c r="U797" s="445"/>
      <c r="V797" s="445"/>
      <c r="W797" s="445"/>
      <c r="X797" s="445"/>
      <c r="Y797" s="445"/>
      <c r="Z797" s="445"/>
      <c r="AA797" s="445"/>
      <c r="AB797" s="445"/>
      <c r="AC797" s="445"/>
      <c r="AD797" s="445"/>
      <c r="AE797" s="445"/>
      <c r="AF797" s="445"/>
      <c r="AG797" s="445"/>
      <c r="AH797" s="445"/>
      <c r="AI797" s="445"/>
      <c r="AJ797" s="445"/>
      <c r="AK797" s="445"/>
      <c r="AL797" s="445"/>
      <c r="AM797" s="445"/>
      <c r="AN797" s="445"/>
      <c r="AO797" s="445"/>
    </row>
    <row r="798" spans="1:41" s="446" customFormat="1">
      <c r="A798" s="445"/>
      <c r="B798" s="445"/>
      <c r="C798" s="445"/>
      <c r="D798" s="445"/>
      <c r="E798" s="445"/>
      <c r="F798" s="445"/>
      <c r="G798" s="445"/>
      <c r="H798" s="445"/>
      <c r="I798" s="445"/>
      <c r="J798" s="445"/>
      <c r="K798" s="445"/>
      <c r="L798" s="445"/>
      <c r="M798" s="445"/>
      <c r="N798" s="445"/>
      <c r="O798" s="445"/>
      <c r="P798" s="445"/>
      <c r="Q798" s="445"/>
      <c r="R798" s="445"/>
      <c r="S798" s="445"/>
      <c r="T798" s="445"/>
      <c r="U798" s="445"/>
      <c r="V798" s="445"/>
      <c r="W798" s="445"/>
      <c r="X798" s="445"/>
      <c r="Y798" s="445"/>
      <c r="Z798" s="445"/>
      <c r="AA798" s="445"/>
      <c r="AB798" s="445"/>
      <c r="AC798" s="445"/>
      <c r="AD798" s="445"/>
      <c r="AE798" s="445"/>
      <c r="AF798" s="445"/>
      <c r="AG798" s="445"/>
      <c r="AH798" s="445"/>
      <c r="AI798" s="445"/>
      <c r="AJ798" s="445"/>
      <c r="AK798" s="445"/>
      <c r="AL798" s="445"/>
      <c r="AM798" s="445"/>
      <c r="AN798" s="445"/>
      <c r="AO798" s="445"/>
    </row>
    <row r="799" spans="1:41" s="446" customFormat="1">
      <c r="A799" s="445"/>
      <c r="B799" s="445"/>
      <c r="C799" s="445"/>
      <c r="D799" s="445"/>
      <c r="E799" s="445"/>
      <c r="F799" s="445"/>
      <c r="G799" s="445"/>
      <c r="H799" s="445"/>
      <c r="I799" s="445"/>
      <c r="J799" s="445"/>
      <c r="K799" s="445"/>
      <c r="L799" s="445"/>
      <c r="M799" s="445"/>
      <c r="N799" s="445"/>
      <c r="O799" s="445"/>
      <c r="P799" s="445"/>
      <c r="Q799" s="445"/>
      <c r="R799" s="445"/>
      <c r="S799" s="445"/>
      <c r="T799" s="445"/>
      <c r="U799" s="445"/>
      <c r="V799" s="445"/>
      <c r="W799" s="445"/>
      <c r="X799" s="445"/>
      <c r="Y799" s="445"/>
      <c r="Z799" s="445"/>
      <c r="AA799" s="445"/>
      <c r="AB799" s="445"/>
      <c r="AC799" s="445"/>
      <c r="AD799" s="445"/>
      <c r="AE799" s="445"/>
      <c r="AF799" s="445"/>
      <c r="AG799" s="445"/>
      <c r="AH799" s="445"/>
      <c r="AI799" s="445"/>
      <c r="AJ799" s="445"/>
      <c r="AK799" s="445"/>
      <c r="AL799" s="445"/>
      <c r="AM799" s="445"/>
      <c r="AN799" s="445"/>
      <c r="AO799" s="445"/>
    </row>
    <row r="800" spans="1:41" s="446" customFormat="1">
      <c r="A800" s="445"/>
      <c r="B800" s="445"/>
      <c r="C800" s="445"/>
      <c r="D800" s="445"/>
      <c r="E800" s="445"/>
      <c r="F800" s="445"/>
      <c r="G800" s="445"/>
      <c r="H800" s="445"/>
      <c r="I800" s="445"/>
      <c r="J800" s="445"/>
      <c r="K800" s="445"/>
      <c r="L800" s="445"/>
      <c r="M800" s="445"/>
      <c r="N800" s="445"/>
      <c r="O800" s="445"/>
      <c r="P800" s="445"/>
      <c r="Q800" s="445"/>
      <c r="R800" s="445"/>
      <c r="S800" s="445"/>
      <c r="T800" s="445"/>
      <c r="U800" s="445"/>
      <c r="V800" s="445"/>
      <c r="W800" s="445"/>
      <c r="X800" s="445"/>
      <c r="Y800" s="445"/>
      <c r="Z800" s="445"/>
      <c r="AA800" s="445"/>
      <c r="AB800" s="445"/>
      <c r="AC800" s="445"/>
      <c r="AD800" s="445"/>
      <c r="AE800" s="445"/>
      <c r="AF800" s="445"/>
      <c r="AG800" s="445"/>
      <c r="AH800" s="445"/>
      <c r="AI800" s="445"/>
      <c r="AJ800" s="445"/>
      <c r="AK800" s="445"/>
      <c r="AL800" s="445"/>
      <c r="AM800" s="445"/>
      <c r="AN800" s="445"/>
      <c r="AO800" s="445"/>
    </row>
    <row r="801" spans="1:41" s="446" customFormat="1">
      <c r="A801" s="445"/>
      <c r="B801" s="445"/>
      <c r="C801" s="445"/>
      <c r="D801" s="445"/>
      <c r="E801" s="445"/>
      <c r="F801" s="445"/>
      <c r="G801" s="445"/>
      <c r="H801" s="445"/>
      <c r="I801" s="445"/>
      <c r="J801" s="445"/>
      <c r="K801" s="445"/>
      <c r="L801" s="445"/>
      <c r="M801" s="445"/>
      <c r="N801" s="445"/>
      <c r="O801" s="445"/>
      <c r="P801" s="445"/>
      <c r="Q801" s="445"/>
      <c r="R801" s="445"/>
      <c r="S801" s="445"/>
      <c r="T801" s="445"/>
      <c r="U801" s="445"/>
      <c r="V801" s="445"/>
      <c r="W801" s="445"/>
      <c r="X801" s="445"/>
      <c r="Y801" s="445"/>
      <c r="Z801" s="445"/>
      <c r="AA801" s="445"/>
      <c r="AB801" s="445"/>
      <c r="AC801" s="445"/>
      <c r="AD801" s="445"/>
      <c r="AE801" s="445"/>
      <c r="AF801" s="445"/>
      <c r="AG801" s="445"/>
      <c r="AH801" s="445"/>
      <c r="AI801" s="445"/>
      <c r="AJ801" s="445"/>
      <c r="AK801" s="445"/>
      <c r="AL801" s="445"/>
      <c r="AM801" s="445"/>
      <c r="AN801" s="445"/>
      <c r="AO801" s="445"/>
    </row>
    <row r="802" spans="1:41" s="446" customFormat="1">
      <c r="A802" s="445"/>
      <c r="B802" s="445"/>
      <c r="C802" s="445"/>
      <c r="D802" s="445"/>
      <c r="E802" s="445"/>
      <c r="F802" s="445"/>
      <c r="G802" s="445"/>
      <c r="H802" s="445"/>
      <c r="I802" s="445"/>
      <c r="J802" s="445"/>
      <c r="K802" s="445"/>
      <c r="L802" s="445"/>
      <c r="M802" s="445"/>
      <c r="N802" s="445"/>
      <c r="O802" s="445"/>
      <c r="P802" s="445"/>
      <c r="Q802" s="445"/>
      <c r="R802" s="445"/>
      <c r="S802" s="445"/>
      <c r="T802" s="445"/>
      <c r="U802" s="445"/>
      <c r="V802" s="445"/>
      <c r="W802" s="445"/>
      <c r="X802" s="445"/>
      <c r="Y802" s="445"/>
      <c r="Z802" s="445"/>
      <c r="AA802" s="445"/>
      <c r="AB802" s="445"/>
      <c r="AC802" s="445"/>
      <c r="AD802" s="445"/>
      <c r="AE802" s="445"/>
      <c r="AF802" s="445"/>
      <c r="AG802" s="445"/>
      <c r="AH802" s="445"/>
      <c r="AI802" s="445"/>
      <c r="AJ802" s="445"/>
      <c r="AK802" s="445"/>
      <c r="AL802" s="445"/>
      <c r="AM802" s="445"/>
      <c r="AN802" s="445"/>
      <c r="AO802" s="445"/>
    </row>
    <row r="803" spans="1:41" s="446" customFormat="1">
      <c r="A803" s="445"/>
      <c r="B803" s="445"/>
      <c r="C803" s="445"/>
      <c r="D803" s="445"/>
      <c r="E803" s="445"/>
      <c r="F803" s="445"/>
      <c r="G803" s="445"/>
      <c r="H803" s="445"/>
      <c r="I803" s="445"/>
      <c r="J803" s="445"/>
      <c r="K803" s="445"/>
      <c r="L803" s="445"/>
      <c r="M803" s="445"/>
      <c r="N803" s="445"/>
      <c r="O803" s="445"/>
      <c r="P803" s="445"/>
      <c r="Q803" s="445"/>
      <c r="R803" s="445"/>
      <c r="S803" s="445"/>
      <c r="T803" s="445"/>
      <c r="U803" s="445"/>
      <c r="V803" s="445"/>
      <c r="W803" s="445"/>
      <c r="X803" s="445"/>
      <c r="Y803" s="445"/>
      <c r="Z803" s="445"/>
      <c r="AA803" s="445"/>
      <c r="AB803" s="445"/>
      <c r="AC803" s="445"/>
      <c r="AD803" s="445"/>
      <c r="AE803" s="445"/>
      <c r="AF803" s="445"/>
      <c r="AG803" s="445"/>
      <c r="AH803" s="445"/>
      <c r="AI803" s="445"/>
      <c r="AJ803" s="445"/>
      <c r="AK803" s="445"/>
      <c r="AL803" s="445"/>
      <c r="AM803" s="445"/>
      <c r="AN803" s="445"/>
      <c r="AO803" s="445"/>
    </row>
    <row r="804" spans="1:41" s="446" customFormat="1">
      <c r="A804" s="445"/>
      <c r="B804" s="445"/>
      <c r="C804" s="445"/>
      <c r="D804" s="445"/>
      <c r="E804" s="445"/>
      <c r="F804" s="445"/>
      <c r="G804" s="445"/>
      <c r="H804" s="445"/>
      <c r="I804" s="445"/>
      <c r="J804" s="445"/>
      <c r="K804" s="445"/>
      <c r="L804" s="445"/>
      <c r="M804" s="445"/>
      <c r="N804" s="445"/>
      <c r="O804" s="445"/>
      <c r="P804" s="445"/>
      <c r="Q804" s="445"/>
      <c r="R804" s="445"/>
      <c r="S804" s="445"/>
      <c r="T804" s="445"/>
      <c r="U804" s="445"/>
      <c r="V804" s="445"/>
      <c r="W804" s="445"/>
      <c r="X804" s="445"/>
      <c r="Y804" s="445"/>
      <c r="Z804" s="445"/>
      <c r="AA804" s="445"/>
      <c r="AB804" s="445"/>
      <c r="AC804" s="445"/>
      <c r="AD804" s="445"/>
      <c r="AE804" s="445"/>
      <c r="AF804" s="445"/>
      <c r="AG804" s="445"/>
      <c r="AH804" s="445"/>
      <c r="AI804" s="445"/>
      <c r="AJ804" s="445"/>
      <c r="AK804" s="445"/>
      <c r="AL804" s="445"/>
      <c r="AM804" s="445"/>
      <c r="AN804" s="445"/>
      <c r="AO804" s="445"/>
    </row>
    <row r="805" spans="1:41" s="446" customFormat="1">
      <c r="A805" s="445"/>
      <c r="B805" s="445"/>
      <c r="C805" s="445"/>
      <c r="D805" s="445"/>
      <c r="E805" s="445"/>
      <c r="F805" s="445"/>
      <c r="G805" s="445"/>
      <c r="H805" s="445"/>
      <c r="I805" s="445"/>
      <c r="J805" s="445"/>
      <c r="K805" s="445"/>
      <c r="L805" s="445"/>
      <c r="M805" s="445"/>
      <c r="N805" s="445"/>
      <c r="O805" s="445"/>
      <c r="P805" s="445"/>
      <c r="Q805" s="445"/>
      <c r="R805" s="445"/>
      <c r="S805" s="445"/>
      <c r="T805" s="445"/>
      <c r="U805" s="445"/>
      <c r="V805" s="445"/>
      <c r="W805" s="445"/>
      <c r="X805" s="445"/>
      <c r="Y805" s="445"/>
      <c r="Z805" s="445"/>
      <c r="AA805" s="445"/>
      <c r="AB805" s="445"/>
      <c r="AC805" s="445"/>
      <c r="AD805" s="445"/>
      <c r="AE805" s="445"/>
      <c r="AF805" s="445"/>
      <c r="AG805" s="445"/>
      <c r="AH805" s="445"/>
      <c r="AI805" s="445"/>
      <c r="AJ805" s="445"/>
      <c r="AK805" s="445"/>
      <c r="AL805" s="445"/>
      <c r="AM805" s="445"/>
      <c r="AN805" s="445"/>
      <c r="AO805" s="445"/>
    </row>
    <row r="806" spans="1:41" s="446" customFormat="1">
      <c r="A806" s="445"/>
      <c r="B806" s="445"/>
      <c r="C806" s="445"/>
      <c r="D806" s="445"/>
      <c r="E806" s="445"/>
      <c r="F806" s="445"/>
      <c r="G806" s="445"/>
      <c r="H806" s="445"/>
      <c r="I806" s="445"/>
      <c r="J806" s="445"/>
      <c r="K806" s="445"/>
      <c r="L806" s="445"/>
      <c r="M806" s="445"/>
      <c r="N806" s="445"/>
      <c r="O806" s="445"/>
      <c r="P806" s="445"/>
      <c r="Q806" s="445"/>
      <c r="R806" s="445"/>
      <c r="S806" s="445"/>
      <c r="T806" s="445"/>
      <c r="U806" s="445"/>
      <c r="V806" s="445"/>
      <c r="W806" s="445"/>
      <c r="X806" s="445"/>
      <c r="Y806" s="445"/>
      <c r="Z806" s="445"/>
      <c r="AA806" s="445"/>
      <c r="AB806" s="445"/>
      <c r="AC806" s="445"/>
      <c r="AD806" s="445"/>
      <c r="AE806" s="445"/>
      <c r="AF806" s="445"/>
      <c r="AG806" s="445"/>
      <c r="AH806" s="445"/>
      <c r="AI806" s="445"/>
      <c r="AJ806" s="445"/>
      <c r="AK806" s="445"/>
      <c r="AL806" s="445"/>
      <c r="AM806" s="445"/>
      <c r="AN806" s="445"/>
      <c r="AO806" s="445"/>
    </row>
    <row r="807" spans="1:41" s="446" customFormat="1">
      <c r="A807" s="445"/>
      <c r="B807" s="445"/>
      <c r="C807" s="445"/>
      <c r="D807" s="445"/>
      <c r="E807" s="445"/>
      <c r="F807" s="445"/>
      <c r="G807" s="445"/>
      <c r="H807" s="445"/>
      <c r="I807" s="445"/>
      <c r="J807" s="445"/>
      <c r="K807" s="445"/>
      <c r="L807" s="445"/>
      <c r="M807" s="445"/>
      <c r="N807" s="445"/>
      <c r="O807" s="445"/>
      <c r="P807" s="445"/>
      <c r="Q807" s="445"/>
      <c r="R807" s="445"/>
      <c r="S807" s="445"/>
      <c r="T807" s="445"/>
      <c r="U807" s="445"/>
      <c r="V807" s="445"/>
      <c r="W807" s="445"/>
      <c r="X807" s="445"/>
      <c r="Y807" s="445"/>
      <c r="Z807" s="445"/>
      <c r="AA807" s="445"/>
      <c r="AB807" s="445"/>
      <c r="AC807" s="445"/>
      <c r="AD807" s="445"/>
      <c r="AE807" s="445"/>
      <c r="AF807" s="445"/>
      <c r="AG807" s="445"/>
      <c r="AH807" s="445"/>
      <c r="AI807" s="445"/>
      <c r="AJ807" s="445"/>
      <c r="AK807" s="445"/>
      <c r="AL807" s="445"/>
      <c r="AM807" s="445"/>
      <c r="AN807" s="445"/>
      <c r="AO807" s="445"/>
    </row>
    <row r="808" spans="1:41" s="446" customFormat="1">
      <c r="A808" s="445"/>
      <c r="B808" s="445"/>
      <c r="C808" s="445"/>
      <c r="D808" s="445"/>
      <c r="E808" s="445"/>
      <c r="F808" s="445"/>
      <c r="G808" s="445"/>
      <c r="H808" s="445"/>
      <c r="I808" s="445"/>
      <c r="J808" s="445"/>
      <c r="K808" s="445"/>
      <c r="L808" s="445"/>
      <c r="M808" s="445"/>
      <c r="N808" s="445"/>
      <c r="O808" s="445"/>
      <c r="P808" s="445"/>
      <c r="Q808" s="445"/>
      <c r="R808" s="445"/>
      <c r="S808" s="445"/>
      <c r="T808" s="445"/>
      <c r="U808" s="445"/>
      <c r="V808" s="445"/>
      <c r="W808" s="445"/>
      <c r="X808" s="445"/>
      <c r="Y808" s="445"/>
      <c r="Z808" s="445"/>
      <c r="AA808" s="445"/>
      <c r="AB808" s="445"/>
      <c r="AC808" s="445"/>
      <c r="AD808" s="445"/>
      <c r="AE808" s="445"/>
      <c r="AF808" s="445"/>
      <c r="AG808" s="445"/>
      <c r="AH808" s="445"/>
      <c r="AI808" s="445"/>
      <c r="AJ808" s="445"/>
      <c r="AK808" s="445"/>
      <c r="AL808" s="445"/>
      <c r="AM808" s="445"/>
      <c r="AN808" s="445"/>
      <c r="AO808" s="445"/>
    </row>
    <row r="809" spans="1:41" s="446" customFormat="1">
      <c r="A809" s="445"/>
      <c r="B809" s="445"/>
      <c r="C809" s="445"/>
      <c r="D809" s="445"/>
      <c r="E809" s="445"/>
      <c r="F809" s="445"/>
      <c r="G809" s="445"/>
      <c r="H809" s="445"/>
      <c r="I809" s="445"/>
      <c r="J809" s="445"/>
      <c r="K809" s="445"/>
      <c r="L809" s="445"/>
      <c r="M809" s="445"/>
      <c r="N809" s="445"/>
      <c r="O809" s="445"/>
      <c r="P809" s="445"/>
      <c r="Q809" s="445"/>
      <c r="R809" s="445"/>
      <c r="S809" s="445"/>
      <c r="T809" s="445"/>
      <c r="U809" s="445"/>
      <c r="V809" s="445"/>
      <c r="W809" s="445"/>
      <c r="X809" s="445"/>
      <c r="Y809" s="445"/>
      <c r="Z809" s="445"/>
      <c r="AA809" s="445"/>
      <c r="AB809" s="445"/>
      <c r="AC809" s="445"/>
      <c r="AD809" s="445"/>
      <c r="AE809" s="445"/>
      <c r="AF809" s="445"/>
      <c r="AG809" s="445"/>
      <c r="AH809" s="445"/>
      <c r="AI809" s="445"/>
      <c r="AJ809" s="445"/>
      <c r="AK809" s="445"/>
      <c r="AL809" s="445"/>
      <c r="AM809" s="445"/>
      <c r="AN809" s="445"/>
      <c r="AO809" s="445"/>
    </row>
    <row r="810" spans="1:41" s="446" customFormat="1">
      <c r="A810" s="445"/>
      <c r="B810" s="445"/>
      <c r="C810" s="445"/>
      <c r="D810" s="445"/>
      <c r="E810" s="445"/>
      <c r="F810" s="445"/>
      <c r="G810" s="445"/>
      <c r="H810" s="445"/>
      <c r="I810" s="445"/>
      <c r="J810" s="445"/>
      <c r="K810" s="445"/>
      <c r="L810" s="445"/>
      <c r="M810" s="445"/>
      <c r="N810" s="445"/>
      <c r="O810" s="445"/>
      <c r="P810" s="445"/>
      <c r="Q810" s="445"/>
      <c r="R810" s="445"/>
      <c r="S810" s="445"/>
      <c r="T810" s="445"/>
      <c r="U810" s="445"/>
      <c r="V810" s="445"/>
      <c r="W810" s="445"/>
      <c r="X810" s="445"/>
      <c r="Y810" s="445"/>
      <c r="Z810" s="445"/>
      <c r="AA810" s="445"/>
      <c r="AB810" s="445"/>
      <c r="AC810" s="445"/>
      <c r="AD810" s="445"/>
      <c r="AE810" s="445"/>
      <c r="AF810" s="445"/>
      <c r="AG810" s="445"/>
      <c r="AH810" s="445"/>
      <c r="AI810" s="445"/>
      <c r="AJ810" s="445"/>
      <c r="AK810" s="445"/>
      <c r="AL810" s="445"/>
      <c r="AM810" s="445"/>
      <c r="AN810" s="445"/>
      <c r="AO810" s="445"/>
    </row>
    <row r="811" spans="1:41" s="446" customFormat="1">
      <c r="A811" s="445"/>
      <c r="B811" s="445"/>
      <c r="C811" s="445"/>
      <c r="D811" s="445"/>
      <c r="E811" s="445"/>
      <c r="F811" s="445"/>
      <c r="G811" s="445"/>
      <c r="H811" s="445"/>
      <c r="I811" s="445"/>
      <c r="J811" s="445"/>
      <c r="K811" s="445"/>
      <c r="L811" s="445"/>
      <c r="M811" s="445"/>
      <c r="N811" s="445"/>
      <c r="O811" s="445"/>
      <c r="P811" s="445"/>
      <c r="Q811" s="445"/>
      <c r="R811" s="445"/>
      <c r="S811" s="445"/>
      <c r="T811" s="445"/>
      <c r="U811" s="445"/>
      <c r="V811" s="445"/>
      <c r="W811" s="445"/>
      <c r="X811" s="445"/>
      <c r="Y811" s="445"/>
      <c r="Z811" s="445"/>
      <c r="AA811" s="445"/>
      <c r="AB811" s="445"/>
      <c r="AC811" s="445"/>
      <c r="AD811" s="445"/>
      <c r="AE811" s="445"/>
      <c r="AF811" s="445"/>
      <c r="AG811" s="445"/>
      <c r="AH811" s="445"/>
      <c r="AI811" s="445"/>
      <c r="AJ811" s="445"/>
      <c r="AK811" s="445"/>
      <c r="AL811" s="445"/>
      <c r="AM811" s="445"/>
      <c r="AN811" s="445"/>
      <c r="AO811" s="445"/>
    </row>
    <row r="812" spans="1:41" s="446" customFormat="1">
      <c r="A812" s="445"/>
      <c r="B812" s="445"/>
      <c r="C812" s="445"/>
      <c r="D812" s="445"/>
      <c r="E812" s="445"/>
      <c r="F812" s="445"/>
      <c r="G812" s="445"/>
      <c r="H812" s="445"/>
      <c r="I812" s="445"/>
      <c r="J812" s="445"/>
      <c r="K812" s="445"/>
      <c r="L812" s="445"/>
      <c r="M812" s="445"/>
      <c r="N812" s="445"/>
      <c r="O812" s="445"/>
      <c r="P812" s="445"/>
      <c r="Q812" s="445"/>
      <c r="R812" s="445"/>
      <c r="S812" s="445"/>
      <c r="T812" s="445"/>
      <c r="U812" s="445"/>
      <c r="V812" s="445"/>
      <c r="W812" s="445"/>
      <c r="X812" s="445"/>
      <c r="Y812" s="445"/>
      <c r="Z812" s="445"/>
      <c r="AA812" s="445"/>
      <c r="AB812" s="445"/>
      <c r="AC812" s="445"/>
      <c r="AD812" s="445"/>
      <c r="AE812" s="445"/>
      <c r="AF812" s="445"/>
      <c r="AG812" s="445"/>
      <c r="AH812" s="445"/>
      <c r="AI812" s="445"/>
      <c r="AJ812" s="445"/>
      <c r="AK812" s="445"/>
      <c r="AL812" s="445"/>
      <c r="AM812" s="445"/>
      <c r="AN812" s="445"/>
      <c r="AO812" s="445"/>
    </row>
    <row r="813" spans="1:41" s="446" customFormat="1">
      <c r="A813" s="445"/>
      <c r="B813" s="445"/>
      <c r="C813" s="445"/>
      <c r="D813" s="445"/>
      <c r="E813" s="445"/>
      <c r="F813" s="445"/>
      <c r="G813" s="445"/>
      <c r="H813" s="445"/>
      <c r="I813" s="445"/>
      <c r="J813" s="445"/>
      <c r="K813" s="445"/>
      <c r="L813" s="445"/>
      <c r="M813" s="445"/>
      <c r="N813" s="445"/>
      <c r="O813" s="445"/>
      <c r="P813" s="445"/>
      <c r="Q813" s="445"/>
      <c r="R813" s="445"/>
      <c r="S813" s="445"/>
      <c r="T813" s="445"/>
      <c r="U813" s="445"/>
      <c r="V813" s="445"/>
      <c r="W813" s="445"/>
      <c r="X813" s="445"/>
      <c r="Y813" s="445"/>
      <c r="Z813" s="445"/>
      <c r="AA813" s="445"/>
      <c r="AB813" s="445"/>
      <c r="AC813" s="445"/>
      <c r="AD813" s="445"/>
      <c r="AE813" s="445"/>
      <c r="AF813" s="445"/>
      <c r="AG813" s="445"/>
      <c r="AH813" s="445"/>
      <c r="AI813" s="445"/>
      <c r="AJ813" s="445"/>
      <c r="AK813" s="445"/>
      <c r="AL813" s="445"/>
      <c r="AM813" s="445"/>
      <c r="AN813" s="445"/>
      <c r="AO813" s="445"/>
    </row>
    <row r="814" spans="1:41" s="446" customFormat="1">
      <c r="A814" s="445"/>
      <c r="B814" s="445"/>
      <c r="C814" s="445"/>
      <c r="D814" s="445"/>
      <c r="E814" s="445"/>
      <c r="F814" s="445"/>
      <c r="G814" s="445"/>
      <c r="H814" s="445"/>
      <c r="I814" s="445"/>
      <c r="J814" s="445"/>
      <c r="K814" s="445"/>
      <c r="L814" s="445"/>
      <c r="M814" s="445"/>
      <c r="N814" s="445"/>
      <c r="O814" s="445"/>
      <c r="P814" s="445"/>
      <c r="Q814" s="445"/>
      <c r="R814" s="445"/>
      <c r="S814" s="445"/>
      <c r="T814" s="445"/>
      <c r="U814" s="445"/>
      <c r="V814" s="445"/>
      <c r="W814" s="445"/>
      <c r="X814" s="445"/>
      <c r="Y814" s="445"/>
      <c r="Z814" s="445"/>
      <c r="AA814" s="445"/>
      <c r="AB814" s="445"/>
      <c r="AC814" s="445"/>
      <c r="AD814" s="445"/>
      <c r="AE814" s="445"/>
      <c r="AF814" s="445"/>
      <c r="AG814" s="445"/>
      <c r="AH814" s="445"/>
      <c r="AI814" s="445"/>
      <c r="AJ814" s="445"/>
      <c r="AK814" s="445"/>
      <c r="AL814" s="445"/>
      <c r="AM814" s="445"/>
      <c r="AN814" s="445"/>
      <c r="AO814" s="445"/>
    </row>
    <row r="815" spans="1:41" s="446" customFormat="1">
      <c r="A815" s="445"/>
      <c r="B815" s="445"/>
      <c r="C815" s="445"/>
      <c r="D815" s="445"/>
      <c r="E815" s="445"/>
      <c r="F815" s="445"/>
      <c r="G815" s="445"/>
      <c r="H815" s="445"/>
      <c r="I815" s="445"/>
      <c r="J815" s="445"/>
      <c r="K815" s="445"/>
      <c r="L815" s="445"/>
      <c r="M815" s="445"/>
      <c r="N815" s="445"/>
      <c r="O815" s="445"/>
      <c r="P815" s="445"/>
      <c r="Q815" s="445"/>
      <c r="R815" s="445"/>
      <c r="S815" s="445"/>
      <c r="T815" s="445"/>
      <c r="U815" s="445"/>
      <c r="V815" s="445"/>
      <c r="W815" s="445"/>
      <c r="X815" s="445"/>
      <c r="Y815" s="445"/>
      <c r="Z815" s="445"/>
      <c r="AA815" s="445"/>
      <c r="AB815" s="445"/>
      <c r="AC815" s="445"/>
      <c r="AD815" s="445"/>
      <c r="AE815" s="445"/>
      <c r="AF815" s="445"/>
      <c r="AG815" s="445"/>
      <c r="AH815" s="445"/>
      <c r="AI815" s="445"/>
      <c r="AJ815" s="445"/>
      <c r="AK815" s="445"/>
      <c r="AL815" s="445"/>
      <c r="AM815" s="445"/>
      <c r="AN815" s="445"/>
      <c r="AO815" s="445"/>
    </row>
    <row r="816" spans="1:41" s="446" customFormat="1">
      <c r="A816" s="445"/>
      <c r="B816" s="445"/>
      <c r="C816" s="445"/>
      <c r="D816" s="445"/>
      <c r="E816" s="445"/>
      <c r="F816" s="445"/>
      <c r="G816" s="445"/>
      <c r="H816" s="445"/>
      <c r="I816" s="445"/>
      <c r="J816" s="445"/>
      <c r="K816" s="445"/>
      <c r="L816" s="445"/>
      <c r="M816" s="445"/>
      <c r="N816" s="445"/>
      <c r="O816" s="445"/>
      <c r="P816" s="445"/>
      <c r="Q816" s="445"/>
      <c r="R816" s="445"/>
      <c r="S816" s="445"/>
      <c r="T816" s="445"/>
      <c r="U816" s="445"/>
      <c r="V816" s="445"/>
      <c r="W816" s="445"/>
      <c r="X816" s="445"/>
      <c r="Y816" s="445"/>
      <c r="Z816" s="445"/>
      <c r="AA816" s="445"/>
      <c r="AB816" s="445"/>
      <c r="AC816" s="445"/>
      <c r="AD816" s="445"/>
      <c r="AE816" s="445"/>
      <c r="AF816" s="445"/>
      <c r="AG816" s="445"/>
      <c r="AH816" s="445"/>
      <c r="AI816" s="445"/>
      <c r="AJ816" s="445"/>
      <c r="AK816" s="445"/>
      <c r="AL816" s="445"/>
      <c r="AM816" s="445"/>
      <c r="AN816" s="445"/>
      <c r="AO816" s="445"/>
    </row>
    <row r="817" spans="1:41" s="446" customFormat="1">
      <c r="A817" s="445"/>
      <c r="B817" s="445"/>
      <c r="C817" s="445"/>
      <c r="D817" s="445"/>
      <c r="E817" s="445"/>
      <c r="F817" s="445"/>
      <c r="G817" s="445"/>
      <c r="H817" s="445"/>
      <c r="I817" s="445"/>
      <c r="J817" s="445"/>
      <c r="K817" s="445"/>
      <c r="L817" s="445"/>
      <c r="M817" s="445"/>
      <c r="N817" s="445"/>
      <c r="O817" s="445"/>
      <c r="P817" s="445"/>
      <c r="Q817" s="445"/>
      <c r="R817" s="445"/>
      <c r="S817" s="445"/>
      <c r="T817" s="445"/>
      <c r="U817" s="445"/>
      <c r="V817" s="445"/>
      <c r="W817" s="445"/>
      <c r="X817" s="445"/>
      <c r="Y817" s="445"/>
      <c r="Z817" s="445"/>
      <c r="AA817" s="445"/>
      <c r="AB817" s="445"/>
      <c r="AC817" s="445"/>
      <c r="AD817" s="445"/>
      <c r="AE817" s="445"/>
      <c r="AF817" s="445"/>
      <c r="AG817" s="445"/>
      <c r="AH817" s="445"/>
      <c r="AI817" s="445"/>
      <c r="AJ817" s="445"/>
      <c r="AK817" s="445"/>
      <c r="AL817" s="445"/>
      <c r="AM817" s="445"/>
      <c r="AN817" s="445"/>
      <c r="AO817" s="445"/>
    </row>
    <row r="818" spans="1:41" s="446" customFormat="1">
      <c r="A818" s="445"/>
      <c r="B818" s="445"/>
      <c r="C818" s="445"/>
      <c r="D818" s="445"/>
      <c r="E818" s="445"/>
      <c r="F818" s="445"/>
      <c r="G818" s="445"/>
      <c r="H818" s="445"/>
      <c r="I818" s="445"/>
      <c r="J818" s="445"/>
      <c r="K818" s="445"/>
      <c r="L818" s="445"/>
      <c r="M818" s="445"/>
      <c r="N818" s="445"/>
      <c r="O818" s="445"/>
      <c r="P818" s="445"/>
      <c r="Q818" s="445"/>
      <c r="R818" s="445"/>
      <c r="S818" s="445"/>
      <c r="T818" s="445"/>
      <c r="U818" s="445"/>
      <c r="V818" s="445"/>
      <c r="W818" s="445"/>
      <c r="X818" s="445"/>
      <c r="Y818" s="445"/>
      <c r="Z818" s="445"/>
      <c r="AA818" s="445"/>
      <c r="AB818" s="445"/>
      <c r="AC818" s="445"/>
      <c r="AD818" s="445"/>
      <c r="AE818" s="445"/>
      <c r="AF818" s="445"/>
      <c r="AG818" s="445"/>
      <c r="AH818" s="445"/>
      <c r="AI818" s="445"/>
      <c r="AJ818" s="445"/>
      <c r="AK818" s="445"/>
      <c r="AL818" s="445"/>
      <c r="AM818" s="445"/>
      <c r="AN818" s="445"/>
      <c r="AO818" s="445"/>
    </row>
    <row r="819" spans="1:41" s="446" customFormat="1">
      <c r="A819" s="445"/>
      <c r="B819" s="445"/>
      <c r="C819" s="445"/>
      <c r="D819" s="445"/>
      <c r="E819" s="445"/>
      <c r="F819" s="445"/>
      <c r="G819" s="445"/>
      <c r="H819" s="445"/>
      <c r="I819" s="445"/>
      <c r="J819" s="445"/>
      <c r="K819" s="445"/>
      <c r="L819" s="445"/>
      <c r="M819" s="445"/>
      <c r="N819" s="445"/>
      <c r="O819" s="445"/>
      <c r="P819" s="445"/>
      <c r="Q819" s="445"/>
      <c r="R819" s="445"/>
      <c r="S819" s="445"/>
      <c r="T819" s="445"/>
      <c r="U819" s="445"/>
      <c r="V819" s="445"/>
      <c r="W819" s="445"/>
      <c r="X819" s="445"/>
      <c r="Y819" s="445"/>
      <c r="Z819" s="445"/>
      <c r="AA819" s="445"/>
      <c r="AB819" s="445"/>
      <c r="AC819" s="445"/>
      <c r="AD819" s="445"/>
      <c r="AE819" s="445"/>
      <c r="AF819" s="445"/>
      <c r="AG819" s="445"/>
      <c r="AH819" s="445"/>
      <c r="AI819" s="445"/>
      <c r="AJ819" s="445"/>
      <c r="AK819" s="445"/>
      <c r="AL819" s="445"/>
      <c r="AM819" s="445"/>
      <c r="AN819" s="445"/>
      <c r="AO819" s="445"/>
    </row>
    <row r="820" spans="1:41" s="446" customFormat="1">
      <c r="A820" s="445"/>
      <c r="B820" s="445"/>
      <c r="C820" s="445"/>
      <c r="D820" s="445"/>
      <c r="E820" s="445"/>
      <c r="F820" s="445"/>
      <c r="G820" s="445"/>
      <c r="H820" s="445"/>
      <c r="I820" s="445"/>
      <c r="J820" s="445"/>
      <c r="K820" s="445"/>
      <c r="L820" s="445"/>
      <c r="M820" s="445"/>
      <c r="N820" s="445"/>
      <c r="O820" s="445"/>
      <c r="P820" s="445"/>
      <c r="Q820" s="445"/>
      <c r="R820" s="445"/>
      <c r="S820" s="445"/>
      <c r="T820" s="445"/>
      <c r="U820" s="445"/>
      <c r="V820" s="445"/>
      <c r="W820" s="445"/>
      <c r="X820" s="445"/>
      <c r="Y820" s="445"/>
      <c r="Z820" s="445"/>
      <c r="AA820" s="445"/>
      <c r="AB820" s="445"/>
      <c r="AC820" s="445"/>
      <c r="AD820" s="445"/>
      <c r="AE820" s="445"/>
      <c r="AF820" s="445"/>
      <c r="AG820" s="445"/>
      <c r="AH820" s="445"/>
      <c r="AI820" s="445"/>
      <c r="AJ820" s="445"/>
      <c r="AK820" s="445"/>
      <c r="AL820" s="445"/>
      <c r="AM820" s="445"/>
      <c r="AN820" s="445"/>
      <c r="AO820" s="445"/>
    </row>
    <row r="821" spans="1:41" s="446" customFormat="1">
      <c r="A821" s="445"/>
      <c r="B821" s="445"/>
      <c r="C821" s="445"/>
      <c r="D821" s="445"/>
      <c r="E821" s="445"/>
      <c r="F821" s="445"/>
      <c r="G821" s="445"/>
      <c r="H821" s="445"/>
      <c r="I821" s="445"/>
      <c r="J821" s="445"/>
      <c r="K821" s="445"/>
      <c r="L821" s="445"/>
      <c r="M821" s="445"/>
      <c r="N821" s="445"/>
      <c r="O821" s="445"/>
      <c r="P821" s="445"/>
      <c r="Q821" s="445"/>
      <c r="R821" s="445"/>
      <c r="S821" s="445"/>
      <c r="T821" s="445"/>
      <c r="U821" s="445"/>
      <c r="V821" s="445"/>
      <c r="W821" s="445"/>
      <c r="X821" s="445"/>
      <c r="Y821" s="445"/>
      <c r="Z821" s="445"/>
      <c r="AA821" s="445"/>
      <c r="AB821" s="445"/>
      <c r="AC821" s="445"/>
      <c r="AD821" s="445"/>
      <c r="AE821" s="445"/>
      <c r="AF821" s="445"/>
      <c r="AG821" s="445"/>
      <c r="AH821" s="445"/>
      <c r="AI821" s="445"/>
      <c r="AJ821" s="445"/>
      <c r="AK821" s="445"/>
      <c r="AL821" s="445"/>
      <c r="AM821" s="445"/>
      <c r="AN821" s="445"/>
      <c r="AO821" s="445"/>
    </row>
    <row r="822" spans="1:41" s="446" customFormat="1">
      <c r="A822" s="445"/>
      <c r="B822" s="445"/>
      <c r="C822" s="445"/>
      <c r="D822" s="445"/>
      <c r="E822" s="445"/>
      <c r="F822" s="445"/>
      <c r="G822" s="445"/>
      <c r="H822" s="445"/>
      <c r="I822" s="445"/>
      <c r="J822" s="445"/>
      <c r="K822" s="445"/>
      <c r="L822" s="445"/>
      <c r="M822" s="445"/>
      <c r="N822" s="445"/>
      <c r="O822" s="445"/>
      <c r="P822" s="445"/>
      <c r="Q822" s="445"/>
      <c r="R822" s="445"/>
      <c r="S822" s="445"/>
      <c r="T822" s="445"/>
      <c r="U822" s="445"/>
      <c r="V822" s="445"/>
      <c r="W822" s="445"/>
      <c r="X822" s="445"/>
      <c r="Y822" s="445"/>
      <c r="Z822" s="445"/>
      <c r="AA822" s="445"/>
      <c r="AB822" s="445"/>
      <c r="AC822" s="445"/>
      <c r="AD822" s="445"/>
      <c r="AE822" s="445"/>
      <c r="AF822" s="445"/>
      <c r="AG822" s="445"/>
      <c r="AH822" s="445"/>
      <c r="AI822" s="445"/>
      <c r="AJ822" s="445"/>
      <c r="AK822" s="445"/>
      <c r="AL822" s="445"/>
      <c r="AM822" s="445"/>
      <c r="AN822" s="445"/>
      <c r="AO822" s="445"/>
    </row>
    <row r="823" spans="1:41" s="446" customFormat="1">
      <c r="A823" s="445"/>
      <c r="B823" s="445"/>
      <c r="C823" s="445"/>
      <c r="D823" s="445"/>
      <c r="E823" s="445"/>
      <c r="F823" s="445"/>
      <c r="G823" s="445"/>
      <c r="H823" s="445"/>
      <c r="I823" s="445"/>
      <c r="J823" s="445"/>
      <c r="K823" s="445"/>
      <c r="L823" s="445"/>
      <c r="M823" s="445"/>
      <c r="N823" s="445"/>
      <c r="O823" s="445"/>
      <c r="P823" s="445"/>
      <c r="Q823" s="445"/>
      <c r="R823" s="445"/>
      <c r="S823" s="445"/>
      <c r="T823" s="445"/>
      <c r="U823" s="445"/>
      <c r="V823" s="445"/>
      <c r="W823" s="445"/>
      <c r="X823" s="445"/>
      <c r="Y823" s="445"/>
      <c r="Z823" s="445"/>
      <c r="AA823" s="445"/>
      <c r="AB823" s="445"/>
      <c r="AC823" s="445"/>
      <c r="AD823" s="445"/>
      <c r="AE823" s="445"/>
      <c r="AF823" s="445"/>
      <c r="AG823" s="445"/>
      <c r="AH823" s="445"/>
      <c r="AI823" s="445"/>
      <c r="AJ823" s="445"/>
      <c r="AK823" s="445"/>
      <c r="AL823" s="445"/>
      <c r="AM823" s="445"/>
      <c r="AN823" s="445"/>
      <c r="AO823" s="445"/>
    </row>
    <row r="824" spans="1:41" s="446" customFormat="1">
      <c r="A824" s="445"/>
      <c r="B824" s="445"/>
      <c r="C824" s="445"/>
      <c r="D824" s="445"/>
      <c r="E824" s="445"/>
      <c r="F824" s="445"/>
      <c r="G824" s="445"/>
      <c r="H824" s="445"/>
      <c r="I824" s="445"/>
      <c r="J824" s="445"/>
      <c r="K824" s="445"/>
      <c r="L824" s="445"/>
      <c r="M824" s="445"/>
      <c r="N824" s="445"/>
      <c r="O824" s="445"/>
      <c r="P824" s="445"/>
      <c r="Q824" s="445"/>
      <c r="R824" s="445"/>
      <c r="S824" s="445"/>
      <c r="T824" s="445"/>
      <c r="U824" s="445"/>
      <c r="V824" s="445"/>
      <c r="W824" s="445"/>
      <c r="X824" s="445"/>
      <c r="Y824" s="445"/>
      <c r="Z824" s="445"/>
      <c r="AA824" s="445"/>
      <c r="AB824" s="445"/>
      <c r="AC824" s="445"/>
      <c r="AD824" s="445"/>
      <c r="AE824" s="445"/>
      <c r="AF824" s="445"/>
      <c r="AG824" s="445"/>
      <c r="AH824" s="445"/>
      <c r="AI824" s="445"/>
      <c r="AJ824" s="445"/>
      <c r="AK824" s="445"/>
      <c r="AL824" s="445"/>
      <c r="AM824" s="445"/>
      <c r="AN824" s="445"/>
      <c r="AO824" s="445"/>
    </row>
    <row r="825" spans="1:41" s="446" customFormat="1">
      <c r="A825" s="445"/>
      <c r="B825" s="445"/>
      <c r="C825" s="445"/>
      <c r="D825" s="445"/>
      <c r="E825" s="445"/>
      <c r="F825" s="445"/>
      <c r="G825" s="445"/>
      <c r="H825" s="445"/>
      <c r="I825" s="445"/>
      <c r="J825" s="445"/>
      <c r="K825" s="445"/>
      <c r="L825" s="445"/>
      <c r="M825" s="445"/>
      <c r="N825" s="445"/>
      <c r="O825" s="445"/>
      <c r="P825" s="445"/>
      <c r="Q825" s="445"/>
      <c r="R825" s="445"/>
      <c r="S825" s="445"/>
      <c r="T825" s="445"/>
      <c r="U825" s="445"/>
      <c r="V825" s="445"/>
      <c r="W825" s="445"/>
      <c r="X825" s="445"/>
      <c r="Y825" s="445"/>
      <c r="Z825" s="445"/>
      <c r="AA825" s="445"/>
      <c r="AB825" s="445"/>
      <c r="AC825" s="445"/>
      <c r="AD825" s="445"/>
      <c r="AE825" s="445"/>
      <c r="AF825" s="445"/>
      <c r="AG825" s="445"/>
      <c r="AH825" s="445"/>
      <c r="AI825" s="445"/>
      <c r="AJ825" s="445"/>
      <c r="AK825" s="445"/>
      <c r="AL825" s="445"/>
      <c r="AM825" s="445"/>
      <c r="AN825" s="445"/>
      <c r="AO825" s="445"/>
    </row>
    <row r="826" spans="1:41" s="446" customFormat="1">
      <c r="A826" s="445"/>
      <c r="B826" s="445"/>
      <c r="C826" s="445"/>
      <c r="D826" s="445"/>
      <c r="E826" s="445"/>
      <c r="F826" s="445"/>
      <c r="G826" s="445"/>
      <c r="H826" s="445"/>
      <c r="I826" s="445"/>
      <c r="J826" s="445"/>
      <c r="K826" s="445"/>
      <c r="L826" s="445"/>
      <c r="M826" s="445"/>
      <c r="N826" s="445"/>
      <c r="O826" s="445"/>
      <c r="P826" s="445"/>
      <c r="Q826" s="445"/>
      <c r="R826" s="445"/>
      <c r="S826" s="445"/>
      <c r="T826" s="445"/>
      <c r="U826" s="445"/>
      <c r="V826" s="445"/>
      <c r="W826" s="445"/>
      <c r="X826" s="445"/>
      <c r="Y826" s="445"/>
      <c r="Z826" s="445"/>
      <c r="AA826" s="445"/>
      <c r="AB826" s="445"/>
      <c r="AC826" s="445"/>
      <c r="AD826" s="445"/>
      <c r="AE826" s="445"/>
      <c r="AF826" s="445"/>
      <c r="AG826" s="445"/>
      <c r="AH826" s="445"/>
      <c r="AI826" s="445"/>
      <c r="AJ826" s="445"/>
      <c r="AK826" s="445"/>
      <c r="AL826" s="445"/>
      <c r="AM826" s="445"/>
      <c r="AN826" s="445"/>
      <c r="AO826" s="445"/>
    </row>
    <row r="827" spans="1:41" s="446" customFormat="1">
      <c r="A827" s="445"/>
      <c r="B827" s="445"/>
      <c r="C827" s="445"/>
      <c r="D827" s="445"/>
      <c r="E827" s="445"/>
      <c r="F827" s="445"/>
      <c r="G827" s="445"/>
      <c r="H827" s="445"/>
      <c r="I827" s="445"/>
      <c r="J827" s="445"/>
      <c r="K827" s="445"/>
      <c r="L827" s="445"/>
      <c r="M827" s="445"/>
      <c r="N827" s="445"/>
      <c r="O827" s="445"/>
      <c r="P827" s="445"/>
      <c r="Q827" s="445"/>
      <c r="R827" s="445"/>
      <c r="S827" s="445"/>
      <c r="T827" s="445"/>
      <c r="U827" s="445"/>
      <c r="V827" s="445"/>
      <c r="W827" s="445"/>
      <c r="X827" s="445"/>
      <c r="Y827" s="445"/>
      <c r="Z827" s="445"/>
      <c r="AA827" s="445"/>
      <c r="AB827" s="445"/>
      <c r="AC827" s="445"/>
      <c r="AD827" s="445"/>
      <c r="AE827" s="445"/>
      <c r="AF827" s="445"/>
      <c r="AG827" s="445"/>
      <c r="AH827" s="445"/>
      <c r="AI827" s="445"/>
      <c r="AJ827" s="445"/>
      <c r="AK827" s="445"/>
      <c r="AL827" s="445"/>
      <c r="AM827" s="445"/>
      <c r="AN827" s="445"/>
      <c r="AO827" s="445"/>
    </row>
    <row r="828" spans="1:41" s="446" customFormat="1">
      <c r="A828" s="445"/>
      <c r="B828" s="445"/>
      <c r="C828" s="445"/>
      <c r="D828" s="445"/>
      <c r="E828" s="445"/>
      <c r="F828" s="445"/>
      <c r="G828" s="445"/>
      <c r="H828" s="445"/>
      <c r="I828" s="445"/>
      <c r="J828" s="445"/>
      <c r="K828" s="445"/>
      <c r="L828" s="445"/>
      <c r="M828" s="445"/>
      <c r="N828" s="445"/>
      <c r="O828" s="445"/>
      <c r="P828" s="445"/>
      <c r="Q828" s="445"/>
      <c r="R828" s="445"/>
      <c r="S828" s="445"/>
      <c r="T828" s="445"/>
      <c r="U828" s="445"/>
      <c r="V828" s="445"/>
      <c r="W828" s="445"/>
      <c r="X828" s="445"/>
      <c r="Y828" s="445"/>
      <c r="Z828" s="445"/>
      <c r="AA828" s="445"/>
      <c r="AB828" s="445"/>
      <c r="AC828" s="445"/>
      <c r="AD828" s="445"/>
      <c r="AE828" s="445"/>
      <c r="AF828" s="445"/>
      <c r="AG828" s="445"/>
      <c r="AH828" s="445"/>
      <c r="AI828" s="445"/>
      <c r="AJ828" s="445"/>
      <c r="AK828" s="445"/>
      <c r="AL828" s="445"/>
      <c r="AM828" s="445"/>
      <c r="AN828" s="445"/>
      <c r="AO828" s="445"/>
    </row>
    <row r="829" spans="1:41" s="446" customFormat="1">
      <c r="A829" s="445"/>
      <c r="B829" s="445"/>
      <c r="C829" s="445"/>
      <c r="D829" s="445"/>
      <c r="E829" s="445"/>
      <c r="F829" s="445"/>
      <c r="G829" s="445"/>
      <c r="H829" s="445"/>
      <c r="I829" s="445"/>
      <c r="J829" s="445"/>
      <c r="K829" s="445"/>
      <c r="L829" s="445"/>
      <c r="M829" s="445"/>
      <c r="N829" s="445"/>
      <c r="O829" s="445"/>
      <c r="P829" s="445"/>
      <c r="Q829" s="445"/>
      <c r="R829" s="445"/>
      <c r="S829" s="445"/>
      <c r="T829" s="445"/>
      <c r="U829" s="445"/>
      <c r="V829" s="445"/>
      <c r="W829" s="445"/>
      <c r="X829" s="445"/>
      <c r="Y829" s="445"/>
      <c r="Z829" s="445"/>
      <c r="AA829" s="445"/>
      <c r="AB829" s="445"/>
      <c r="AC829" s="445"/>
      <c r="AD829" s="445"/>
      <c r="AE829" s="445"/>
      <c r="AF829" s="445"/>
      <c r="AG829" s="445"/>
      <c r="AH829" s="445"/>
      <c r="AI829" s="445"/>
      <c r="AJ829" s="445"/>
      <c r="AK829" s="445"/>
      <c r="AL829" s="445"/>
      <c r="AM829" s="445"/>
      <c r="AN829" s="445"/>
      <c r="AO829" s="445"/>
    </row>
    <row r="830" spans="1:41" s="446" customFormat="1">
      <c r="A830" s="445"/>
      <c r="B830" s="445"/>
      <c r="C830" s="445"/>
      <c r="D830" s="445"/>
      <c r="E830" s="445"/>
      <c r="F830" s="445"/>
      <c r="G830" s="445"/>
      <c r="H830" s="445"/>
      <c r="I830" s="445"/>
      <c r="J830" s="445"/>
      <c r="K830" s="445"/>
      <c r="L830" s="445"/>
      <c r="M830" s="445"/>
      <c r="N830" s="445"/>
      <c r="O830" s="445"/>
      <c r="P830" s="445"/>
      <c r="Q830" s="445"/>
      <c r="R830" s="445"/>
      <c r="S830" s="445"/>
      <c r="T830" s="445"/>
      <c r="U830" s="445"/>
      <c r="V830" s="445"/>
      <c r="W830" s="445"/>
      <c r="X830" s="445"/>
      <c r="Y830" s="445"/>
      <c r="Z830" s="445"/>
      <c r="AA830" s="445"/>
      <c r="AB830" s="445"/>
      <c r="AC830" s="445"/>
      <c r="AD830" s="445"/>
      <c r="AE830" s="445"/>
      <c r="AF830" s="445"/>
      <c r="AG830" s="445"/>
      <c r="AH830" s="445"/>
      <c r="AI830" s="445"/>
      <c r="AJ830" s="445"/>
      <c r="AK830" s="445"/>
      <c r="AL830" s="445"/>
      <c r="AM830" s="445"/>
      <c r="AN830" s="445"/>
      <c r="AO830" s="445"/>
    </row>
    <row r="831" spans="1:41" s="446" customFormat="1">
      <c r="A831" s="445"/>
      <c r="B831" s="445"/>
      <c r="C831" s="445"/>
      <c r="D831" s="445"/>
      <c r="E831" s="445"/>
      <c r="F831" s="445"/>
      <c r="G831" s="445"/>
      <c r="H831" s="445"/>
      <c r="I831" s="445"/>
      <c r="J831" s="445"/>
      <c r="K831" s="445"/>
      <c r="L831" s="445"/>
      <c r="M831" s="445"/>
      <c r="N831" s="445"/>
      <c r="O831" s="445"/>
      <c r="P831" s="445"/>
      <c r="Q831" s="445"/>
      <c r="R831" s="445"/>
      <c r="S831" s="445"/>
      <c r="T831" s="445"/>
      <c r="U831" s="445"/>
      <c r="V831" s="445"/>
      <c r="W831" s="445"/>
      <c r="X831" s="445"/>
      <c r="Y831" s="445"/>
      <c r="Z831" s="445"/>
      <c r="AA831" s="445"/>
      <c r="AB831" s="445"/>
      <c r="AC831" s="445"/>
      <c r="AD831" s="445"/>
      <c r="AE831" s="445"/>
      <c r="AF831" s="445"/>
      <c r="AG831" s="445"/>
      <c r="AH831" s="445"/>
      <c r="AI831" s="445"/>
      <c r="AJ831" s="445"/>
      <c r="AK831" s="445"/>
      <c r="AL831" s="445"/>
      <c r="AM831" s="445"/>
      <c r="AN831" s="445"/>
      <c r="AO831" s="445"/>
    </row>
    <row r="832" spans="1:41" s="446" customFormat="1">
      <c r="A832" s="445"/>
      <c r="B832" s="445"/>
      <c r="C832" s="445"/>
      <c r="D832" s="445"/>
      <c r="E832" s="445"/>
      <c r="F832" s="445"/>
      <c r="G832" s="445"/>
      <c r="H832" s="445"/>
      <c r="I832" s="445"/>
      <c r="J832" s="445"/>
      <c r="K832" s="445"/>
      <c r="L832" s="445"/>
      <c r="M832" s="445"/>
      <c r="N832" s="445"/>
      <c r="O832" s="445"/>
      <c r="P832" s="445"/>
      <c r="Q832" s="445"/>
      <c r="R832" s="445"/>
      <c r="S832" s="445"/>
      <c r="T832" s="445"/>
      <c r="U832" s="445"/>
      <c r="V832" s="445"/>
      <c r="W832" s="445"/>
      <c r="X832" s="445"/>
      <c r="Y832" s="445"/>
      <c r="Z832" s="445"/>
      <c r="AA832" s="445"/>
      <c r="AB832" s="445"/>
      <c r="AC832" s="445"/>
      <c r="AD832" s="445"/>
      <c r="AE832" s="445"/>
      <c r="AF832" s="445"/>
      <c r="AG832" s="445"/>
      <c r="AH832" s="445"/>
      <c r="AI832" s="445"/>
      <c r="AJ832" s="445"/>
      <c r="AK832" s="445"/>
      <c r="AL832" s="445"/>
      <c r="AM832" s="445"/>
      <c r="AN832" s="445"/>
      <c r="AO832" s="445"/>
    </row>
    <row r="833" spans="1:41" s="446" customFormat="1">
      <c r="A833" s="445"/>
      <c r="B833" s="445"/>
      <c r="C833" s="445"/>
      <c r="D833" s="445"/>
      <c r="E833" s="445"/>
      <c r="F833" s="445"/>
      <c r="G833" s="445"/>
      <c r="H833" s="445"/>
      <c r="I833" s="445"/>
      <c r="J833" s="445"/>
      <c r="K833" s="445"/>
      <c r="L833" s="445"/>
      <c r="M833" s="445"/>
      <c r="N833" s="445"/>
      <c r="O833" s="445"/>
      <c r="P833" s="445"/>
      <c r="Q833" s="445"/>
      <c r="R833" s="445"/>
      <c r="S833" s="445"/>
      <c r="T833" s="445"/>
      <c r="U833" s="445"/>
      <c r="V833" s="445"/>
      <c r="W833" s="445"/>
      <c r="X833" s="445"/>
      <c r="Y833" s="445"/>
      <c r="Z833" s="445"/>
      <c r="AA833" s="445"/>
      <c r="AB833" s="445"/>
      <c r="AC833" s="445"/>
      <c r="AD833" s="445"/>
      <c r="AE833" s="445"/>
      <c r="AF833" s="445"/>
      <c r="AG833" s="445"/>
      <c r="AH833" s="445"/>
      <c r="AI833" s="445"/>
      <c r="AJ833" s="445"/>
      <c r="AK833" s="445"/>
      <c r="AL833" s="445"/>
      <c r="AM833" s="445"/>
      <c r="AN833" s="445"/>
      <c r="AO833" s="445"/>
    </row>
    <row r="834" spans="1:41" s="446" customFormat="1">
      <c r="A834" s="445"/>
      <c r="B834" s="445"/>
      <c r="C834" s="445"/>
      <c r="D834" s="445"/>
      <c r="E834" s="445"/>
      <c r="F834" s="445"/>
      <c r="G834" s="445"/>
      <c r="H834" s="445"/>
      <c r="I834" s="445"/>
      <c r="J834" s="445"/>
      <c r="K834" s="445"/>
      <c r="L834" s="445"/>
      <c r="M834" s="445"/>
      <c r="N834" s="445"/>
      <c r="O834" s="445"/>
      <c r="P834" s="445"/>
      <c r="Q834" s="445"/>
      <c r="R834" s="445"/>
      <c r="S834" s="445"/>
      <c r="T834" s="445"/>
      <c r="U834" s="445"/>
      <c r="V834" s="445"/>
      <c r="W834" s="445"/>
      <c r="X834" s="445"/>
      <c r="Y834" s="445"/>
      <c r="Z834" s="445"/>
      <c r="AA834" s="445"/>
      <c r="AB834" s="445"/>
      <c r="AC834" s="445"/>
      <c r="AD834" s="445"/>
      <c r="AE834" s="445"/>
      <c r="AF834" s="445"/>
      <c r="AG834" s="445"/>
      <c r="AH834" s="445"/>
      <c r="AI834" s="445"/>
      <c r="AJ834" s="445"/>
      <c r="AK834" s="445"/>
      <c r="AL834" s="445"/>
      <c r="AM834" s="445"/>
      <c r="AN834" s="445"/>
      <c r="AO834" s="445"/>
    </row>
    <row r="835" spans="1:41" s="446" customFormat="1">
      <c r="A835" s="445"/>
      <c r="B835" s="445"/>
      <c r="C835" s="445"/>
      <c r="D835" s="445"/>
      <c r="E835" s="445"/>
      <c r="F835" s="445"/>
      <c r="G835" s="445"/>
      <c r="H835" s="445"/>
      <c r="I835" s="445"/>
      <c r="J835" s="445"/>
      <c r="K835" s="445"/>
      <c r="L835" s="445"/>
      <c r="M835" s="445"/>
      <c r="N835" s="445"/>
      <c r="O835" s="445"/>
      <c r="P835" s="445"/>
      <c r="Q835" s="445"/>
      <c r="R835" s="445"/>
      <c r="S835" s="445"/>
      <c r="T835" s="445"/>
      <c r="U835" s="445"/>
      <c r="V835" s="445"/>
      <c r="W835" s="445"/>
      <c r="X835" s="445"/>
      <c r="Y835" s="445"/>
      <c r="Z835" s="445"/>
      <c r="AA835" s="445"/>
      <c r="AB835" s="445"/>
      <c r="AC835" s="445"/>
      <c r="AD835" s="445"/>
      <c r="AE835" s="445"/>
      <c r="AF835" s="445"/>
      <c r="AG835" s="445"/>
      <c r="AH835" s="445"/>
      <c r="AI835" s="445"/>
      <c r="AJ835" s="445"/>
      <c r="AK835" s="445"/>
      <c r="AL835" s="445"/>
      <c r="AM835" s="445"/>
      <c r="AN835" s="445"/>
      <c r="AO835" s="445"/>
    </row>
    <row r="836" spans="1:41" s="446" customFormat="1">
      <c r="A836" s="445"/>
      <c r="B836" s="445"/>
      <c r="C836" s="445"/>
      <c r="D836" s="445"/>
      <c r="E836" s="445"/>
      <c r="F836" s="445"/>
      <c r="G836" s="445"/>
      <c r="H836" s="445"/>
      <c r="I836" s="445"/>
      <c r="J836" s="445"/>
      <c r="K836" s="445"/>
      <c r="L836" s="445"/>
      <c r="M836" s="445"/>
      <c r="N836" s="445"/>
      <c r="O836" s="445"/>
      <c r="P836" s="445"/>
      <c r="Q836" s="445"/>
      <c r="R836" s="445"/>
      <c r="S836" s="445"/>
      <c r="T836" s="445"/>
      <c r="U836" s="445"/>
      <c r="V836" s="445"/>
      <c r="W836" s="445"/>
      <c r="X836" s="445"/>
      <c r="Y836" s="445"/>
      <c r="Z836" s="445"/>
      <c r="AA836" s="445"/>
      <c r="AB836" s="445"/>
      <c r="AC836" s="445"/>
      <c r="AD836" s="445"/>
      <c r="AE836" s="445"/>
      <c r="AF836" s="445"/>
      <c r="AG836" s="445"/>
      <c r="AH836" s="445"/>
      <c r="AI836" s="445"/>
      <c r="AJ836" s="445"/>
      <c r="AK836" s="445"/>
      <c r="AL836" s="445"/>
      <c r="AM836" s="445"/>
      <c r="AN836" s="445"/>
      <c r="AO836" s="445"/>
    </row>
    <row r="837" spans="1:41" s="446" customFormat="1">
      <c r="A837" s="445"/>
      <c r="B837" s="445"/>
      <c r="C837" s="445"/>
      <c r="D837" s="445"/>
      <c r="E837" s="445"/>
      <c r="F837" s="445"/>
      <c r="G837" s="445"/>
      <c r="H837" s="445"/>
      <c r="I837" s="445"/>
      <c r="J837" s="445"/>
      <c r="K837" s="445"/>
      <c r="L837" s="445"/>
      <c r="M837" s="445"/>
      <c r="N837" s="445"/>
      <c r="O837" s="445"/>
      <c r="P837" s="445"/>
      <c r="Q837" s="445"/>
      <c r="R837" s="445"/>
      <c r="S837" s="445"/>
      <c r="T837" s="445"/>
      <c r="U837" s="445"/>
      <c r="V837" s="445"/>
      <c r="W837" s="445"/>
      <c r="X837" s="445"/>
      <c r="Y837" s="445"/>
      <c r="Z837" s="445"/>
      <c r="AA837" s="445"/>
      <c r="AB837" s="445"/>
      <c r="AC837" s="445"/>
      <c r="AD837" s="445"/>
      <c r="AE837" s="445"/>
      <c r="AF837" s="445"/>
      <c r="AG837" s="445"/>
      <c r="AH837" s="445"/>
      <c r="AI837" s="445"/>
      <c r="AJ837" s="445"/>
      <c r="AK837" s="445"/>
      <c r="AL837" s="445"/>
      <c r="AM837" s="445"/>
      <c r="AN837" s="445"/>
      <c r="AO837" s="445"/>
    </row>
    <row r="838" spans="1:41" s="446" customFormat="1">
      <c r="A838" s="445"/>
      <c r="B838" s="445"/>
      <c r="C838" s="445"/>
      <c r="D838" s="445"/>
      <c r="E838" s="445"/>
      <c r="F838" s="445"/>
      <c r="G838" s="445"/>
      <c r="H838" s="445"/>
      <c r="I838" s="445"/>
      <c r="J838" s="445"/>
      <c r="K838" s="445"/>
      <c r="L838" s="445"/>
      <c r="M838" s="445"/>
      <c r="N838" s="445"/>
      <c r="O838" s="445"/>
      <c r="P838" s="445"/>
      <c r="Q838" s="445"/>
      <c r="R838" s="445"/>
      <c r="S838" s="445"/>
      <c r="T838" s="445"/>
      <c r="U838" s="445"/>
      <c r="V838" s="445"/>
      <c r="W838" s="445"/>
      <c r="X838" s="445"/>
      <c r="Y838" s="445"/>
      <c r="Z838" s="445"/>
      <c r="AA838" s="445"/>
      <c r="AB838" s="445"/>
      <c r="AC838" s="445"/>
      <c r="AD838" s="445"/>
      <c r="AE838" s="445"/>
      <c r="AF838" s="445"/>
      <c r="AG838" s="445"/>
      <c r="AH838" s="445"/>
      <c r="AI838" s="445"/>
      <c r="AJ838" s="445"/>
      <c r="AK838" s="445"/>
      <c r="AL838" s="445"/>
      <c r="AM838" s="445"/>
      <c r="AN838" s="445"/>
      <c r="AO838" s="445"/>
    </row>
    <row r="839" spans="1:41" s="446" customFormat="1">
      <c r="A839" s="445"/>
      <c r="B839" s="445"/>
      <c r="C839" s="445"/>
      <c r="D839" s="445"/>
      <c r="E839" s="445"/>
      <c r="F839" s="445"/>
      <c r="G839" s="445"/>
      <c r="H839" s="445"/>
      <c r="I839" s="445"/>
      <c r="J839" s="445"/>
      <c r="K839" s="445"/>
      <c r="L839" s="445"/>
      <c r="M839" s="445"/>
      <c r="N839" s="445"/>
      <c r="O839" s="445"/>
      <c r="P839" s="445"/>
      <c r="Q839" s="445"/>
      <c r="R839" s="445"/>
      <c r="S839" s="445"/>
      <c r="T839" s="445"/>
      <c r="U839" s="445"/>
      <c r="V839" s="445"/>
      <c r="W839" s="445"/>
      <c r="X839" s="445"/>
      <c r="Y839" s="445"/>
      <c r="Z839" s="445"/>
      <c r="AA839" s="445"/>
      <c r="AB839" s="445"/>
      <c r="AC839" s="445"/>
      <c r="AD839" s="445"/>
      <c r="AE839" s="445"/>
      <c r="AF839" s="445"/>
      <c r="AG839" s="445"/>
      <c r="AH839" s="445"/>
      <c r="AI839" s="445"/>
      <c r="AJ839" s="445"/>
      <c r="AK839" s="445"/>
      <c r="AL839" s="445"/>
      <c r="AM839" s="445"/>
      <c r="AN839" s="445"/>
      <c r="AO839" s="445"/>
    </row>
    <row r="840" spans="1:41" s="446" customFormat="1">
      <c r="A840" s="445"/>
      <c r="B840" s="445"/>
      <c r="C840" s="445"/>
      <c r="D840" s="445"/>
      <c r="E840" s="445"/>
      <c r="F840" s="445"/>
      <c r="G840" s="445"/>
      <c r="H840" s="445"/>
      <c r="I840" s="445"/>
      <c r="J840" s="445"/>
      <c r="K840" s="445"/>
      <c r="L840" s="445"/>
      <c r="M840" s="445"/>
      <c r="N840" s="445"/>
      <c r="O840" s="445"/>
      <c r="P840" s="445"/>
      <c r="Q840" s="445"/>
      <c r="R840" s="445"/>
      <c r="S840" s="445"/>
      <c r="T840" s="445"/>
      <c r="U840" s="445"/>
      <c r="V840" s="445"/>
      <c r="W840" s="445"/>
      <c r="X840" s="445"/>
      <c r="Y840" s="445"/>
      <c r="Z840" s="445"/>
      <c r="AA840" s="445"/>
      <c r="AB840" s="445"/>
      <c r="AC840" s="445"/>
      <c r="AD840" s="445"/>
      <c r="AE840" s="445"/>
      <c r="AF840" s="445"/>
      <c r="AG840" s="445"/>
      <c r="AH840" s="445"/>
      <c r="AI840" s="445"/>
      <c r="AJ840" s="445"/>
      <c r="AK840" s="445"/>
      <c r="AL840" s="445"/>
      <c r="AM840" s="445"/>
      <c r="AN840" s="445"/>
      <c r="AO840" s="445"/>
    </row>
    <row r="841" spans="1:41" s="446" customFormat="1">
      <c r="A841" s="445"/>
      <c r="B841" s="445"/>
      <c r="C841" s="445"/>
      <c r="D841" s="445"/>
      <c r="E841" s="445"/>
      <c r="F841" s="445"/>
      <c r="G841" s="445"/>
      <c r="H841" s="445"/>
      <c r="I841" s="445"/>
      <c r="J841" s="445"/>
      <c r="K841" s="445"/>
      <c r="L841" s="445"/>
      <c r="M841" s="445"/>
      <c r="N841" s="445"/>
      <c r="O841" s="445"/>
      <c r="P841" s="445"/>
      <c r="Q841" s="445"/>
      <c r="R841" s="445"/>
      <c r="S841" s="445"/>
      <c r="T841" s="445"/>
      <c r="U841" s="445"/>
      <c r="V841" s="445"/>
      <c r="W841" s="445"/>
      <c r="X841" s="445"/>
      <c r="Y841" s="445"/>
      <c r="Z841" s="445"/>
      <c r="AA841" s="445"/>
      <c r="AB841" s="445"/>
      <c r="AC841" s="445"/>
      <c r="AD841" s="445"/>
      <c r="AE841" s="445"/>
      <c r="AF841" s="445"/>
      <c r="AG841" s="445"/>
      <c r="AH841" s="445"/>
      <c r="AI841" s="445"/>
      <c r="AJ841" s="445"/>
      <c r="AK841" s="445"/>
      <c r="AL841" s="445"/>
      <c r="AM841" s="445"/>
      <c r="AN841" s="445"/>
      <c r="AO841" s="445"/>
    </row>
    <row r="842" spans="1:41" s="446" customFormat="1">
      <c r="A842" s="445"/>
      <c r="B842" s="445"/>
      <c r="C842" s="445"/>
      <c r="D842" s="445"/>
      <c r="E842" s="445"/>
      <c r="F842" s="445"/>
      <c r="G842" s="445"/>
      <c r="H842" s="445"/>
      <c r="I842" s="445"/>
      <c r="J842" s="445"/>
      <c r="K842" s="445"/>
      <c r="L842" s="445"/>
      <c r="M842" s="445"/>
      <c r="N842" s="445"/>
      <c r="O842" s="445"/>
      <c r="P842" s="445"/>
      <c r="Q842" s="445"/>
      <c r="R842" s="445"/>
      <c r="S842" s="445"/>
      <c r="T842" s="445"/>
      <c r="U842" s="445"/>
      <c r="V842" s="445"/>
      <c r="W842" s="445"/>
      <c r="X842" s="445"/>
      <c r="Y842" s="445"/>
      <c r="Z842" s="445"/>
      <c r="AA842" s="445"/>
      <c r="AB842" s="445"/>
      <c r="AC842" s="445"/>
      <c r="AD842" s="445"/>
      <c r="AE842" s="445"/>
      <c r="AF842" s="445"/>
      <c r="AG842" s="445"/>
      <c r="AH842" s="445"/>
      <c r="AI842" s="445"/>
      <c r="AJ842" s="445"/>
      <c r="AK842" s="445"/>
      <c r="AL842" s="445"/>
      <c r="AM842" s="445"/>
      <c r="AN842" s="445"/>
      <c r="AO842" s="445"/>
    </row>
    <row r="843" spans="1:41" s="446" customFormat="1">
      <c r="A843" s="445"/>
      <c r="B843" s="445"/>
      <c r="C843" s="445"/>
      <c r="D843" s="445"/>
      <c r="E843" s="445"/>
      <c r="F843" s="445"/>
      <c r="G843" s="445"/>
      <c r="H843" s="445"/>
      <c r="I843" s="445"/>
      <c r="J843" s="445"/>
      <c r="K843" s="445"/>
      <c r="L843" s="445"/>
      <c r="M843" s="445"/>
      <c r="N843" s="445"/>
      <c r="O843" s="445"/>
      <c r="P843" s="445"/>
      <c r="Q843" s="445"/>
      <c r="R843" s="445"/>
      <c r="S843" s="445"/>
      <c r="T843" s="445"/>
      <c r="U843" s="445"/>
      <c r="V843" s="445"/>
      <c r="W843" s="445"/>
      <c r="X843" s="445"/>
      <c r="Y843" s="445"/>
      <c r="Z843" s="445"/>
      <c r="AA843" s="445"/>
      <c r="AB843" s="445"/>
      <c r="AC843" s="445"/>
      <c r="AD843" s="445"/>
      <c r="AE843" s="445"/>
      <c r="AF843" s="445"/>
      <c r="AG843" s="445"/>
      <c r="AH843" s="445"/>
      <c r="AI843" s="445"/>
      <c r="AJ843" s="445"/>
      <c r="AK843" s="445"/>
      <c r="AL843" s="445"/>
      <c r="AM843" s="445"/>
      <c r="AN843" s="445"/>
      <c r="AO843" s="445"/>
    </row>
    <row r="844" spans="1:41" s="446" customFormat="1">
      <c r="A844" s="445"/>
      <c r="B844" s="445"/>
      <c r="C844" s="445"/>
      <c r="D844" s="445"/>
      <c r="E844" s="445"/>
      <c r="F844" s="445"/>
      <c r="G844" s="445"/>
      <c r="H844" s="445"/>
      <c r="I844" s="445"/>
      <c r="J844" s="445"/>
      <c r="K844" s="445"/>
      <c r="L844" s="445"/>
      <c r="M844" s="445"/>
      <c r="N844" s="445"/>
      <c r="O844" s="445"/>
      <c r="P844" s="445"/>
      <c r="Q844" s="445"/>
      <c r="R844" s="445"/>
      <c r="S844" s="445"/>
      <c r="T844" s="445"/>
      <c r="U844" s="445"/>
      <c r="V844" s="445"/>
      <c r="W844" s="445"/>
      <c r="X844" s="445"/>
      <c r="Y844" s="445"/>
      <c r="Z844" s="445"/>
      <c r="AA844" s="445"/>
      <c r="AB844" s="445"/>
      <c r="AC844" s="445"/>
      <c r="AD844" s="445"/>
      <c r="AE844" s="445"/>
      <c r="AF844" s="445"/>
      <c r="AG844" s="445"/>
      <c r="AH844" s="445"/>
      <c r="AI844" s="445"/>
      <c r="AJ844" s="445"/>
      <c r="AK844" s="445"/>
      <c r="AL844" s="445"/>
      <c r="AM844" s="445"/>
      <c r="AN844" s="445"/>
      <c r="AO844" s="445"/>
    </row>
    <row r="845" spans="1:41" s="446" customFormat="1">
      <c r="A845" s="445"/>
      <c r="B845" s="445"/>
      <c r="C845" s="445"/>
      <c r="D845" s="445"/>
      <c r="E845" s="445"/>
      <c r="F845" s="445"/>
      <c r="G845" s="445"/>
      <c r="H845" s="445"/>
      <c r="I845" s="445"/>
      <c r="J845" s="445"/>
      <c r="K845" s="445"/>
      <c r="L845" s="445"/>
      <c r="M845" s="445"/>
      <c r="N845" s="445"/>
      <c r="O845" s="445"/>
      <c r="P845" s="445"/>
      <c r="Q845" s="445"/>
      <c r="R845" s="445"/>
      <c r="S845" s="445"/>
      <c r="T845" s="445"/>
      <c r="U845" s="445"/>
      <c r="V845" s="445"/>
      <c r="W845" s="445"/>
      <c r="X845" s="445"/>
      <c r="Y845" s="445"/>
      <c r="Z845" s="445"/>
      <c r="AA845" s="445"/>
      <c r="AB845" s="445"/>
      <c r="AC845" s="445"/>
      <c r="AD845" s="445"/>
      <c r="AE845" s="445"/>
      <c r="AF845" s="445"/>
      <c r="AG845" s="445"/>
      <c r="AH845" s="445"/>
      <c r="AI845" s="445"/>
      <c r="AJ845" s="445"/>
      <c r="AK845" s="445"/>
      <c r="AL845" s="445"/>
      <c r="AM845" s="445"/>
      <c r="AN845" s="445"/>
      <c r="AO845" s="445"/>
    </row>
    <row r="846" spans="1:41" s="446" customFormat="1">
      <c r="A846" s="445"/>
      <c r="B846" s="445"/>
      <c r="C846" s="445"/>
      <c r="D846" s="445"/>
      <c r="E846" s="445"/>
      <c r="F846" s="445"/>
      <c r="G846" s="445"/>
      <c r="H846" s="445"/>
      <c r="I846" s="445"/>
      <c r="J846" s="445"/>
      <c r="K846" s="445"/>
      <c r="L846" s="445"/>
      <c r="M846" s="445"/>
      <c r="N846" s="445"/>
      <c r="O846" s="445"/>
      <c r="P846" s="445"/>
      <c r="Q846" s="445"/>
      <c r="R846" s="445"/>
      <c r="S846" s="445"/>
      <c r="T846" s="445"/>
      <c r="U846" s="445"/>
      <c r="V846" s="445"/>
      <c r="W846" s="445"/>
      <c r="X846" s="445"/>
      <c r="Y846" s="445"/>
      <c r="Z846" s="445"/>
      <c r="AA846" s="445"/>
      <c r="AB846" s="445"/>
      <c r="AC846" s="445"/>
      <c r="AD846" s="445"/>
      <c r="AE846" s="445"/>
      <c r="AF846" s="445"/>
      <c r="AG846" s="445"/>
      <c r="AH846" s="445"/>
      <c r="AI846" s="445"/>
      <c r="AJ846" s="445"/>
      <c r="AK846" s="445"/>
      <c r="AL846" s="445"/>
      <c r="AM846" s="445"/>
      <c r="AN846" s="445"/>
      <c r="AO846" s="445"/>
    </row>
    <row r="847" spans="1:41" s="446" customFormat="1">
      <c r="A847" s="445"/>
      <c r="B847" s="445"/>
      <c r="C847" s="445"/>
      <c r="D847" s="445"/>
      <c r="E847" s="445"/>
      <c r="F847" s="445"/>
      <c r="G847" s="445"/>
      <c r="H847" s="445"/>
      <c r="I847" s="445"/>
      <c r="J847" s="445"/>
      <c r="K847" s="445"/>
      <c r="L847" s="445"/>
      <c r="M847" s="445"/>
      <c r="N847" s="445"/>
      <c r="O847" s="445"/>
      <c r="P847" s="445"/>
      <c r="Q847" s="445"/>
      <c r="R847" s="445"/>
      <c r="S847" s="445"/>
      <c r="T847" s="445"/>
      <c r="U847" s="445"/>
      <c r="V847" s="445"/>
      <c r="W847" s="445"/>
      <c r="X847" s="445"/>
      <c r="Y847" s="445"/>
      <c r="Z847" s="445"/>
      <c r="AA847" s="445"/>
      <c r="AB847" s="445"/>
      <c r="AC847" s="445"/>
      <c r="AD847" s="445"/>
      <c r="AE847" s="445"/>
      <c r="AF847" s="445"/>
      <c r="AG847" s="445"/>
      <c r="AH847" s="445"/>
      <c r="AI847" s="445"/>
      <c r="AJ847" s="445"/>
      <c r="AK847" s="445"/>
      <c r="AL847" s="445"/>
      <c r="AM847" s="445"/>
      <c r="AN847" s="445"/>
      <c r="AO847" s="445"/>
    </row>
    <row r="848" spans="1:41" s="446" customFormat="1">
      <c r="A848" s="445"/>
      <c r="B848" s="445"/>
      <c r="C848" s="445"/>
      <c r="D848" s="445"/>
      <c r="E848" s="445"/>
      <c r="F848" s="445"/>
      <c r="G848" s="445"/>
      <c r="H848" s="445"/>
      <c r="I848" s="445"/>
      <c r="J848" s="445"/>
      <c r="K848" s="445"/>
      <c r="L848" s="445"/>
      <c r="M848" s="445"/>
      <c r="N848" s="445"/>
      <c r="O848" s="445"/>
      <c r="P848" s="445"/>
      <c r="Q848" s="445"/>
      <c r="R848" s="445"/>
      <c r="S848" s="445"/>
      <c r="T848" s="445"/>
      <c r="U848" s="445"/>
      <c r="V848" s="445"/>
      <c r="W848" s="445"/>
      <c r="X848" s="445"/>
      <c r="Y848" s="445"/>
      <c r="Z848" s="445"/>
      <c r="AA848" s="445"/>
      <c r="AB848" s="445"/>
      <c r="AC848" s="445"/>
      <c r="AD848" s="445"/>
      <c r="AE848" s="445"/>
      <c r="AF848" s="445"/>
      <c r="AG848" s="445"/>
      <c r="AH848" s="445"/>
      <c r="AI848" s="445"/>
      <c r="AJ848" s="445"/>
      <c r="AK848" s="445"/>
      <c r="AL848" s="445"/>
      <c r="AM848" s="445"/>
      <c r="AN848" s="445"/>
      <c r="AO848" s="445"/>
    </row>
    <row r="849" spans="1:41" s="446" customFormat="1">
      <c r="A849" s="445"/>
      <c r="B849" s="445"/>
      <c r="C849" s="445"/>
      <c r="D849" s="445"/>
      <c r="E849" s="445"/>
      <c r="F849" s="445"/>
      <c r="G849" s="445"/>
      <c r="H849" s="445"/>
      <c r="I849" s="445"/>
      <c r="J849" s="445"/>
      <c r="K849" s="445"/>
      <c r="L849" s="445"/>
      <c r="M849" s="445"/>
      <c r="N849" s="445"/>
      <c r="O849" s="445"/>
      <c r="P849" s="445"/>
      <c r="Q849" s="445"/>
      <c r="R849" s="445"/>
      <c r="S849" s="445"/>
      <c r="T849" s="445"/>
      <c r="U849" s="445"/>
      <c r="V849" s="445"/>
      <c r="W849" s="445"/>
      <c r="X849" s="445"/>
      <c r="Y849" s="445"/>
      <c r="Z849" s="445"/>
      <c r="AA849" s="445"/>
      <c r="AB849" s="445"/>
      <c r="AC849" s="445"/>
      <c r="AD849" s="445"/>
      <c r="AE849" s="445"/>
      <c r="AF849" s="445"/>
      <c r="AG849" s="445"/>
      <c r="AH849" s="445"/>
      <c r="AI849" s="445"/>
      <c r="AJ849" s="445"/>
      <c r="AK849" s="445"/>
      <c r="AL849" s="445"/>
      <c r="AM849" s="445"/>
      <c r="AN849" s="445"/>
      <c r="AO849" s="445"/>
    </row>
    <row r="850" spans="1:41" s="446" customFormat="1">
      <c r="A850" s="445"/>
      <c r="B850" s="445"/>
      <c r="C850" s="445"/>
      <c r="D850" s="445"/>
      <c r="E850" s="445"/>
      <c r="F850" s="445"/>
      <c r="G850" s="445"/>
      <c r="H850" s="445"/>
      <c r="I850" s="445"/>
      <c r="J850" s="445"/>
      <c r="K850" s="445"/>
      <c r="L850" s="445"/>
      <c r="M850" s="445"/>
      <c r="N850" s="445"/>
      <c r="O850" s="445"/>
      <c r="P850" s="445"/>
      <c r="Q850" s="445"/>
      <c r="R850" s="445"/>
      <c r="S850" s="445"/>
      <c r="T850" s="445"/>
      <c r="U850" s="445"/>
      <c r="V850" s="445"/>
      <c r="W850" s="445"/>
      <c r="X850" s="445"/>
      <c r="Y850" s="445"/>
      <c r="Z850" s="445"/>
      <c r="AA850" s="445"/>
      <c r="AB850" s="445"/>
      <c r="AC850" s="445"/>
      <c r="AD850" s="445"/>
      <c r="AE850" s="445"/>
      <c r="AF850" s="445"/>
      <c r="AG850" s="445"/>
      <c r="AH850" s="445"/>
      <c r="AI850" s="445"/>
      <c r="AJ850" s="445"/>
      <c r="AK850" s="445"/>
      <c r="AL850" s="445"/>
      <c r="AM850" s="445"/>
      <c r="AN850" s="445"/>
      <c r="AO850" s="445"/>
    </row>
    <row r="851" spans="1:41" s="446" customFormat="1">
      <c r="A851" s="445"/>
      <c r="B851" s="445"/>
      <c r="C851" s="445"/>
      <c r="D851" s="445"/>
      <c r="E851" s="445"/>
      <c r="F851" s="445"/>
      <c r="G851" s="445"/>
      <c r="H851" s="445"/>
      <c r="I851" s="445"/>
      <c r="J851" s="445"/>
      <c r="K851" s="445"/>
      <c r="L851" s="445"/>
      <c r="M851" s="445"/>
      <c r="N851" s="445"/>
      <c r="O851" s="445"/>
      <c r="P851" s="445"/>
      <c r="Q851" s="445"/>
      <c r="R851" s="445"/>
      <c r="S851" s="445"/>
      <c r="T851" s="445"/>
      <c r="U851" s="445"/>
      <c r="V851" s="445"/>
      <c r="W851" s="445"/>
      <c r="X851" s="445"/>
      <c r="Y851" s="445"/>
      <c r="Z851" s="445"/>
      <c r="AA851" s="445"/>
      <c r="AB851" s="445"/>
      <c r="AC851" s="445"/>
      <c r="AD851" s="445"/>
      <c r="AE851" s="445"/>
      <c r="AF851" s="445"/>
      <c r="AG851" s="445"/>
      <c r="AH851" s="445"/>
      <c r="AI851" s="445"/>
      <c r="AJ851" s="445"/>
      <c r="AK851" s="445"/>
      <c r="AL851" s="445"/>
      <c r="AM851" s="445"/>
      <c r="AN851" s="445"/>
      <c r="AO851" s="445"/>
    </row>
    <row r="852" spans="1:41" s="446" customFormat="1">
      <c r="A852" s="445"/>
      <c r="B852" s="445"/>
      <c r="C852" s="445"/>
      <c r="D852" s="445"/>
      <c r="E852" s="445"/>
      <c r="F852" s="445"/>
      <c r="G852" s="445"/>
      <c r="H852" s="445"/>
      <c r="I852" s="445"/>
      <c r="J852" s="445"/>
      <c r="K852" s="445"/>
      <c r="L852" s="445"/>
      <c r="M852" s="445"/>
      <c r="N852" s="445"/>
      <c r="O852" s="445"/>
      <c r="P852" s="445"/>
      <c r="Q852" s="445"/>
      <c r="R852" s="445"/>
      <c r="S852" s="445"/>
      <c r="T852" s="445"/>
      <c r="U852" s="445"/>
      <c r="V852" s="445"/>
      <c r="W852" s="445"/>
      <c r="X852" s="445"/>
      <c r="Y852" s="445"/>
      <c r="Z852" s="445"/>
      <c r="AA852" s="445"/>
      <c r="AB852" s="445"/>
      <c r="AC852" s="445"/>
      <c r="AD852" s="445"/>
      <c r="AE852" s="445"/>
      <c r="AF852" s="445"/>
      <c r="AG852" s="445"/>
      <c r="AH852" s="445"/>
      <c r="AI852" s="445"/>
      <c r="AJ852" s="445"/>
      <c r="AK852" s="445"/>
      <c r="AL852" s="445"/>
      <c r="AM852" s="445"/>
      <c r="AN852" s="445"/>
      <c r="AO852" s="445"/>
    </row>
    <row r="853" spans="1:41" s="446" customFormat="1">
      <c r="A853" s="445"/>
      <c r="B853" s="445"/>
      <c r="C853" s="445"/>
      <c r="D853" s="445"/>
      <c r="E853" s="445"/>
      <c r="F853" s="445"/>
      <c r="G853" s="445"/>
      <c r="H853" s="445"/>
      <c r="I853" s="445"/>
      <c r="J853" s="445"/>
      <c r="K853" s="445"/>
      <c r="L853" s="445"/>
      <c r="M853" s="445"/>
      <c r="N853" s="445"/>
      <c r="O853" s="445"/>
      <c r="P853" s="445"/>
      <c r="Q853" s="445"/>
      <c r="R853" s="445"/>
      <c r="S853" s="445"/>
      <c r="T853" s="445"/>
      <c r="U853" s="445"/>
      <c r="V853" s="445"/>
      <c r="W853" s="445"/>
      <c r="X853" s="445"/>
      <c r="Y853" s="445"/>
      <c r="Z853" s="445"/>
      <c r="AA853" s="445"/>
      <c r="AB853" s="445"/>
      <c r="AC853" s="445"/>
      <c r="AD853" s="445"/>
      <c r="AE853" s="445"/>
      <c r="AF853" s="445"/>
      <c r="AG853" s="445"/>
      <c r="AH853" s="445"/>
      <c r="AI853" s="445"/>
      <c r="AJ853" s="445"/>
      <c r="AK853" s="445"/>
      <c r="AL853" s="445"/>
      <c r="AM853" s="445"/>
      <c r="AN853" s="445"/>
      <c r="AO853" s="445"/>
    </row>
    <row r="854" spans="1:41" s="446" customFormat="1">
      <c r="A854" s="445"/>
      <c r="B854" s="445"/>
      <c r="C854" s="445"/>
      <c r="D854" s="445"/>
      <c r="E854" s="445"/>
      <c r="F854" s="445"/>
      <c r="G854" s="445"/>
      <c r="H854" s="445"/>
      <c r="I854" s="445"/>
      <c r="J854" s="445"/>
      <c r="K854" s="445"/>
      <c r="L854" s="445"/>
      <c r="M854" s="445"/>
      <c r="N854" s="445"/>
      <c r="O854" s="445"/>
      <c r="P854" s="445"/>
      <c r="Q854" s="445"/>
      <c r="R854" s="445"/>
      <c r="S854" s="445"/>
      <c r="T854" s="445"/>
      <c r="U854" s="445"/>
      <c r="V854" s="445"/>
      <c r="W854" s="445"/>
      <c r="X854" s="445"/>
      <c r="Y854" s="445"/>
      <c r="Z854" s="445"/>
      <c r="AA854" s="445"/>
      <c r="AB854" s="445"/>
      <c r="AC854" s="445"/>
      <c r="AD854" s="445"/>
      <c r="AE854" s="445"/>
      <c r="AF854" s="445"/>
      <c r="AG854" s="445"/>
      <c r="AH854" s="445"/>
      <c r="AI854" s="445"/>
      <c r="AJ854" s="445"/>
      <c r="AK854" s="445"/>
      <c r="AL854" s="445"/>
      <c r="AM854" s="445"/>
      <c r="AN854" s="445"/>
      <c r="AO854" s="445"/>
    </row>
    <row r="855" spans="1:41" s="446" customFormat="1">
      <c r="A855" s="445"/>
      <c r="B855" s="445"/>
      <c r="C855" s="445"/>
      <c r="D855" s="445"/>
      <c r="E855" s="445"/>
      <c r="F855" s="445"/>
      <c r="G855" s="445"/>
      <c r="H855" s="445"/>
      <c r="I855" s="445"/>
      <c r="J855" s="445"/>
      <c r="K855" s="445"/>
      <c r="L855" s="445"/>
      <c r="M855" s="445"/>
      <c r="N855" s="445"/>
      <c r="O855" s="445"/>
      <c r="P855" s="445"/>
      <c r="Q855" s="445"/>
      <c r="R855" s="445"/>
      <c r="S855" s="445"/>
      <c r="T855" s="445"/>
      <c r="U855" s="445"/>
      <c r="V855" s="445"/>
      <c r="W855" s="445"/>
      <c r="X855" s="445"/>
      <c r="Y855" s="445"/>
      <c r="Z855" s="445"/>
      <c r="AA855" s="445"/>
      <c r="AB855" s="445"/>
      <c r="AC855" s="445"/>
      <c r="AD855" s="445"/>
      <c r="AE855" s="445"/>
      <c r="AF855" s="445"/>
      <c r="AG855" s="445"/>
      <c r="AH855" s="445"/>
      <c r="AI855" s="445"/>
      <c r="AJ855" s="445"/>
      <c r="AK855" s="445"/>
      <c r="AL855" s="445"/>
      <c r="AM855" s="445"/>
      <c r="AN855" s="445"/>
      <c r="AO855" s="445"/>
    </row>
    <row r="856" spans="1:41" s="446" customFormat="1">
      <c r="A856" s="445"/>
      <c r="B856" s="445"/>
      <c r="C856" s="445"/>
      <c r="D856" s="445"/>
      <c r="E856" s="445"/>
      <c r="F856" s="445"/>
      <c r="G856" s="445"/>
      <c r="H856" s="445"/>
      <c r="I856" s="445"/>
      <c r="J856" s="445"/>
      <c r="K856" s="445"/>
      <c r="L856" s="445"/>
      <c r="M856" s="445"/>
      <c r="N856" s="445"/>
      <c r="O856" s="445"/>
      <c r="P856" s="445"/>
      <c r="Q856" s="445"/>
      <c r="R856" s="445"/>
      <c r="S856" s="445"/>
      <c r="T856" s="445"/>
      <c r="U856" s="445"/>
      <c r="V856" s="445"/>
      <c r="W856" s="445"/>
      <c r="X856" s="445"/>
      <c r="Y856" s="445"/>
      <c r="Z856" s="445"/>
      <c r="AA856" s="445"/>
      <c r="AB856" s="445"/>
      <c r="AC856" s="445"/>
      <c r="AD856" s="445"/>
      <c r="AE856" s="445"/>
      <c r="AF856" s="445"/>
      <c r="AG856" s="445"/>
      <c r="AH856" s="445"/>
      <c r="AI856" s="445"/>
      <c r="AJ856" s="445"/>
      <c r="AK856" s="445"/>
      <c r="AL856" s="445"/>
      <c r="AM856" s="445"/>
      <c r="AN856" s="445"/>
      <c r="AO856" s="445"/>
    </row>
    <row r="857" spans="1:41" s="446" customFormat="1">
      <c r="A857" s="445"/>
      <c r="B857" s="445"/>
      <c r="C857" s="445"/>
      <c r="D857" s="445"/>
      <c r="E857" s="445"/>
      <c r="F857" s="445"/>
      <c r="G857" s="445"/>
      <c r="H857" s="445"/>
      <c r="I857" s="445"/>
      <c r="J857" s="445"/>
      <c r="K857" s="445"/>
      <c r="L857" s="445"/>
      <c r="M857" s="445"/>
      <c r="N857" s="445"/>
      <c r="O857" s="445"/>
      <c r="P857" s="445"/>
      <c r="Q857" s="445"/>
      <c r="R857" s="445"/>
      <c r="S857" s="445"/>
      <c r="T857" s="445"/>
      <c r="U857" s="445"/>
      <c r="V857" s="445"/>
      <c r="W857" s="445"/>
      <c r="X857" s="445"/>
      <c r="Y857" s="445"/>
      <c r="Z857" s="445"/>
      <c r="AA857" s="445"/>
      <c r="AB857" s="445"/>
      <c r="AC857" s="445"/>
      <c r="AD857" s="445"/>
      <c r="AE857" s="445"/>
      <c r="AF857" s="445"/>
      <c r="AG857" s="445"/>
      <c r="AH857" s="445"/>
      <c r="AI857" s="445"/>
      <c r="AJ857" s="445"/>
      <c r="AK857" s="445"/>
      <c r="AL857" s="445"/>
      <c r="AM857" s="445"/>
      <c r="AN857" s="445"/>
      <c r="AO857" s="445"/>
    </row>
    <row r="858" spans="1:41" s="446" customFormat="1">
      <c r="A858" s="445"/>
      <c r="B858" s="445"/>
      <c r="C858" s="445"/>
      <c r="D858" s="445"/>
      <c r="E858" s="445"/>
      <c r="F858" s="445"/>
      <c r="G858" s="445"/>
      <c r="H858" s="445"/>
      <c r="I858" s="445"/>
      <c r="J858" s="445"/>
      <c r="K858" s="445"/>
      <c r="L858" s="445"/>
      <c r="M858" s="445"/>
      <c r="N858" s="445"/>
      <c r="O858" s="445"/>
      <c r="P858" s="445"/>
      <c r="Q858" s="445"/>
      <c r="R858" s="445"/>
      <c r="S858" s="445"/>
      <c r="T858" s="445"/>
      <c r="U858" s="445"/>
      <c r="V858" s="445"/>
      <c r="W858" s="445"/>
      <c r="X858" s="445"/>
      <c r="Y858" s="445"/>
      <c r="Z858" s="445"/>
      <c r="AA858" s="445"/>
      <c r="AB858" s="445"/>
      <c r="AC858" s="445"/>
      <c r="AD858" s="445"/>
      <c r="AE858" s="445"/>
      <c r="AF858" s="445"/>
      <c r="AG858" s="445"/>
      <c r="AH858" s="445"/>
      <c r="AI858" s="445"/>
      <c r="AJ858" s="445"/>
      <c r="AK858" s="445"/>
      <c r="AL858" s="445"/>
      <c r="AM858" s="445"/>
      <c r="AN858" s="445"/>
      <c r="AO858" s="445"/>
    </row>
    <row r="859" spans="1:41" s="446" customFormat="1">
      <c r="A859" s="445"/>
      <c r="B859" s="445"/>
      <c r="C859" s="445"/>
      <c r="D859" s="445"/>
      <c r="E859" s="445"/>
      <c r="F859" s="445"/>
      <c r="G859" s="445"/>
      <c r="H859" s="445"/>
      <c r="I859" s="445"/>
      <c r="J859" s="445"/>
      <c r="K859" s="445"/>
      <c r="L859" s="445"/>
      <c r="M859" s="445"/>
      <c r="N859" s="445"/>
      <c r="O859" s="445"/>
      <c r="P859" s="445"/>
      <c r="Q859" s="445"/>
      <c r="R859" s="445"/>
      <c r="S859" s="445"/>
      <c r="T859" s="445"/>
      <c r="U859" s="445"/>
      <c r="V859" s="445"/>
      <c r="W859" s="445"/>
      <c r="X859" s="445"/>
      <c r="Y859" s="445"/>
      <c r="Z859" s="445"/>
      <c r="AA859" s="445"/>
      <c r="AB859" s="445"/>
      <c r="AC859" s="445"/>
      <c r="AD859" s="445"/>
      <c r="AE859" s="445"/>
      <c r="AF859" s="445"/>
      <c r="AG859" s="445"/>
      <c r="AH859" s="445"/>
      <c r="AI859" s="445"/>
      <c r="AJ859" s="445"/>
      <c r="AK859" s="445"/>
      <c r="AL859" s="445"/>
      <c r="AM859" s="445"/>
      <c r="AN859" s="445"/>
      <c r="AO859" s="445"/>
    </row>
    <row r="860" spans="1:41" s="446" customFormat="1">
      <c r="A860" s="445"/>
      <c r="B860" s="445"/>
      <c r="C860" s="445"/>
      <c r="D860" s="445"/>
      <c r="E860" s="445"/>
      <c r="F860" s="445"/>
      <c r="G860" s="445"/>
      <c r="H860" s="445"/>
      <c r="I860" s="445"/>
      <c r="J860" s="445"/>
      <c r="K860" s="445"/>
      <c r="L860" s="445"/>
      <c r="M860" s="445"/>
      <c r="N860" s="445"/>
      <c r="O860" s="445"/>
      <c r="P860" s="445"/>
      <c r="Q860" s="445"/>
      <c r="R860" s="445"/>
      <c r="S860" s="445"/>
      <c r="T860" s="445"/>
      <c r="U860" s="445"/>
      <c r="V860" s="445"/>
      <c r="W860" s="445"/>
      <c r="X860" s="445"/>
      <c r="Y860" s="445"/>
      <c r="Z860" s="445"/>
      <c r="AA860" s="445"/>
      <c r="AB860" s="445"/>
      <c r="AC860" s="445"/>
      <c r="AD860" s="445"/>
      <c r="AE860" s="445"/>
      <c r="AF860" s="445"/>
      <c r="AG860" s="445"/>
      <c r="AH860" s="445"/>
      <c r="AI860" s="445"/>
      <c r="AJ860" s="445"/>
      <c r="AK860" s="445"/>
      <c r="AL860" s="445"/>
      <c r="AM860" s="445"/>
      <c r="AN860" s="445"/>
      <c r="AO860" s="445"/>
    </row>
    <row r="861" spans="1:41" s="446" customFormat="1">
      <c r="A861" s="445"/>
      <c r="B861" s="445"/>
      <c r="C861" s="445"/>
      <c r="D861" s="445"/>
      <c r="E861" s="445"/>
      <c r="F861" s="445"/>
      <c r="G861" s="445"/>
      <c r="H861" s="445"/>
      <c r="I861" s="445"/>
      <c r="J861" s="445"/>
      <c r="K861" s="445"/>
      <c r="L861" s="445"/>
      <c r="M861" s="445"/>
      <c r="N861" s="445"/>
      <c r="O861" s="445"/>
      <c r="P861" s="445"/>
      <c r="Q861" s="445"/>
      <c r="R861" s="445"/>
      <c r="S861" s="445"/>
      <c r="T861" s="445"/>
      <c r="U861" s="445"/>
      <c r="V861" s="445"/>
      <c r="W861" s="445"/>
      <c r="X861" s="445"/>
      <c r="Y861" s="445"/>
      <c r="Z861" s="445"/>
      <c r="AA861" s="445"/>
      <c r="AB861" s="445"/>
      <c r="AC861" s="445"/>
      <c r="AD861" s="445"/>
      <c r="AE861" s="445"/>
      <c r="AF861" s="445"/>
      <c r="AG861" s="445"/>
      <c r="AH861" s="445"/>
      <c r="AI861" s="445"/>
      <c r="AJ861" s="445"/>
      <c r="AK861" s="445"/>
      <c r="AL861" s="445"/>
      <c r="AM861" s="445"/>
      <c r="AN861" s="445"/>
      <c r="AO861" s="445"/>
    </row>
    <row r="862" spans="1:41" s="446" customFormat="1">
      <c r="A862" s="445"/>
      <c r="B862" s="445"/>
      <c r="C862" s="445"/>
      <c r="D862" s="445"/>
      <c r="E862" s="445"/>
      <c r="F862" s="445"/>
      <c r="G862" s="445"/>
      <c r="H862" s="445"/>
      <c r="I862" s="445"/>
      <c r="J862" s="445"/>
      <c r="K862" s="445"/>
      <c r="L862" s="445"/>
      <c r="M862" s="445"/>
      <c r="N862" s="445"/>
      <c r="O862" s="445"/>
      <c r="P862" s="445"/>
      <c r="Q862" s="445"/>
      <c r="R862" s="445"/>
      <c r="S862" s="445"/>
      <c r="T862" s="445"/>
      <c r="U862" s="445"/>
      <c r="V862" s="445"/>
      <c r="W862" s="445"/>
      <c r="X862" s="445"/>
      <c r="Y862" s="445"/>
      <c r="Z862" s="445"/>
      <c r="AA862" s="445"/>
      <c r="AB862" s="445"/>
      <c r="AC862" s="445"/>
      <c r="AD862" s="445"/>
      <c r="AE862" s="445"/>
      <c r="AF862" s="445"/>
      <c r="AG862" s="445"/>
      <c r="AH862" s="445"/>
      <c r="AI862" s="445"/>
      <c r="AJ862" s="445"/>
      <c r="AK862" s="445"/>
      <c r="AL862" s="445"/>
      <c r="AM862" s="445"/>
      <c r="AN862" s="445"/>
      <c r="AO862" s="445"/>
    </row>
    <row r="863" spans="1:41" s="446" customFormat="1">
      <c r="A863" s="445"/>
      <c r="B863" s="445"/>
      <c r="C863" s="445"/>
      <c r="D863" s="445"/>
      <c r="E863" s="445"/>
      <c r="F863" s="445"/>
      <c r="G863" s="445"/>
      <c r="H863" s="445"/>
      <c r="I863" s="445"/>
      <c r="J863" s="445"/>
      <c r="K863" s="445"/>
      <c r="L863" s="445"/>
      <c r="M863" s="445"/>
      <c r="N863" s="445"/>
      <c r="O863" s="445"/>
      <c r="P863" s="445"/>
      <c r="Q863" s="445"/>
      <c r="R863" s="445"/>
      <c r="S863" s="445"/>
      <c r="T863" s="445"/>
      <c r="U863" s="445"/>
      <c r="V863" s="445"/>
      <c r="W863" s="445"/>
      <c r="X863" s="445"/>
      <c r="Y863" s="445"/>
      <c r="Z863" s="445"/>
      <c r="AA863" s="445"/>
      <c r="AB863" s="445"/>
      <c r="AC863" s="445"/>
      <c r="AD863" s="445"/>
      <c r="AE863" s="445"/>
      <c r="AF863" s="445"/>
      <c r="AG863" s="445"/>
      <c r="AH863" s="445"/>
      <c r="AI863" s="445"/>
      <c r="AJ863" s="445"/>
      <c r="AK863" s="445"/>
      <c r="AL863" s="445"/>
      <c r="AM863" s="445"/>
      <c r="AN863" s="445"/>
      <c r="AO863" s="445"/>
    </row>
    <row r="864" spans="1:41" s="446" customFormat="1">
      <c r="A864" s="445"/>
      <c r="B864" s="445"/>
      <c r="C864" s="445"/>
      <c r="D864" s="445"/>
      <c r="E864" s="445"/>
      <c r="F864" s="445"/>
      <c r="G864" s="445"/>
      <c r="H864" s="445"/>
      <c r="I864" s="445"/>
      <c r="J864" s="445"/>
      <c r="K864" s="445"/>
      <c r="L864" s="445"/>
      <c r="M864" s="445"/>
      <c r="N864" s="445"/>
      <c r="O864" s="445"/>
      <c r="P864" s="445"/>
      <c r="Q864" s="445"/>
      <c r="R864" s="445"/>
      <c r="S864" s="445"/>
      <c r="T864" s="445"/>
      <c r="U864" s="445"/>
      <c r="V864" s="445"/>
      <c r="W864" s="445"/>
      <c r="X864" s="445"/>
      <c r="Y864" s="445"/>
      <c r="Z864" s="445"/>
      <c r="AA864" s="445"/>
      <c r="AB864" s="445"/>
      <c r="AC864" s="445"/>
      <c r="AD864" s="445"/>
      <c r="AE864" s="445"/>
      <c r="AF864" s="445"/>
      <c r="AG864" s="445"/>
      <c r="AH864" s="445"/>
      <c r="AI864" s="445"/>
      <c r="AJ864" s="445"/>
      <c r="AK864" s="445"/>
      <c r="AL864" s="445"/>
      <c r="AM864" s="445"/>
      <c r="AN864" s="445"/>
      <c r="AO864" s="445"/>
    </row>
    <row r="865" spans="1:41" s="446" customFormat="1">
      <c r="A865" s="445"/>
      <c r="B865" s="445"/>
      <c r="C865" s="445"/>
      <c r="D865" s="445"/>
      <c r="E865" s="445"/>
      <c r="F865" s="445"/>
      <c r="G865" s="445"/>
      <c r="H865" s="445"/>
      <c r="I865" s="445"/>
      <c r="J865" s="445"/>
      <c r="K865" s="445"/>
      <c r="L865" s="445"/>
      <c r="M865" s="445"/>
      <c r="N865" s="445"/>
      <c r="O865" s="445"/>
      <c r="P865" s="445"/>
      <c r="Q865" s="445"/>
      <c r="R865" s="445"/>
      <c r="S865" s="445"/>
      <c r="T865" s="445"/>
      <c r="U865" s="445"/>
      <c r="V865" s="445"/>
      <c r="W865" s="445"/>
      <c r="X865" s="445"/>
      <c r="Y865" s="445"/>
      <c r="Z865" s="445"/>
      <c r="AA865" s="445"/>
      <c r="AB865" s="445"/>
      <c r="AC865" s="445"/>
      <c r="AD865" s="445"/>
      <c r="AE865" s="445"/>
      <c r="AF865" s="445"/>
      <c r="AG865" s="445"/>
      <c r="AH865" s="445"/>
      <c r="AI865" s="445"/>
      <c r="AJ865" s="445"/>
      <c r="AK865" s="445"/>
      <c r="AL865" s="445"/>
      <c r="AM865" s="445"/>
      <c r="AN865" s="445"/>
      <c r="AO865" s="445"/>
    </row>
    <row r="866" spans="1:41" s="446" customFormat="1">
      <c r="A866" s="445"/>
      <c r="B866" s="445"/>
      <c r="C866" s="445"/>
      <c r="D866" s="445"/>
      <c r="E866" s="445"/>
      <c r="F866" s="445"/>
      <c r="G866" s="445"/>
      <c r="H866" s="445"/>
      <c r="I866" s="445"/>
      <c r="J866" s="445"/>
      <c r="K866" s="445"/>
      <c r="L866" s="445"/>
      <c r="M866" s="445"/>
      <c r="N866" s="445"/>
      <c r="O866" s="445"/>
      <c r="P866" s="445"/>
      <c r="Q866" s="445"/>
      <c r="R866" s="445"/>
      <c r="S866" s="445"/>
      <c r="T866" s="445"/>
      <c r="U866" s="445"/>
      <c r="V866" s="445"/>
      <c r="W866" s="445"/>
      <c r="X866" s="445"/>
      <c r="Y866" s="445"/>
      <c r="Z866" s="445"/>
      <c r="AA866" s="445"/>
      <c r="AB866" s="445"/>
      <c r="AC866" s="445"/>
      <c r="AD866" s="445"/>
      <c r="AE866" s="445"/>
      <c r="AF866" s="445"/>
      <c r="AG866" s="445"/>
      <c r="AH866" s="445"/>
      <c r="AI866" s="445"/>
      <c r="AJ866" s="445"/>
      <c r="AK866" s="445"/>
      <c r="AL866" s="445"/>
      <c r="AM866" s="445"/>
      <c r="AN866" s="445"/>
      <c r="AO866" s="445"/>
    </row>
    <row r="867" spans="1:41" s="446" customFormat="1">
      <c r="A867" s="445"/>
      <c r="B867" s="445"/>
      <c r="C867" s="445"/>
      <c r="D867" s="445"/>
      <c r="E867" s="445"/>
      <c r="F867" s="445"/>
      <c r="G867" s="445"/>
      <c r="H867" s="445"/>
      <c r="I867" s="445"/>
      <c r="J867" s="445"/>
      <c r="K867" s="445"/>
      <c r="L867" s="445"/>
      <c r="M867" s="445"/>
      <c r="N867" s="445"/>
      <c r="O867" s="445"/>
      <c r="P867" s="445"/>
      <c r="Q867" s="445"/>
      <c r="R867" s="445"/>
      <c r="S867" s="445"/>
      <c r="T867" s="445"/>
      <c r="U867" s="445"/>
      <c r="V867" s="445"/>
      <c r="W867" s="445"/>
      <c r="X867" s="445"/>
      <c r="Y867" s="445"/>
      <c r="Z867" s="445"/>
      <c r="AA867" s="445"/>
      <c r="AB867" s="445"/>
      <c r="AC867" s="445"/>
      <c r="AD867" s="445"/>
      <c r="AE867" s="445"/>
      <c r="AF867" s="445"/>
      <c r="AG867" s="445"/>
      <c r="AH867" s="445"/>
      <c r="AI867" s="445"/>
      <c r="AJ867" s="445"/>
      <c r="AK867" s="445"/>
      <c r="AL867" s="445"/>
      <c r="AM867" s="445"/>
      <c r="AN867" s="445"/>
      <c r="AO867" s="445"/>
    </row>
    <row r="868" spans="1:41" s="446" customFormat="1">
      <c r="A868" s="445"/>
      <c r="B868" s="445"/>
      <c r="C868" s="445"/>
      <c r="D868" s="445"/>
      <c r="E868" s="445"/>
      <c r="F868" s="445"/>
      <c r="G868" s="445"/>
      <c r="H868" s="445"/>
      <c r="I868" s="445"/>
      <c r="J868" s="445"/>
      <c r="K868" s="445"/>
      <c r="L868" s="445"/>
      <c r="M868" s="445"/>
      <c r="N868" s="445"/>
      <c r="O868" s="445"/>
      <c r="P868" s="445"/>
      <c r="Q868" s="445"/>
      <c r="R868" s="445"/>
      <c r="S868" s="445"/>
      <c r="T868" s="445"/>
      <c r="U868" s="445"/>
      <c r="V868" s="445"/>
      <c r="W868" s="445"/>
      <c r="X868" s="445"/>
      <c r="Y868" s="445"/>
      <c r="Z868" s="445"/>
      <c r="AA868" s="445"/>
      <c r="AB868" s="445"/>
      <c r="AC868" s="445"/>
      <c r="AD868" s="445"/>
      <c r="AE868" s="445"/>
      <c r="AF868" s="445"/>
      <c r="AG868" s="445"/>
      <c r="AH868" s="445"/>
      <c r="AI868" s="445"/>
      <c r="AJ868" s="445"/>
      <c r="AK868" s="445"/>
      <c r="AL868" s="445"/>
      <c r="AM868" s="445"/>
      <c r="AN868" s="445"/>
      <c r="AO868" s="445"/>
    </row>
    <row r="869" spans="1:41" s="446" customFormat="1">
      <c r="A869" s="445"/>
      <c r="B869" s="445"/>
      <c r="C869" s="445"/>
      <c r="D869" s="445"/>
      <c r="E869" s="445"/>
      <c r="F869" s="445"/>
      <c r="G869" s="445"/>
      <c r="H869" s="445"/>
      <c r="I869" s="445"/>
      <c r="J869" s="445"/>
      <c r="K869" s="445"/>
      <c r="L869" s="445"/>
      <c r="M869" s="445"/>
      <c r="N869" s="445"/>
      <c r="O869" s="445"/>
      <c r="P869" s="445"/>
      <c r="Q869" s="445"/>
      <c r="R869" s="445"/>
      <c r="S869" s="445"/>
      <c r="T869" s="445"/>
      <c r="U869" s="445"/>
      <c r="V869" s="445"/>
      <c r="W869" s="445"/>
      <c r="X869" s="445"/>
      <c r="Y869" s="445"/>
      <c r="Z869" s="445"/>
      <c r="AA869" s="445"/>
      <c r="AB869" s="445"/>
      <c r="AC869" s="445"/>
      <c r="AD869" s="445"/>
      <c r="AE869" s="445"/>
      <c r="AF869" s="445"/>
      <c r="AG869" s="445"/>
      <c r="AH869" s="445"/>
      <c r="AI869" s="445"/>
      <c r="AJ869" s="445"/>
      <c r="AK869" s="445"/>
      <c r="AL869" s="445"/>
      <c r="AM869" s="445"/>
      <c r="AN869" s="445"/>
      <c r="AO869" s="445"/>
    </row>
    <row r="870" spans="1:41" s="446" customFormat="1">
      <c r="A870" s="445"/>
      <c r="B870" s="445"/>
      <c r="C870" s="445"/>
      <c r="D870" s="445"/>
      <c r="E870" s="445"/>
      <c r="F870" s="445"/>
      <c r="G870" s="445"/>
      <c r="H870" s="445"/>
      <c r="I870" s="445"/>
      <c r="J870" s="445"/>
      <c r="K870" s="445"/>
      <c r="L870" s="445"/>
      <c r="M870" s="445"/>
      <c r="N870" s="445"/>
      <c r="O870" s="445"/>
      <c r="P870" s="445"/>
      <c r="Q870" s="445"/>
      <c r="R870" s="445"/>
      <c r="S870" s="445"/>
      <c r="T870" s="445"/>
      <c r="U870" s="445"/>
      <c r="V870" s="445"/>
      <c r="W870" s="445"/>
      <c r="X870" s="445"/>
      <c r="Y870" s="445"/>
      <c r="Z870" s="445"/>
      <c r="AA870" s="445"/>
      <c r="AB870" s="445"/>
      <c r="AC870" s="445"/>
      <c r="AD870" s="445"/>
      <c r="AE870" s="445"/>
      <c r="AF870" s="445"/>
      <c r="AG870" s="445"/>
      <c r="AH870" s="445"/>
      <c r="AI870" s="445"/>
      <c r="AJ870" s="445"/>
      <c r="AK870" s="445"/>
      <c r="AL870" s="445"/>
      <c r="AM870" s="445"/>
      <c r="AN870" s="445"/>
      <c r="AO870" s="445"/>
    </row>
    <row r="871" spans="1:41" s="446" customFormat="1">
      <c r="A871" s="445"/>
      <c r="B871" s="445"/>
      <c r="C871" s="445"/>
      <c r="D871" s="445"/>
      <c r="E871" s="445"/>
      <c r="F871" s="445"/>
      <c r="G871" s="445"/>
      <c r="H871" s="445"/>
      <c r="I871" s="445"/>
      <c r="J871" s="445"/>
      <c r="K871" s="445"/>
      <c r="L871" s="445"/>
      <c r="M871" s="445"/>
      <c r="N871" s="445"/>
      <c r="O871" s="445"/>
      <c r="P871" s="445"/>
      <c r="Q871" s="445"/>
      <c r="R871" s="445"/>
      <c r="S871" s="445"/>
      <c r="T871" s="445"/>
      <c r="U871" s="445"/>
      <c r="V871" s="445"/>
      <c r="W871" s="445"/>
      <c r="X871" s="445"/>
      <c r="Y871" s="445"/>
      <c r="Z871" s="445"/>
      <c r="AA871" s="445"/>
      <c r="AB871" s="445"/>
      <c r="AC871" s="445"/>
      <c r="AD871" s="445"/>
      <c r="AE871" s="445"/>
      <c r="AF871" s="445"/>
      <c r="AG871" s="445"/>
      <c r="AH871" s="445"/>
      <c r="AI871" s="445"/>
      <c r="AJ871" s="445"/>
      <c r="AK871" s="445"/>
      <c r="AL871" s="445"/>
      <c r="AM871" s="445"/>
      <c r="AN871" s="445"/>
      <c r="AO871" s="445"/>
    </row>
    <row r="872" spans="1:41" s="446" customFormat="1">
      <c r="A872" s="445"/>
      <c r="B872" s="445"/>
      <c r="C872" s="445"/>
      <c r="D872" s="445"/>
      <c r="E872" s="445"/>
      <c r="F872" s="445"/>
      <c r="G872" s="445"/>
      <c r="H872" s="445"/>
      <c r="I872" s="445"/>
      <c r="J872" s="445"/>
      <c r="K872" s="445"/>
      <c r="L872" s="445"/>
      <c r="M872" s="445"/>
      <c r="N872" s="445"/>
      <c r="O872" s="445"/>
      <c r="P872" s="445"/>
      <c r="Q872" s="445"/>
      <c r="R872" s="445"/>
      <c r="S872" s="445"/>
      <c r="T872" s="445"/>
      <c r="U872" s="445"/>
      <c r="V872" s="445"/>
      <c r="W872" s="445"/>
      <c r="X872" s="445"/>
      <c r="Y872" s="445"/>
      <c r="Z872" s="445"/>
      <c r="AA872" s="445"/>
      <c r="AB872" s="445"/>
      <c r="AC872" s="445"/>
      <c r="AD872" s="445"/>
      <c r="AE872" s="445"/>
      <c r="AF872" s="445"/>
      <c r="AG872" s="445"/>
      <c r="AH872" s="445"/>
      <c r="AI872" s="445"/>
      <c r="AJ872" s="445"/>
      <c r="AK872" s="445"/>
      <c r="AL872" s="445"/>
      <c r="AM872" s="445"/>
      <c r="AN872" s="445"/>
      <c r="AO872" s="445"/>
    </row>
    <row r="873" spans="1:41" s="446" customFormat="1">
      <c r="A873" s="445"/>
      <c r="B873" s="445"/>
      <c r="C873" s="445"/>
      <c r="D873" s="445"/>
      <c r="E873" s="445"/>
      <c r="F873" s="445"/>
      <c r="G873" s="445"/>
      <c r="H873" s="445"/>
      <c r="I873" s="445"/>
      <c r="J873" s="445"/>
      <c r="K873" s="445"/>
      <c r="L873" s="445"/>
      <c r="M873" s="445"/>
      <c r="N873" s="445"/>
      <c r="O873" s="445"/>
      <c r="P873" s="445"/>
      <c r="Q873" s="445"/>
      <c r="R873" s="445"/>
      <c r="S873" s="445"/>
      <c r="T873" s="445"/>
      <c r="U873" s="445"/>
      <c r="V873" s="445"/>
      <c r="W873" s="445"/>
      <c r="X873" s="445"/>
      <c r="Y873" s="445"/>
      <c r="Z873" s="445"/>
      <c r="AA873" s="445"/>
      <c r="AB873" s="445"/>
      <c r="AC873" s="445"/>
      <c r="AD873" s="445"/>
      <c r="AE873" s="445"/>
      <c r="AF873" s="445"/>
      <c r="AG873" s="445"/>
      <c r="AH873" s="445"/>
      <c r="AI873" s="445"/>
      <c r="AJ873" s="445"/>
      <c r="AK873" s="445"/>
      <c r="AL873" s="445"/>
      <c r="AM873" s="445"/>
      <c r="AN873" s="445"/>
      <c r="AO873" s="445"/>
    </row>
    <row r="874" spans="1:41" s="446" customFormat="1">
      <c r="A874" s="445"/>
      <c r="B874" s="445"/>
      <c r="C874" s="445"/>
      <c r="D874" s="445"/>
      <c r="E874" s="445"/>
      <c r="F874" s="445"/>
      <c r="G874" s="445"/>
      <c r="H874" s="445"/>
      <c r="I874" s="445"/>
      <c r="J874" s="445"/>
      <c r="K874" s="445"/>
      <c r="L874" s="445"/>
      <c r="M874" s="445"/>
      <c r="N874" s="445"/>
      <c r="O874" s="445"/>
      <c r="P874" s="445"/>
      <c r="Q874" s="445"/>
      <c r="R874" s="445"/>
      <c r="S874" s="445"/>
      <c r="T874" s="445"/>
      <c r="U874" s="445"/>
      <c r="V874" s="445"/>
      <c r="W874" s="445"/>
      <c r="X874" s="445"/>
      <c r="Y874" s="445"/>
      <c r="Z874" s="445"/>
      <c r="AA874" s="445"/>
      <c r="AB874" s="445"/>
      <c r="AC874" s="445"/>
      <c r="AD874" s="445"/>
      <c r="AE874" s="445"/>
      <c r="AF874" s="445"/>
      <c r="AG874" s="445"/>
      <c r="AH874" s="445"/>
      <c r="AI874" s="445"/>
      <c r="AJ874" s="445"/>
      <c r="AK874" s="445"/>
      <c r="AL874" s="445"/>
      <c r="AM874" s="445"/>
      <c r="AN874" s="445"/>
      <c r="AO874" s="445"/>
    </row>
    <row r="875" spans="1:41" s="446" customFormat="1">
      <c r="A875" s="445"/>
      <c r="B875" s="445"/>
      <c r="C875" s="445"/>
      <c r="D875" s="445"/>
      <c r="E875" s="445"/>
      <c r="F875" s="445"/>
      <c r="G875" s="445"/>
      <c r="H875" s="445"/>
      <c r="I875" s="445"/>
      <c r="J875" s="445"/>
      <c r="K875" s="445"/>
      <c r="L875" s="445"/>
      <c r="M875" s="445"/>
      <c r="N875" s="445"/>
      <c r="O875" s="445"/>
      <c r="P875" s="445"/>
      <c r="Q875" s="445"/>
      <c r="R875" s="445"/>
      <c r="S875" s="445"/>
      <c r="T875" s="445"/>
      <c r="U875" s="445"/>
      <c r="V875" s="445"/>
      <c r="W875" s="445"/>
      <c r="X875" s="445"/>
      <c r="Y875" s="445"/>
      <c r="Z875" s="445"/>
      <c r="AA875" s="445"/>
      <c r="AB875" s="445"/>
      <c r="AC875" s="445"/>
      <c r="AD875" s="445"/>
      <c r="AE875" s="445"/>
      <c r="AF875" s="445"/>
      <c r="AG875" s="445"/>
      <c r="AH875" s="445"/>
      <c r="AI875" s="445"/>
      <c r="AJ875" s="445"/>
      <c r="AK875" s="445"/>
      <c r="AL875" s="445"/>
      <c r="AM875" s="445"/>
      <c r="AN875" s="445"/>
      <c r="AO875" s="445"/>
    </row>
    <row r="876" spans="1:41" s="446" customFormat="1">
      <c r="A876" s="445"/>
      <c r="B876" s="445"/>
      <c r="C876" s="445"/>
      <c r="D876" s="445"/>
      <c r="E876" s="445"/>
      <c r="F876" s="445"/>
      <c r="G876" s="445"/>
      <c r="H876" s="445"/>
      <c r="I876" s="445"/>
      <c r="J876" s="445"/>
      <c r="K876" s="445"/>
      <c r="L876" s="445"/>
      <c r="M876" s="445"/>
      <c r="N876" s="445"/>
      <c r="O876" s="445"/>
      <c r="P876" s="445"/>
      <c r="Q876" s="445"/>
      <c r="R876" s="445"/>
      <c r="S876" s="445"/>
      <c r="T876" s="445"/>
      <c r="U876" s="445"/>
      <c r="V876" s="445"/>
      <c r="W876" s="445"/>
      <c r="X876" s="445"/>
      <c r="Y876" s="445"/>
      <c r="Z876" s="445"/>
      <c r="AA876" s="445"/>
      <c r="AB876" s="445"/>
      <c r="AC876" s="445"/>
      <c r="AD876" s="445"/>
      <c r="AE876" s="445"/>
      <c r="AF876" s="445"/>
      <c r="AG876" s="445"/>
      <c r="AH876" s="445"/>
      <c r="AI876" s="445"/>
      <c r="AJ876" s="445"/>
      <c r="AK876" s="445"/>
      <c r="AL876" s="445"/>
      <c r="AM876" s="445"/>
      <c r="AN876" s="445"/>
      <c r="AO876" s="445"/>
    </row>
    <row r="877" spans="1:41" s="446" customFormat="1">
      <c r="A877" s="445"/>
      <c r="B877" s="445"/>
      <c r="C877" s="445"/>
      <c r="D877" s="445"/>
      <c r="E877" s="445"/>
      <c r="F877" s="445"/>
      <c r="G877" s="445"/>
      <c r="H877" s="445"/>
      <c r="I877" s="445"/>
      <c r="J877" s="445"/>
      <c r="K877" s="445"/>
      <c r="L877" s="445"/>
      <c r="M877" s="445"/>
      <c r="N877" s="445"/>
      <c r="O877" s="445"/>
      <c r="P877" s="445"/>
      <c r="Q877" s="445"/>
      <c r="R877" s="445"/>
      <c r="S877" s="445"/>
      <c r="T877" s="445"/>
      <c r="U877" s="445"/>
      <c r="V877" s="445"/>
      <c r="W877" s="445"/>
      <c r="X877" s="445"/>
      <c r="Y877" s="445"/>
      <c r="Z877" s="445"/>
      <c r="AA877" s="445"/>
      <c r="AB877" s="445"/>
      <c r="AC877" s="445"/>
      <c r="AD877" s="445"/>
      <c r="AE877" s="445"/>
      <c r="AF877" s="445"/>
      <c r="AG877" s="445"/>
      <c r="AH877" s="445"/>
      <c r="AI877" s="445"/>
      <c r="AJ877" s="445"/>
      <c r="AK877" s="445"/>
      <c r="AL877" s="445"/>
      <c r="AM877" s="445"/>
      <c r="AN877" s="445"/>
      <c r="AO877" s="445"/>
    </row>
    <row r="878" spans="1:41" s="446" customFormat="1">
      <c r="A878" s="445"/>
      <c r="B878" s="445"/>
      <c r="C878" s="445"/>
      <c r="D878" s="445"/>
      <c r="E878" s="445"/>
      <c r="F878" s="445"/>
      <c r="G878" s="445"/>
      <c r="H878" s="445"/>
      <c r="I878" s="445"/>
      <c r="J878" s="445"/>
      <c r="K878" s="445"/>
      <c r="L878" s="445"/>
      <c r="M878" s="445"/>
      <c r="N878" s="445"/>
      <c r="O878" s="445"/>
      <c r="P878" s="445"/>
      <c r="Q878" s="445"/>
      <c r="R878" s="445"/>
      <c r="S878" s="445"/>
      <c r="T878" s="445"/>
      <c r="U878" s="445"/>
      <c r="V878" s="445"/>
      <c r="W878" s="445"/>
      <c r="X878" s="445"/>
      <c r="Y878" s="445"/>
      <c r="Z878" s="445"/>
      <c r="AA878" s="445"/>
      <c r="AB878" s="445"/>
      <c r="AC878" s="445"/>
      <c r="AD878" s="445"/>
      <c r="AE878" s="445"/>
      <c r="AF878" s="445"/>
      <c r="AG878" s="445"/>
      <c r="AH878" s="445"/>
      <c r="AI878" s="445"/>
      <c r="AJ878" s="445"/>
      <c r="AK878" s="445"/>
      <c r="AL878" s="445"/>
      <c r="AM878" s="445"/>
      <c r="AN878" s="445"/>
      <c r="AO878" s="445"/>
    </row>
    <row r="879" spans="1:41" s="446" customFormat="1">
      <c r="A879" s="445"/>
      <c r="B879" s="445"/>
      <c r="C879" s="445"/>
      <c r="D879" s="445"/>
      <c r="E879" s="445"/>
      <c r="F879" s="445"/>
      <c r="G879" s="445"/>
      <c r="H879" s="445"/>
      <c r="I879" s="445"/>
      <c r="J879" s="445"/>
      <c r="K879" s="445"/>
      <c r="L879" s="445"/>
      <c r="M879" s="445"/>
      <c r="N879" s="445"/>
      <c r="O879" s="445"/>
      <c r="P879" s="445"/>
      <c r="Q879" s="445"/>
      <c r="R879" s="445"/>
      <c r="S879" s="445"/>
      <c r="T879" s="445"/>
      <c r="U879" s="445"/>
      <c r="V879" s="445"/>
      <c r="W879" s="445"/>
      <c r="X879" s="445"/>
      <c r="Y879" s="445"/>
      <c r="Z879" s="445"/>
      <c r="AA879" s="445"/>
      <c r="AB879" s="445"/>
      <c r="AC879" s="445"/>
      <c r="AD879" s="445"/>
      <c r="AE879" s="445"/>
      <c r="AF879" s="445"/>
      <c r="AG879" s="445"/>
      <c r="AH879" s="445"/>
      <c r="AI879" s="445"/>
      <c r="AJ879" s="445"/>
      <c r="AK879" s="445"/>
      <c r="AL879" s="445"/>
      <c r="AM879" s="445"/>
      <c r="AN879" s="445"/>
      <c r="AO879" s="445"/>
    </row>
    <row r="880" spans="1:41" s="446" customFormat="1">
      <c r="A880" s="445"/>
      <c r="B880" s="445"/>
      <c r="C880" s="445"/>
      <c r="D880" s="445"/>
      <c r="E880" s="445"/>
      <c r="F880" s="445"/>
      <c r="G880" s="445"/>
      <c r="H880" s="445"/>
      <c r="I880" s="445"/>
      <c r="J880" s="445"/>
      <c r="K880" s="445"/>
      <c r="L880" s="445"/>
      <c r="M880" s="445"/>
      <c r="N880" s="445"/>
      <c r="O880" s="445"/>
      <c r="P880" s="445"/>
      <c r="Q880" s="445"/>
      <c r="R880" s="445"/>
      <c r="S880" s="445"/>
      <c r="T880" s="445"/>
      <c r="U880" s="445"/>
      <c r="V880" s="445"/>
      <c r="W880" s="445"/>
      <c r="X880" s="445"/>
      <c r="Y880" s="445"/>
      <c r="Z880" s="445"/>
      <c r="AA880" s="445"/>
      <c r="AB880" s="445"/>
      <c r="AC880" s="445"/>
      <c r="AD880" s="445"/>
      <c r="AE880" s="445"/>
      <c r="AF880" s="445"/>
      <c r="AG880" s="445"/>
      <c r="AH880" s="445"/>
      <c r="AI880" s="445"/>
      <c r="AJ880" s="445"/>
      <c r="AK880" s="445"/>
      <c r="AL880" s="445"/>
      <c r="AM880" s="445"/>
      <c r="AN880" s="445"/>
      <c r="AO880" s="445"/>
    </row>
    <row r="881" spans="1:41" s="446" customFormat="1">
      <c r="A881" s="445"/>
      <c r="B881" s="445"/>
      <c r="C881" s="445"/>
      <c r="D881" s="445"/>
      <c r="E881" s="445"/>
      <c r="F881" s="445"/>
      <c r="G881" s="445"/>
      <c r="H881" s="445"/>
      <c r="I881" s="445"/>
      <c r="J881" s="445"/>
      <c r="K881" s="445"/>
      <c r="L881" s="445"/>
      <c r="M881" s="445"/>
      <c r="N881" s="445"/>
      <c r="O881" s="445"/>
      <c r="P881" s="445"/>
      <c r="Q881" s="445"/>
      <c r="R881" s="445"/>
      <c r="S881" s="445"/>
      <c r="T881" s="445"/>
      <c r="U881" s="445"/>
      <c r="V881" s="445"/>
      <c r="W881" s="445"/>
      <c r="X881" s="445"/>
      <c r="Y881" s="445"/>
      <c r="Z881" s="445"/>
      <c r="AA881" s="445"/>
      <c r="AB881" s="445"/>
      <c r="AC881" s="445"/>
      <c r="AD881" s="445"/>
      <c r="AE881" s="445"/>
      <c r="AF881" s="445"/>
      <c r="AG881" s="445"/>
      <c r="AH881" s="445"/>
      <c r="AI881" s="445"/>
      <c r="AJ881" s="445"/>
      <c r="AK881" s="445"/>
      <c r="AL881" s="445"/>
      <c r="AM881" s="445"/>
      <c r="AN881" s="445"/>
      <c r="AO881" s="445"/>
    </row>
    <row r="882" spans="1:41" s="446" customFormat="1">
      <c r="A882" s="445"/>
      <c r="B882" s="445"/>
      <c r="C882" s="445"/>
      <c r="D882" s="445"/>
      <c r="E882" s="445"/>
      <c r="F882" s="445"/>
      <c r="G882" s="445"/>
      <c r="H882" s="445"/>
      <c r="I882" s="445"/>
      <c r="J882" s="445"/>
      <c r="K882" s="445"/>
      <c r="L882" s="445"/>
      <c r="M882" s="445"/>
      <c r="N882" s="445"/>
      <c r="O882" s="445"/>
      <c r="P882" s="445"/>
      <c r="Q882" s="445"/>
      <c r="R882" s="445"/>
      <c r="S882" s="445"/>
      <c r="T882" s="445"/>
      <c r="U882" s="445"/>
      <c r="V882" s="445"/>
      <c r="W882" s="445"/>
      <c r="X882" s="445"/>
      <c r="Y882" s="445"/>
      <c r="Z882" s="445"/>
      <c r="AA882" s="445"/>
      <c r="AB882" s="445"/>
      <c r="AC882" s="445"/>
      <c r="AD882" s="445"/>
      <c r="AE882" s="445"/>
      <c r="AF882" s="445"/>
      <c r="AG882" s="445"/>
      <c r="AH882" s="445"/>
      <c r="AI882" s="445"/>
      <c r="AJ882" s="445"/>
      <c r="AK882" s="445"/>
      <c r="AL882" s="445"/>
      <c r="AM882" s="445"/>
      <c r="AN882" s="445"/>
      <c r="AO882" s="445"/>
    </row>
    <row r="883" spans="1:41" s="446" customFormat="1">
      <c r="A883" s="445"/>
      <c r="B883" s="445"/>
      <c r="C883" s="445"/>
      <c r="D883" s="445"/>
      <c r="E883" s="445"/>
      <c r="F883" s="445"/>
      <c r="G883" s="445"/>
      <c r="H883" s="445"/>
      <c r="I883" s="445"/>
      <c r="J883" s="445"/>
      <c r="K883" s="445"/>
      <c r="L883" s="445"/>
      <c r="M883" s="445"/>
      <c r="N883" s="445"/>
      <c r="O883" s="445"/>
      <c r="P883" s="445"/>
      <c r="Q883" s="445"/>
      <c r="R883" s="445"/>
      <c r="S883" s="445"/>
      <c r="T883" s="445"/>
      <c r="U883" s="445"/>
      <c r="V883" s="445"/>
      <c r="W883" s="445"/>
      <c r="X883" s="445"/>
      <c r="Y883" s="445"/>
      <c r="Z883" s="445"/>
      <c r="AA883" s="445"/>
      <c r="AB883" s="445"/>
      <c r="AC883" s="445"/>
      <c r="AD883" s="445"/>
      <c r="AE883" s="445"/>
      <c r="AF883" s="445"/>
      <c r="AG883" s="445"/>
      <c r="AH883" s="445"/>
      <c r="AI883" s="445"/>
      <c r="AJ883" s="445"/>
      <c r="AK883" s="445"/>
      <c r="AL883" s="445"/>
      <c r="AM883" s="445"/>
      <c r="AN883" s="445"/>
      <c r="AO883" s="445"/>
    </row>
    <row r="884" spans="1:41" s="446" customFormat="1">
      <c r="A884" s="445"/>
      <c r="B884" s="445"/>
      <c r="C884" s="445"/>
      <c r="D884" s="445"/>
      <c r="E884" s="445"/>
      <c r="F884" s="445"/>
      <c r="G884" s="445"/>
      <c r="H884" s="445"/>
      <c r="I884" s="445"/>
      <c r="J884" s="445"/>
      <c r="K884" s="445"/>
      <c r="L884" s="445"/>
      <c r="M884" s="445"/>
      <c r="N884" s="445"/>
      <c r="O884" s="445"/>
      <c r="P884" s="445"/>
      <c r="Q884" s="445"/>
      <c r="R884" s="445"/>
      <c r="S884" s="445"/>
      <c r="T884" s="445"/>
      <c r="U884" s="445"/>
      <c r="V884" s="445"/>
      <c r="W884" s="445"/>
      <c r="X884" s="445"/>
      <c r="Y884" s="445"/>
      <c r="Z884" s="445"/>
      <c r="AA884" s="445"/>
      <c r="AB884" s="445"/>
      <c r="AC884" s="445"/>
      <c r="AD884" s="445"/>
      <c r="AE884" s="445"/>
      <c r="AF884" s="445"/>
      <c r="AG884" s="445"/>
      <c r="AH884" s="445"/>
      <c r="AI884" s="445"/>
      <c r="AJ884" s="445"/>
      <c r="AK884" s="445"/>
      <c r="AL884" s="445"/>
      <c r="AM884" s="445"/>
      <c r="AN884" s="445"/>
      <c r="AO884" s="445"/>
    </row>
    <row r="885" spans="1:41" s="446" customFormat="1">
      <c r="A885" s="445"/>
      <c r="B885" s="445"/>
      <c r="C885" s="445"/>
      <c r="D885" s="445"/>
      <c r="E885" s="445"/>
      <c r="F885" s="445"/>
      <c r="G885" s="445"/>
      <c r="H885" s="445"/>
      <c r="I885" s="445"/>
      <c r="J885" s="445"/>
      <c r="K885" s="445"/>
      <c r="L885" s="445"/>
      <c r="M885" s="445"/>
      <c r="N885" s="445"/>
      <c r="O885" s="445"/>
      <c r="P885" s="445"/>
      <c r="Q885" s="445"/>
      <c r="R885" s="445"/>
      <c r="S885" s="445"/>
      <c r="T885" s="445"/>
      <c r="U885" s="445"/>
      <c r="V885" s="445"/>
      <c r="W885" s="445"/>
      <c r="X885" s="445"/>
      <c r="Y885" s="445"/>
      <c r="Z885" s="445"/>
      <c r="AA885" s="445"/>
      <c r="AB885" s="445"/>
      <c r="AC885" s="445"/>
      <c r="AD885" s="445"/>
      <c r="AE885" s="445"/>
      <c r="AF885" s="445"/>
      <c r="AG885" s="445"/>
      <c r="AH885" s="445"/>
      <c r="AI885" s="445"/>
      <c r="AJ885" s="445"/>
      <c r="AK885" s="445"/>
      <c r="AL885" s="445"/>
      <c r="AM885" s="445"/>
      <c r="AN885" s="445"/>
      <c r="AO885" s="445"/>
    </row>
    <row r="886" spans="1:41" s="446" customFormat="1">
      <c r="A886" s="445"/>
      <c r="B886" s="445"/>
      <c r="C886" s="445"/>
      <c r="D886" s="445"/>
      <c r="E886" s="445"/>
      <c r="F886" s="445"/>
      <c r="G886" s="445"/>
      <c r="H886" s="445"/>
      <c r="I886" s="445"/>
      <c r="J886" s="445"/>
      <c r="K886" s="445"/>
      <c r="L886" s="445"/>
      <c r="M886" s="445"/>
      <c r="N886" s="445"/>
      <c r="O886" s="445"/>
      <c r="P886" s="445"/>
      <c r="Q886" s="445"/>
      <c r="R886" s="445"/>
      <c r="S886" s="445"/>
      <c r="T886" s="445"/>
      <c r="U886" s="445"/>
      <c r="V886" s="445"/>
      <c r="W886" s="445"/>
      <c r="X886" s="445"/>
      <c r="Y886" s="445"/>
      <c r="Z886" s="445"/>
      <c r="AA886" s="445"/>
      <c r="AB886" s="445"/>
      <c r="AC886" s="445"/>
      <c r="AD886" s="445"/>
      <c r="AE886" s="445"/>
      <c r="AF886" s="445"/>
      <c r="AG886" s="445"/>
      <c r="AH886" s="445"/>
      <c r="AI886" s="445"/>
      <c r="AJ886" s="445"/>
      <c r="AK886" s="445"/>
      <c r="AL886" s="445"/>
      <c r="AM886" s="445"/>
      <c r="AN886" s="445"/>
      <c r="AO886" s="445"/>
    </row>
    <row r="887" spans="1:41" s="446" customFormat="1">
      <c r="A887" s="445"/>
      <c r="B887" s="445"/>
      <c r="C887" s="445"/>
      <c r="D887" s="445"/>
      <c r="E887" s="445"/>
      <c r="F887" s="445"/>
      <c r="G887" s="445"/>
      <c r="H887" s="445"/>
      <c r="I887" s="445"/>
      <c r="J887" s="445"/>
      <c r="K887" s="445"/>
      <c r="L887" s="445"/>
      <c r="M887" s="445"/>
      <c r="N887" s="445"/>
      <c r="O887" s="445"/>
      <c r="P887" s="445"/>
      <c r="Q887" s="445"/>
      <c r="R887" s="445"/>
      <c r="S887" s="445"/>
      <c r="T887" s="445"/>
      <c r="U887" s="445"/>
      <c r="V887" s="445"/>
      <c r="W887" s="445"/>
      <c r="X887" s="445"/>
      <c r="Y887" s="445"/>
      <c r="Z887" s="445"/>
      <c r="AA887" s="445"/>
      <c r="AB887" s="445"/>
      <c r="AC887" s="445"/>
      <c r="AD887" s="445"/>
      <c r="AE887" s="445"/>
      <c r="AF887" s="445"/>
      <c r="AG887" s="445"/>
      <c r="AH887" s="445"/>
      <c r="AI887" s="445"/>
      <c r="AJ887" s="445"/>
      <c r="AK887" s="445"/>
      <c r="AL887" s="445"/>
      <c r="AM887" s="445"/>
      <c r="AN887" s="445"/>
      <c r="AO887" s="445"/>
    </row>
    <row r="888" spans="1:41" s="446" customFormat="1">
      <c r="A888" s="445"/>
      <c r="B888" s="445"/>
      <c r="C888" s="445"/>
      <c r="D888" s="445"/>
      <c r="E888" s="445"/>
      <c r="F888" s="445"/>
      <c r="G888" s="445"/>
      <c r="H888" s="445"/>
      <c r="I888" s="445"/>
      <c r="J888" s="445"/>
      <c r="K888" s="445"/>
      <c r="L888" s="445"/>
      <c r="M888" s="445"/>
      <c r="N888" s="445"/>
      <c r="O888" s="445"/>
      <c r="P888" s="445"/>
      <c r="Q888" s="445"/>
      <c r="R888" s="445"/>
      <c r="S888" s="445"/>
      <c r="T888" s="445"/>
      <c r="U888" s="445"/>
      <c r="V888" s="445"/>
      <c r="W888" s="445"/>
      <c r="X888" s="445"/>
      <c r="Y888" s="445"/>
      <c r="Z888" s="445"/>
      <c r="AA888" s="445"/>
      <c r="AB888" s="445"/>
      <c r="AC888" s="445"/>
      <c r="AD888" s="445"/>
      <c r="AE888" s="445"/>
      <c r="AF888" s="445"/>
      <c r="AG888" s="445"/>
      <c r="AH888" s="445"/>
      <c r="AI888" s="445"/>
      <c r="AJ888" s="445"/>
      <c r="AK888" s="445"/>
      <c r="AL888" s="445"/>
      <c r="AM888" s="445"/>
      <c r="AN888" s="445"/>
      <c r="AO888" s="445"/>
    </row>
    <row r="889" spans="1:41" s="446" customFormat="1">
      <c r="A889" s="445"/>
      <c r="B889" s="445"/>
      <c r="C889" s="445"/>
      <c r="D889" s="445"/>
      <c r="E889" s="445"/>
      <c r="F889" s="445"/>
      <c r="G889" s="445"/>
      <c r="H889" s="445"/>
      <c r="I889" s="445"/>
      <c r="J889" s="445"/>
      <c r="K889" s="445"/>
      <c r="L889" s="445"/>
      <c r="M889" s="445"/>
      <c r="N889" s="445"/>
      <c r="O889" s="445"/>
      <c r="P889" s="445"/>
      <c r="Q889" s="445"/>
      <c r="R889" s="445"/>
      <c r="S889" s="445"/>
      <c r="T889" s="445"/>
      <c r="U889" s="445"/>
      <c r="V889" s="445"/>
      <c r="W889" s="445"/>
      <c r="X889" s="445"/>
      <c r="Y889" s="445"/>
      <c r="Z889" s="445"/>
      <c r="AA889" s="445"/>
      <c r="AB889" s="445"/>
      <c r="AC889" s="445"/>
      <c r="AD889" s="445"/>
      <c r="AE889" s="445"/>
      <c r="AF889" s="445"/>
      <c r="AG889" s="445"/>
      <c r="AH889" s="445"/>
      <c r="AI889" s="445"/>
      <c r="AJ889" s="445"/>
      <c r="AK889" s="445"/>
      <c r="AL889" s="445"/>
      <c r="AM889" s="445"/>
      <c r="AN889" s="445"/>
      <c r="AO889" s="445"/>
    </row>
    <row r="890" spans="1:41" s="446" customFormat="1">
      <c r="A890" s="445"/>
      <c r="B890" s="445"/>
      <c r="C890" s="445"/>
      <c r="D890" s="445"/>
      <c r="E890" s="445"/>
      <c r="F890" s="445"/>
      <c r="G890" s="445"/>
      <c r="H890" s="445"/>
      <c r="I890" s="445"/>
      <c r="J890" s="445"/>
      <c r="K890" s="445"/>
      <c r="L890" s="445"/>
      <c r="M890" s="445"/>
      <c r="N890" s="445"/>
      <c r="O890" s="445"/>
      <c r="P890" s="445"/>
      <c r="Q890" s="445"/>
      <c r="R890" s="445"/>
      <c r="S890" s="445"/>
      <c r="T890" s="445"/>
      <c r="U890" s="445"/>
      <c r="V890" s="445"/>
      <c r="W890" s="445"/>
      <c r="X890" s="445"/>
      <c r="Y890" s="445"/>
      <c r="Z890" s="445"/>
      <c r="AA890" s="445"/>
      <c r="AB890" s="445"/>
      <c r="AC890" s="445"/>
      <c r="AD890" s="445"/>
      <c r="AE890" s="445"/>
      <c r="AF890" s="445"/>
      <c r="AG890" s="445"/>
      <c r="AH890" s="445"/>
      <c r="AI890" s="445"/>
      <c r="AJ890" s="445"/>
      <c r="AK890" s="445"/>
      <c r="AL890" s="445"/>
      <c r="AM890" s="445"/>
      <c r="AN890" s="445"/>
      <c r="AO890" s="445"/>
    </row>
    <row r="891" spans="1:41" s="446" customFormat="1">
      <c r="A891" s="445"/>
      <c r="B891" s="445"/>
      <c r="C891" s="445"/>
      <c r="D891" s="445"/>
      <c r="E891" s="445"/>
      <c r="F891" s="445"/>
      <c r="G891" s="445"/>
      <c r="H891" s="445"/>
      <c r="I891" s="445"/>
      <c r="J891" s="445"/>
      <c r="K891" s="445"/>
      <c r="L891" s="445"/>
      <c r="M891" s="445"/>
      <c r="N891" s="445"/>
      <c r="O891" s="445"/>
      <c r="P891" s="445"/>
      <c r="Q891" s="445"/>
      <c r="R891" s="445"/>
      <c r="S891" s="445"/>
      <c r="T891" s="445"/>
      <c r="U891" s="445"/>
      <c r="V891" s="445"/>
      <c r="W891" s="445"/>
      <c r="X891" s="445"/>
      <c r="Y891" s="445"/>
      <c r="Z891" s="445"/>
      <c r="AA891" s="445"/>
      <c r="AB891" s="445"/>
      <c r="AC891" s="445"/>
      <c r="AD891" s="445"/>
      <c r="AE891" s="445"/>
      <c r="AF891" s="445"/>
      <c r="AG891" s="445"/>
      <c r="AH891" s="445"/>
      <c r="AI891" s="445"/>
      <c r="AJ891" s="445"/>
      <c r="AK891" s="445"/>
      <c r="AL891" s="445"/>
      <c r="AM891" s="445"/>
      <c r="AN891" s="445"/>
      <c r="AO891" s="445"/>
    </row>
    <row r="892" spans="1:41" s="446" customFormat="1">
      <c r="A892" s="445"/>
      <c r="B892" s="445"/>
      <c r="C892" s="445"/>
      <c r="D892" s="445"/>
      <c r="E892" s="445"/>
      <c r="F892" s="445"/>
      <c r="G892" s="445"/>
      <c r="H892" s="445"/>
      <c r="I892" s="445"/>
      <c r="J892" s="445"/>
      <c r="K892" s="445"/>
      <c r="L892" s="445"/>
      <c r="M892" s="445"/>
      <c r="N892" s="445"/>
      <c r="O892" s="445"/>
      <c r="P892" s="445"/>
      <c r="Q892" s="445"/>
      <c r="R892" s="445"/>
      <c r="S892" s="445"/>
      <c r="T892" s="445"/>
      <c r="U892" s="445"/>
      <c r="V892" s="445"/>
      <c r="W892" s="445"/>
      <c r="X892" s="445"/>
      <c r="Y892" s="445"/>
      <c r="Z892" s="445"/>
      <c r="AA892" s="445"/>
      <c r="AB892" s="445"/>
      <c r="AC892" s="445"/>
      <c r="AD892" s="445"/>
      <c r="AE892" s="445"/>
      <c r="AF892" s="445"/>
      <c r="AG892" s="445"/>
      <c r="AH892" s="445"/>
      <c r="AI892" s="445"/>
      <c r="AJ892" s="445"/>
      <c r="AK892" s="445"/>
      <c r="AL892" s="445"/>
      <c r="AM892" s="445"/>
      <c r="AN892" s="445"/>
      <c r="AO892" s="445"/>
    </row>
    <row r="893" spans="1:41" s="446" customFormat="1">
      <c r="A893" s="445"/>
      <c r="B893" s="445"/>
      <c r="C893" s="445"/>
      <c r="D893" s="445"/>
      <c r="E893" s="445"/>
      <c r="F893" s="445"/>
      <c r="G893" s="445"/>
      <c r="H893" s="445"/>
      <c r="I893" s="445"/>
      <c r="J893" s="445"/>
      <c r="K893" s="445"/>
      <c r="L893" s="445"/>
      <c r="M893" s="445"/>
      <c r="N893" s="445"/>
      <c r="O893" s="445"/>
      <c r="P893" s="445"/>
      <c r="Q893" s="445"/>
      <c r="R893" s="445"/>
      <c r="S893" s="445"/>
      <c r="T893" s="445"/>
      <c r="U893" s="445"/>
      <c r="V893" s="445"/>
      <c r="W893" s="445"/>
      <c r="X893" s="445"/>
      <c r="Y893" s="445"/>
      <c r="Z893" s="445"/>
      <c r="AA893" s="445"/>
      <c r="AB893" s="445"/>
      <c r="AC893" s="445"/>
      <c r="AD893" s="445"/>
      <c r="AE893" s="445"/>
      <c r="AF893" s="445"/>
      <c r="AG893" s="445"/>
      <c r="AH893" s="445"/>
      <c r="AI893" s="445"/>
      <c r="AJ893" s="445"/>
      <c r="AK893" s="445"/>
      <c r="AL893" s="445"/>
      <c r="AM893" s="445"/>
      <c r="AN893" s="445"/>
      <c r="AO893" s="445"/>
    </row>
    <row r="894" spans="1:41" s="446" customFormat="1">
      <c r="A894" s="445"/>
      <c r="B894" s="445"/>
      <c r="C894" s="445"/>
      <c r="D894" s="445"/>
      <c r="E894" s="445"/>
      <c r="F894" s="445"/>
      <c r="G894" s="445"/>
      <c r="H894" s="445"/>
      <c r="I894" s="445"/>
      <c r="J894" s="445"/>
      <c r="K894" s="445"/>
      <c r="L894" s="445"/>
      <c r="M894" s="445"/>
      <c r="N894" s="445"/>
      <c r="O894" s="445"/>
      <c r="P894" s="445"/>
      <c r="Q894" s="445"/>
      <c r="R894" s="445"/>
      <c r="S894" s="445"/>
      <c r="T894" s="445"/>
      <c r="U894" s="445"/>
      <c r="V894" s="445"/>
      <c r="W894" s="445"/>
      <c r="X894" s="445"/>
      <c r="Y894" s="445"/>
      <c r="Z894" s="445"/>
      <c r="AA894" s="445"/>
      <c r="AB894" s="445"/>
      <c r="AC894" s="445"/>
      <c r="AD894" s="445"/>
      <c r="AE894" s="445"/>
      <c r="AF894" s="445"/>
      <c r="AG894" s="445"/>
      <c r="AH894" s="445"/>
      <c r="AI894" s="445"/>
      <c r="AJ894" s="445"/>
      <c r="AK894" s="445"/>
      <c r="AL894" s="445"/>
      <c r="AM894" s="445"/>
      <c r="AN894" s="445"/>
      <c r="AO894" s="445"/>
    </row>
    <row r="895" spans="1:41" s="446" customFormat="1">
      <c r="A895" s="445"/>
      <c r="B895" s="445"/>
      <c r="C895" s="445"/>
      <c r="D895" s="445"/>
      <c r="E895" s="445"/>
      <c r="F895" s="445"/>
      <c r="G895" s="445"/>
      <c r="H895" s="445"/>
      <c r="I895" s="445"/>
      <c r="J895" s="445"/>
      <c r="K895" s="445"/>
      <c r="L895" s="445"/>
      <c r="M895" s="445"/>
      <c r="N895" s="445"/>
      <c r="O895" s="445"/>
      <c r="P895" s="445"/>
      <c r="Q895" s="445"/>
      <c r="R895" s="445"/>
      <c r="S895" s="445"/>
      <c r="T895" s="445"/>
      <c r="U895" s="445"/>
      <c r="V895" s="445"/>
      <c r="W895" s="445"/>
      <c r="X895" s="445"/>
      <c r="Y895" s="445"/>
      <c r="Z895" s="445"/>
      <c r="AA895" s="445"/>
      <c r="AB895" s="445"/>
      <c r="AC895" s="445"/>
      <c r="AD895" s="445"/>
      <c r="AE895" s="445"/>
      <c r="AF895" s="445"/>
      <c r="AG895" s="445"/>
      <c r="AH895" s="445"/>
      <c r="AI895" s="445"/>
      <c r="AJ895" s="445"/>
      <c r="AK895" s="445"/>
      <c r="AL895" s="445"/>
      <c r="AM895" s="445"/>
      <c r="AN895" s="445"/>
      <c r="AO895" s="445"/>
    </row>
    <row r="896" spans="1:41" s="446" customFormat="1">
      <c r="A896" s="445"/>
      <c r="B896" s="445"/>
      <c r="C896" s="445"/>
      <c r="D896" s="445"/>
      <c r="E896" s="445"/>
      <c r="F896" s="445"/>
      <c r="G896" s="445"/>
      <c r="H896" s="445"/>
      <c r="I896" s="445"/>
      <c r="J896" s="445"/>
      <c r="K896" s="445"/>
      <c r="L896" s="445"/>
      <c r="M896" s="445"/>
      <c r="N896" s="445"/>
      <c r="O896" s="445"/>
      <c r="P896" s="445"/>
      <c r="Q896" s="445"/>
      <c r="R896" s="445"/>
      <c r="S896" s="445"/>
      <c r="T896" s="445"/>
      <c r="U896" s="445"/>
      <c r="V896" s="445"/>
      <c r="W896" s="445"/>
      <c r="X896" s="445"/>
      <c r="Y896" s="445"/>
      <c r="Z896" s="445"/>
      <c r="AA896" s="445"/>
      <c r="AB896" s="445"/>
      <c r="AC896" s="445"/>
      <c r="AD896" s="445"/>
      <c r="AE896" s="445"/>
      <c r="AF896" s="445"/>
      <c r="AG896" s="445"/>
      <c r="AH896" s="445"/>
      <c r="AI896" s="445"/>
      <c r="AJ896" s="445"/>
      <c r="AK896" s="445"/>
      <c r="AL896" s="445"/>
      <c r="AM896" s="445"/>
      <c r="AN896" s="445"/>
      <c r="AO896" s="445"/>
    </row>
    <row r="897" spans="1:41" s="446" customFormat="1">
      <c r="A897" s="445"/>
      <c r="B897" s="445"/>
      <c r="C897" s="445"/>
      <c r="D897" s="445"/>
      <c r="E897" s="445"/>
      <c r="F897" s="445"/>
      <c r="G897" s="445"/>
      <c r="H897" s="445"/>
      <c r="I897" s="445"/>
      <c r="J897" s="445"/>
      <c r="K897" s="445"/>
      <c r="L897" s="445"/>
      <c r="M897" s="445"/>
      <c r="N897" s="445"/>
      <c r="O897" s="445"/>
      <c r="P897" s="445"/>
      <c r="Q897" s="445"/>
      <c r="R897" s="445"/>
      <c r="S897" s="445"/>
      <c r="T897" s="445"/>
      <c r="U897" s="445"/>
      <c r="V897" s="445"/>
      <c r="W897" s="445"/>
      <c r="X897" s="445"/>
      <c r="Y897" s="445"/>
      <c r="Z897" s="445"/>
      <c r="AA897" s="445"/>
      <c r="AB897" s="445"/>
      <c r="AC897" s="445"/>
      <c r="AD897" s="445"/>
      <c r="AE897" s="445"/>
      <c r="AF897" s="445"/>
      <c r="AG897" s="445"/>
      <c r="AH897" s="445"/>
      <c r="AI897" s="445"/>
      <c r="AJ897" s="445"/>
      <c r="AK897" s="445"/>
      <c r="AL897" s="445"/>
      <c r="AM897" s="445"/>
      <c r="AN897" s="445"/>
      <c r="AO897" s="445"/>
    </row>
    <row r="898" spans="1:41" s="446" customFormat="1">
      <c r="A898" s="445"/>
      <c r="B898" s="445"/>
      <c r="C898" s="445"/>
      <c r="D898" s="445"/>
      <c r="E898" s="445"/>
      <c r="F898" s="445"/>
      <c r="G898" s="445"/>
      <c r="H898" s="445"/>
      <c r="I898" s="445"/>
      <c r="J898" s="445"/>
      <c r="K898" s="445"/>
      <c r="L898" s="445"/>
      <c r="M898" s="445"/>
      <c r="N898" s="445"/>
      <c r="O898" s="445"/>
      <c r="P898" s="445"/>
      <c r="Q898" s="445"/>
      <c r="R898" s="445"/>
      <c r="S898" s="445"/>
      <c r="T898" s="445"/>
      <c r="U898" s="445"/>
      <c r="V898" s="445"/>
      <c r="W898" s="445"/>
      <c r="X898" s="445"/>
      <c r="Y898" s="445"/>
      <c r="Z898" s="445"/>
      <c r="AA898" s="445"/>
      <c r="AB898" s="445"/>
      <c r="AC898" s="445"/>
      <c r="AD898" s="445"/>
      <c r="AE898" s="445"/>
      <c r="AF898" s="445"/>
      <c r="AG898" s="445"/>
      <c r="AH898" s="445"/>
      <c r="AI898" s="445"/>
      <c r="AJ898" s="445"/>
      <c r="AK898" s="445"/>
      <c r="AL898" s="445"/>
      <c r="AM898" s="445"/>
      <c r="AN898" s="445"/>
      <c r="AO898" s="445"/>
    </row>
    <row r="899" spans="1:41" s="446" customFormat="1">
      <c r="A899" s="445"/>
      <c r="B899" s="445"/>
      <c r="C899" s="445"/>
      <c r="D899" s="445"/>
      <c r="E899" s="445"/>
      <c r="F899" s="445"/>
      <c r="G899" s="445"/>
      <c r="H899" s="445"/>
      <c r="I899" s="445"/>
      <c r="J899" s="445"/>
      <c r="K899" s="445"/>
      <c r="L899" s="445"/>
      <c r="M899" s="445"/>
      <c r="N899" s="445"/>
      <c r="O899" s="445"/>
      <c r="P899" s="445"/>
      <c r="Q899" s="445"/>
      <c r="R899" s="445"/>
      <c r="S899" s="445"/>
      <c r="T899" s="445"/>
      <c r="U899" s="445"/>
      <c r="V899" s="445"/>
      <c r="W899" s="445"/>
      <c r="X899" s="445"/>
      <c r="Y899" s="445"/>
      <c r="Z899" s="445"/>
      <c r="AA899" s="445"/>
      <c r="AB899" s="445"/>
      <c r="AC899" s="445"/>
      <c r="AD899" s="445"/>
      <c r="AE899" s="445"/>
      <c r="AF899" s="445"/>
      <c r="AG899" s="445"/>
      <c r="AH899" s="445"/>
      <c r="AI899" s="445"/>
      <c r="AJ899" s="445"/>
      <c r="AK899" s="445"/>
      <c r="AL899" s="445"/>
      <c r="AM899" s="445"/>
      <c r="AN899" s="445"/>
      <c r="AO899" s="445"/>
    </row>
    <row r="900" spans="1:41" s="446" customFormat="1">
      <c r="A900" s="445"/>
      <c r="B900" s="445"/>
      <c r="C900" s="445"/>
      <c r="D900" s="445"/>
      <c r="E900" s="445"/>
      <c r="F900" s="445"/>
      <c r="G900" s="445"/>
      <c r="H900" s="445"/>
      <c r="I900" s="445"/>
      <c r="J900" s="445"/>
      <c r="K900" s="445"/>
      <c r="L900" s="445"/>
      <c r="M900" s="445"/>
      <c r="N900" s="445"/>
      <c r="O900" s="445"/>
      <c r="P900" s="445"/>
      <c r="Q900" s="445"/>
      <c r="R900" s="445"/>
      <c r="S900" s="445"/>
      <c r="T900" s="445"/>
      <c r="U900" s="445"/>
      <c r="V900" s="445"/>
      <c r="W900" s="445"/>
      <c r="X900" s="445"/>
      <c r="Y900" s="445"/>
      <c r="Z900" s="445"/>
      <c r="AA900" s="445"/>
      <c r="AB900" s="445"/>
      <c r="AC900" s="445"/>
      <c r="AD900" s="445"/>
      <c r="AE900" s="445"/>
      <c r="AF900" s="445"/>
      <c r="AG900" s="445"/>
      <c r="AH900" s="445"/>
      <c r="AI900" s="445"/>
      <c r="AJ900" s="445"/>
      <c r="AK900" s="445"/>
      <c r="AL900" s="445"/>
      <c r="AM900" s="445"/>
      <c r="AN900" s="445"/>
      <c r="AO900" s="445"/>
    </row>
    <row r="901" spans="1:41" s="446" customFormat="1">
      <c r="A901" s="445"/>
      <c r="B901" s="445"/>
      <c r="C901" s="445"/>
      <c r="D901" s="445"/>
      <c r="E901" s="445"/>
      <c r="F901" s="445"/>
      <c r="G901" s="445"/>
      <c r="H901" s="445"/>
      <c r="I901" s="445"/>
      <c r="J901" s="445"/>
      <c r="K901" s="445"/>
      <c r="L901" s="445"/>
      <c r="M901" s="445"/>
      <c r="N901" s="445"/>
      <c r="O901" s="445"/>
      <c r="P901" s="445"/>
      <c r="Q901" s="445"/>
      <c r="R901" s="445"/>
      <c r="S901" s="445"/>
      <c r="T901" s="445"/>
      <c r="U901" s="445"/>
      <c r="V901" s="445"/>
      <c r="W901" s="445"/>
      <c r="X901" s="445"/>
      <c r="Y901" s="445"/>
      <c r="Z901" s="445"/>
      <c r="AA901" s="445"/>
      <c r="AB901" s="445"/>
      <c r="AC901" s="445"/>
      <c r="AD901" s="445"/>
      <c r="AE901" s="445"/>
      <c r="AF901" s="445"/>
      <c r="AG901" s="445"/>
      <c r="AH901" s="445"/>
      <c r="AI901" s="445"/>
      <c r="AJ901" s="445"/>
      <c r="AK901" s="445"/>
      <c r="AL901" s="445"/>
      <c r="AM901" s="445"/>
      <c r="AN901" s="445"/>
      <c r="AO901" s="445"/>
    </row>
    <row r="902" spans="1:41" s="446" customFormat="1">
      <c r="A902" s="445"/>
      <c r="B902" s="445"/>
      <c r="C902" s="445"/>
      <c r="D902" s="445"/>
      <c r="E902" s="445"/>
      <c r="F902" s="445"/>
      <c r="G902" s="445"/>
      <c r="H902" s="445"/>
      <c r="I902" s="445"/>
      <c r="J902" s="445"/>
      <c r="K902" s="445"/>
      <c r="L902" s="445"/>
      <c r="M902" s="445"/>
      <c r="N902" s="445"/>
      <c r="O902" s="445"/>
      <c r="P902" s="445"/>
      <c r="Q902" s="445"/>
      <c r="R902" s="445"/>
      <c r="S902" s="445"/>
      <c r="T902" s="445"/>
      <c r="U902" s="445"/>
      <c r="V902" s="445"/>
      <c r="W902" s="445"/>
      <c r="X902" s="445"/>
      <c r="Y902" s="445"/>
      <c r="Z902" s="445"/>
      <c r="AA902" s="445"/>
      <c r="AB902" s="445"/>
      <c r="AC902" s="445"/>
      <c r="AD902" s="445"/>
      <c r="AE902" s="445"/>
      <c r="AF902" s="445"/>
      <c r="AG902" s="445"/>
      <c r="AH902" s="445"/>
      <c r="AI902" s="445"/>
      <c r="AJ902" s="445"/>
      <c r="AK902" s="445"/>
      <c r="AL902" s="445"/>
      <c r="AM902" s="445"/>
      <c r="AN902" s="445"/>
      <c r="AO902" s="445"/>
    </row>
    <row r="903" spans="1:41" s="446" customFormat="1">
      <c r="A903" s="445"/>
      <c r="B903" s="445"/>
      <c r="C903" s="445"/>
      <c r="D903" s="445"/>
      <c r="E903" s="445"/>
      <c r="F903" s="445"/>
      <c r="G903" s="445"/>
      <c r="H903" s="445"/>
      <c r="I903" s="445"/>
      <c r="J903" s="445"/>
      <c r="K903" s="445"/>
      <c r="L903" s="445"/>
      <c r="M903" s="445"/>
      <c r="N903" s="445"/>
      <c r="O903" s="445"/>
      <c r="P903" s="445"/>
      <c r="Q903" s="445"/>
      <c r="R903" s="445"/>
      <c r="S903" s="445"/>
      <c r="T903" s="445"/>
      <c r="U903" s="445"/>
      <c r="V903" s="445"/>
      <c r="W903" s="445"/>
      <c r="X903" s="445"/>
      <c r="Y903" s="445"/>
      <c r="Z903" s="445"/>
      <c r="AA903" s="445"/>
      <c r="AB903" s="445"/>
      <c r="AC903" s="445"/>
      <c r="AD903" s="445"/>
      <c r="AE903" s="445"/>
      <c r="AF903" s="445"/>
      <c r="AG903" s="445"/>
      <c r="AH903" s="445"/>
      <c r="AI903" s="445"/>
      <c r="AJ903" s="445"/>
      <c r="AK903" s="445"/>
      <c r="AL903" s="445"/>
      <c r="AM903" s="445"/>
      <c r="AN903" s="445"/>
      <c r="AO903" s="445"/>
    </row>
    <row r="904" spans="1:41" s="446" customFormat="1">
      <c r="A904" s="445"/>
      <c r="B904" s="445"/>
      <c r="C904" s="445"/>
      <c r="D904" s="445"/>
      <c r="E904" s="445"/>
      <c r="F904" s="445"/>
      <c r="G904" s="445"/>
      <c r="H904" s="445"/>
      <c r="I904" s="445"/>
      <c r="J904" s="445"/>
      <c r="K904" s="445"/>
      <c r="L904" s="445"/>
      <c r="M904" s="445"/>
      <c r="N904" s="445"/>
      <c r="O904" s="445"/>
      <c r="P904" s="445"/>
      <c r="Q904" s="445"/>
      <c r="R904" s="445"/>
      <c r="S904" s="445"/>
      <c r="T904" s="445"/>
      <c r="U904" s="445"/>
      <c r="V904" s="445"/>
      <c r="W904" s="445"/>
      <c r="X904" s="445"/>
      <c r="Y904" s="445"/>
      <c r="Z904" s="445"/>
      <c r="AA904" s="445"/>
      <c r="AB904" s="445"/>
      <c r="AC904" s="445"/>
      <c r="AD904" s="445"/>
      <c r="AE904" s="445"/>
      <c r="AF904" s="445"/>
      <c r="AG904" s="445"/>
      <c r="AH904" s="445"/>
      <c r="AI904" s="445"/>
      <c r="AJ904" s="445"/>
      <c r="AK904" s="445"/>
      <c r="AL904" s="445"/>
      <c r="AM904" s="445"/>
      <c r="AN904" s="445"/>
      <c r="AO904" s="445"/>
    </row>
    <row r="905" spans="1:41" s="446" customFormat="1">
      <c r="A905" s="445"/>
      <c r="B905" s="445"/>
      <c r="C905" s="445"/>
      <c r="D905" s="445"/>
      <c r="E905" s="445"/>
      <c r="F905" s="445"/>
      <c r="G905" s="445"/>
      <c r="H905" s="445"/>
      <c r="I905" s="445"/>
      <c r="J905" s="445"/>
      <c r="K905" s="445"/>
      <c r="L905" s="445"/>
      <c r="M905" s="445"/>
      <c r="N905" s="445"/>
      <c r="O905" s="445"/>
      <c r="P905" s="445"/>
      <c r="Q905" s="445"/>
      <c r="R905" s="445"/>
      <c r="S905" s="445"/>
      <c r="T905" s="445"/>
      <c r="U905" s="445"/>
      <c r="V905" s="445"/>
      <c r="W905" s="445"/>
      <c r="X905" s="445"/>
      <c r="Y905" s="445"/>
      <c r="Z905" s="445"/>
      <c r="AA905" s="445"/>
      <c r="AB905" s="445"/>
      <c r="AC905" s="445"/>
      <c r="AD905" s="445"/>
      <c r="AE905" s="445"/>
      <c r="AF905" s="445"/>
      <c r="AG905" s="445"/>
      <c r="AH905" s="445"/>
      <c r="AI905" s="445"/>
      <c r="AJ905" s="445"/>
      <c r="AK905" s="445"/>
      <c r="AL905" s="445"/>
      <c r="AM905" s="445"/>
      <c r="AN905" s="445"/>
      <c r="AO905" s="445"/>
    </row>
    <row r="906" spans="1:41" s="446" customFormat="1">
      <c r="A906" s="445"/>
      <c r="B906" s="445"/>
      <c r="C906" s="445"/>
      <c r="D906" s="445"/>
      <c r="E906" s="445"/>
      <c r="F906" s="445"/>
      <c r="G906" s="445"/>
      <c r="H906" s="445"/>
      <c r="I906" s="445"/>
      <c r="J906" s="445"/>
      <c r="K906" s="445"/>
      <c r="L906" s="445"/>
      <c r="M906" s="445"/>
      <c r="N906" s="445"/>
      <c r="O906" s="445"/>
      <c r="P906" s="445"/>
      <c r="Q906" s="445"/>
      <c r="R906" s="445"/>
      <c r="S906" s="445"/>
      <c r="T906" s="445"/>
      <c r="U906" s="445"/>
      <c r="V906" s="445"/>
      <c r="W906" s="445"/>
      <c r="X906" s="445"/>
      <c r="Y906" s="445"/>
      <c r="Z906" s="445"/>
      <c r="AA906" s="445"/>
      <c r="AB906" s="445"/>
      <c r="AC906" s="445"/>
      <c r="AD906" s="445"/>
      <c r="AE906" s="445"/>
      <c r="AF906" s="445"/>
      <c r="AG906" s="445"/>
      <c r="AH906" s="445"/>
      <c r="AI906" s="445"/>
      <c r="AJ906" s="445"/>
      <c r="AK906" s="445"/>
      <c r="AL906" s="445"/>
      <c r="AM906" s="445"/>
      <c r="AN906" s="445"/>
      <c r="AO906" s="445"/>
    </row>
    <row r="907" spans="1:41" s="446" customFormat="1">
      <c r="A907" s="445"/>
      <c r="B907" s="445"/>
      <c r="C907" s="445"/>
      <c r="D907" s="445"/>
      <c r="E907" s="445"/>
      <c r="F907" s="445"/>
      <c r="G907" s="445"/>
      <c r="H907" s="445"/>
      <c r="I907" s="445"/>
      <c r="J907" s="445"/>
      <c r="K907" s="445"/>
      <c r="L907" s="445"/>
      <c r="M907" s="445"/>
      <c r="N907" s="445"/>
      <c r="O907" s="445"/>
      <c r="P907" s="445"/>
      <c r="Q907" s="445"/>
      <c r="R907" s="445"/>
      <c r="S907" s="445"/>
      <c r="T907" s="445"/>
      <c r="U907" s="445"/>
      <c r="V907" s="445"/>
      <c r="W907" s="445"/>
      <c r="X907" s="445"/>
      <c r="Y907" s="445"/>
      <c r="Z907" s="445"/>
      <c r="AA907" s="445"/>
      <c r="AB907" s="445"/>
      <c r="AC907" s="445"/>
      <c r="AD907" s="445"/>
      <c r="AE907" s="445"/>
      <c r="AF907" s="445"/>
      <c r="AG907" s="445"/>
      <c r="AH907" s="445"/>
      <c r="AI907" s="445"/>
      <c r="AJ907" s="445"/>
      <c r="AK907" s="445"/>
      <c r="AL907" s="445"/>
      <c r="AM907" s="445"/>
      <c r="AN907" s="445"/>
      <c r="AO907" s="445"/>
    </row>
    <row r="908" spans="1:41" s="446" customFormat="1">
      <c r="A908" s="445"/>
      <c r="B908" s="445"/>
      <c r="C908" s="445"/>
      <c r="D908" s="445"/>
      <c r="E908" s="445"/>
      <c r="F908" s="445"/>
      <c r="G908" s="445"/>
      <c r="H908" s="445"/>
      <c r="I908" s="445"/>
      <c r="J908" s="445"/>
      <c r="K908" s="445"/>
      <c r="L908" s="445"/>
      <c r="M908" s="445"/>
      <c r="N908" s="445"/>
      <c r="O908" s="445"/>
      <c r="P908" s="445"/>
      <c r="Q908" s="445"/>
      <c r="R908" s="445"/>
      <c r="S908" s="445"/>
      <c r="T908" s="445"/>
      <c r="U908" s="445"/>
      <c r="V908" s="445"/>
      <c r="W908" s="445"/>
      <c r="X908" s="445"/>
      <c r="Y908" s="445"/>
      <c r="Z908" s="445"/>
      <c r="AA908" s="445"/>
      <c r="AB908" s="445"/>
      <c r="AC908" s="445"/>
      <c r="AD908" s="445"/>
      <c r="AE908" s="445"/>
      <c r="AF908" s="445"/>
      <c r="AG908" s="445"/>
      <c r="AH908" s="445"/>
      <c r="AI908" s="445"/>
      <c r="AJ908" s="445"/>
      <c r="AK908" s="445"/>
      <c r="AL908" s="445"/>
      <c r="AM908" s="445"/>
      <c r="AN908" s="445"/>
      <c r="AO908" s="445"/>
    </row>
    <row r="909" spans="1:41" s="446" customFormat="1">
      <c r="A909" s="445"/>
      <c r="B909" s="445"/>
      <c r="C909" s="445"/>
      <c r="D909" s="445"/>
      <c r="E909" s="445"/>
      <c r="F909" s="445"/>
      <c r="G909" s="445"/>
      <c r="H909" s="445"/>
      <c r="I909" s="445"/>
      <c r="J909" s="445"/>
      <c r="K909" s="445"/>
      <c r="L909" s="445"/>
      <c r="M909" s="445"/>
      <c r="N909" s="445"/>
      <c r="O909" s="445"/>
      <c r="P909" s="445"/>
      <c r="Q909" s="445"/>
      <c r="R909" s="445"/>
      <c r="S909" s="445"/>
      <c r="T909" s="445"/>
      <c r="U909" s="445"/>
      <c r="V909" s="445"/>
      <c r="W909" s="445"/>
      <c r="X909" s="445"/>
      <c r="Y909" s="445"/>
      <c r="Z909" s="445"/>
      <c r="AA909" s="445"/>
      <c r="AB909" s="445"/>
      <c r="AC909" s="445"/>
      <c r="AD909" s="445"/>
      <c r="AE909" s="445"/>
      <c r="AF909" s="445"/>
      <c r="AG909" s="445"/>
      <c r="AH909" s="445"/>
      <c r="AI909" s="445"/>
      <c r="AJ909" s="445"/>
      <c r="AK909" s="445"/>
      <c r="AL909" s="445"/>
      <c r="AM909" s="445"/>
      <c r="AN909" s="445"/>
      <c r="AO909" s="445"/>
    </row>
    <row r="910" spans="1:41" s="446" customFormat="1">
      <c r="A910" s="445"/>
      <c r="B910" s="445"/>
      <c r="C910" s="445"/>
      <c r="D910" s="445"/>
      <c r="E910" s="445"/>
      <c r="F910" s="445"/>
      <c r="G910" s="445"/>
      <c r="H910" s="445"/>
      <c r="I910" s="445"/>
      <c r="J910" s="445"/>
      <c r="K910" s="445"/>
      <c r="L910" s="445"/>
      <c r="M910" s="445"/>
      <c r="N910" s="445"/>
      <c r="O910" s="445"/>
      <c r="P910" s="445"/>
      <c r="Q910" s="445"/>
      <c r="R910" s="445"/>
      <c r="S910" s="445"/>
      <c r="T910" s="445"/>
      <c r="U910" s="445"/>
      <c r="V910" s="445"/>
      <c r="W910" s="445"/>
      <c r="X910" s="445"/>
      <c r="Y910" s="445"/>
      <c r="Z910" s="445"/>
      <c r="AA910" s="445"/>
      <c r="AB910" s="445"/>
      <c r="AC910" s="445"/>
      <c r="AD910" s="445"/>
      <c r="AE910" s="445"/>
      <c r="AF910" s="445"/>
      <c r="AG910" s="445"/>
      <c r="AH910" s="445"/>
      <c r="AI910" s="445"/>
      <c r="AJ910" s="445"/>
      <c r="AK910" s="445"/>
      <c r="AL910" s="445"/>
      <c r="AM910" s="445"/>
      <c r="AN910" s="445"/>
      <c r="AO910" s="445"/>
    </row>
    <row r="911" spans="1:41" s="446" customFormat="1">
      <c r="A911" s="445"/>
      <c r="B911" s="445"/>
      <c r="C911" s="445"/>
      <c r="D911" s="445"/>
      <c r="E911" s="445"/>
      <c r="F911" s="445"/>
      <c r="G911" s="445"/>
      <c r="H911" s="445"/>
      <c r="I911" s="445"/>
      <c r="J911" s="445"/>
      <c r="K911" s="445"/>
      <c r="L911" s="445"/>
      <c r="M911" s="445"/>
      <c r="N911" s="445"/>
      <c r="O911" s="445"/>
      <c r="P911" s="445"/>
      <c r="Q911" s="445"/>
      <c r="R911" s="445"/>
      <c r="S911" s="445"/>
      <c r="T911" s="445"/>
      <c r="U911" s="445"/>
      <c r="V911" s="445"/>
      <c r="W911" s="445"/>
      <c r="X911" s="445"/>
      <c r="Y911" s="445"/>
      <c r="Z911" s="445"/>
      <c r="AA911" s="445"/>
      <c r="AB911" s="445"/>
      <c r="AC911" s="445"/>
      <c r="AD911" s="445"/>
      <c r="AE911" s="445"/>
      <c r="AF911" s="445"/>
      <c r="AG911" s="445"/>
      <c r="AH911" s="445"/>
      <c r="AI911" s="445"/>
      <c r="AJ911" s="445"/>
      <c r="AK911" s="445"/>
      <c r="AL911" s="445"/>
      <c r="AM911" s="445"/>
      <c r="AN911" s="445"/>
      <c r="AO911" s="445"/>
    </row>
    <row r="912" spans="1:41" s="446" customFormat="1">
      <c r="A912" s="445"/>
      <c r="B912" s="445"/>
      <c r="C912" s="445"/>
      <c r="D912" s="445"/>
      <c r="E912" s="445"/>
      <c r="F912" s="445"/>
      <c r="G912" s="445"/>
      <c r="H912" s="445"/>
      <c r="I912" s="445"/>
      <c r="J912" s="445"/>
      <c r="K912" s="445"/>
      <c r="L912" s="445"/>
      <c r="M912" s="445"/>
      <c r="N912" s="445"/>
      <c r="O912" s="445"/>
      <c r="P912" s="445"/>
      <c r="Q912" s="445"/>
      <c r="R912" s="445"/>
      <c r="S912" s="445"/>
      <c r="T912" s="445"/>
      <c r="U912" s="445"/>
      <c r="V912" s="445"/>
      <c r="W912" s="445"/>
      <c r="X912" s="445"/>
      <c r="Y912" s="445"/>
      <c r="Z912" s="445"/>
      <c r="AA912" s="445"/>
      <c r="AB912" s="445"/>
      <c r="AC912" s="445"/>
      <c r="AD912" s="445"/>
      <c r="AE912" s="445"/>
      <c r="AF912" s="445"/>
      <c r="AG912" s="445"/>
      <c r="AH912" s="445"/>
      <c r="AI912" s="445"/>
      <c r="AJ912" s="445"/>
      <c r="AK912" s="445"/>
      <c r="AL912" s="445"/>
      <c r="AM912" s="445"/>
      <c r="AN912" s="445"/>
      <c r="AO912" s="445"/>
    </row>
    <row r="913" spans="1:41" s="446" customFormat="1">
      <c r="A913" s="445"/>
      <c r="B913" s="445"/>
      <c r="C913" s="445"/>
      <c r="D913" s="445"/>
      <c r="E913" s="445"/>
      <c r="F913" s="445"/>
      <c r="G913" s="445"/>
      <c r="H913" s="445"/>
      <c r="I913" s="445"/>
      <c r="J913" s="445"/>
      <c r="K913" s="445"/>
      <c r="L913" s="445"/>
      <c r="M913" s="445"/>
      <c r="N913" s="445"/>
      <c r="O913" s="445"/>
      <c r="P913" s="445"/>
      <c r="Q913" s="445"/>
      <c r="R913" s="445"/>
      <c r="S913" s="445"/>
      <c r="T913" s="445"/>
      <c r="U913" s="445"/>
      <c r="V913" s="445"/>
      <c r="W913" s="445"/>
      <c r="X913" s="445"/>
      <c r="Y913" s="445"/>
      <c r="Z913" s="445"/>
      <c r="AA913" s="445"/>
      <c r="AB913" s="445"/>
      <c r="AC913" s="445"/>
      <c r="AD913" s="445"/>
      <c r="AE913" s="445"/>
      <c r="AF913" s="445"/>
      <c r="AG913" s="445"/>
      <c r="AH913" s="445"/>
      <c r="AI913" s="445"/>
      <c r="AJ913" s="445"/>
      <c r="AK913" s="445"/>
      <c r="AL913" s="445"/>
      <c r="AM913" s="445"/>
      <c r="AN913" s="445"/>
      <c r="AO913" s="445"/>
    </row>
    <row r="914" spans="1:41" s="446" customFormat="1">
      <c r="A914" s="445"/>
      <c r="B914" s="445"/>
      <c r="C914" s="445"/>
      <c r="D914" s="445"/>
      <c r="E914" s="445"/>
      <c r="F914" s="445"/>
      <c r="G914" s="445"/>
      <c r="H914" s="445"/>
      <c r="I914" s="445"/>
      <c r="J914" s="445"/>
      <c r="K914" s="445"/>
      <c r="L914" s="445"/>
      <c r="M914" s="445"/>
      <c r="N914" s="445"/>
      <c r="O914" s="445"/>
      <c r="P914" s="445"/>
      <c r="Q914" s="445"/>
      <c r="R914" s="445"/>
      <c r="S914" s="445"/>
      <c r="T914" s="445"/>
      <c r="U914" s="445"/>
      <c r="V914" s="445"/>
      <c r="W914" s="445"/>
      <c r="X914" s="445"/>
      <c r="Y914" s="445"/>
      <c r="Z914" s="445"/>
      <c r="AA914" s="445"/>
      <c r="AB914" s="445"/>
      <c r="AC914" s="445"/>
      <c r="AD914" s="445"/>
      <c r="AE914" s="445"/>
      <c r="AF914" s="445"/>
      <c r="AG914" s="445"/>
      <c r="AH914" s="445"/>
      <c r="AI914" s="445"/>
      <c r="AJ914" s="445"/>
      <c r="AK914" s="445"/>
      <c r="AL914" s="445"/>
      <c r="AM914" s="445"/>
      <c r="AN914" s="445"/>
      <c r="AO914" s="445"/>
    </row>
    <row r="915" spans="1:41" s="446" customFormat="1">
      <c r="A915" s="445"/>
      <c r="B915" s="445"/>
      <c r="C915" s="445"/>
      <c r="D915" s="445"/>
      <c r="E915" s="445"/>
      <c r="F915" s="445"/>
      <c r="G915" s="445"/>
      <c r="H915" s="445"/>
      <c r="I915" s="445"/>
      <c r="J915" s="445"/>
      <c r="K915" s="445"/>
      <c r="L915" s="445"/>
      <c r="M915" s="445"/>
      <c r="N915" s="445"/>
      <c r="O915" s="445"/>
      <c r="P915" s="445"/>
      <c r="Q915" s="445"/>
      <c r="R915" s="445"/>
      <c r="S915" s="445"/>
      <c r="T915" s="445"/>
      <c r="U915" s="445"/>
      <c r="V915" s="445"/>
      <c r="W915" s="445"/>
      <c r="X915" s="445"/>
      <c r="Y915" s="445"/>
      <c r="Z915" s="445"/>
      <c r="AA915" s="445"/>
      <c r="AB915" s="445"/>
      <c r="AC915" s="445"/>
      <c r="AD915" s="445"/>
      <c r="AE915" s="445"/>
      <c r="AF915" s="445"/>
      <c r="AG915" s="445"/>
      <c r="AH915" s="445"/>
      <c r="AI915" s="445"/>
      <c r="AJ915" s="445"/>
      <c r="AK915" s="445"/>
      <c r="AL915" s="445"/>
      <c r="AM915" s="445"/>
      <c r="AN915" s="445"/>
      <c r="AO915" s="445"/>
    </row>
    <row r="916" spans="1:41" s="446" customFormat="1">
      <c r="A916" s="445"/>
      <c r="B916" s="445"/>
      <c r="C916" s="445"/>
      <c r="D916" s="445"/>
      <c r="E916" s="445"/>
      <c r="F916" s="445"/>
      <c r="G916" s="445"/>
      <c r="H916" s="445"/>
      <c r="I916" s="445"/>
      <c r="J916" s="445"/>
      <c r="K916" s="445"/>
      <c r="L916" s="445"/>
      <c r="M916" s="445"/>
      <c r="N916" s="445"/>
      <c r="O916" s="445"/>
      <c r="P916" s="445"/>
      <c r="Q916" s="445"/>
      <c r="R916" s="445"/>
      <c r="S916" s="445"/>
      <c r="T916" s="445"/>
      <c r="U916" s="445"/>
      <c r="V916" s="445"/>
      <c r="W916" s="445"/>
      <c r="X916" s="445"/>
      <c r="Y916" s="445"/>
      <c r="Z916" s="445"/>
      <c r="AA916" s="445"/>
      <c r="AB916" s="445"/>
      <c r="AC916" s="445"/>
      <c r="AD916" s="445"/>
      <c r="AE916" s="445"/>
      <c r="AF916" s="445"/>
      <c r="AG916" s="445"/>
      <c r="AH916" s="445"/>
      <c r="AI916" s="445"/>
      <c r="AJ916" s="445"/>
      <c r="AK916" s="445"/>
      <c r="AL916" s="445"/>
      <c r="AM916" s="445"/>
      <c r="AN916" s="445"/>
      <c r="AO916" s="445"/>
    </row>
    <row r="917" spans="1:41" s="446" customFormat="1">
      <c r="A917" s="445"/>
      <c r="B917" s="445"/>
      <c r="C917" s="445"/>
      <c r="D917" s="445"/>
      <c r="E917" s="445"/>
      <c r="F917" s="445"/>
      <c r="G917" s="445"/>
      <c r="H917" s="445"/>
      <c r="I917" s="445"/>
      <c r="J917" s="445"/>
      <c r="K917" s="445"/>
      <c r="L917" s="445"/>
      <c r="M917" s="445"/>
      <c r="N917" s="445"/>
      <c r="O917" s="445"/>
      <c r="P917" s="445"/>
      <c r="Q917" s="445"/>
      <c r="R917" s="445"/>
      <c r="S917" s="445"/>
      <c r="T917" s="445"/>
      <c r="U917" s="445"/>
      <c r="V917" s="445"/>
      <c r="W917" s="445"/>
      <c r="X917" s="445"/>
      <c r="Y917" s="445"/>
      <c r="Z917" s="445"/>
      <c r="AA917" s="445"/>
      <c r="AB917" s="445"/>
      <c r="AC917" s="445"/>
      <c r="AD917" s="445"/>
      <c r="AE917" s="445"/>
      <c r="AF917" s="445"/>
      <c r="AG917" s="445"/>
      <c r="AH917" s="445"/>
      <c r="AI917" s="445"/>
      <c r="AJ917" s="445"/>
      <c r="AK917" s="445"/>
      <c r="AL917" s="445"/>
      <c r="AM917" s="445"/>
      <c r="AN917" s="445"/>
      <c r="AO917" s="445"/>
    </row>
    <row r="918" spans="1:41" s="446" customFormat="1">
      <c r="A918" s="445"/>
      <c r="B918" s="445"/>
      <c r="C918" s="445"/>
      <c r="D918" s="445"/>
      <c r="E918" s="445"/>
      <c r="F918" s="445"/>
      <c r="G918" s="445"/>
      <c r="H918" s="445"/>
      <c r="I918" s="445"/>
      <c r="J918" s="445"/>
      <c r="K918" s="445"/>
      <c r="L918" s="445"/>
      <c r="M918" s="445"/>
      <c r="N918" s="445"/>
      <c r="O918" s="445"/>
      <c r="P918" s="445"/>
      <c r="Q918" s="445"/>
      <c r="R918" s="445"/>
      <c r="S918" s="445"/>
      <c r="T918" s="445"/>
      <c r="U918" s="445"/>
      <c r="V918" s="445"/>
      <c r="W918" s="445"/>
      <c r="X918" s="445"/>
      <c r="Y918" s="445"/>
      <c r="Z918" s="445"/>
      <c r="AA918" s="445"/>
      <c r="AB918" s="445"/>
      <c r="AC918" s="445"/>
      <c r="AD918" s="445"/>
      <c r="AE918" s="445"/>
      <c r="AF918" s="445"/>
      <c r="AG918" s="445"/>
      <c r="AH918" s="445"/>
      <c r="AI918" s="445"/>
      <c r="AJ918" s="445"/>
      <c r="AK918" s="445"/>
      <c r="AL918" s="445"/>
      <c r="AM918" s="445"/>
      <c r="AN918" s="445"/>
      <c r="AO918" s="445"/>
    </row>
    <row r="919" spans="1:41" s="446" customFormat="1">
      <c r="A919" s="445"/>
      <c r="B919" s="445"/>
      <c r="C919" s="445"/>
      <c r="D919" s="445"/>
      <c r="E919" s="445"/>
      <c r="F919" s="445"/>
      <c r="G919" s="445"/>
      <c r="H919" s="445"/>
      <c r="I919" s="445"/>
      <c r="J919" s="445"/>
      <c r="K919" s="445"/>
      <c r="L919" s="445"/>
      <c r="M919" s="445"/>
      <c r="N919" s="445"/>
      <c r="O919" s="445"/>
      <c r="P919" s="445"/>
      <c r="Q919" s="445"/>
      <c r="R919" s="445"/>
      <c r="S919" s="445"/>
      <c r="T919" s="445"/>
      <c r="U919" s="445"/>
      <c r="V919" s="445"/>
      <c r="W919" s="445"/>
      <c r="X919" s="445"/>
      <c r="Y919" s="445"/>
      <c r="Z919" s="445"/>
      <c r="AA919" s="445"/>
      <c r="AB919" s="445"/>
      <c r="AC919" s="445"/>
      <c r="AD919" s="445"/>
      <c r="AE919" s="445"/>
      <c r="AF919" s="445"/>
      <c r="AG919" s="445"/>
      <c r="AH919" s="445"/>
      <c r="AI919" s="445"/>
      <c r="AJ919" s="445"/>
      <c r="AK919" s="445"/>
      <c r="AL919" s="445"/>
      <c r="AM919" s="445"/>
      <c r="AN919" s="445"/>
      <c r="AO919" s="445"/>
    </row>
    <row r="920" spans="1:41" s="446" customFormat="1">
      <c r="A920" s="445"/>
      <c r="B920" s="445"/>
      <c r="C920" s="445"/>
      <c r="D920" s="445"/>
      <c r="E920" s="445"/>
      <c r="F920" s="445"/>
      <c r="G920" s="445"/>
      <c r="H920" s="445"/>
      <c r="I920" s="445"/>
      <c r="J920" s="445"/>
      <c r="K920" s="445"/>
      <c r="L920" s="445"/>
      <c r="M920" s="445"/>
      <c r="N920" s="445"/>
      <c r="O920" s="445"/>
      <c r="P920" s="445"/>
      <c r="Q920" s="445"/>
      <c r="R920" s="445"/>
      <c r="S920" s="445"/>
      <c r="T920" s="445"/>
      <c r="U920" s="445"/>
      <c r="V920" s="445"/>
      <c r="W920" s="445"/>
      <c r="X920" s="445"/>
      <c r="Y920" s="445"/>
      <c r="Z920" s="445"/>
      <c r="AA920" s="445"/>
      <c r="AB920" s="445"/>
      <c r="AC920" s="445"/>
      <c r="AD920" s="445"/>
      <c r="AE920" s="445"/>
      <c r="AF920" s="445"/>
      <c r="AG920" s="445"/>
      <c r="AH920" s="445"/>
      <c r="AI920" s="445"/>
      <c r="AJ920" s="445"/>
      <c r="AK920" s="445"/>
      <c r="AL920" s="445"/>
      <c r="AM920" s="445"/>
      <c r="AN920" s="445"/>
      <c r="AO920" s="445"/>
    </row>
    <row r="921" spans="1:41" s="446" customFormat="1">
      <c r="A921" s="445"/>
      <c r="B921" s="445"/>
      <c r="C921" s="445"/>
      <c r="D921" s="445"/>
      <c r="E921" s="445"/>
      <c r="F921" s="445"/>
      <c r="G921" s="445"/>
      <c r="H921" s="445"/>
      <c r="I921" s="445"/>
      <c r="J921" s="445"/>
      <c r="K921" s="445"/>
      <c r="L921" s="445"/>
      <c r="M921" s="445"/>
      <c r="N921" s="445"/>
      <c r="O921" s="445"/>
      <c r="P921" s="445"/>
      <c r="Q921" s="445"/>
      <c r="R921" s="445"/>
      <c r="S921" s="445"/>
      <c r="T921" s="445"/>
      <c r="U921" s="445"/>
      <c r="V921" s="445"/>
      <c r="W921" s="445"/>
      <c r="X921" s="445"/>
      <c r="Y921" s="445"/>
      <c r="Z921" s="445"/>
      <c r="AA921" s="445"/>
      <c r="AB921" s="445"/>
      <c r="AC921" s="445"/>
      <c r="AD921" s="445"/>
      <c r="AE921" s="445"/>
      <c r="AF921" s="445"/>
      <c r="AG921" s="445"/>
      <c r="AH921" s="445"/>
      <c r="AI921" s="445"/>
      <c r="AJ921" s="445"/>
      <c r="AK921" s="445"/>
      <c r="AL921" s="445"/>
      <c r="AM921" s="445"/>
      <c r="AN921" s="445"/>
      <c r="AO921" s="445"/>
    </row>
    <row r="922" spans="1:41" s="446" customFormat="1">
      <c r="A922" s="445"/>
      <c r="B922" s="445"/>
      <c r="C922" s="445"/>
      <c r="D922" s="445"/>
      <c r="E922" s="445"/>
      <c r="F922" s="445"/>
      <c r="G922" s="445"/>
      <c r="H922" s="445"/>
      <c r="I922" s="445"/>
      <c r="J922" s="445"/>
      <c r="K922" s="445"/>
      <c r="L922" s="445"/>
      <c r="M922" s="445"/>
      <c r="N922" s="445"/>
      <c r="O922" s="445"/>
      <c r="P922" s="445"/>
      <c r="Q922" s="445"/>
      <c r="R922" s="445"/>
      <c r="S922" s="445"/>
      <c r="T922" s="445"/>
      <c r="U922" s="445"/>
      <c r="V922" s="445"/>
      <c r="W922" s="445"/>
      <c r="X922" s="445"/>
      <c r="Y922" s="445"/>
      <c r="Z922" s="445"/>
      <c r="AA922" s="445"/>
      <c r="AB922" s="445"/>
      <c r="AC922" s="445"/>
      <c r="AD922" s="445"/>
      <c r="AE922" s="445"/>
      <c r="AF922" s="445"/>
      <c r="AG922" s="445"/>
      <c r="AH922" s="445"/>
      <c r="AI922" s="445"/>
      <c r="AJ922" s="445"/>
      <c r="AK922" s="445"/>
      <c r="AL922" s="445"/>
      <c r="AM922" s="445"/>
      <c r="AN922" s="445"/>
      <c r="AO922" s="445"/>
    </row>
    <row r="923" spans="1:41" s="446" customFormat="1">
      <c r="A923" s="445"/>
      <c r="B923" s="445"/>
      <c r="C923" s="445"/>
      <c r="D923" s="445"/>
      <c r="E923" s="445"/>
      <c r="F923" s="445"/>
      <c r="G923" s="445"/>
      <c r="H923" s="445"/>
      <c r="I923" s="445"/>
      <c r="J923" s="445"/>
      <c r="K923" s="445"/>
      <c r="L923" s="445"/>
      <c r="M923" s="445"/>
      <c r="N923" s="445"/>
      <c r="O923" s="445"/>
      <c r="P923" s="445"/>
      <c r="Q923" s="445"/>
      <c r="R923" s="445"/>
      <c r="S923" s="445"/>
      <c r="T923" s="445"/>
      <c r="U923" s="445"/>
      <c r="V923" s="445"/>
      <c r="W923" s="445"/>
      <c r="X923" s="445"/>
      <c r="Y923" s="445"/>
      <c r="Z923" s="445"/>
      <c r="AA923" s="445"/>
      <c r="AB923" s="445"/>
      <c r="AC923" s="445"/>
      <c r="AD923" s="445"/>
      <c r="AE923" s="445"/>
      <c r="AF923" s="445"/>
      <c r="AG923" s="445"/>
      <c r="AH923" s="445"/>
      <c r="AI923" s="445"/>
      <c r="AJ923" s="445"/>
      <c r="AK923" s="445"/>
      <c r="AL923" s="445"/>
      <c r="AM923" s="445"/>
      <c r="AN923" s="445"/>
      <c r="AO923" s="445"/>
    </row>
    <row r="924" spans="1:4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92"/>
      <c r="AB924" s="92"/>
      <c r="AC924" s="92"/>
      <c r="AD924" s="92"/>
      <c r="AE924" s="92"/>
      <c r="AF924" s="445"/>
      <c r="AG924" s="445"/>
      <c r="AH924" s="445"/>
      <c r="AI924" s="445"/>
      <c r="AJ924" s="445"/>
      <c r="AK924" s="445"/>
      <c r="AL924" s="445"/>
      <c r="AM924" s="445"/>
      <c r="AN924" s="445"/>
      <c r="AO924" s="445"/>
    </row>
    <row r="925" spans="1:4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92"/>
      <c r="AB925" s="92"/>
      <c r="AC925" s="92"/>
      <c r="AD925" s="92"/>
      <c r="AE925" s="92"/>
      <c r="AF925" s="445"/>
      <c r="AG925" s="445"/>
      <c r="AH925" s="445"/>
      <c r="AI925" s="445"/>
      <c r="AJ925" s="445"/>
      <c r="AK925" s="445"/>
      <c r="AL925" s="445"/>
      <c r="AM925" s="445"/>
      <c r="AN925" s="445"/>
      <c r="AO925" s="445"/>
    </row>
    <row r="926" spans="1:4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92"/>
      <c r="AB926" s="92"/>
      <c r="AC926" s="92"/>
      <c r="AD926" s="92"/>
      <c r="AE926" s="92"/>
      <c r="AF926" s="445"/>
      <c r="AG926" s="445"/>
      <c r="AH926" s="445"/>
      <c r="AI926" s="445"/>
      <c r="AJ926" s="445"/>
      <c r="AK926" s="445"/>
      <c r="AL926" s="445"/>
      <c r="AM926" s="445"/>
      <c r="AN926" s="445"/>
      <c r="AO926" s="445"/>
    </row>
    <row r="927" spans="1:4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92"/>
      <c r="AB927" s="92"/>
      <c r="AC927" s="92"/>
      <c r="AD927" s="92"/>
      <c r="AE927" s="92"/>
      <c r="AF927" s="445"/>
      <c r="AG927" s="445"/>
      <c r="AH927" s="445"/>
      <c r="AI927" s="445"/>
      <c r="AJ927" s="445"/>
      <c r="AK927" s="445"/>
      <c r="AL927" s="445"/>
      <c r="AM927" s="445"/>
      <c r="AN927" s="445"/>
      <c r="AO927" s="445"/>
    </row>
    <row r="928" spans="1:4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92"/>
      <c r="AB928" s="92"/>
      <c r="AC928" s="92"/>
      <c r="AD928" s="92"/>
      <c r="AE928" s="92"/>
      <c r="AF928" s="445"/>
      <c r="AG928" s="445"/>
      <c r="AH928" s="445"/>
      <c r="AI928" s="445"/>
      <c r="AJ928" s="445"/>
      <c r="AK928" s="445"/>
      <c r="AL928" s="445"/>
      <c r="AM928" s="445"/>
      <c r="AN928" s="445"/>
      <c r="AO928" s="445"/>
    </row>
    <row r="929" spans="1:4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92"/>
      <c r="AB929" s="92"/>
      <c r="AC929" s="92"/>
      <c r="AD929" s="92"/>
      <c r="AE929" s="92"/>
      <c r="AF929" s="445"/>
      <c r="AG929" s="445"/>
      <c r="AH929" s="445"/>
      <c r="AI929" s="445"/>
      <c r="AJ929" s="445"/>
      <c r="AK929" s="445"/>
      <c r="AL929" s="445"/>
      <c r="AM929" s="445"/>
      <c r="AN929" s="445"/>
      <c r="AO929" s="445"/>
    </row>
  </sheetData>
  <mergeCells count="443">
    <mergeCell ref="H181:I181"/>
    <mergeCell ref="J181:K181"/>
    <mergeCell ref="L181:M181"/>
    <mergeCell ref="H182:I182"/>
    <mergeCell ref="J182:K182"/>
    <mergeCell ref="L182:M182"/>
    <mergeCell ref="H178:I178"/>
    <mergeCell ref="J178:K178"/>
    <mergeCell ref="L178:M178"/>
    <mergeCell ref="H179:I179"/>
    <mergeCell ref="J179:K179"/>
    <mergeCell ref="L179:M179"/>
    <mergeCell ref="H180:I180"/>
    <mergeCell ref="J180:K180"/>
    <mergeCell ref="L180:M180"/>
    <mergeCell ref="H175:I175"/>
    <mergeCell ref="J175:K175"/>
    <mergeCell ref="L175:M175"/>
    <mergeCell ref="H176:I176"/>
    <mergeCell ref="J176:K176"/>
    <mergeCell ref="L176:M176"/>
    <mergeCell ref="H177:I177"/>
    <mergeCell ref="J177:K177"/>
    <mergeCell ref="L177:M177"/>
    <mergeCell ref="H171:I171"/>
    <mergeCell ref="J171:K171"/>
    <mergeCell ref="L171:M171"/>
    <mergeCell ref="H173:I173"/>
    <mergeCell ref="J173:K173"/>
    <mergeCell ref="L173:M173"/>
    <mergeCell ref="N173:O173"/>
    <mergeCell ref="H174:I174"/>
    <mergeCell ref="J174:K174"/>
    <mergeCell ref="L174:M174"/>
    <mergeCell ref="H168:I168"/>
    <mergeCell ref="J168:K168"/>
    <mergeCell ref="L168:M168"/>
    <mergeCell ref="H169:I169"/>
    <mergeCell ref="J169:K169"/>
    <mergeCell ref="L169:M169"/>
    <mergeCell ref="H170:I170"/>
    <mergeCell ref="J170:K170"/>
    <mergeCell ref="L170:M170"/>
    <mergeCell ref="H165:I165"/>
    <mergeCell ref="J165:K165"/>
    <mergeCell ref="L165:M165"/>
    <mergeCell ref="H166:I166"/>
    <mergeCell ref="J166:K166"/>
    <mergeCell ref="L166:M166"/>
    <mergeCell ref="H167:I167"/>
    <mergeCell ref="J167:K167"/>
    <mergeCell ref="L167:M167"/>
    <mergeCell ref="H162:I162"/>
    <mergeCell ref="J162:K162"/>
    <mergeCell ref="L162:M162"/>
    <mergeCell ref="N162:O162"/>
    <mergeCell ref="H163:I163"/>
    <mergeCell ref="J163:K163"/>
    <mergeCell ref="L163:M163"/>
    <mergeCell ref="H164:I164"/>
    <mergeCell ref="J164:K164"/>
    <mergeCell ref="L164:M164"/>
    <mergeCell ref="H137:I137"/>
    <mergeCell ref="J137:K137"/>
    <mergeCell ref="L137:M137"/>
    <mergeCell ref="H138:I138"/>
    <mergeCell ref="J138:K138"/>
    <mergeCell ref="L138:M138"/>
    <mergeCell ref="H135:I135"/>
    <mergeCell ref="J135:K135"/>
    <mergeCell ref="L135:M135"/>
    <mergeCell ref="H136:I136"/>
    <mergeCell ref="J136:K136"/>
    <mergeCell ref="L136:M136"/>
    <mergeCell ref="H133:I133"/>
    <mergeCell ref="J133:K133"/>
    <mergeCell ref="L133:M133"/>
    <mergeCell ref="H134:I134"/>
    <mergeCell ref="J134:K134"/>
    <mergeCell ref="L134:M134"/>
    <mergeCell ref="H131:I131"/>
    <mergeCell ref="J131:K131"/>
    <mergeCell ref="L131:M131"/>
    <mergeCell ref="H132:I132"/>
    <mergeCell ref="J132:K132"/>
    <mergeCell ref="L132:M132"/>
    <mergeCell ref="H129:I129"/>
    <mergeCell ref="J129:K129"/>
    <mergeCell ref="L129:M129"/>
    <mergeCell ref="N129:O129"/>
    <mergeCell ref="H130:I130"/>
    <mergeCell ref="J130:K130"/>
    <mergeCell ref="L130:M130"/>
    <mergeCell ref="H126:I126"/>
    <mergeCell ref="J126:K126"/>
    <mergeCell ref="L126:M126"/>
    <mergeCell ref="H127:I127"/>
    <mergeCell ref="J127:K127"/>
    <mergeCell ref="L127:M127"/>
    <mergeCell ref="H124:I124"/>
    <mergeCell ref="J124:K124"/>
    <mergeCell ref="L124:M124"/>
    <mergeCell ref="H125:I125"/>
    <mergeCell ref="J125:K125"/>
    <mergeCell ref="L125:M125"/>
    <mergeCell ref="H122:I122"/>
    <mergeCell ref="J122:K122"/>
    <mergeCell ref="L122:M122"/>
    <mergeCell ref="H123:I123"/>
    <mergeCell ref="J123:K123"/>
    <mergeCell ref="L123:M123"/>
    <mergeCell ref="H120:I120"/>
    <mergeCell ref="J120:K120"/>
    <mergeCell ref="L120:M120"/>
    <mergeCell ref="H121:I121"/>
    <mergeCell ref="J121:K121"/>
    <mergeCell ref="L121:M121"/>
    <mergeCell ref="H118:I118"/>
    <mergeCell ref="J118:K118"/>
    <mergeCell ref="L118:M118"/>
    <mergeCell ref="N118:O118"/>
    <mergeCell ref="H119:I119"/>
    <mergeCell ref="J119:K119"/>
    <mergeCell ref="L119:M119"/>
    <mergeCell ref="L45:M45"/>
    <mergeCell ref="J45:K45"/>
    <mergeCell ref="H45:I45"/>
    <mergeCell ref="A1:R1"/>
    <mergeCell ref="A2:R2"/>
    <mergeCell ref="A4:R4"/>
    <mergeCell ref="N30:O30"/>
    <mergeCell ref="L32:M32"/>
    <mergeCell ref="L33:M33"/>
    <mergeCell ref="L30:M30"/>
    <mergeCell ref="J75:K75"/>
    <mergeCell ref="L72:M72"/>
    <mergeCell ref="N74:O74"/>
    <mergeCell ref="L70:M70"/>
    <mergeCell ref="J71:K71"/>
    <mergeCell ref="L71:M71"/>
    <mergeCell ref="J70:K70"/>
    <mergeCell ref="L74:M74"/>
    <mergeCell ref="J69:K69"/>
    <mergeCell ref="J86:K86"/>
    <mergeCell ref="J53:K53"/>
    <mergeCell ref="J64:K64"/>
    <mergeCell ref="J82:K82"/>
    <mergeCell ref="J78:K78"/>
    <mergeCell ref="J72:K72"/>
    <mergeCell ref="J68:K68"/>
    <mergeCell ref="J111:K111"/>
    <mergeCell ref="J110:K110"/>
    <mergeCell ref="J90:K90"/>
    <mergeCell ref="J65:K65"/>
    <mergeCell ref="L111:M111"/>
    <mergeCell ref="J116:K116"/>
    <mergeCell ref="L116:M116"/>
    <mergeCell ref="J114:K114"/>
    <mergeCell ref="L114:M114"/>
    <mergeCell ref="J115:K115"/>
    <mergeCell ref="L115:M115"/>
    <mergeCell ref="J112:K112"/>
    <mergeCell ref="L112:M112"/>
    <mergeCell ref="L113:M113"/>
    <mergeCell ref="N107:O107"/>
    <mergeCell ref="J109:K109"/>
    <mergeCell ref="L109:M109"/>
    <mergeCell ref="L107:M107"/>
    <mergeCell ref="L108:M108"/>
    <mergeCell ref="J107:K107"/>
    <mergeCell ref="L104:M104"/>
    <mergeCell ref="J105:K105"/>
    <mergeCell ref="L105:M105"/>
    <mergeCell ref="L110:M110"/>
    <mergeCell ref="J108:K108"/>
    <mergeCell ref="L100:M100"/>
    <mergeCell ref="L101:M101"/>
    <mergeCell ref="J102:K102"/>
    <mergeCell ref="L102:M102"/>
    <mergeCell ref="J103:K103"/>
    <mergeCell ref="L103:M103"/>
    <mergeCell ref="L93:M93"/>
    <mergeCell ref="J94:K94"/>
    <mergeCell ref="L94:M94"/>
    <mergeCell ref="L99:M99"/>
    <mergeCell ref="J98:K98"/>
    <mergeCell ref="L98:M98"/>
    <mergeCell ref="L69:M69"/>
    <mergeCell ref="L90:M90"/>
    <mergeCell ref="J91:K91"/>
    <mergeCell ref="L91:M91"/>
    <mergeCell ref="J92:K92"/>
    <mergeCell ref="L92:M92"/>
    <mergeCell ref="J87:K87"/>
    <mergeCell ref="L87:M87"/>
    <mergeCell ref="J88:K88"/>
    <mergeCell ref="L88:M88"/>
    <mergeCell ref="J89:K89"/>
    <mergeCell ref="L89:M89"/>
    <mergeCell ref="N52:O52"/>
    <mergeCell ref="L52:M52"/>
    <mergeCell ref="J57:K57"/>
    <mergeCell ref="L57:M57"/>
    <mergeCell ref="J52:K52"/>
    <mergeCell ref="N63:O63"/>
    <mergeCell ref="J61:K61"/>
    <mergeCell ref="L77:M77"/>
    <mergeCell ref="L82:M82"/>
    <mergeCell ref="J80:K80"/>
    <mergeCell ref="L80:M80"/>
    <mergeCell ref="J81:K81"/>
    <mergeCell ref="L81:M81"/>
    <mergeCell ref="J66:K66"/>
    <mergeCell ref="L66:M66"/>
    <mergeCell ref="J67:K67"/>
    <mergeCell ref="L67:M67"/>
    <mergeCell ref="L78:M78"/>
    <mergeCell ref="J79:K79"/>
    <mergeCell ref="L79:M79"/>
    <mergeCell ref="J76:K76"/>
    <mergeCell ref="L76:M76"/>
    <mergeCell ref="J77:K77"/>
    <mergeCell ref="L68:M68"/>
    <mergeCell ref="H104:I104"/>
    <mergeCell ref="H96:I96"/>
    <mergeCell ref="H100:I100"/>
    <mergeCell ref="H101:I101"/>
    <mergeCell ref="H102:I102"/>
    <mergeCell ref="J93:K93"/>
    <mergeCell ref="J104:K104"/>
    <mergeCell ref="L49:M49"/>
    <mergeCell ref="L53:M53"/>
    <mergeCell ref="L56:M56"/>
    <mergeCell ref="L50:M50"/>
    <mergeCell ref="L64:M64"/>
    <mergeCell ref="L61:M61"/>
    <mergeCell ref="L63:M63"/>
    <mergeCell ref="J58:K58"/>
    <mergeCell ref="L58:M58"/>
    <mergeCell ref="J56:K56"/>
    <mergeCell ref="J50:K50"/>
    <mergeCell ref="L65:M65"/>
    <mergeCell ref="J59:K59"/>
    <mergeCell ref="L59:M59"/>
    <mergeCell ref="J60:K60"/>
    <mergeCell ref="L60:M60"/>
    <mergeCell ref="J83:K83"/>
    <mergeCell ref="H71:I71"/>
    <mergeCell ref="H72:I72"/>
    <mergeCell ref="H83:I83"/>
    <mergeCell ref="H91:I91"/>
    <mergeCell ref="H88:I88"/>
    <mergeCell ref="H89:I89"/>
    <mergeCell ref="H90:I90"/>
    <mergeCell ref="H85:I85"/>
    <mergeCell ref="H86:I86"/>
    <mergeCell ref="H82:I82"/>
    <mergeCell ref="H65:I65"/>
    <mergeCell ref="H66:I66"/>
    <mergeCell ref="H67:I67"/>
    <mergeCell ref="H68:I68"/>
    <mergeCell ref="H69:I69"/>
    <mergeCell ref="H70:I70"/>
    <mergeCell ref="H63:I63"/>
    <mergeCell ref="J63:K63"/>
    <mergeCell ref="H64:I64"/>
    <mergeCell ref="H57:I57"/>
    <mergeCell ref="H58:I58"/>
    <mergeCell ref="H59:I59"/>
    <mergeCell ref="H60:I60"/>
    <mergeCell ref="H61:I61"/>
    <mergeCell ref="H55:I55"/>
    <mergeCell ref="J55:K55"/>
    <mergeCell ref="L55:M55"/>
    <mergeCell ref="J54:K54"/>
    <mergeCell ref="L54:M54"/>
    <mergeCell ref="H56:I56"/>
    <mergeCell ref="H54:I54"/>
    <mergeCell ref="A19:B19"/>
    <mergeCell ref="A20:B20"/>
    <mergeCell ref="J30:K30"/>
    <mergeCell ref="H30:I30"/>
    <mergeCell ref="C19:G19"/>
    <mergeCell ref="J38:K38"/>
    <mergeCell ref="J37:K37"/>
    <mergeCell ref="J36:K36"/>
    <mergeCell ref="J32:K32"/>
    <mergeCell ref="J33:K33"/>
    <mergeCell ref="H34:I34"/>
    <mergeCell ref="H31:I31"/>
    <mergeCell ref="H38:I38"/>
    <mergeCell ref="H37:I37"/>
    <mergeCell ref="H36:I36"/>
    <mergeCell ref="J31:K31"/>
    <mergeCell ref="J34:K34"/>
    <mergeCell ref="J35:K35"/>
    <mergeCell ref="H43:I43"/>
    <mergeCell ref="H44:I44"/>
    <mergeCell ref="J49:K49"/>
    <mergeCell ref="J44:K44"/>
    <mergeCell ref="J46:K46"/>
    <mergeCell ref="H49:I49"/>
    <mergeCell ref="H50:I50"/>
    <mergeCell ref="L31:M31"/>
    <mergeCell ref="L34:M34"/>
    <mergeCell ref="L41:M41"/>
    <mergeCell ref="L39:M39"/>
    <mergeCell ref="L38:M38"/>
    <mergeCell ref="L37:M37"/>
    <mergeCell ref="L36:M36"/>
    <mergeCell ref="L35:M35"/>
    <mergeCell ref="H39:I39"/>
    <mergeCell ref="L46:M46"/>
    <mergeCell ref="J48:K48"/>
    <mergeCell ref="L48:M48"/>
    <mergeCell ref="J42:K42"/>
    <mergeCell ref="H103:I103"/>
    <mergeCell ref="H97:I97"/>
    <mergeCell ref="H98:I98"/>
    <mergeCell ref="J101:K101"/>
    <mergeCell ref="L86:M86"/>
    <mergeCell ref="H74:I74"/>
    <mergeCell ref="J74:K74"/>
    <mergeCell ref="H76:I76"/>
    <mergeCell ref="H77:I77"/>
    <mergeCell ref="H78:I78"/>
    <mergeCell ref="H79:I79"/>
    <mergeCell ref="H80:I80"/>
    <mergeCell ref="H81:I81"/>
    <mergeCell ref="H92:I92"/>
    <mergeCell ref="H93:I93"/>
    <mergeCell ref="H94:I94"/>
    <mergeCell ref="L83:M83"/>
    <mergeCell ref="H116:I116"/>
    <mergeCell ref="J39:K39"/>
    <mergeCell ref="L44:M44"/>
    <mergeCell ref="J47:K47"/>
    <mergeCell ref="L47:M47"/>
    <mergeCell ref="L42:M42"/>
    <mergeCell ref="L96:M96"/>
    <mergeCell ref="L97:M97"/>
    <mergeCell ref="J96:K96"/>
    <mergeCell ref="H111:I111"/>
    <mergeCell ref="H112:I112"/>
    <mergeCell ref="H113:I113"/>
    <mergeCell ref="H114:I114"/>
    <mergeCell ref="H109:I109"/>
    <mergeCell ref="H110:I110"/>
    <mergeCell ref="J113:K113"/>
    <mergeCell ref="J100:K100"/>
    <mergeCell ref="H115:I115"/>
    <mergeCell ref="H108:I108"/>
    <mergeCell ref="H107:I107"/>
    <mergeCell ref="H99:I99"/>
    <mergeCell ref="J99:K99"/>
    <mergeCell ref="J97:K97"/>
    <mergeCell ref="H105:I105"/>
    <mergeCell ref="R6:AA6"/>
    <mergeCell ref="A6:F6"/>
    <mergeCell ref="N96:O96"/>
    <mergeCell ref="N85:O85"/>
    <mergeCell ref="H75:I75"/>
    <mergeCell ref="L75:M75"/>
    <mergeCell ref="H87:I87"/>
    <mergeCell ref="J85:K85"/>
    <mergeCell ref="L85:M85"/>
    <mergeCell ref="G6:Q6"/>
    <mergeCell ref="H35:I35"/>
    <mergeCell ref="H33:I33"/>
    <mergeCell ref="H32:I32"/>
    <mergeCell ref="N41:O41"/>
    <mergeCell ref="J43:K43"/>
    <mergeCell ref="L43:M43"/>
    <mergeCell ref="J41:K41"/>
    <mergeCell ref="H53:I53"/>
    <mergeCell ref="H42:I42"/>
    <mergeCell ref="H52:I52"/>
    <mergeCell ref="H46:I46"/>
    <mergeCell ref="H47:I47"/>
    <mergeCell ref="H48:I48"/>
    <mergeCell ref="H41:I41"/>
    <mergeCell ref="H140:I140"/>
    <mergeCell ref="J140:K140"/>
    <mergeCell ref="L140:M140"/>
    <mergeCell ref="N140:O140"/>
    <mergeCell ref="H141:I141"/>
    <mergeCell ref="J141:K141"/>
    <mergeCell ref="L141:M141"/>
    <mergeCell ref="H142:I142"/>
    <mergeCell ref="J142:K142"/>
    <mergeCell ref="L142:M142"/>
    <mergeCell ref="H143:I143"/>
    <mergeCell ref="J143:K143"/>
    <mergeCell ref="L143:M143"/>
    <mergeCell ref="H144:I144"/>
    <mergeCell ref="J144:K144"/>
    <mergeCell ref="L144:M144"/>
    <mergeCell ref="H145:I145"/>
    <mergeCell ref="J145:K145"/>
    <mergeCell ref="L145:M145"/>
    <mergeCell ref="H146:I146"/>
    <mergeCell ref="J146:K146"/>
    <mergeCell ref="L146:M146"/>
    <mergeCell ref="H147:I147"/>
    <mergeCell ref="J147:K147"/>
    <mergeCell ref="L147:M147"/>
    <mergeCell ref="H148:I148"/>
    <mergeCell ref="J148:K148"/>
    <mergeCell ref="L148:M148"/>
    <mergeCell ref="H149:I149"/>
    <mergeCell ref="J149:K149"/>
    <mergeCell ref="L149:M149"/>
    <mergeCell ref="H151:I151"/>
    <mergeCell ref="J151:K151"/>
    <mergeCell ref="L151:M151"/>
    <mergeCell ref="N151:O151"/>
    <mergeCell ref="H152:I152"/>
    <mergeCell ref="J152:K152"/>
    <mergeCell ref="L152:M152"/>
    <mergeCell ref="H153:I153"/>
    <mergeCell ref="J153:K153"/>
    <mergeCell ref="L153:M153"/>
    <mergeCell ref="H154:I154"/>
    <mergeCell ref="J154:K154"/>
    <mergeCell ref="L154:M154"/>
    <mergeCell ref="H155:I155"/>
    <mergeCell ref="J155:K155"/>
    <mergeCell ref="L155:M155"/>
    <mergeCell ref="H159:I159"/>
    <mergeCell ref="J159:K159"/>
    <mergeCell ref="L159:M159"/>
    <mergeCell ref="H160:I160"/>
    <mergeCell ref="J160:K160"/>
    <mergeCell ref="L160:M160"/>
    <mergeCell ref="H156:I156"/>
    <mergeCell ref="J156:K156"/>
    <mergeCell ref="L156:M156"/>
    <mergeCell ref="H157:I157"/>
    <mergeCell ref="J157:K157"/>
    <mergeCell ref="L157:M157"/>
    <mergeCell ref="H158:I158"/>
    <mergeCell ref="J158:K158"/>
    <mergeCell ref="L158:M158"/>
  </mergeCells>
  <phoneticPr fontId="3"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dimension ref="A1:AQ388"/>
  <sheetViews>
    <sheetView topLeftCell="A124" workbookViewId="0">
      <selection activeCell="U22" sqref="U22"/>
    </sheetView>
  </sheetViews>
  <sheetFormatPr defaultRowHeight="12.75"/>
  <cols>
    <col min="15" max="21" width="9.140625" style="92"/>
    <col min="22" max="24" width="9.140625" style="89"/>
    <col min="25" max="26" width="9.140625" style="89" customWidth="1"/>
    <col min="27" max="31" width="9.140625" style="89"/>
    <col min="32" max="43" width="9.140625" style="446"/>
  </cols>
  <sheetData>
    <row r="1" spans="1:27" ht="20.25" customHeight="1">
      <c r="A1" s="798" t="s">
        <v>129</v>
      </c>
      <c r="B1" s="799"/>
      <c r="C1" s="799"/>
      <c r="D1" s="799"/>
      <c r="E1" s="799"/>
      <c r="F1" s="799"/>
      <c r="G1" s="799"/>
      <c r="H1" s="799"/>
      <c r="I1" s="799"/>
      <c r="J1" s="799"/>
      <c r="K1" s="799"/>
      <c r="L1" s="799"/>
      <c r="M1" s="799"/>
      <c r="N1" s="799"/>
      <c r="O1" s="799"/>
      <c r="P1" s="799"/>
      <c r="Q1" s="799"/>
      <c r="R1" s="799"/>
      <c r="S1" s="218"/>
      <c r="T1" s="218"/>
      <c r="U1" s="218"/>
      <c r="V1" s="218"/>
      <c r="W1" s="218"/>
      <c r="X1" s="218"/>
      <c r="Y1" s="297"/>
      <c r="Z1" s="297"/>
      <c r="AA1" s="220"/>
    </row>
    <row r="2" spans="1:27" ht="20.25" customHeight="1">
      <c r="A2" s="800" t="s">
        <v>149</v>
      </c>
      <c r="B2" s="801"/>
      <c r="C2" s="801"/>
      <c r="D2" s="801"/>
      <c r="E2" s="801"/>
      <c r="F2" s="801"/>
      <c r="G2" s="801"/>
      <c r="H2" s="801"/>
      <c r="I2" s="801"/>
      <c r="J2" s="801"/>
      <c r="K2" s="801"/>
      <c r="L2" s="801"/>
      <c r="M2" s="801"/>
      <c r="N2" s="801"/>
      <c r="O2" s="801"/>
      <c r="P2" s="801"/>
      <c r="Q2" s="801"/>
      <c r="R2" s="801"/>
      <c r="S2" s="219"/>
      <c r="T2" s="219"/>
      <c r="U2" s="219"/>
      <c r="V2" s="219"/>
      <c r="W2" s="219"/>
      <c r="X2" s="219"/>
      <c r="Y2" s="296"/>
      <c r="Z2" s="296"/>
      <c r="AA2" s="221"/>
    </row>
    <row r="3" spans="1:27" ht="9" customHeight="1">
      <c r="A3" s="268"/>
      <c r="B3" s="269"/>
      <c r="C3" s="269"/>
      <c r="D3" s="269"/>
      <c r="E3" s="269"/>
      <c r="F3" s="269"/>
      <c r="G3" s="269"/>
      <c r="H3" s="269"/>
      <c r="I3" s="269"/>
      <c r="J3" s="269"/>
      <c r="K3" s="269"/>
      <c r="L3" s="269"/>
      <c r="M3" s="269"/>
      <c r="N3" s="269"/>
      <c r="O3" s="269"/>
      <c r="P3" s="269"/>
      <c r="Q3" s="269"/>
      <c r="R3" s="269"/>
      <c r="S3" s="219"/>
      <c r="T3" s="219"/>
      <c r="U3" s="219"/>
      <c r="V3" s="219"/>
      <c r="W3" s="219"/>
      <c r="X3" s="219"/>
      <c r="Y3" s="296"/>
      <c r="Z3" s="296"/>
      <c r="AA3" s="221"/>
    </row>
    <row r="4" spans="1:27" ht="26.25" customHeight="1">
      <c r="A4" s="804" t="s">
        <v>245</v>
      </c>
      <c r="B4" s="805"/>
      <c r="C4" s="805"/>
      <c r="D4" s="805"/>
      <c r="E4" s="805"/>
      <c r="F4" s="805"/>
      <c r="G4" s="805"/>
      <c r="H4" s="805"/>
      <c r="I4" s="805"/>
      <c r="J4" s="805"/>
      <c r="K4" s="805"/>
      <c r="L4" s="805"/>
      <c r="M4" s="805"/>
      <c r="N4" s="805"/>
      <c r="O4" s="805"/>
      <c r="P4" s="805"/>
      <c r="Q4" s="805"/>
      <c r="R4" s="805"/>
      <c r="S4" s="219"/>
      <c r="T4" s="219"/>
      <c r="U4" s="219"/>
      <c r="V4" s="219"/>
      <c r="W4" s="219"/>
      <c r="X4" s="219"/>
      <c r="Y4" s="296"/>
      <c r="Z4" s="296"/>
      <c r="AA4" s="221"/>
    </row>
    <row r="5" spans="1:27" ht="12.75" customHeight="1">
      <c r="A5" s="217"/>
      <c r="B5" s="186"/>
      <c r="C5" s="117"/>
      <c r="D5" s="117"/>
      <c r="E5" s="117"/>
      <c r="F5" s="117"/>
      <c r="G5" s="117"/>
      <c r="H5" s="186"/>
      <c r="I5" s="186"/>
      <c r="J5" s="119"/>
      <c r="K5" s="119"/>
      <c r="L5" s="119"/>
      <c r="M5" s="186"/>
      <c r="N5" s="271"/>
      <c r="O5" s="186"/>
      <c r="P5" s="118" t="s">
        <v>130</v>
      </c>
      <c r="Q5" s="118"/>
      <c r="R5" s="120"/>
      <c r="S5" s="120"/>
      <c r="T5" s="117"/>
      <c r="U5" s="117"/>
      <c r="V5" s="117"/>
      <c r="W5" s="117"/>
      <c r="X5" s="117"/>
      <c r="Y5" s="186"/>
      <c r="Z5" s="186"/>
      <c r="AA5" s="222"/>
    </row>
    <row r="6" spans="1:27" ht="12.75" customHeight="1">
      <c r="A6" s="802" t="s">
        <v>21</v>
      </c>
      <c r="B6" s="803"/>
      <c r="C6" s="803"/>
      <c r="D6" s="803"/>
      <c r="E6" s="803"/>
      <c r="F6" s="803"/>
      <c r="G6" s="796" t="s">
        <v>51</v>
      </c>
      <c r="H6" s="797"/>
      <c r="I6" s="797"/>
      <c r="J6" s="797"/>
      <c r="K6" s="797"/>
      <c r="L6" s="797"/>
      <c r="M6" s="797"/>
      <c r="N6" s="797"/>
      <c r="O6" s="797"/>
      <c r="P6" s="797"/>
      <c r="Q6" s="797"/>
      <c r="R6" s="806" t="s">
        <v>88</v>
      </c>
      <c r="S6" s="807"/>
      <c r="T6" s="807"/>
      <c r="U6" s="807"/>
      <c r="V6" s="807"/>
      <c r="W6" s="807"/>
      <c r="X6" s="807"/>
      <c r="Y6" s="807"/>
      <c r="Z6" s="807"/>
      <c r="AA6" s="808"/>
    </row>
    <row r="7" spans="1:27" ht="12.75" customHeight="1">
      <c r="A7" s="56" t="s">
        <v>119</v>
      </c>
      <c r="B7" s="57"/>
      <c r="C7" s="57"/>
      <c r="D7" s="212" t="s">
        <v>271</v>
      </c>
      <c r="E7" s="106"/>
      <c r="F7" s="32"/>
      <c r="G7" s="260" t="s">
        <v>121</v>
      </c>
      <c r="H7" s="258"/>
      <c r="I7" s="261" t="s">
        <v>152</v>
      </c>
      <c r="J7" s="262"/>
      <c r="K7" s="447"/>
      <c r="L7" s="258"/>
      <c r="M7" s="261" t="s">
        <v>187</v>
      </c>
      <c r="N7" s="258"/>
      <c r="O7" s="261" t="s">
        <v>30</v>
      </c>
      <c r="P7" s="262"/>
      <c r="Q7" s="447"/>
      <c r="R7" s="260" t="s">
        <v>92</v>
      </c>
      <c r="S7" s="261"/>
      <c r="T7" s="261"/>
      <c r="U7" s="261"/>
      <c r="V7" s="261"/>
      <c r="W7" s="258"/>
      <c r="X7" s="258"/>
      <c r="Y7" s="258"/>
      <c r="Z7" s="258"/>
      <c r="AA7" s="259"/>
    </row>
    <row r="8" spans="1:27" ht="12.75" customHeight="1">
      <c r="A8" s="56" t="s">
        <v>206</v>
      </c>
      <c r="B8" s="57"/>
      <c r="C8" s="57"/>
      <c r="D8" s="109" t="s">
        <v>105</v>
      </c>
      <c r="E8" s="106"/>
      <c r="F8" s="32"/>
      <c r="G8" s="56" t="s">
        <v>120</v>
      </c>
      <c r="H8" s="32"/>
      <c r="I8" s="106" t="s">
        <v>153</v>
      </c>
      <c r="J8" s="108"/>
      <c r="K8" s="504"/>
      <c r="L8" s="32"/>
      <c r="M8" s="106" t="s">
        <v>188</v>
      </c>
      <c r="N8" s="32"/>
      <c r="O8" s="106" t="s">
        <v>32</v>
      </c>
      <c r="P8" s="106"/>
      <c r="Q8" s="32"/>
      <c r="R8" s="56" t="s">
        <v>93</v>
      </c>
      <c r="S8" s="106"/>
      <c r="T8" s="106"/>
      <c r="U8" s="106"/>
      <c r="V8" s="106"/>
      <c r="W8" s="32"/>
      <c r="X8" s="32"/>
      <c r="Y8" s="32"/>
      <c r="Z8" s="32"/>
      <c r="AA8" s="107"/>
    </row>
    <row r="9" spans="1:27">
      <c r="A9" s="56" t="s">
        <v>122</v>
      </c>
      <c r="B9" s="57"/>
      <c r="C9" s="57"/>
      <c r="D9" s="213" t="s">
        <v>104</v>
      </c>
      <c r="E9" s="106"/>
      <c r="F9" s="32"/>
      <c r="G9" s="56" t="s">
        <v>127</v>
      </c>
      <c r="H9" s="32"/>
      <c r="I9" s="106" t="s">
        <v>159</v>
      </c>
      <c r="J9" s="108"/>
      <c r="K9" s="504"/>
      <c r="L9" s="32"/>
      <c r="M9" s="106" t="s">
        <v>189</v>
      </c>
      <c r="N9" s="32"/>
      <c r="O9" s="106" t="s">
        <v>114</v>
      </c>
      <c r="P9" s="106"/>
      <c r="Q9" s="32"/>
      <c r="R9" s="56" t="s">
        <v>269</v>
      </c>
      <c r="S9" s="106"/>
      <c r="T9" s="106"/>
      <c r="U9" s="106"/>
      <c r="V9" s="106"/>
      <c r="W9" s="32"/>
      <c r="X9" s="32"/>
      <c r="Y9" s="32"/>
      <c r="Z9" s="32"/>
      <c r="AA9" s="107"/>
    </row>
    <row r="10" spans="1:27">
      <c r="A10" s="56" t="s">
        <v>123</v>
      </c>
      <c r="B10" s="57"/>
      <c r="C10" s="57"/>
      <c r="D10" s="490" t="s">
        <v>300</v>
      </c>
      <c r="E10" s="106"/>
      <c r="F10" s="32"/>
      <c r="G10" s="264"/>
      <c r="H10" s="32"/>
      <c r="I10" s="106" t="s">
        <v>160</v>
      </c>
      <c r="J10" s="32"/>
      <c r="K10" s="32"/>
      <c r="L10" s="32"/>
      <c r="M10" s="106" t="s">
        <v>190</v>
      </c>
      <c r="N10" s="32"/>
      <c r="O10" s="216" t="s">
        <v>113</v>
      </c>
      <c r="P10" s="106"/>
      <c r="Q10" s="32"/>
      <c r="R10" s="298" t="s">
        <v>89</v>
      </c>
      <c r="S10" s="106"/>
      <c r="T10" s="108"/>
      <c r="U10" s="106"/>
      <c r="V10" s="106"/>
      <c r="W10" s="32"/>
      <c r="X10" s="32"/>
      <c r="Y10" s="32"/>
      <c r="Z10" s="32"/>
      <c r="AA10" s="107"/>
    </row>
    <row r="11" spans="1:27">
      <c r="A11" s="56" t="s">
        <v>124</v>
      </c>
      <c r="B11" s="57"/>
      <c r="C11" s="57"/>
      <c r="D11" s="109" t="s">
        <v>117</v>
      </c>
      <c r="E11" s="106"/>
      <c r="F11" s="32"/>
      <c r="G11" s="56" t="s">
        <v>128</v>
      </c>
      <c r="H11" s="32"/>
      <c r="I11" s="106" t="s">
        <v>35</v>
      </c>
      <c r="J11" s="108"/>
      <c r="K11" s="504"/>
      <c r="L11" s="32"/>
      <c r="M11" s="106" t="s">
        <v>191</v>
      </c>
      <c r="N11" s="32"/>
      <c r="O11" s="106" t="s">
        <v>111</v>
      </c>
      <c r="P11" s="106"/>
      <c r="Q11" s="32"/>
      <c r="R11" s="56" t="s">
        <v>107</v>
      </c>
      <c r="S11" s="106"/>
      <c r="T11" s="106"/>
      <c r="U11" s="106"/>
      <c r="V11" s="106"/>
      <c r="W11" s="32"/>
      <c r="X11" s="32"/>
      <c r="Y11" s="32"/>
      <c r="Z11" s="32"/>
      <c r="AA11" s="107"/>
    </row>
    <row r="12" spans="1:27">
      <c r="B12" s="57"/>
      <c r="C12" s="57"/>
      <c r="D12" s="109" t="s">
        <v>118</v>
      </c>
      <c r="E12" s="106"/>
      <c r="F12" s="32"/>
      <c r="G12" s="56" t="s">
        <v>176</v>
      </c>
      <c r="H12" s="32"/>
      <c r="I12" s="106" t="s">
        <v>177</v>
      </c>
      <c r="J12" s="108"/>
      <c r="K12" s="504"/>
      <c r="L12" s="32"/>
      <c r="M12" s="106" t="s">
        <v>217</v>
      </c>
      <c r="N12" s="32"/>
      <c r="O12" s="106" t="s">
        <v>218</v>
      </c>
      <c r="P12" s="106"/>
      <c r="Q12" s="32"/>
      <c r="R12" s="56" t="s">
        <v>148</v>
      </c>
      <c r="S12" s="106"/>
      <c r="T12" s="106"/>
      <c r="U12" s="106"/>
      <c r="V12" s="106"/>
      <c r="W12" s="32"/>
      <c r="X12" s="32"/>
      <c r="Y12" s="32"/>
      <c r="Z12" s="32"/>
      <c r="AA12" s="107"/>
    </row>
    <row r="13" spans="1:27">
      <c r="A13" s="56" t="s">
        <v>125</v>
      </c>
      <c r="B13" s="57"/>
      <c r="C13" s="57"/>
      <c r="D13" s="265" t="s">
        <v>174</v>
      </c>
      <c r="E13" s="106"/>
      <c r="F13" s="32"/>
      <c r="G13" s="264"/>
      <c r="H13" s="32"/>
      <c r="I13" s="106" t="s">
        <v>178</v>
      </c>
      <c r="J13" s="32"/>
      <c r="K13" s="504"/>
      <c r="L13" s="32"/>
      <c r="M13" s="106" t="s">
        <v>192</v>
      </c>
      <c r="N13" s="32"/>
      <c r="O13" s="106" t="s">
        <v>115</v>
      </c>
      <c r="P13" s="106"/>
      <c r="Q13" s="32"/>
      <c r="R13" s="56" t="s">
        <v>91</v>
      </c>
      <c r="S13" s="106"/>
      <c r="T13" s="106"/>
      <c r="U13" s="106"/>
      <c r="V13" s="106"/>
      <c r="W13" s="32"/>
      <c r="X13" s="32"/>
      <c r="Y13" s="32"/>
      <c r="Z13" s="32"/>
      <c r="AA13" s="107"/>
    </row>
    <row r="14" spans="1:27">
      <c r="A14" s="56" t="s">
        <v>126</v>
      </c>
      <c r="B14" s="57"/>
      <c r="C14" s="57"/>
      <c r="D14" s="214" t="s">
        <v>175</v>
      </c>
      <c r="E14" s="106"/>
      <c r="F14" s="32"/>
      <c r="G14" s="56" t="s">
        <v>183</v>
      </c>
      <c r="H14" s="1"/>
      <c r="I14" s="106" t="s">
        <v>182</v>
      </c>
      <c r="J14" s="1"/>
      <c r="K14" s="504"/>
      <c r="L14" s="32"/>
      <c r="M14" s="106" t="s">
        <v>193</v>
      </c>
      <c r="N14" s="32"/>
      <c r="O14" s="106" t="s">
        <v>116</v>
      </c>
      <c r="P14" s="106"/>
      <c r="Q14" s="32"/>
      <c r="R14" s="298" t="s">
        <v>161</v>
      </c>
      <c r="S14" s="109"/>
      <c r="T14" s="110"/>
      <c r="U14" s="110"/>
      <c r="V14" s="110"/>
      <c r="W14" s="32"/>
      <c r="X14" s="32"/>
      <c r="Y14" s="32"/>
      <c r="Z14" s="32"/>
      <c r="AA14" s="107"/>
    </row>
    <row r="15" spans="1:27">
      <c r="A15" s="106" t="s">
        <v>203</v>
      </c>
      <c r="B15" s="57"/>
      <c r="C15" s="57"/>
      <c r="D15" s="109" t="s">
        <v>205</v>
      </c>
      <c r="E15" s="106"/>
      <c r="F15" s="32"/>
      <c r="G15" s="56" t="s">
        <v>184</v>
      </c>
      <c r="H15" s="32"/>
      <c r="I15" s="106" t="s">
        <v>52</v>
      </c>
      <c r="J15" s="108"/>
      <c r="K15" s="504"/>
      <c r="L15" s="32"/>
      <c r="M15" s="106" t="s">
        <v>194</v>
      </c>
      <c r="N15" s="32"/>
      <c r="O15" s="106" t="s">
        <v>110</v>
      </c>
      <c r="P15" s="32"/>
      <c r="Q15" s="32"/>
      <c r="R15" s="298" t="s">
        <v>90</v>
      </c>
      <c r="S15" s="109"/>
      <c r="T15" s="110"/>
      <c r="U15" s="110"/>
      <c r="V15" s="110"/>
      <c r="W15" s="32"/>
      <c r="X15" s="32"/>
      <c r="Y15" s="32"/>
      <c r="Z15" s="32"/>
      <c r="AA15" s="107"/>
    </row>
    <row r="16" spans="1:27">
      <c r="A16" s="56" t="s">
        <v>204</v>
      </c>
      <c r="B16" s="57"/>
      <c r="C16" s="57"/>
      <c r="D16" s="109"/>
      <c r="E16" s="106"/>
      <c r="F16" s="32"/>
      <c r="G16" s="56" t="s">
        <v>185</v>
      </c>
      <c r="H16" s="32"/>
      <c r="I16" s="106" t="s">
        <v>53</v>
      </c>
      <c r="J16" s="108"/>
      <c r="K16" s="504"/>
      <c r="L16" s="32"/>
      <c r="M16" s="106" t="s">
        <v>195</v>
      </c>
      <c r="N16" s="106"/>
      <c r="O16" s="106" t="s">
        <v>158</v>
      </c>
      <c r="P16" s="106"/>
      <c r="Q16" s="32"/>
      <c r="R16" s="298"/>
      <c r="S16" s="109"/>
      <c r="T16" s="110"/>
      <c r="U16" s="110"/>
      <c r="V16" s="110"/>
      <c r="W16" s="32"/>
      <c r="X16" s="32"/>
      <c r="Y16" s="32"/>
      <c r="Z16" s="32"/>
      <c r="AA16" s="107"/>
    </row>
    <row r="17" spans="1:27">
      <c r="A17" s="60"/>
      <c r="B17" s="59"/>
      <c r="C17" s="59"/>
      <c r="D17" s="111"/>
      <c r="E17" s="211"/>
      <c r="F17" s="33"/>
      <c r="G17" s="58" t="s">
        <v>186</v>
      </c>
      <c r="H17" s="33"/>
      <c r="I17" s="211" t="s">
        <v>54</v>
      </c>
      <c r="J17" s="215"/>
      <c r="K17" s="505"/>
      <c r="L17" s="33"/>
      <c r="M17" s="211" t="s">
        <v>277</v>
      </c>
      <c r="N17" s="33"/>
      <c r="O17" s="211" t="s">
        <v>278</v>
      </c>
      <c r="P17" s="211"/>
      <c r="Q17" s="33"/>
      <c r="R17" s="227"/>
      <c r="S17" s="111"/>
      <c r="T17" s="112"/>
      <c r="U17" s="112"/>
      <c r="V17" s="112"/>
      <c r="W17" s="33"/>
      <c r="X17" s="33"/>
      <c r="Y17" s="33"/>
      <c r="Z17" s="33"/>
      <c r="AA17" s="113"/>
    </row>
    <row r="18" spans="1:27">
      <c r="A18" s="89"/>
      <c r="B18" s="89"/>
      <c r="C18" s="89"/>
      <c r="D18" s="89"/>
      <c r="E18" s="89"/>
      <c r="F18" s="89"/>
      <c r="G18" s="89"/>
      <c r="H18" s="89"/>
      <c r="I18" s="89"/>
      <c r="J18" s="89"/>
      <c r="K18" s="89"/>
      <c r="L18" s="89"/>
      <c r="M18" s="89"/>
      <c r="N18" s="89"/>
    </row>
    <row r="19" spans="1:27">
      <c r="A19" s="914" t="s">
        <v>56</v>
      </c>
      <c r="B19" s="915"/>
      <c r="C19" s="812" t="s">
        <v>82</v>
      </c>
      <c r="D19" s="813"/>
      <c r="E19" s="813"/>
      <c r="F19" s="813"/>
      <c r="G19" s="814"/>
      <c r="H19" s="502"/>
      <c r="I19" s="502"/>
      <c r="J19" s="502"/>
      <c r="K19" s="502"/>
      <c r="L19" s="502"/>
      <c r="M19" s="502"/>
      <c r="N19" s="502"/>
      <c r="O19" s="503"/>
    </row>
    <row r="20" spans="1:27">
      <c r="A20" s="916" t="s">
        <v>57</v>
      </c>
      <c r="B20" s="917"/>
      <c r="C20" s="26" t="s">
        <v>83</v>
      </c>
      <c r="D20" s="309" t="s">
        <v>162</v>
      </c>
      <c r="E20" s="101" t="s">
        <v>26</v>
      </c>
      <c r="F20" s="495" t="s">
        <v>100</v>
      </c>
      <c r="G20" s="101" t="s">
        <v>26</v>
      </c>
      <c r="H20" s="1"/>
      <c r="I20" s="1"/>
      <c r="J20" s="1"/>
      <c r="K20" s="1"/>
      <c r="L20" s="1"/>
      <c r="M20" s="1"/>
      <c r="N20" s="1"/>
      <c r="O20" s="7"/>
    </row>
    <row r="21" spans="1:27">
      <c r="A21" s="209" t="s">
        <v>42</v>
      </c>
      <c r="B21" s="43" t="str">
        <f>'Mch-Tsc ko'!B23</f>
        <v>ko</v>
      </c>
      <c r="C21" s="52" t="s">
        <v>112</v>
      </c>
      <c r="D21" s="293" t="e">
        <f>AVERAGE(N32,N43,N54,N65,N76,N87,N98,N109,N120,N131,N142)</f>
        <v>#DIV/0!</v>
      </c>
      <c r="E21" s="170" t="e">
        <f>STDEV(N32,N43,N54,N65,N76,N87,N98,N109,N120,N131,N142)/SQRT(COUNT(N32,N43,N54,N65,N76,N87,N98,N109,N120,N131,N142)-1)</f>
        <v>#DIV/0!</v>
      </c>
      <c r="F21" s="307" t="e">
        <f t="shared" ref="F21:F26" si="0">AVERAGE(O32,O43,O54,O65,O76,O87,O98,O109,O120,O131,O142)</f>
        <v>#DIV/0!</v>
      </c>
      <c r="G21" s="170" t="e">
        <f t="shared" ref="G21:G26" si="1">STDEV(O32,O43,O54,O65,O76,O87,O98,O109,O120,O131,O142)/SQRT(COUNT(O32,O43,O54,O65,O76,O87,O120,O131,O142)-1)</f>
        <v>#DIV/0!</v>
      </c>
      <c r="H21" s="1"/>
      <c r="I21" s="1"/>
      <c r="J21" s="114"/>
      <c r="K21" s="1"/>
      <c r="L21" s="1"/>
      <c r="M21" s="1"/>
      <c r="N21" s="1"/>
      <c r="O21" s="7"/>
    </row>
    <row r="22" spans="1:27">
      <c r="A22" s="209" t="s">
        <v>43</v>
      </c>
      <c r="B22" s="44" t="str">
        <f>'Mch-Tsc ko'!B25</f>
        <v>male</v>
      </c>
      <c r="C22" s="52" t="s">
        <v>279</v>
      </c>
      <c r="D22" s="282" t="e">
        <f t="shared" ref="D22:D28" si="2">AVERAGE(N33,N44,N55,N66,N77,N88,N99,N110,N121,N132,N143)</f>
        <v>#DIV/0!</v>
      </c>
      <c r="E22" s="171" t="e">
        <f t="shared" ref="E22:E28" si="3">STDEV(N33,N44,N55,N66,N77,N88,N99,N110,N121,N132,N143)/SQRT(COUNT(N33,N44,N55,N66,N77,N88,N99,N110,N121,N132,N143)-1)</f>
        <v>#DIV/0!</v>
      </c>
      <c r="F22" s="283" t="e">
        <f t="shared" si="0"/>
        <v>#DIV/0!</v>
      </c>
      <c r="G22" s="171" t="e">
        <f t="shared" si="1"/>
        <v>#DIV/0!</v>
      </c>
      <c r="H22" s="1"/>
      <c r="I22" s="1"/>
      <c r="J22" s="115"/>
      <c r="K22" s="1"/>
      <c r="L22" s="1"/>
      <c r="M22" s="1"/>
      <c r="N22" s="1"/>
      <c r="O22" s="7"/>
    </row>
    <row r="23" spans="1:27">
      <c r="A23" s="210" t="s">
        <v>45</v>
      </c>
      <c r="B23" s="44" t="str">
        <f>'Mch-Tsc ko'!B27</f>
        <v>&gt;7-8 mos</v>
      </c>
      <c r="C23" s="52" t="s">
        <v>48</v>
      </c>
      <c r="D23" s="282">
        <f>AVERAGE(N34,N45,N56,N67,N78,N89,N100,N111,N122,N133,N144)</f>
        <v>13.758944172147826</v>
      </c>
      <c r="E23" s="171">
        <f t="shared" si="3"/>
        <v>2.408606206004678</v>
      </c>
      <c r="F23" s="283" t="e">
        <f t="shared" si="0"/>
        <v>#VALUE!</v>
      </c>
      <c r="G23" s="171" t="e">
        <f t="shared" si="1"/>
        <v>#VALUE!</v>
      </c>
      <c r="H23" s="1"/>
      <c r="I23" s="1"/>
      <c r="J23" s="1"/>
      <c r="K23" s="1"/>
      <c r="L23" s="1"/>
      <c r="M23" s="1"/>
      <c r="N23" s="1"/>
      <c r="O23" s="7"/>
    </row>
    <row r="24" spans="1:27">
      <c r="A24" s="209" t="s">
        <v>44</v>
      </c>
      <c r="B24" s="44">
        <f>'Mch-Tsc ko'!B29</f>
        <v>7</v>
      </c>
      <c r="C24" s="52" t="s">
        <v>49</v>
      </c>
      <c r="D24" s="282">
        <f t="shared" si="2"/>
        <v>338.10226133409162</v>
      </c>
      <c r="E24" s="171">
        <f t="shared" si="3"/>
        <v>34.426091631110836</v>
      </c>
      <c r="F24" s="283" t="e">
        <f t="shared" si="0"/>
        <v>#VALUE!</v>
      </c>
      <c r="G24" s="171" t="e">
        <f t="shared" si="1"/>
        <v>#VALUE!</v>
      </c>
      <c r="H24" s="1"/>
      <c r="I24" s="1"/>
      <c r="J24" s="1"/>
      <c r="K24" s="1"/>
      <c r="L24" s="1"/>
      <c r="M24" s="1"/>
      <c r="N24" s="1"/>
      <c r="O24" s="7"/>
    </row>
    <row r="25" spans="1:27">
      <c r="A25" s="209" t="s">
        <v>239</v>
      </c>
      <c r="B25" s="44"/>
      <c r="C25" s="52" t="s">
        <v>216</v>
      </c>
      <c r="D25" s="282">
        <f t="shared" si="2"/>
        <v>6.8431014539538113</v>
      </c>
      <c r="E25" s="171">
        <f t="shared" si="3"/>
        <v>1.719485276168822</v>
      </c>
      <c r="F25" s="283" t="e">
        <f t="shared" si="0"/>
        <v>#VALUE!</v>
      </c>
      <c r="G25" s="171" t="e">
        <f t="shared" si="1"/>
        <v>#VALUE!</v>
      </c>
      <c r="H25" s="1"/>
      <c r="I25" s="1"/>
      <c r="J25" s="1"/>
      <c r="K25" s="1"/>
      <c r="L25" s="1"/>
      <c r="M25" s="1"/>
      <c r="N25" s="1"/>
      <c r="O25" s="7"/>
    </row>
    <row r="26" spans="1:27">
      <c r="A26" s="19" t="s">
        <v>86</v>
      </c>
      <c r="B26" s="44" t="s">
        <v>26</v>
      </c>
      <c r="C26" s="208" t="s">
        <v>109</v>
      </c>
      <c r="D26" s="282">
        <f t="shared" si="2"/>
        <v>22.137800531904901</v>
      </c>
      <c r="E26" s="171">
        <f t="shared" si="3"/>
        <v>4.9133802431206854</v>
      </c>
      <c r="F26" s="283" t="e">
        <f t="shared" si="0"/>
        <v>#VALUE!</v>
      </c>
      <c r="G26" s="171" t="e">
        <f t="shared" si="1"/>
        <v>#VALUE!</v>
      </c>
      <c r="H26" s="1"/>
      <c r="I26" s="1"/>
      <c r="J26" s="1"/>
      <c r="K26" s="1"/>
      <c r="L26" s="1"/>
      <c r="M26" s="1"/>
      <c r="N26" s="1"/>
      <c r="O26" s="7"/>
    </row>
    <row r="27" spans="1:27">
      <c r="A27" s="500">
        <f>'Mch-Tsc ko'!A35</f>
        <v>29.214285714285715</v>
      </c>
      <c r="B27" s="501">
        <f>'Mch-Tsc ko'!B35</f>
        <v>1.4074067112223398</v>
      </c>
      <c r="C27" s="52" t="s">
        <v>232</v>
      </c>
      <c r="D27" s="282"/>
      <c r="E27" s="171"/>
      <c r="F27" s="156"/>
      <c r="G27" s="171"/>
      <c r="H27" s="1"/>
      <c r="I27" s="1"/>
      <c r="J27" s="1"/>
      <c r="K27" s="1"/>
      <c r="L27" s="1"/>
      <c r="M27" s="1"/>
      <c r="N27" s="1"/>
      <c r="O27" s="7"/>
    </row>
    <row r="28" spans="1:27">
      <c r="A28" s="227"/>
      <c r="B28" s="116"/>
      <c r="C28" s="301" t="s">
        <v>101</v>
      </c>
      <c r="D28" s="284">
        <f t="shared" si="2"/>
        <v>165.05836315592313</v>
      </c>
      <c r="E28" s="172">
        <f t="shared" si="3"/>
        <v>42.749702163644628</v>
      </c>
      <c r="F28" s="158" t="e">
        <f>AVERAGE(O39,O50,O61,O72,O83,O94,O105,O116,O127,O138,O149)</f>
        <v>#VALUE!</v>
      </c>
      <c r="G28" s="172" t="e">
        <f>STDEV(O39,O50,O61,O72,O83,O94,O105,O116,O127,O138,O149)/SQRT(COUNT(O39,O50,O61,O72,O83,O94,O127,O138,O149)-1)</f>
        <v>#VALUE!</v>
      </c>
      <c r="H28" s="8"/>
      <c r="I28" s="8"/>
      <c r="J28" s="8"/>
      <c r="K28" s="8"/>
      <c r="L28" s="8"/>
      <c r="M28" s="8"/>
      <c r="N28" s="8"/>
      <c r="O28" s="116"/>
    </row>
    <row r="29" spans="1:27">
      <c r="A29" s="99"/>
      <c r="B29" s="99"/>
      <c r="C29" s="99"/>
      <c r="D29" s="91"/>
      <c r="E29" s="91"/>
      <c r="F29" s="91"/>
      <c r="G29" s="91"/>
      <c r="H29" s="99"/>
      <c r="I29" s="99"/>
      <c r="J29" s="99"/>
      <c r="K29" s="99"/>
      <c r="L29" s="99"/>
      <c r="M29" s="99"/>
      <c r="N29" s="99"/>
      <c r="O29" s="99"/>
    </row>
    <row r="30" spans="1:27" ht="15.75" customHeight="1">
      <c r="A30" s="305" t="s">
        <v>60</v>
      </c>
      <c r="B30" s="306" t="s">
        <v>50</v>
      </c>
      <c r="C30" s="497" t="s">
        <v>66</v>
      </c>
      <c r="D30" s="45" t="s">
        <v>67</v>
      </c>
      <c r="E30" s="45" t="s">
        <v>68</v>
      </c>
      <c r="F30" s="45" t="s">
        <v>102</v>
      </c>
      <c r="G30" s="45" t="s">
        <v>103</v>
      </c>
      <c r="H30" s="817" t="s">
        <v>69</v>
      </c>
      <c r="I30" s="859"/>
      <c r="J30" s="817" t="s">
        <v>70</v>
      </c>
      <c r="K30" s="859"/>
      <c r="L30" s="817" t="s">
        <v>87</v>
      </c>
      <c r="M30" s="859"/>
      <c r="N30" s="912" t="s">
        <v>71</v>
      </c>
      <c r="O30" s="913"/>
    </row>
    <row r="31" spans="1:27" ht="12.75" customHeight="1">
      <c r="A31" s="54"/>
      <c r="B31" s="28"/>
      <c r="C31" s="499" t="s">
        <v>72</v>
      </c>
      <c r="D31" s="55" t="s">
        <v>73</v>
      </c>
      <c r="E31" s="55" t="s">
        <v>73</v>
      </c>
      <c r="F31" s="24" t="s">
        <v>74</v>
      </c>
      <c r="G31" s="24" t="s">
        <v>75</v>
      </c>
      <c r="H31" s="889" t="s">
        <v>76</v>
      </c>
      <c r="I31" s="890"/>
      <c r="J31" s="889" t="s">
        <v>163</v>
      </c>
      <c r="K31" s="890"/>
      <c r="L31" s="889" t="s">
        <v>197</v>
      </c>
      <c r="M31" s="890"/>
      <c r="N31" s="203" t="s">
        <v>162</v>
      </c>
      <c r="O31" s="496" t="s">
        <v>100</v>
      </c>
    </row>
    <row r="32" spans="1:27">
      <c r="A32" s="67" t="s">
        <v>61</v>
      </c>
      <c r="B32" s="52" t="s">
        <v>112</v>
      </c>
      <c r="C32" s="276"/>
      <c r="D32" s="145"/>
      <c r="E32" s="145"/>
      <c r="F32" s="145"/>
      <c r="G32" s="277"/>
      <c r="H32" s="901"/>
      <c r="I32" s="902"/>
      <c r="J32" s="901"/>
      <c r="K32" s="902"/>
      <c r="L32" s="901"/>
      <c r="M32" s="902"/>
      <c r="N32" s="287"/>
      <c r="O32" s="288"/>
    </row>
    <row r="33" spans="1:15">
      <c r="A33" s="64">
        <f>'Mch-Tsc ko'!B45</f>
        <v>266</v>
      </c>
      <c r="B33" s="52" t="s">
        <v>279</v>
      </c>
      <c r="C33" s="276"/>
      <c r="D33" s="278"/>
      <c r="E33" s="278"/>
      <c r="F33" s="278"/>
      <c r="G33" s="279"/>
      <c r="H33" s="901"/>
      <c r="I33" s="902"/>
      <c r="J33" s="901"/>
      <c r="K33" s="902"/>
      <c r="L33" s="901"/>
      <c r="M33" s="902"/>
      <c r="N33" s="287"/>
      <c r="O33" s="288"/>
    </row>
    <row r="34" spans="1:15">
      <c r="A34" s="68" t="s">
        <v>80</v>
      </c>
      <c r="B34" s="52" t="s">
        <v>48</v>
      </c>
      <c r="C34" s="145">
        <v>55.23</v>
      </c>
      <c r="D34" s="145">
        <v>16</v>
      </c>
      <c r="E34" s="145">
        <v>0.3</v>
      </c>
      <c r="F34" s="145">
        <v>1414.69</v>
      </c>
      <c r="G34" s="277">
        <v>520.17999999999995</v>
      </c>
      <c r="H34" s="901">
        <f>F34-G34</f>
        <v>894.5100000000001</v>
      </c>
      <c r="I34" s="902"/>
      <c r="J34" s="901">
        <f>H34*(1250+D34+E34)*1500/(125*1250)/(C34/1000)</f>
        <v>196887.43300380229</v>
      </c>
      <c r="K34" s="902"/>
      <c r="L34" s="901">
        <f>IF(ISERROR('Mch-Tsc ko'!Y61/'Mch-Tsc ko'!X61/10),"",'Mch-Tsc ko'!Y61/'Mch-Tsc ko'!X61/10)</f>
        <v>276.46410000000003</v>
      </c>
      <c r="M34" s="902"/>
      <c r="N34" s="287">
        <f>IF(ISERROR(J34/L34/40),"",J34/L34/40)</f>
        <v>17.804068684125919</v>
      </c>
      <c r="O34" s="288">
        <f>N34*1000/180</f>
        <v>98.911492689588442</v>
      </c>
    </row>
    <row r="35" spans="1:15">
      <c r="A35" s="64">
        <f>'Mch-Tsc ko'!B50</f>
        <v>24.2</v>
      </c>
      <c r="B35" s="52" t="s">
        <v>49</v>
      </c>
      <c r="C35" s="145">
        <v>21.27</v>
      </c>
      <c r="D35" s="145">
        <v>18.55</v>
      </c>
      <c r="E35" s="145">
        <v>0.1</v>
      </c>
      <c r="F35" s="145">
        <v>6140.81</v>
      </c>
      <c r="G35" s="277">
        <v>1072.67</v>
      </c>
      <c r="H35" s="901">
        <f>F35-G35</f>
        <v>5068.1400000000003</v>
      </c>
      <c r="I35" s="902"/>
      <c r="J35" s="901">
        <f>H35*(1250+D35+E35)*1500/(125*1250)/(C35/1000)</f>
        <v>2901978.3632157966</v>
      </c>
      <c r="K35" s="902"/>
      <c r="L35" s="901">
        <f>L34</f>
        <v>276.46410000000003</v>
      </c>
      <c r="M35" s="902"/>
      <c r="N35" s="287">
        <f>IF(ISERROR(J35/L35/40),"",J35/L35/40)</f>
        <v>262.41909557296918</v>
      </c>
      <c r="O35" s="288">
        <f>N35*1000/180</f>
        <v>1457.8838642942733</v>
      </c>
    </row>
    <row r="36" spans="1:15">
      <c r="A36" s="68"/>
      <c r="B36" s="52" t="s">
        <v>216</v>
      </c>
      <c r="C36" s="145">
        <v>51.98</v>
      </c>
      <c r="D36" s="145">
        <v>19.600000000000001</v>
      </c>
      <c r="E36" s="145">
        <v>0.2</v>
      </c>
      <c r="F36" s="145">
        <v>952.43</v>
      </c>
      <c r="G36" s="277">
        <v>334.25</v>
      </c>
      <c r="H36" s="901">
        <f>F36-G36</f>
        <v>618.17999999999995</v>
      </c>
      <c r="I36" s="902"/>
      <c r="J36" s="901">
        <f>H36*(1250+D36+E36)*1500/(125*1250)/(C36/1000)</f>
        <v>144972.36734128508</v>
      </c>
      <c r="K36" s="902"/>
      <c r="L36" s="901">
        <f>L34</f>
        <v>276.46410000000003</v>
      </c>
      <c r="M36" s="902"/>
      <c r="N36" s="287">
        <f>IF(ISERROR(J36/L36/40),"",J36/L36/40)</f>
        <v>13.109511084918898</v>
      </c>
      <c r="O36" s="288">
        <f>N36*1000/180</f>
        <v>72.830617138438328</v>
      </c>
    </row>
    <row r="37" spans="1:15">
      <c r="A37" s="68"/>
      <c r="B37" s="208" t="s">
        <v>109</v>
      </c>
      <c r="C37" s="145">
        <v>55.79</v>
      </c>
      <c r="D37" s="145">
        <v>20.5</v>
      </c>
      <c r="E37" s="145">
        <v>0.1</v>
      </c>
      <c r="F37" s="145">
        <v>1828.32</v>
      </c>
      <c r="G37" s="277">
        <v>715.79</v>
      </c>
      <c r="H37" s="901">
        <f>F37-G37</f>
        <v>1112.53</v>
      </c>
      <c r="I37" s="902"/>
      <c r="J37" s="901">
        <f>H37*(1250+D37+E37)*1500/(125*1250)/(C37/1000)</f>
        <v>243240.25690625558</v>
      </c>
      <c r="K37" s="902"/>
      <c r="L37" s="901">
        <f t="shared" ref="L37:L39" si="4">L35</f>
        <v>276.46410000000003</v>
      </c>
      <c r="M37" s="902"/>
      <c r="N37" s="287">
        <f t="shared" ref="N37:N39" si="5">IF(ISERROR(J37/L37/40),"",J37/L37/40)</f>
        <v>21.995645809551363</v>
      </c>
      <c r="O37" s="288">
        <f t="shared" ref="O37:O39" si="6">N37*1000/180</f>
        <v>122.19803227528534</v>
      </c>
    </row>
    <row r="38" spans="1:15">
      <c r="A38" s="68"/>
      <c r="B38" s="52" t="s">
        <v>215</v>
      </c>
      <c r="C38" s="145"/>
      <c r="D38" s="145"/>
      <c r="E38" s="145"/>
      <c r="F38" s="145"/>
      <c r="G38" s="277"/>
      <c r="H38" s="901"/>
      <c r="I38" s="902"/>
      <c r="J38" s="901"/>
      <c r="K38" s="902"/>
      <c r="L38" s="901"/>
      <c r="M38" s="902"/>
      <c r="N38" s="287"/>
      <c r="O38" s="288"/>
    </row>
    <row r="39" spans="1:15">
      <c r="A39" s="69"/>
      <c r="B39" s="301" t="s">
        <v>101</v>
      </c>
      <c r="C39" s="145">
        <v>23.49</v>
      </c>
      <c r="D39" s="145">
        <v>20.5</v>
      </c>
      <c r="E39" s="145">
        <v>0</v>
      </c>
      <c r="F39" s="145">
        <v>2811.33</v>
      </c>
      <c r="G39" s="277">
        <v>772.64</v>
      </c>
      <c r="H39" s="901">
        <f>F39-G39</f>
        <v>2038.69</v>
      </c>
      <c r="I39" s="902"/>
      <c r="J39" s="901">
        <f>H39*(1250+D39+E39)*1500/(125*1250)/(C39/1000)</f>
        <v>1058556.5854406131</v>
      </c>
      <c r="K39" s="902"/>
      <c r="L39" s="901">
        <f t="shared" si="4"/>
        <v>276.46410000000003</v>
      </c>
      <c r="M39" s="902"/>
      <c r="N39" s="287">
        <f t="shared" si="5"/>
        <v>95.722788731033518</v>
      </c>
      <c r="O39" s="288">
        <f t="shared" si="6"/>
        <v>531.793270727964</v>
      </c>
    </row>
    <row r="40" spans="1:15">
      <c r="A40" s="91"/>
      <c r="B40" s="91"/>
      <c r="C40" s="91"/>
      <c r="D40" s="91"/>
      <c r="E40" s="91"/>
      <c r="F40" s="91"/>
      <c r="G40" s="91"/>
      <c r="H40" s="91"/>
      <c r="I40" s="91"/>
      <c r="J40" s="91"/>
      <c r="K40" s="91"/>
      <c r="L40" s="91"/>
      <c r="M40" s="91"/>
      <c r="N40" s="91"/>
      <c r="O40" s="91"/>
    </row>
    <row r="41" spans="1:15" ht="14.25" customHeight="1">
      <c r="A41" s="305" t="s">
        <v>64</v>
      </c>
      <c r="B41" s="306" t="s">
        <v>50</v>
      </c>
      <c r="C41" s="497" t="s">
        <v>66</v>
      </c>
      <c r="D41" s="45" t="s">
        <v>67</v>
      </c>
      <c r="E41" s="45" t="s">
        <v>68</v>
      </c>
      <c r="F41" s="45" t="s">
        <v>102</v>
      </c>
      <c r="G41" s="45" t="s">
        <v>103</v>
      </c>
      <c r="H41" s="817" t="s">
        <v>69</v>
      </c>
      <c r="I41" s="859"/>
      <c r="J41" s="817" t="s">
        <v>70</v>
      </c>
      <c r="K41" s="859"/>
      <c r="L41" s="817" t="s">
        <v>87</v>
      </c>
      <c r="M41" s="859"/>
      <c r="N41" s="912" t="s">
        <v>71</v>
      </c>
      <c r="O41" s="913"/>
    </row>
    <row r="42" spans="1:15" ht="12.75" customHeight="1">
      <c r="A42" s="54"/>
      <c r="B42" s="28"/>
      <c r="C42" s="499" t="s">
        <v>72</v>
      </c>
      <c r="D42" s="55" t="s">
        <v>73</v>
      </c>
      <c r="E42" s="55" t="s">
        <v>73</v>
      </c>
      <c r="F42" s="24" t="s">
        <v>74</v>
      </c>
      <c r="G42" s="24" t="s">
        <v>75</v>
      </c>
      <c r="H42" s="889" t="s">
        <v>76</v>
      </c>
      <c r="I42" s="890"/>
      <c r="J42" s="889" t="s">
        <v>163</v>
      </c>
      <c r="K42" s="890"/>
      <c r="L42" s="889" t="s">
        <v>197</v>
      </c>
      <c r="M42" s="890"/>
      <c r="N42" s="203" t="s">
        <v>162</v>
      </c>
      <c r="O42" s="496" t="s">
        <v>100</v>
      </c>
    </row>
    <row r="43" spans="1:15">
      <c r="A43" s="67" t="s">
        <v>61</v>
      </c>
      <c r="B43" s="52" t="s">
        <v>112</v>
      </c>
      <c r="C43" s="276"/>
      <c r="D43" s="145"/>
      <c r="E43" s="145"/>
      <c r="F43" s="145"/>
      <c r="G43" s="277"/>
      <c r="H43" s="901"/>
      <c r="I43" s="902"/>
      <c r="J43" s="901"/>
      <c r="K43" s="902"/>
      <c r="L43" s="901"/>
      <c r="M43" s="902"/>
      <c r="N43" s="287"/>
      <c r="O43" s="288"/>
    </row>
    <row r="44" spans="1:15">
      <c r="A44" s="64">
        <f>'Mch-Tsc ko'!B67</f>
        <v>267</v>
      </c>
      <c r="B44" s="52" t="s">
        <v>279</v>
      </c>
      <c r="C44" s="276"/>
      <c r="D44" s="278"/>
      <c r="E44" s="278"/>
      <c r="F44" s="278"/>
      <c r="G44" s="279"/>
      <c r="H44" s="901"/>
      <c r="I44" s="902"/>
      <c r="J44" s="901"/>
      <c r="K44" s="902"/>
      <c r="L44" s="901"/>
      <c r="M44" s="902"/>
      <c r="N44" s="287"/>
      <c r="O44" s="288"/>
    </row>
    <row r="45" spans="1:15">
      <c r="A45" s="68" t="s">
        <v>80</v>
      </c>
      <c r="B45" s="52" t="s">
        <v>48</v>
      </c>
      <c r="C45" s="145">
        <v>50.39</v>
      </c>
      <c r="D45" s="145">
        <v>17.5</v>
      </c>
      <c r="E45" s="145">
        <v>0.02</v>
      </c>
      <c r="F45" s="145">
        <v>905.61</v>
      </c>
      <c r="G45" s="277">
        <v>393.51</v>
      </c>
      <c r="H45" s="901">
        <f>F45-G45</f>
        <v>512.1</v>
      </c>
      <c r="I45" s="902"/>
      <c r="J45" s="901">
        <f>H45*(1250+D45+E45)*1500/(125*1250)/(C45/1000)</f>
        <v>123662.05840841436</v>
      </c>
      <c r="K45" s="902"/>
      <c r="L45" s="901">
        <f>IF(ISERROR('Mch-Tsc ko'!Y83/'Mch-Tsc ko'!X83/10),"",'Mch-Tsc ko'!Y83/'Mch-Tsc ko'!X83/10)</f>
        <v>270.35430393586</v>
      </c>
      <c r="M45" s="902"/>
      <c r="N45" s="287">
        <f>IF(ISERROR(J45/L45/40),"",J45/L45/40)</f>
        <v>11.435184922906986</v>
      </c>
      <c r="O45" s="288">
        <f>N45*1000/180</f>
        <v>63.528805127261037</v>
      </c>
    </row>
    <row r="46" spans="1:15">
      <c r="A46" s="64">
        <f>'Mch-Tsc ko'!B72</f>
        <v>32.700000000000003</v>
      </c>
      <c r="B46" s="52" t="s">
        <v>49</v>
      </c>
      <c r="C46" s="145">
        <v>23.37</v>
      </c>
      <c r="D46" s="145">
        <v>18</v>
      </c>
      <c r="E46" s="145">
        <v>0</v>
      </c>
      <c r="F46" s="145">
        <v>8604.67</v>
      </c>
      <c r="G46" s="277">
        <v>1387.87</v>
      </c>
      <c r="H46" s="901">
        <f>F46-G46</f>
        <v>7216.8</v>
      </c>
      <c r="I46" s="902"/>
      <c r="J46" s="901">
        <f>H46*(1250+D46+E46)*1500/(125*1250)/(C46/1000)</f>
        <v>3759035.6456996147</v>
      </c>
      <c r="K46" s="902"/>
      <c r="L46" s="901">
        <f>L45</f>
        <v>270.35430393586</v>
      </c>
      <c r="M46" s="902"/>
      <c r="N46" s="287">
        <f>IF(ISERROR(J46/L46/40),"",J46/L46/40)</f>
        <v>347.60271900382099</v>
      </c>
      <c r="O46" s="288">
        <f>N46*1000/180</f>
        <v>1931.1262166878942</v>
      </c>
    </row>
    <row r="47" spans="1:15">
      <c r="A47" s="68"/>
      <c r="B47" s="52" t="s">
        <v>216</v>
      </c>
      <c r="C47" s="145">
        <v>53.78</v>
      </c>
      <c r="D47" s="145">
        <v>19.2</v>
      </c>
      <c r="E47" s="145">
        <v>0.55000000000000004</v>
      </c>
      <c r="F47" s="145">
        <v>345.73</v>
      </c>
      <c r="G47" s="277">
        <v>136.34</v>
      </c>
      <c r="H47" s="901">
        <f>F47-G47</f>
        <v>209.39000000000001</v>
      </c>
      <c r="I47" s="902"/>
      <c r="J47" s="901">
        <f>H47*(1250+D47+E47)*1500/(125*1250)/(C47/1000)</f>
        <v>47459.65682409818</v>
      </c>
      <c r="K47" s="902"/>
      <c r="L47" s="901">
        <f>L45</f>
        <v>270.35430393586</v>
      </c>
      <c r="M47" s="902"/>
      <c r="N47" s="287">
        <f>IF(ISERROR(J47/L47/40),"",J47/L47/40)</f>
        <v>4.3886537159916745</v>
      </c>
      <c r="O47" s="288">
        <f>N47*1000/180</f>
        <v>24.38140953328708</v>
      </c>
    </row>
    <row r="48" spans="1:15">
      <c r="A48" s="68"/>
      <c r="B48" s="208" t="s">
        <v>109</v>
      </c>
      <c r="C48" s="145">
        <v>51.68</v>
      </c>
      <c r="D48" s="145">
        <v>18.5</v>
      </c>
      <c r="E48" s="145">
        <v>0</v>
      </c>
      <c r="F48" s="145">
        <v>1669.31</v>
      </c>
      <c r="G48" s="277">
        <v>521.16999999999996</v>
      </c>
      <c r="H48" s="901">
        <f t="shared" ref="H48:H50" si="7">F48-G48</f>
        <v>1148.1399999999999</v>
      </c>
      <c r="I48" s="902"/>
      <c r="J48" s="901">
        <f t="shared" ref="J48:J50" si="8">H48*(1250+D48+E48)*1500/(125*1250)/(C48/1000)</f>
        <v>270541.59566563467</v>
      </c>
      <c r="K48" s="902"/>
      <c r="L48" s="901">
        <f t="shared" ref="L48:L50" si="9">L46</f>
        <v>270.35430393586</v>
      </c>
      <c r="M48" s="902"/>
      <c r="N48" s="287">
        <f t="shared" ref="N48:N50" si="10">IF(ISERROR(J48/L48/40),"",J48/L48/40)</f>
        <v>25.017319100070541</v>
      </c>
      <c r="O48" s="288">
        <f t="shared" ref="O48:O50" si="11">N48*1000/180</f>
        <v>138.985106111503</v>
      </c>
    </row>
    <row r="49" spans="1:17">
      <c r="A49" s="68"/>
      <c r="B49" s="52" t="s">
        <v>215</v>
      </c>
      <c r="C49" s="145"/>
      <c r="D49" s="145"/>
      <c r="E49" s="145"/>
      <c r="F49" s="145"/>
      <c r="G49" s="277"/>
      <c r="H49" s="901"/>
      <c r="I49" s="902"/>
      <c r="J49" s="901"/>
      <c r="K49" s="902"/>
      <c r="L49" s="901"/>
      <c r="M49" s="902"/>
      <c r="N49" s="287"/>
      <c r="O49" s="288"/>
    </row>
    <row r="50" spans="1:17">
      <c r="A50" s="69"/>
      <c r="B50" s="301" t="s">
        <v>101</v>
      </c>
      <c r="C50" s="145">
        <v>24.1</v>
      </c>
      <c r="D50" s="145">
        <v>19</v>
      </c>
      <c r="E50" s="145">
        <v>0</v>
      </c>
      <c r="F50" s="145">
        <v>5831.3</v>
      </c>
      <c r="G50" s="277">
        <v>2150.59</v>
      </c>
      <c r="H50" s="901">
        <f t="shared" si="7"/>
        <v>3680.71</v>
      </c>
      <c r="I50" s="902"/>
      <c r="J50" s="901">
        <f t="shared" si="8"/>
        <v>1860575.9960165974</v>
      </c>
      <c r="K50" s="902"/>
      <c r="L50" s="901">
        <f t="shared" si="9"/>
        <v>270.35430393586</v>
      </c>
      <c r="M50" s="902"/>
      <c r="N50" s="287">
        <f t="shared" si="10"/>
        <v>172.04978512733501</v>
      </c>
      <c r="O50" s="288">
        <f t="shared" si="11"/>
        <v>955.83213959630564</v>
      </c>
    </row>
    <row r="51" spans="1:17">
      <c r="A51" s="91"/>
      <c r="B51" s="91"/>
      <c r="C51" s="91"/>
      <c r="D51" s="91"/>
      <c r="E51" s="91"/>
      <c r="F51" s="91"/>
      <c r="G51" s="91"/>
      <c r="H51" s="91"/>
      <c r="I51" s="91"/>
      <c r="J51" s="91"/>
      <c r="K51" s="91"/>
      <c r="L51" s="91"/>
      <c r="M51" s="91"/>
      <c r="N51" s="92"/>
    </row>
    <row r="52" spans="1:17" ht="14.25" customHeight="1">
      <c r="A52" s="102" t="s">
        <v>65</v>
      </c>
      <c r="B52" s="103" t="s">
        <v>50</v>
      </c>
      <c r="C52" s="498" t="s">
        <v>66</v>
      </c>
      <c r="D52" s="105" t="s">
        <v>67</v>
      </c>
      <c r="E52" s="105" t="s">
        <v>68</v>
      </c>
      <c r="F52" s="105" t="s">
        <v>102</v>
      </c>
      <c r="G52" s="105" t="s">
        <v>103</v>
      </c>
      <c r="H52" s="817" t="s">
        <v>69</v>
      </c>
      <c r="I52" s="859"/>
      <c r="J52" s="817" t="s">
        <v>70</v>
      </c>
      <c r="K52" s="859"/>
      <c r="L52" s="817" t="s">
        <v>87</v>
      </c>
      <c r="M52" s="859"/>
      <c r="N52" s="912" t="s">
        <v>71</v>
      </c>
      <c r="O52" s="913"/>
      <c r="P52" s="918"/>
      <c r="Q52" s="918"/>
    </row>
    <row r="53" spans="1:17" ht="12.75" customHeight="1">
      <c r="A53" s="54"/>
      <c r="B53" s="28"/>
      <c r="C53" s="499" t="s">
        <v>72</v>
      </c>
      <c r="D53" s="55" t="s">
        <v>73</v>
      </c>
      <c r="E53" s="55" t="s">
        <v>73</v>
      </c>
      <c r="F53" s="24" t="s">
        <v>74</v>
      </c>
      <c r="G53" s="24" t="s">
        <v>75</v>
      </c>
      <c r="H53" s="889" t="s">
        <v>76</v>
      </c>
      <c r="I53" s="890"/>
      <c r="J53" s="889" t="s">
        <v>163</v>
      </c>
      <c r="K53" s="890"/>
      <c r="L53" s="889" t="s">
        <v>197</v>
      </c>
      <c r="M53" s="890"/>
      <c r="N53" s="203" t="s">
        <v>162</v>
      </c>
      <c r="O53" s="496" t="s">
        <v>100</v>
      </c>
      <c r="P53" s="919"/>
      <c r="Q53" s="919"/>
    </row>
    <row r="54" spans="1:17">
      <c r="A54" s="67" t="s">
        <v>61</v>
      </c>
      <c r="B54" s="52" t="s">
        <v>112</v>
      </c>
      <c r="C54" s="276"/>
      <c r="D54" s="145"/>
      <c r="E54" s="145"/>
      <c r="F54" s="145"/>
      <c r="G54" s="277"/>
      <c r="H54" s="901"/>
      <c r="I54" s="902"/>
      <c r="J54" s="901"/>
      <c r="K54" s="902"/>
      <c r="L54" s="901"/>
      <c r="M54" s="902"/>
      <c r="N54" s="287"/>
      <c r="O54" s="288"/>
      <c r="P54" s="821"/>
      <c r="Q54" s="821"/>
    </row>
    <row r="55" spans="1:17">
      <c r="A55" s="64">
        <f>'Mch-Tsc ko'!B89</f>
        <v>323</v>
      </c>
      <c r="B55" s="52" t="s">
        <v>279</v>
      </c>
      <c r="C55" s="276"/>
      <c r="D55" s="278"/>
      <c r="E55" s="278"/>
      <c r="F55" s="278"/>
      <c r="G55" s="279"/>
      <c r="H55" s="901"/>
      <c r="I55" s="902"/>
      <c r="J55" s="901"/>
      <c r="K55" s="902"/>
      <c r="L55" s="901"/>
      <c r="M55" s="902"/>
      <c r="N55" s="287"/>
      <c r="O55" s="288"/>
      <c r="P55" s="821"/>
      <c r="Q55" s="821"/>
    </row>
    <row r="56" spans="1:17">
      <c r="A56" s="68" t="s">
        <v>80</v>
      </c>
      <c r="B56" s="52" t="s">
        <v>48</v>
      </c>
      <c r="C56" s="145">
        <v>52.63</v>
      </c>
      <c r="D56" s="145">
        <v>17.5</v>
      </c>
      <c r="E56" s="145">
        <v>0</v>
      </c>
      <c r="F56" s="145">
        <v>1489.64</v>
      </c>
      <c r="G56" s="277">
        <v>592.04999999999995</v>
      </c>
      <c r="H56" s="901">
        <f>F56-G56</f>
        <v>897.59000000000015</v>
      </c>
      <c r="I56" s="902"/>
      <c r="J56" s="901">
        <f>H56*(1250+D56+E56)*1500/(125*1250)/(C56/1000)</f>
        <v>207521.8529355881</v>
      </c>
      <c r="K56" s="902"/>
      <c r="L56" s="901">
        <f>IF(ISERROR('Mch-Tsc ko'!Y105/'Mch-Tsc ko'!X105/10),"",'Mch-Tsc ko'!Y105/'Mch-Tsc ko'!X105/10)</f>
        <v>304.6619419642858</v>
      </c>
      <c r="M56" s="902"/>
      <c r="N56" s="287">
        <f>IF(ISERROR(J56/L56/40),"",J56/L56/40)</f>
        <v>17.028862515416758</v>
      </c>
      <c r="O56" s="288">
        <f>N56*1000/180</f>
        <v>94.604791752315322</v>
      </c>
      <c r="P56" s="821"/>
      <c r="Q56" s="821"/>
    </row>
    <row r="57" spans="1:17">
      <c r="A57" s="64">
        <f>'Mch-Tsc ko'!B94</f>
        <v>30.6</v>
      </c>
      <c r="B57" s="52" t="s">
        <v>49</v>
      </c>
      <c r="C57" s="145">
        <v>25.43</v>
      </c>
      <c r="D57" s="145">
        <v>18.399999999999999</v>
      </c>
      <c r="E57" s="145">
        <v>0</v>
      </c>
      <c r="F57" s="145">
        <v>12470.23</v>
      </c>
      <c r="G57" s="277">
        <v>2160.33</v>
      </c>
      <c r="H57" s="901">
        <f>F57-G57</f>
        <v>10309.9</v>
      </c>
      <c r="I57" s="902"/>
      <c r="J57" s="901">
        <f>H57*(1250+D57+E57)*1500/(125*1250)/(C57/1000)</f>
        <v>4936686.619583169</v>
      </c>
      <c r="K57" s="902"/>
      <c r="L57" s="901">
        <f>L56</f>
        <v>304.6619419642858</v>
      </c>
      <c r="M57" s="902"/>
      <c r="N57" s="287">
        <f>IF(ISERROR(J57/L57/40),"",J57/L57/40)</f>
        <v>405.09544675602075</v>
      </c>
      <c r="O57" s="288">
        <f>N57*1000/180</f>
        <v>2250.5302597556711</v>
      </c>
      <c r="P57" s="821"/>
      <c r="Q57" s="821"/>
    </row>
    <row r="58" spans="1:17">
      <c r="A58" s="68"/>
      <c r="B58" s="52" t="s">
        <v>216</v>
      </c>
      <c r="C58" s="145">
        <v>55.38</v>
      </c>
      <c r="D58" s="145">
        <v>19.100000000000001</v>
      </c>
      <c r="E58" s="145">
        <v>0</v>
      </c>
      <c r="F58" s="145">
        <v>485.85</v>
      </c>
      <c r="G58" s="277">
        <v>195.94</v>
      </c>
      <c r="H58" s="901">
        <f>F58-G58</f>
        <v>289.91000000000003</v>
      </c>
      <c r="I58" s="902"/>
      <c r="J58" s="901">
        <f>H58*(1250+D58+E58)*1500/(125*1250)/(C58/1000)</f>
        <v>63778.943618634883</v>
      </c>
      <c r="K58" s="902"/>
      <c r="L58" s="901">
        <f>L56</f>
        <v>304.6619419642858</v>
      </c>
      <c r="M58" s="902"/>
      <c r="N58" s="287">
        <f>IF(ISERROR(J58/L58/40),"",J58/L58/40)</f>
        <v>5.2335830993054762</v>
      </c>
      <c r="O58" s="288">
        <f>N58*1000/180</f>
        <v>29.075461662808202</v>
      </c>
      <c r="P58" s="821"/>
      <c r="Q58" s="821"/>
    </row>
    <row r="59" spans="1:17">
      <c r="A59" s="68"/>
      <c r="B59" s="208" t="s">
        <v>109</v>
      </c>
      <c r="C59" s="145">
        <v>54.58</v>
      </c>
      <c r="D59" s="145">
        <v>19.3</v>
      </c>
      <c r="E59" s="145">
        <v>0.7</v>
      </c>
      <c r="F59" s="145">
        <v>1470.02</v>
      </c>
      <c r="G59" s="277">
        <v>492.26</v>
      </c>
      <c r="H59" s="901">
        <f t="shared" ref="H59:H61" si="12">F59-G59</f>
        <v>977.76</v>
      </c>
      <c r="I59" s="902"/>
      <c r="J59" s="901">
        <f t="shared" ref="J59:J61" si="13">H59*(1250+D59+E59)*1500/(125*1250)/(C59/1000)</f>
        <v>218410.58849395387</v>
      </c>
      <c r="K59" s="902"/>
      <c r="L59" s="901">
        <f t="shared" ref="L59:L61" si="14">L57</f>
        <v>304.6619419642858</v>
      </c>
      <c r="M59" s="902"/>
      <c r="N59" s="287">
        <f t="shared" ref="N59:N61" si="15">IF(ISERROR(J59/L59/40),"",J59/L59/40)</f>
        <v>17.922372177975973</v>
      </c>
      <c r="O59" s="288">
        <f t="shared" ref="O59:O61" si="16">N59*1000/180</f>
        <v>99.56873432208873</v>
      </c>
      <c r="P59" s="821"/>
      <c r="Q59" s="821"/>
    </row>
    <row r="60" spans="1:17">
      <c r="A60" s="68"/>
      <c r="B60" s="52" t="s">
        <v>215</v>
      </c>
      <c r="C60" s="145"/>
      <c r="D60" s="145"/>
      <c r="E60" s="145"/>
      <c r="F60" s="145"/>
      <c r="G60" s="277"/>
      <c r="H60" s="901"/>
      <c r="I60" s="902"/>
      <c r="J60" s="901"/>
      <c r="K60" s="902"/>
      <c r="L60" s="901"/>
      <c r="M60" s="902"/>
      <c r="N60" s="287"/>
      <c r="O60" s="288"/>
      <c r="P60" s="821"/>
      <c r="Q60" s="821"/>
    </row>
    <row r="61" spans="1:17">
      <c r="A61" s="68"/>
      <c r="B61" s="301" t="s">
        <v>101</v>
      </c>
      <c r="C61" s="280">
        <v>24.32</v>
      </c>
      <c r="D61" s="280">
        <v>19.02</v>
      </c>
      <c r="E61" s="280">
        <v>0.61</v>
      </c>
      <c r="F61" s="280">
        <v>3984.72</v>
      </c>
      <c r="G61" s="281">
        <v>1254.3699999999999</v>
      </c>
      <c r="H61" s="901">
        <f t="shared" si="12"/>
        <v>2730.35</v>
      </c>
      <c r="I61" s="902"/>
      <c r="J61" s="901">
        <f t="shared" si="13"/>
        <v>1368368.790986842</v>
      </c>
      <c r="K61" s="902"/>
      <c r="L61" s="901">
        <f t="shared" si="14"/>
        <v>304.6619419642858</v>
      </c>
      <c r="M61" s="902"/>
      <c r="N61" s="287">
        <f t="shared" si="15"/>
        <v>112.28583246765113</v>
      </c>
      <c r="O61" s="288">
        <f t="shared" si="16"/>
        <v>623.81018037583965</v>
      </c>
      <c r="P61" s="821"/>
      <c r="Q61" s="821"/>
    </row>
    <row r="62" spans="1:17">
      <c r="A62" s="90"/>
      <c r="B62" s="90"/>
      <c r="C62" s="90"/>
      <c r="D62" s="90"/>
      <c r="E62" s="90"/>
      <c r="F62" s="90"/>
      <c r="G62" s="90"/>
      <c r="H62" s="90"/>
      <c r="I62" s="90"/>
      <c r="J62" s="90"/>
      <c r="K62" s="90"/>
      <c r="L62" s="90"/>
      <c r="M62" s="90"/>
      <c r="N62" s="92"/>
    </row>
    <row r="63" spans="1:17" ht="14.25" customHeight="1">
      <c r="A63" s="305" t="s">
        <v>77</v>
      </c>
      <c r="B63" s="306" t="s">
        <v>50</v>
      </c>
      <c r="C63" s="497" t="s">
        <v>66</v>
      </c>
      <c r="D63" s="45" t="s">
        <v>67</v>
      </c>
      <c r="E63" s="45" t="s">
        <v>68</v>
      </c>
      <c r="F63" s="45" t="s">
        <v>102</v>
      </c>
      <c r="G63" s="45" t="s">
        <v>103</v>
      </c>
      <c r="H63" s="817" t="s">
        <v>69</v>
      </c>
      <c r="I63" s="859"/>
      <c r="J63" s="817" t="s">
        <v>70</v>
      </c>
      <c r="K63" s="859"/>
      <c r="L63" s="817" t="s">
        <v>87</v>
      </c>
      <c r="M63" s="859"/>
      <c r="N63" s="912" t="s">
        <v>71</v>
      </c>
      <c r="O63" s="913"/>
    </row>
    <row r="64" spans="1:17" ht="12.75" customHeight="1">
      <c r="A64" s="54"/>
      <c r="B64" s="28"/>
      <c r="C64" s="499" t="s">
        <v>72</v>
      </c>
      <c r="D64" s="55" t="s">
        <v>73</v>
      </c>
      <c r="E64" s="55" t="s">
        <v>73</v>
      </c>
      <c r="F64" s="24" t="s">
        <v>74</v>
      </c>
      <c r="G64" s="24" t="s">
        <v>75</v>
      </c>
      <c r="H64" s="889" t="s">
        <v>76</v>
      </c>
      <c r="I64" s="890"/>
      <c r="J64" s="889" t="s">
        <v>163</v>
      </c>
      <c r="K64" s="890"/>
      <c r="L64" s="889" t="s">
        <v>197</v>
      </c>
      <c r="M64" s="890"/>
      <c r="N64" s="203" t="s">
        <v>162</v>
      </c>
      <c r="O64" s="496" t="s">
        <v>100</v>
      </c>
    </row>
    <row r="65" spans="1:15">
      <c r="A65" s="67" t="s">
        <v>61</v>
      </c>
      <c r="B65" s="52" t="s">
        <v>112</v>
      </c>
      <c r="C65" s="276"/>
      <c r="D65" s="145"/>
      <c r="E65" s="145"/>
      <c r="F65" s="145"/>
      <c r="G65" s="277"/>
      <c r="H65" s="901"/>
      <c r="I65" s="902"/>
      <c r="J65" s="901"/>
      <c r="K65" s="902"/>
      <c r="L65" s="901"/>
      <c r="M65" s="902"/>
      <c r="N65" s="287"/>
      <c r="O65" s="288"/>
    </row>
    <row r="66" spans="1:15">
      <c r="A66" s="64">
        <f>'Mch-Tsc ko'!B111</f>
        <v>371</v>
      </c>
      <c r="B66" s="52" t="s">
        <v>279</v>
      </c>
      <c r="C66" s="276"/>
      <c r="D66" s="278"/>
      <c r="E66" s="278"/>
      <c r="F66" s="278"/>
      <c r="G66" s="279"/>
      <c r="H66" s="901"/>
      <c r="I66" s="902"/>
      <c r="J66" s="901"/>
      <c r="K66" s="902"/>
      <c r="L66" s="901"/>
      <c r="M66" s="902"/>
      <c r="N66" s="287"/>
      <c r="O66" s="288"/>
    </row>
    <row r="67" spans="1:15">
      <c r="A67" s="68" t="s">
        <v>80</v>
      </c>
      <c r="B67" s="52" t="s">
        <v>48</v>
      </c>
      <c r="C67" s="145">
        <v>51.45</v>
      </c>
      <c r="D67" s="145">
        <v>18.5</v>
      </c>
      <c r="E67" s="145">
        <v>0</v>
      </c>
      <c r="F67" s="145">
        <v>1342.33</v>
      </c>
      <c r="G67" s="277">
        <v>464.75</v>
      </c>
      <c r="H67" s="901">
        <f>F67-G67</f>
        <v>877.57999999999993</v>
      </c>
      <c r="I67" s="902"/>
      <c r="J67" s="901">
        <f>H67*(1250+D67+E67)*1500/(125*1250)/(C67/1000)</f>
        <v>207712.69597667639</v>
      </c>
      <c r="K67" s="902"/>
      <c r="L67" s="901">
        <f>IF(ISERROR('Mch-Tsc ko'!Y127/'Mch-Tsc ko'!X127/10),"",'Mch-Tsc ko'!Y127/'Mch-Tsc ko'!X127/10)</f>
        <v>245.97200844390832</v>
      </c>
      <c r="M67" s="902"/>
      <c r="N67" s="287">
        <f>IF(ISERROR(J67/L67/40),"",J67/L67/40)</f>
        <v>21.111416019522743</v>
      </c>
      <c r="O67" s="288">
        <f>N67*1000/180</f>
        <v>117.28564455290412</v>
      </c>
    </row>
    <row r="68" spans="1:15">
      <c r="A68" s="64">
        <f>'Mch-Tsc ko'!B116</f>
        <v>26.4</v>
      </c>
      <c r="B68" s="52" t="s">
        <v>49</v>
      </c>
      <c r="C68" s="145">
        <v>27.52</v>
      </c>
      <c r="D68" s="145">
        <v>19.649999999999999</v>
      </c>
      <c r="E68" s="145">
        <v>0</v>
      </c>
      <c r="F68" s="145">
        <v>11726.28</v>
      </c>
      <c r="G68" s="277">
        <v>1962.78</v>
      </c>
      <c r="H68" s="901">
        <f>F68-G68</f>
        <v>9763.5</v>
      </c>
      <c r="I68" s="902"/>
      <c r="J68" s="901">
        <f>H68*(1250+D68+E68)*1500/(125*1250)/(C68/1000)</f>
        <v>4324265.5029069772</v>
      </c>
      <c r="K68" s="902"/>
      <c r="L68" s="901">
        <f>L67</f>
        <v>245.97200844390832</v>
      </c>
      <c r="M68" s="902"/>
      <c r="N68" s="287">
        <f>IF(ISERROR(J68/L68/40),"",J68/L68/40)</f>
        <v>439.50788651354679</v>
      </c>
      <c r="O68" s="288">
        <f>N68*1000/180</f>
        <v>2441.7104806308157</v>
      </c>
    </row>
    <row r="69" spans="1:15">
      <c r="A69" s="68"/>
      <c r="B69" s="52" t="s">
        <v>216</v>
      </c>
      <c r="C69" s="145">
        <v>54.06</v>
      </c>
      <c r="D69" s="145">
        <v>20.5</v>
      </c>
      <c r="E69" s="145">
        <v>0</v>
      </c>
      <c r="F69" s="145">
        <v>622.58000000000004</v>
      </c>
      <c r="G69" s="277">
        <v>238.06</v>
      </c>
      <c r="H69" s="901">
        <f>F69-G69</f>
        <v>384.52000000000004</v>
      </c>
      <c r="I69" s="902"/>
      <c r="J69" s="901">
        <f>H69*(1250+D69+E69)*1500/(125*1250)/(C69/1000)</f>
        <v>86753.85749167591</v>
      </c>
      <c r="K69" s="902"/>
      <c r="L69" s="901">
        <f>L67</f>
        <v>245.97200844390832</v>
      </c>
      <c r="M69" s="902"/>
      <c r="N69" s="287">
        <f>IF(ISERROR(J69/L69/40),"",J69/L69/40)</f>
        <v>8.8174522418736263</v>
      </c>
      <c r="O69" s="288">
        <f>N69*1000/180</f>
        <v>48.985845788186815</v>
      </c>
    </row>
    <row r="70" spans="1:15">
      <c r="A70" s="68"/>
      <c r="B70" s="208" t="s">
        <v>109</v>
      </c>
      <c r="C70" s="145">
        <v>55.99</v>
      </c>
      <c r="D70" s="145">
        <v>19.5</v>
      </c>
      <c r="E70" s="145">
        <v>0.2</v>
      </c>
      <c r="F70" s="145">
        <v>2333.13</v>
      </c>
      <c r="G70" s="277">
        <v>858.79</v>
      </c>
      <c r="H70" s="901">
        <f t="shared" ref="H70:H72" si="17">F70-G70</f>
        <v>1474.3400000000001</v>
      </c>
      <c r="I70" s="902"/>
      <c r="J70" s="901">
        <f t="shared" ref="J70:J72" si="18">H70*(1250+D70+E70)*1500/(125*1250)/(C70/1000)</f>
        <v>320966.37222361134</v>
      </c>
      <c r="K70" s="902"/>
      <c r="L70" s="901">
        <f t="shared" ref="L70:L72" si="19">L68</f>
        <v>245.97200844390832</v>
      </c>
      <c r="M70" s="902"/>
      <c r="N70" s="287">
        <f t="shared" ref="N70:N72" si="20">IF(ISERROR(J70/L70/40),"",J70/L70/40)</f>
        <v>32.622245743950657</v>
      </c>
      <c r="O70" s="288">
        <f t="shared" ref="O70:O72" si="21">N70*1000/180</f>
        <v>181.23469857750365</v>
      </c>
    </row>
    <row r="71" spans="1:15">
      <c r="A71" s="68"/>
      <c r="B71" s="52" t="s">
        <v>215</v>
      </c>
      <c r="C71" s="145"/>
      <c r="D71" s="145"/>
      <c r="E71" s="145"/>
      <c r="F71" s="145"/>
      <c r="G71" s="277"/>
      <c r="H71" s="901"/>
      <c r="I71" s="902"/>
      <c r="J71" s="901"/>
      <c r="K71" s="902"/>
      <c r="L71" s="901"/>
      <c r="M71" s="902"/>
      <c r="N71" s="287"/>
      <c r="O71" s="288"/>
    </row>
    <row r="72" spans="1:15">
      <c r="A72" s="69"/>
      <c r="B72" s="301" t="s">
        <v>101</v>
      </c>
      <c r="C72" s="145">
        <v>22.86</v>
      </c>
      <c r="D72" s="145">
        <v>20.2</v>
      </c>
      <c r="E72" s="145">
        <v>0</v>
      </c>
      <c r="F72" s="145">
        <v>9083.57</v>
      </c>
      <c r="G72" s="277">
        <v>3140.13</v>
      </c>
      <c r="H72" s="901">
        <f t="shared" si="17"/>
        <v>5943.44</v>
      </c>
      <c r="I72" s="902"/>
      <c r="J72" s="901">
        <f t="shared" si="18"/>
        <v>3170333.8532283469</v>
      </c>
      <c r="K72" s="902"/>
      <c r="L72" s="901">
        <f t="shared" si="19"/>
        <v>245.97200844390832</v>
      </c>
      <c r="M72" s="902"/>
      <c r="N72" s="287">
        <f t="shared" si="20"/>
        <v>322.22506468162948</v>
      </c>
      <c r="O72" s="288">
        <f t="shared" si="21"/>
        <v>1790.1392482312749</v>
      </c>
    </row>
    <row r="73" spans="1:15">
      <c r="A73" s="92"/>
      <c r="B73" s="92"/>
      <c r="C73" s="92"/>
      <c r="D73" s="92"/>
      <c r="E73" s="92"/>
      <c r="F73" s="92"/>
      <c r="G73" s="92"/>
      <c r="H73" s="92"/>
      <c r="I73" s="92"/>
      <c r="J73" s="92"/>
      <c r="K73" s="92"/>
      <c r="L73" s="92"/>
      <c r="M73" s="92"/>
      <c r="N73" s="92"/>
    </row>
    <row r="74" spans="1:15" ht="14.25" customHeight="1">
      <c r="A74" s="305" t="s">
        <v>78</v>
      </c>
      <c r="B74" s="306" t="s">
        <v>50</v>
      </c>
      <c r="C74" s="497" t="s">
        <v>66</v>
      </c>
      <c r="D74" s="45" t="s">
        <v>67</v>
      </c>
      <c r="E74" s="45" t="s">
        <v>68</v>
      </c>
      <c r="F74" s="45" t="s">
        <v>102</v>
      </c>
      <c r="G74" s="45" t="s">
        <v>103</v>
      </c>
      <c r="H74" s="817" t="s">
        <v>69</v>
      </c>
      <c r="I74" s="859"/>
      <c r="J74" s="817" t="s">
        <v>70</v>
      </c>
      <c r="K74" s="859"/>
      <c r="L74" s="817" t="s">
        <v>87</v>
      </c>
      <c r="M74" s="859"/>
      <c r="N74" s="912" t="s">
        <v>71</v>
      </c>
      <c r="O74" s="913"/>
    </row>
    <row r="75" spans="1:15" ht="12.75" customHeight="1">
      <c r="A75" s="54"/>
      <c r="B75" s="28"/>
      <c r="C75" s="499" t="s">
        <v>72</v>
      </c>
      <c r="D75" s="55" t="s">
        <v>73</v>
      </c>
      <c r="E75" s="55" t="s">
        <v>73</v>
      </c>
      <c r="F75" s="24" t="s">
        <v>74</v>
      </c>
      <c r="G75" s="24" t="s">
        <v>75</v>
      </c>
      <c r="H75" s="889" t="s">
        <v>76</v>
      </c>
      <c r="I75" s="890"/>
      <c r="J75" s="889" t="s">
        <v>163</v>
      </c>
      <c r="K75" s="890"/>
      <c r="L75" s="889" t="s">
        <v>197</v>
      </c>
      <c r="M75" s="890"/>
      <c r="N75" s="203" t="s">
        <v>162</v>
      </c>
      <c r="O75" s="496" t="s">
        <v>100</v>
      </c>
    </row>
    <row r="76" spans="1:15">
      <c r="A76" s="67" t="s">
        <v>61</v>
      </c>
      <c r="B76" s="52" t="s">
        <v>112</v>
      </c>
      <c r="C76" s="276"/>
      <c r="D76" s="145"/>
      <c r="E76" s="145"/>
      <c r="F76" s="145"/>
      <c r="G76" s="277"/>
      <c r="H76" s="901"/>
      <c r="I76" s="902"/>
      <c r="J76" s="901"/>
      <c r="K76" s="902"/>
      <c r="L76" s="901"/>
      <c r="M76" s="902"/>
      <c r="N76" s="287"/>
      <c r="O76" s="288"/>
    </row>
    <row r="77" spans="1:15">
      <c r="A77" s="64">
        <f>'Mch-Tsc ko'!B133</f>
        <v>197</v>
      </c>
      <c r="B77" s="52" t="s">
        <v>279</v>
      </c>
      <c r="C77" s="276"/>
      <c r="D77" s="278"/>
      <c r="E77" s="278"/>
      <c r="F77" s="278"/>
      <c r="G77" s="279"/>
      <c r="H77" s="901"/>
      <c r="I77" s="902"/>
      <c r="J77" s="901"/>
      <c r="K77" s="902"/>
      <c r="L77" s="901"/>
      <c r="M77" s="902"/>
      <c r="N77" s="287"/>
      <c r="O77" s="288"/>
    </row>
    <row r="78" spans="1:15">
      <c r="A78" s="68" t="s">
        <v>80</v>
      </c>
      <c r="B78" s="52" t="s">
        <v>48</v>
      </c>
      <c r="C78" s="145">
        <v>53.08</v>
      </c>
      <c r="D78" s="145">
        <v>17.600000000000001</v>
      </c>
      <c r="E78" s="145">
        <v>0</v>
      </c>
      <c r="F78" s="145">
        <v>1306.42</v>
      </c>
      <c r="G78" s="277">
        <v>398.7</v>
      </c>
      <c r="H78" s="901">
        <f>F78-G78</f>
        <v>907.72</v>
      </c>
      <c r="I78" s="902"/>
      <c r="J78" s="901">
        <f>H78*(1250+D78+E78)*1500/(125*1250)/(C78/1000)</f>
        <v>208101.13736247175</v>
      </c>
      <c r="K78" s="902"/>
      <c r="L78" s="901">
        <f>IF(ISERROR('Mch-Tsc ko'!Y149/'Mch-Tsc ko'!X149/10),"",'Mch-Tsc ko'!Y149/'Mch-Tsc ko'!X149/10)</f>
        <v>314.85259985734672</v>
      </c>
      <c r="M78" s="902"/>
      <c r="N78" s="287">
        <f>IF(ISERROR(J78/L78/40),"",J78/L78/40)</f>
        <v>16.523695330510066</v>
      </c>
      <c r="O78" s="288">
        <f>N78*1000/180</f>
        <v>91.798307391722588</v>
      </c>
    </row>
    <row r="79" spans="1:15">
      <c r="A79" s="64">
        <f>'Mch-Tsc ko'!B138</f>
        <v>26.8</v>
      </c>
      <c r="B79" s="52" t="s">
        <v>49</v>
      </c>
      <c r="C79" s="145">
        <v>24.61</v>
      </c>
      <c r="D79" s="145">
        <v>19.5</v>
      </c>
      <c r="E79" s="145">
        <v>0.3</v>
      </c>
      <c r="F79" s="145">
        <v>11955.55</v>
      </c>
      <c r="G79" s="277">
        <v>1645.82</v>
      </c>
      <c r="H79" s="901">
        <f>F79-G79</f>
        <v>10309.73</v>
      </c>
      <c r="I79" s="902"/>
      <c r="J79" s="901">
        <f>H79*(1250+D79+E79)*1500/(125*1250)/(C79/1000)</f>
        <v>5106722.2055424619</v>
      </c>
      <c r="K79" s="902"/>
      <c r="L79" s="901">
        <f>L78</f>
        <v>314.85259985734672</v>
      </c>
      <c r="M79" s="902"/>
      <c r="N79" s="287">
        <f>IF(ISERROR(J79/L79/40),"",J79/L79/40)</f>
        <v>405.48515462919897</v>
      </c>
      <c r="O79" s="288">
        <f>N79*1000/180</f>
        <v>2252.6953034955495</v>
      </c>
    </row>
    <row r="80" spans="1:15">
      <c r="A80" s="68"/>
      <c r="B80" s="52" t="s">
        <v>216</v>
      </c>
      <c r="C80" s="145">
        <v>55.21</v>
      </c>
      <c r="D80" s="145">
        <v>20.5</v>
      </c>
      <c r="E80" s="145">
        <v>0.3</v>
      </c>
      <c r="F80" s="145">
        <v>472.99</v>
      </c>
      <c r="G80" s="277">
        <v>207.94</v>
      </c>
      <c r="H80" s="901">
        <f>F80-G80</f>
        <v>265.05</v>
      </c>
      <c r="I80" s="902"/>
      <c r="J80" s="901">
        <f>H80*(1250+D80+E80)*1500/(125*1250)/(C80/1000)</f>
        <v>58567.744683934063</v>
      </c>
      <c r="K80" s="902"/>
      <c r="L80" s="901">
        <f>L78</f>
        <v>314.85259985734672</v>
      </c>
      <c r="M80" s="902"/>
      <c r="N80" s="287">
        <f>IF(ISERROR(J80/L80/40),"",J80/L80/40)</f>
        <v>4.6504098037041706</v>
      </c>
      <c r="O80" s="288">
        <f>N80*1000/180</f>
        <v>25.835610020578724</v>
      </c>
    </row>
    <row r="81" spans="1:27">
      <c r="A81" s="68"/>
      <c r="B81" s="208" t="s">
        <v>109</v>
      </c>
      <c r="C81" s="145">
        <v>52.99</v>
      </c>
      <c r="D81" s="145">
        <v>19</v>
      </c>
      <c r="E81" s="145">
        <v>0.6</v>
      </c>
      <c r="F81" s="145">
        <v>3153.45</v>
      </c>
      <c r="G81" s="277">
        <v>975.9</v>
      </c>
      <c r="H81" s="901">
        <f t="shared" ref="H81:H83" si="22">F81-G81</f>
        <v>2177.5499999999997</v>
      </c>
      <c r="I81" s="902"/>
      <c r="J81" s="901">
        <f t="shared" ref="J81:J83" si="23">H81*(1250+D81+E81)*1500/(125*1250)/(C81/1000)</f>
        <v>500855.40305718046</v>
      </c>
      <c r="K81" s="902"/>
      <c r="L81" s="901">
        <f t="shared" ref="L81:L83" si="24">L79</f>
        <v>314.85259985734672</v>
      </c>
      <c r="M81" s="902"/>
      <c r="N81" s="287">
        <f t="shared" ref="N81:N83" si="25">IF(ISERROR(J81/L81/40),"",J81/L81/40)</f>
        <v>39.769038216939279</v>
      </c>
      <c r="O81" s="288">
        <f t="shared" ref="O81:O83" si="26">N81*1000/180</f>
        <v>220.93910120521821</v>
      </c>
    </row>
    <row r="82" spans="1:27">
      <c r="A82" s="68"/>
      <c r="B82" s="52" t="s">
        <v>215</v>
      </c>
      <c r="C82" s="145"/>
      <c r="D82" s="145"/>
      <c r="E82" s="145"/>
      <c r="F82" s="145"/>
      <c r="G82" s="277"/>
      <c r="H82" s="901"/>
      <c r="I82" s="902"/>
      <c r="J82" s="901"/>
      <c r="K82" s="902"/>
      <c r="L82" s="901"/>
      <c r="M82" s="902"/>
      <c r="N82" s="287"/>
      <c r="O82" s="288"/>
    </row>
    <row r="83" spans="1:27">
      <c r="A83" s="69"/>
      <c r="B83" s="301" t="s">
        <v>101</v>
      </c>
      <c r="C83" s="145">
        <v>28.79</v>
      </c>
      <c r="D83" s="145">
        <v>19.05</v>
      </c>
      <c r="E83" s="145">
        <v>0</v>
      </c>
      <c r="F83" s="145">
        <v>5102.71</v>
      </c>
      <c r="G83" s="277">
        <v>1531.98</v>
      </c>
      <c r="H83" s="901">
        <f t="shared" si="22"/>
        <v>3570.73</v>
      </c>
      <c r="I83" s="902"/>
      <c r="J83" s="901">
        <f t="shared" si="23"/>
        <v>1511002.9559708231</v>
      </c>
      <c r="K83" s="902"/>
      <c r="L83" s="901">
        <f t="shared" si="24"/>
        <v>314.85259985734672</v>
      </c>
      <c r="M83" s="902"/>
      <c r="N83" s="287">
        <f t="shared" si="25"/>
        <v>119.97701119948094</v>
      </c>
      <c r="O83" s="288">
        <f t="shared" si="26"/>
        <v>666.53895110822748</v>
      </c>
    </row>
    <row r="84" spans="1:27">
      <c r="A84" s="92"/>
      <c r="B84" s="92"/>
      <c r="C84" s="92"/>
      <c r="D84" s="92"/>
      <c r="E84" s="92"/>
      <c r="F84" s="92"/>
      <c r="G84" s="92"/>
      <c r="H84" s="92"/>
      <c r="I84" s="92"/>
      <c r="J84" s="92"/>
      <c r="K84" s="92"/>
      <c r="L84" s="92"/>
      <c r="M84" s="92"/>
      <c r="N84" s="92"/>
    </row>
    <row r="85" spans="1:27" ht="14.25" customHeight="1">
      <c r="A85" s="305" t="s">
        <v>79</v>
      </c>
      <c r="B85" s="306" t="s">
        <v>50</v>
      </c>
      <c r="C85" s="497" t="s">
        <v>66</v>
      </c>
      <c r="D85" s="45" t="s">
        <v>67</v>
      </c>
      <c r="E85" s="45" t="s">
        <v>68</v>
      </c>
      <c r="F85" s="45" t="s">
        <v>102</v>
      </c>
      <c r="G85" s="45" t="s">
        <v>103</v>
      </c>
      <c r="H85" s="817" t="s">
        <v>69</v>
      </c>
      <c r="I85" s="859"/>
      <c r="J85" s="817" t="s">
        <v>70</v>
      </c>
      <c r="K85" s="859"/>
      <c r="L85" s="817" t="s">
        <v>87</v>
      </c>
      <c r="M85" s="859"/>
      <c r="N85" s="912" t="s">
        <v>71</v>
      </c>
      <c r="O85" s="913"/>
    </row>
    <row r="86" spans="1:27" ht="12.75" customHeight="1">
      <c r="A86" s="54"/>
      <c r="B86" s="28"/>
      <c r="C86" s="499" t="s">
        <v>72</v>
      </c>
      <c r="D86" s="55" t="s">
        <v>73</v>
      </c>
      <c r="E86" s="55" t="s">
        <v>73</v>
      </c>
      <c r="F86" s="24" t="s">
        <v>74</v>
      </c>
      <c r="G86" s="24" t="s">
        <v>75</v>
      </c>
      <c r="H86" s="889" t="s">
        <v>76</v>
      </c>
      <c r="I86" s="890"/>
      <c r="J86" s="889" t="s">
        <v>163</v>
      </c>
      <c r="K86" s="890"/>
      <c r="L86" s="889" t="s">
        <v>197</v>
      </c>
      <c r="M86" s="890"/>
      <c r="N86" s="203" t="s">
        <v>162</v>
      </c>
      <c r="O86" s="496" t="s">
        <v>100</v>
      </c>
    </row>
    <row r="87" spans="1:27">
      <c r="A87" s="67" t="s">
        <v>61</v>
      </c>
      <c r="B87" s="52" t="s">
        <v>112</v>
      </c>
      <c r="C87" s="276"/>
      <c r="D87" s="145"/>
      <c r="E87" s="145"/>
      <c r="F87" s="145"/>
      <c r="G87" s="277"/>
      <c r="H87" s="903"/>
      <c r="I87" s="904"/>
      <c r="J87" s="903"/>
      <c r="K87" s="904"/>
      <c r="L87" s="903"/>
      <c r="M87" s="905"/>
      <c r="N87" s="285"/>
      <c r="O87" s="286"/>
    </row>
    <row r="88" spans="1:27">
      <c r="A88" s="64">
        <f>'Mch-Tsc ko'!B155</f>
        <v>184</v>
      </c>
      <c r="B88" s="52" t="s">
        <v>279</v>
      </c>
      <c r="C88" s="276"/>
      <c r="D88" s="278"/>
      <c r="E88" s="278"/>
      <c r="F88" s="278"/>
      <c r="G88" s="279"/>
      <c r="H88" s="901"/>
      <c r="I88" s="902"/>
      <c r="J88" s="901"/>
      <c r="K88" s="902"/>
      <c r="L88" s="901"/>
      <c r="M88" s="902"/>
      <c r="N88" s="287"/>
      <c r="O88" s="288"/>
    </row>
    <row r="89" spans="1:27">
      <c r="A89" s="68" t="s">
        <v>80</v>
      </c>
      <c r="B89" s="52" t="s">
        <v>48</v>
      </c>
      <c r="C89" s="276">
        <v>57.13</v>
      </c>
      <c r="D89" s="278">
        <v>18</v>
      </c>
      <c r="E89" s="278">
        <v>0</v>
      </c>
      <c r="F89" s="145">
        <v>970.61</v>
      </c>
      <c r="G89" s="277">
        <v>351.99</v>
      </c>
      <c r="H89" s="901">
        <f>F89-G89</f>
        <v>618.62</v>
      </c>
      <c r="I89" s="902"/>
      <c r="J89" s="901">
        <f>H89*(1250+D89+E89)*1500/(125*1250)/(C89/1000)</f>
        <v>131810.56425695782</v>
      </c>
      <c r="K89" s="902"/>
      <c r="L89" s="901">
        <f>IF(ISERROR('Mch-Tsc ko'!Y171/'Mch-Tsc ko'!X171/10),"",'Mch-Tsc ko'!Y171/'Mch-Tsc ko'!X171/10)</f>
        <v>580.52992582656043</v>
      </c>
      <c r="M89" s="902"/>
      <c r="N89" s="287">
        <f>IF(ISERROR(J89/L89/40),"",J89/L89/40)</f>
        <v>5.6763035974969558</v>
      </c>
      <c r="O89" s="288">
        <f>N89*1000/180</f>
        <v>31.535019986094202</v>
      </c>
    </row>
    <row r="90" spans="1:27">
      <c r="A90" s="64">
        <f>'Mch-Tsc ko'!B160</f>
        <v>33.299999999999997</v>
      </c>
      <c r="B90" s="52" t="s">
        <v>49</v>
      </c>
      <c r="C90" s="145">
        <v>33.1</v>
      </c>
      <c r="D90" s="145">
        <v>19.100000000000001</v>
      </c>
      <c r="E90" s="145">
        <v>0.5</v>
      </c>
      <c r="F90" s="145">
        <v>16170.79</v>
      </c>
      <c r="G90" s="277">
        <v>2701.03</v>
      </c>
      <c r="H90" s="901">
        <f>F90-G90</f>
        <v>13469.76</v>
      </c>
      <c r="I90" s="902"/>
      <c r="J90" s="901">
        <f>H90*(1250+D90+E90)*1500/(125*1250)/(C90/1000)</f>
        <v>4959866.768628398</v>
      </c>
      <c r="K90" s="902"/>
      <c r="L90" s="901">
        <f>L89</f>
        <v>580.52992582656043</v>
      </c>
      <c r="M90" s="902"/>
      <c r="N90" s="287">
        <f>IF(ISERROR(J90/L90/40),"",J90/L90/40)</f>
        <v>213.59220894454853</v>
      </c>
      <c r="O90" s="288">
        <f>N90*1000/180</f>
        <v>1186.6233830252697</v>
      </c>
    </row>
    <row r="91" spans="1:27">
      <c r="A91" s="68"/>
      <c r="B91" s="52" t="s">
        <v>216</v>
      </c>
      <c r="C91" s="145">
        <v>58.78</v>
      </c>
      <c r="D91" s="145">
        <v>19</v>
      </c>
      <c r="E91" s="145">
        <v>0.6</v>
      </c>
      <c r="F91" s="145">
        <v>1916.48</v>
      </c>
      <c r="G91" s="277">
        <v>713.27</v>
      </c>
      <c r="H91" s="901">
        <f>F91-G91</f>
        <v>1203.21</v>
      </c>
      <c r="I91" s="902"/>
      <c r="J91" s="901">
        <f>H91*(1250+D91+E91)*1500/(125*1250)/(C91/1000)</f>
        <v>249488.19315413406</v>
      </c>
      <c r="K91" s="902"/>
      <c r="L91" s="901">
        <f>L89</f>
        <v>580.52992582656043</v>
      </c>
      <c r="M91" s="902"/>
      <c r="N91" s="287">
        <f>IF(ISERROR(J91/L91/40),"",J91/L91/40)</f>
        <v>10.743985023636462</v>
      </c>
      <c r="O91" s="288">
        <f>N91*1000/180</f>
        <v>59.68880568686923</v>
      </c>
    </row>
    <row r="92" spans="1:27">
      <c r="A92" s="68"/>
      <c r="B92" s="208" t="s">
        <v>109</v>
      </c>
      <c r="C92" s="145">
        <v>52.7</v>
      </c>
      <c r="D92" s="145">
        <v>19.5</v>
      </c>
      <c r="E92" s="145">
        <v>0.85</v>
      </c>
      <c r="F92" s="145">
        <v>2326.48</v>
      </c>
      <c r="G92" s="277">
        <v>858.83</v>
      </c>
      <c r="H92" s="901">
        <f t="shared" ref="H92:H94" si="27">F92-G92</f>
        <v>1467.65</v>
      </c>
      <c r="I92" s="902"/>
      <c r="J92" s="901">
        <f t="shared" ref="J92:J94" si="28">H92*(1250+D92+E92)*1500/(125*1250)/(C92/1000)</f>
        <v>339630.3625047438</v>
      </c>
      <c r="K92" s="902"/>
      <c r="L92" s="901">
        <f t="shared" ref="L92:L94" si="29">L90</f>
        <v>580.52992582656043</v>
      </c>
      <c r="M92" s="902"/>
      <c r="N92" s="287">
        <f t="shared" ref="N92:N94" si="30">IF(ISERROR(J92/L92/40),"",J92/L92/40)</f>
        <v>14.625876608392625</v>
      </c>
      <c r="O92" s="288">
        <f t="shared" ref="O92:O94" si="31">N92*1000/180</f>
        <v>81.254870046625697</v>
      </c>
    </row>
    <row r="93" spans="1:27">
      <c r="A93" s="68"/>
      <c r="B93" s="52" t="s">
        <v>215</v>
      </c>
      <c r="C93" s="145"/>
      <c r="D93" s="145"/>
      <c r="E93" s="145"/>
      <c r="F93" s="145"/>
      <c r="G93" s="277"/>
      <c r="H93" s="901"/>
      <c r="I93" s="902"/>
      <c r="J93" s="901"/>
      <c r="K93" s="902"/>
      <c r="L93" s="901"/>
      <c r="M93" s="902"/>
      <c r="N93" s="287"/>
      <c r="O93" s="288"/>
    </row>
    <row r="94" spans="1:27">
      <c r="A94" s="69"/>
      <c r="B94" s="301" t="s">
        <v>101</v>
      </c>
      <c r="C94" s="145">
        <v>25.73</v>
      </c>
      <c r="D94" s="145">
        <v>20</v>
      </c>
      <c r="E94" s="145">
        <v>13.8</v>
      </c>
      <c r="F94" s="145">
        <v>2699.2</v>
      </c>
      <c r="G94" s="277">
        <v>699.39</v>
      </c>
      <c r="H94" s="901">
        <f t="shared" si="27"/>
        <v>1999.81</v>
      </c>
      <c r="I94" s="902"/>
      <c r="J94" s="901">
        <f t="shared" si="28"/>
        <v>957894.22265060223</v>
      </c>
      <c r="K94" s="902"/>
      <c r="L94" s="901">
        <f t="shared" si="29"/>
        <v>580.52992582656043</v>
      </c>
      <c r="M94" s="902"/>
      <c r="N94" s="287">
        <f t="shared" si="30"/>
        <v>41.250854608690034</v>
      </c>
      <c r="O94" s="288">
        <f t="shared" si="31"/>
        <v>229.17141449272239</v>
      </c>
    </row>
    <row r="95" spans="1:27">
      <c r="A95" s="92"/>
      <c r="B95" s="92"/>
      <c r="C95" s="92"/>
      <c r="D95" s="92"/>
      <c r="E95" s="92"/>
      <c r="F95" s="92"/>
      <c r="G95" s="92"/>
      <c r="H95" s="92"/>
      <c r="I95" s="92"/>
      <c r="J95" s="92"/>
      <c r="K95" s="92"/>
      <c r="L95" s="92"/>
      <c r="M95" s="92"/>
      <c r="N95" s="92"/>
    </row>
    <row r="96" spans="1:27" ht="14.25" customHeight="1">
      <c r="A96" s="305" t="s">
        <v>156</v>
      </c>
      <c r="B96" s="306" t="s">
        <v>50</v>
      </c>
      <c r="C96" s="497" t="s">
        <v>66</v>
      </c>
      <c r="D96" s="45" t="s">
        <v>67</v>
      </c>
      <c r="E96" s="45" t="s">
        <v>68</v>
      </c>
      <c r="F96" s="45" t="s">
        <v>102</v>
      </c>
      <c r="G96" s="45" t="s">
        <v>103</v>
      </c>
      <c r="H96" s="817" t="s">
        <v>69</v>
      </c>
      <c r="I96" s="859"/>
      <c r="J96" s="817" t="s">
        <v>70</v>
      </c>
      <c r="K96" s="859"/>
      <c r="L96" s="817" t="s">
        <v>87</v>
      </c>
      <c r="M96" s="859"/>
      <c r="N96" s="912" t="s">
        <v>71</v>
      </c>
      <c r="O96" s="913"/>
      <c r="AA96" s="92"/>
    </row>
    <row r="97" spans="1:27" ht="12.75" customHeight="1">
      <c r="A97" s="54"/>
      <c r="B97" s="28"/>
      <c r="C97" s="499" t="s">
        <v>72</v>
      </c>
      <c r="D97" s="55" t="s">
        <v>73</v>
      </c>
      <c r="E97" s="55" t="s">
        <v>73</v>
      </c>
      <c r="F97" s="24" t="s">
        <v>74</v>
      </c>
      <c r="G97" s="24" t="s">
        <v>75</v>
      </c>
      <c r="H97" s="889" t="s">
        <v>76</v>
      </c>
      <c r="I97" s="890"/>
      <c r="J97" s="889" t="s">
        <v>163</v>
      </c>
      <c r="K97" s="890"/>
      <c r="L97" s="889" t="s">
        <v>197</v>
      </c>
      <c r="M97" s="890"/>
      <c r="N97" s="203" t="s">
        <v>162</v>
      </c>
      <c r="O97" s="496" t="s">
        <v>100</v>
      </c>
      <c r="AA97" s="92"/>
    </row>
    <row r="98" spans="1:27">
      <c r="A98" s="67" t="s">
        <v>61</v>
      </c>
      <c r="B98" s="52" t="s">
        <v>112</v>
      </c>
      <c r="C98" s="276"/>
      <c r="D98" s="145"/>
      <c r="E98" s="145"/>
      <c r="F98" s="145"/>
      <c r="G98" s="277"/>
      <c r="H98" s="903"/>
      <c r="I98" s="904"/>
      <c r="J98" s="903"/>
      <c r="K98" s="904"/>
      <c r="L98" s="903"/>
      <c r="M98" s="905"/>
      <c r="N98" s="285"/>
      <c r="O98" s="286"/>
      <c r="AA98" s="92"/>
    </row>
    <row r="99" spans="1:27">
      <c r="A99" s="64">
        <f>'Mch-Tsc ko'!B177</f>
        <v>230</v>
      </c>
      <c r="B99" s="52" t="s">
        <v>279</v>
      </c>
      <c r="C99" s="276"/>
      <c r="D99" s="278"/>
      <c r="E99" s="278"/>
      <c r="F99" s="278"/>
      <c r="G99" s="279"/>
      <c r="H99" s="901"/>
      <c r="I99" s="902"/>
      <c r="J99" s="901"/>
      <c r="K99" s="902"/>
      <c r="L99" s="901"/>
      <c r="M99" s="902"/>
      <c r="N99" s="287"/>
      <c r="O99" s="288"/>
      <c r="AA99" s="92"/>
    </row>
    <row r="100" spans="1:27">
      <c r="A100" s="68" t="s">
        <v>80</v>
      </c>
      <c r="B100" s="52" t="s">
        <v>48</v>
      </c>
      <c r="C100" s="145">
        <v>58.3</v>
      </c>
      <c r="D100" s="145">
        <v>18.399999999999999</v>
      </c>
      <c r="E100" s="145">
        <v>0</v>
      </c>
      <c r="F100" s="145">
        <v>775.85</v>
      </c>
      <c r="G100" s="277">
        <v>229.91</v>
      </c>
      <c r="H100" s="901">
        <f>F100-G100</f>
        <v>545.94000000000005</v>
      </c>
      <c r="I100" s="902"/>
      <c r="J100" s="901">
        <f>H100*(1250+D100+E100)*1500/(125*1250)/(C100/1000)</f>
        <v>114025.98356089195</v>
      </c>
      <c r="K100" s="902"/>
      <c r="L100" s="901">
        <f>IF(ISERROR('Mch-Tsc ko'!Y193/'Mch-Tsc ko'!X193/10),"",'Mch-Tsc ko'!Y193/'Mch-Tsc ko'!X193/10)</f>
        <v>423.37984675694941</v>
      </c>
      <c r="M100" s="902"/>
      <c r="N100" s="287">
        <f>IF(ISERROR(J100/L100/40),"",J100/L100/40)</f>
        <v>6.7330781350553455</v>
      </c>
      <c r="O100" s="288">
        <f>N100*1000/180</f>
        <v>37.405989639196363</v>
      </c>
      <c r="AA100" s="92"/>
    </row>
    <row r="101" spans="1:27">
      <c r="A101" s="64">
        <f>'Mch-Tsc ko'!B182</f>
        <v>30.5</v>
      </c>
      <c r="B101" s="52" t="s">
        <v>49</v>
      </c>
      <c r="C101" s="145">
        <v>25.2</v>
      </c>
      <c r="D101" s="145">
        <v>20</v>
      </c>
      <c r="E101" s="145">
        <v>0.45</v>
      </c>
      <c r="F101" s="145">
        <v>11904.51</v>
      </c>
      <c r="G101" s="277">
        <v>1651.55</v>
      </c>
      <c r="H101" s="901">
        <f>F101-G101</f>
        <v>10252.960000000001</v>
      </c>
      <c r="I101" s="902"/>
      <c r="J101" s="901">
        <f>H101*(1250+D101+E101)*1500/(125*1250)/(C101/1000)</f>
        <v>4962237.34552381</v>
      </c>
      <c r="K101" s="902"/>
      <c r="L101" s="901">
        <f>L100</f>
        <v>423.37984675694941</v>
      </c>
      <c r="M101" s="902"/>
      <c r="N101" s="287">
        <f>IF(ISERROR(J101/L101/40),"",J101/L101/40)</f>
        <v>293.01331791853647</v>
      </c>
      <c r="O101" s="288">
        <f>N101*1000/180</f>
        <v>1627.8517662140916</v>
      </c>
      <c r="AA101" s="92"/>
    </row>
    <row r="102" spans="1:27">
      <c r="A102" s="68"/>
      <c r="B102" s="52" t="s">
        <v>216</v>
      </c>
      <c r="C102" s="145">
        <v>51.34</v>
      </c>
      <c r="D102" s="145">
        <v>21</v>
      </c>
      <c r="E102" s="145">
        <v>0.05</v>
      </c>
      <c r="F102" s="145">
        <v>135.87</v>
      </c>
      <c r="G102" s="277">
        <v>67.599999999999994</v>
      </c>
      <c r="H102" s="901">
        <f>F102-G102</f>
        <v>68.27000000000001</v>
      </c>
      <c r="I102" s="902"/>
      <c r="J102" s="901">
        <f>H102*(1250+D102+E102)*1500/(125*1250)/(C102/1000)</f>
        <v>16225.866801714063</v>
      </c>
      <c r="K102" s="902"/>
      <c r="L102" s="901">
        <f>L100</f>
        <v>423.37984675694941</v>
      </c>
      <c r="M102" s="902"/>
      <c r="N102" s="287">
        <f>IF(ISERROR(J102/L102/40),"",J102/L102/40)</f>
        <v>0.95811520824637186</v>
      </c>
      <c r="O102" s="288">
        <f>N102*1000/180</f>
        <v>5.322862268035399</v>
      </c>
      <c r="AA102" s="92"/>
    </row>
    <row r="103" spans="1:27">
      <c r="A103" s="68"/>
      <c r="B103" s="208" t="s">
        <v>109</v>
      </c>
      <c r="C103" s="145">
        <v>55.89</v>
      </c>
      <c r="D103" s="145">
        <v>20.5</v>
      </c>
      <c r="E103" s="145">
        <v>0.1</v>
      </c>
      <c r="F103" s="145">
        <v>418.21</v>
      </c>
      <c r="G103" s="277">
        <v>184.48</v>
      </c>
      <c r="H103" s="901">
        <f t="shared" ref="H103" si="32">F103-G103</f>
        <v>233.73</v>
      </c>
      <c r="I103" s="902"/>
      <c r="J103" s="901">
        <f t="shared" ref="J103" si="33">H103*(1250+D103+E103)*1500/(125*1250)/(C103/1000)</f>
        <v>51010.600193236714</v>
      </c>
      <c r="K103" s="902"/>
      <c r="L103" s="901">
        <f t="shared" ref="L103:L105" si="34">L101</f>
        <v>423.37984675694941</v>
      </c>
      <c r="M103" s="902"/>
      <c r="N103" s="287">
        <f t="shared" ref="N103" si="35">IF(ISERROR(J103/L103/40),"",J103/L103/40)</f>
        <v>3.0121060664538719</v>
      </c>
      <c r="O103" s="288">
        <f t="shared" ref="O103:O105" si="36">N103*1000/180</f>
        <v>16.733922591410398</v>
      </c>
      <c r="AA103" s="92"/>
    </row>
    <row r="104" spans="1:27">
      <c r="A104" s="68"/>
      <c r="B104" s="52" t="s">
        <v>215</v>
      </c>
      <c r="C104" s="145"/>
      <c r="D104" s="145"/>
      <c r="E104" s="145"/>
      <c r="F104" s="145"/>
      <c r="G104" s="277"/>
      <c r="H104" s="901"/>
      <c r="I104" s="902"/>
      <c r="J104" s="901"/>
      <c r="K104" s="902"/>
      <c r="L104" s="901"/>
      <c r="M104" s="902"/>
      <c r="N104" s="287"/>
      <c r="O104" s="288"/>
      <c r="AA104" s="92"/>
    </row>
    <row r="105" spans="1:27">
      <c r="A105" s="69"/>
      <c r="B105" s="301" t="s">
        <v>101</v>
      </c>
      <c r="C105" s="145">
        <v>24.49</v>
      </c>
      <c r="D105" s="145">
        <v>20</v>
      </c>
      <c r="E105" s="145">
        <v>0</v>
      </c>
      <c r="F105" s="145">
        <v>15550.12</v>
      </c>
      <c r="G105" s="277">
        <v>5620.47</v>
      </c>
      <c r="H105" s="901">
        <f t="shared" ref="H105" si="37">F105-G105</f>
        <v>9929.6500000000015</v>
      </c>
      <c r="I105" s="902"/>
      <c r="J105" s="901">
        <f t="shared" ref="J105" si="38">H105*(1250+D105+E105)*1500/(125*1250)/(C105/1000)</f>
        <v>4943335.7615353223</v>
      </c>
      <c r="K105" s="902"/>
      <c r="L105" s="901">
        <f t="shared" si="34"/>
        <v>423.37984675694941</v>
      </c>
      <c r="M105" s="902"/>
      <c r="N105" s="287">
        <f t="shared" ref="N105" si="39">IF(ISERROR(J105/L105/40),"",J105/L105/40)</f>
        <v>291.89720527564185</v>
      </c>
      <c r="O105" s="288">
        <f t="shared" si="36"/>
        <v>1621.6511404202327</v>
      </c>
      <c r="AA105" s="92"/>
    </row>
    <row r="106" spans="1:27">
      <c r="A106" s="92"/>
      <c r="B106" s="92"/>
      <c r="C106" s="92"/>
      <c r="D106" s="92"/>
      <c r="E106" s="92"/>
      <c r="F106" s="92"/>
      <c r="G106" s="92"/>
      <c r="H106" s="92"/>
      <c r="I106" s="92"/>
      <c r="J106" s="92"/>
      <c r="K106" s="92"/>
      <c r="L106" s="92"/>
      <c r="M106" s="92"/>
      <c r="N106" s="92"/>
      <c r="AA106" s="92"/>
    </row>
    <row r="107" spans="1:27" ht="14.25" customHeight="1">
      <c r="A107" s="305" t="s">
        <v>157</v>
      </c>
      <c r="B107" s="306" t="s">
        <v>50</v>
      </c>
      <c r="C107" s="497" t="s">
        <v>66</v>
      </c>
      <c r="D107" s="45" t="s">
        <v>67</v>
      </c>
      <c r="E107" s="45" t="s">
        <v>68</v>
      </c>
      <c r="F107" s="45" t="s">
        <v>102</v>
      </c>
      <c r="G107" s="45" t="s">
        <v>103</v>
      </c>
      <c r="H107" s="817" t="s">
        <v>69</v>
      </c>
      <c r="I107" s="859"/>
      <c r="J107" s="817" t="s">
        <v>70</v>
      </c>
      <c r="K107" s="859"/>
      <c r="L107" s="817" t="s">
        <v>87</v>
      </c>
      <c r="M107" s="859"/>
      <c r="N107" s="912" t="s">
        <v>71</v>
      </c>
      <c r="O107" s="913"/>
      <c r="AA107" s="92"/>
    </row>
    <row r="108" spans="1:27" ht="12.75" customHeight="1">
      <c r="A108" s="54"/>
      <c r="B108" s="28"/>
      <c r="C108" s="499" t="s">
        <v>72</v>
      </c>
      <c r="D108" s="55" t="s">
        <v>73</v>
      </c>
      <c r="E108" s="55" t="s">
        <v>73</v>
      </c>
      <c r="F108" s="24" t="s">
        <v>74</v>
      </c>
      <c r="G108" s="24" t="s">
        <v>75</v>
      </c>
      <c r="H108" s="889" t="s">
        <v>76</v>
      </c>
      <c r="I108" s="890"/>
      <c r="J108" s="889" t="s">
        <v>163</v>
      </c>
      <c r="K108" s="890"/>
      <c r="L108" s="889" t="s">
        <v>197</v>
      </c>
      <c r="M108" s="890"/>
      <c r="N108" s="203" t="s">
        <v>162</v>
      </c>
      <c r="O108" s="496" t="s">
        <v>100</v>
      </c>
      <c r="AA108" s="92"/>
    </row>
    <row r="109" spans="1:27">
      <c r="A109" s="67" t="s">
        <v>61</v>
      </c>
      <c r="B109" s="52" t="s">
        <v>112</v>
      </c>
      <c r="C109" s="276"/>
      <c r="D109" s="145"/>
      <c r="E109" s="145"/>
      <c r="F109" s="145"/>
      <c r="G109" s="277"/>
      <c r="H109" s="903"/>
      <c r="I109" s="904"/>
      <c r="J109" s="903"/>
      <c r="K109" s="904"/>
      <c r="L109" s="903"/>
      <c r="M109" s="905"/>
      <c r="N109" s="285"/>
      <c r="O109" s="286"/>
      <c r="AA109" s="92"/>
    </row>
    <row r="110" spans="1:27">
      <c r="A110" s="64">
        <f>'Mch-Tsc ko'!B199</f>
        <v>0</v>
      </c>
      <c r="B110" s="52" t="s">
        <v>279</v>
      </c>
      <c r="C110" s="276"/>
      <c r="D110" s="278"/>
      <c r="E110" s="278"/>
      <c r="F110" s="278"/>
      <c r="G110" s="279"/>
      <c r="H110" s="901"/>
      <c r="I110" s="902"/>
      <c r="J110" s="901"/>
      <c r="K110" s="902"/>
      <c r="L110" s="901"/>
      <c r="M110" s="902"/>
      <c r="N110" s="287"/>
      <c r="O110" s="288"/>
      <c r="AA110" s="92"/>
    </row>
    <row r="111" spans="1:27">
      <c r="A111" s="68" t="s">
        <v>80</v>
      </c>
      <c r="B111" s="52" t="s">
        <v>48</v>
      </c>
      <c r="C111" s="145"/>
      <c r="D111" s="145"/>
      <c r="E111" s="145"/>
      <c r="F111" s="145"/>
      <c r="G111" s="277"/>
      <c r="H111" s="901">
        <f>F111-G111</f>
        <v>0</v>
      </c>
      <c r="I111" s="902"/>
      <c r="J111" s="901" t="e">
        <f>H111*(1250+D111+E111)*1500/(125*1250)/(C111/1000)</f>
        <v>#DIV/0!</v>
      </c>
      <c r="K111" s="902"/>
      <c r="L111" s="901" t="str">
        <f>IF(ISERROR('Mch-Tsc ko'!Y215/'Mch-Tsc ko'!X215/10),"",'Mch-Tsc ko'!Y215/'Mch-Tsc ko'!X215/10)</f>
        <v/>
      </c>
      <c r="M111" s="902"/>
      <c r="N111" s="287" t="str">
        <f>IF(ISERROR(J111/L111/40),"",J111/L111/40)</f>
        <v/>
      </c>
      <c r="O111" s="288" t="e">
        <f>N111*1000/180</f>
        <v>#VALUE!</v>
      </c>
      <c r="AA111" s="92"/>
    </row>
    <row r="112" spans="1:27">
      <c r="A112" s="64">
        <f>'Mch-Tsc ko'!B204</f>
        <v>0</v>
      </c>
      <c r="B112" s="52" t="s">
        <v>49</v>
      </c>
      <c r="C112" s="145"/>
      <c r="D112" s="145"/>
      <c r="E112" s="145"/>
      <c r="F112" s="145"/>
      <c r="G112" s="277"/>
      <c r="H112" s="901">
        <f>F112-G112</f>
        <v>0</v>
      </c>
      <c r="I112" s="902"/>
      <c r="J112" s="901" t="e">
        <f>H112*(1250+D112+E112)*1500/(125*1250)/(C112/1000)</f>
        <v>#DIV/0!</v>
      </c>
      <c r="K112" s="902"/>
      <c r="L112" s="901" t="str">
        <f>L111</f>
        <v/>
      </c>
      <c r="M112" s="902"/>
      <c r="N112" s="287" t="str">
        <f>IF(ISERROR(J112/L112/40),"",J112/L112/40)</f>
        <v/>
      </c>
      <c r="O112" s="288" t="e">
        <f>N112*1000/180</f>
        <v>#VALUE!</v>
      </c>
      <c r="AA112" s="92"/>
    </row>
    <row r="113" spans="1:27">
      <c r="A113" s="68"/>
      <c r="B113" s="52" t="s">
        <v>216</v>
      </c>
      <c r="C113" s="145"/>
      <c r="D113" s="145"/>
      <c r="E113" s="145"/>
      <c r="F113" s="145"/>
      <c r="G113" s="277"/>
      <c r="H113" s="901">
        <f>F113-G113</f>
        <v>0</v>
      </c>
      <c r="I113" s="902"/>
      <c r="J113" s="901" t="e">
        <f>H113*(1250+D113+E113)*1500/(125*1250)/(C113/1000)</f>
        <v>#DIV/0!</v>
      </c>
      <c r="K113" s="902"/>
      <c r="L113" s="901" t="str">
        <f>L111</f>
        <v/>
      </c>
      <c r="M113" s="902"/>
      <c r="N113" s="287" t="str">
        <f>IF(ISERROR(J113/L113/40),"",J113/L113/40)</f>
        <v/>
      </c>
      <c r="O113" s="288" t="e">
        <f>N113*1000/180</f>
        <v>#VALUE!</v>
      </c>
      <c r="AA113" s="92"/>
    </row>
    <row r="114" spans="1:27">
      <c r="A114" s="68"/>
      <c r="B114" s="208" t="s">
        <v>109</v>
      </c>
      <c r="C114" s="145"/>
      <c r="D114" s="145"/>
      <c r="E114" s="145"/>
      <c r="F114" s="145"/>
      <c r="G114" s="277"/>
      <c r="H114" s="901">
        <f t="shared" ref="H114" si="40">F114-G114</f>
        <v>0</v>
      </c>
      <c r="I114" s="902"/>
      <c r="J114" s="901" t="e">
        <f t="shared" ref="J114" si="41">H114*(1250+D114+E114)*1500/(125*1250)/(C114/1000)</f>
        <v>#DIV/0!</v>
      </c>
      <c r="K114" s="902"/>
      <c r="L114" s="901" t="str">
        <f t="shared" ref="L114:L116" si="42">L112</f>
        <v/>
      </c>
      <c r="M114" s="902"/>
      <c r="N114" s="287" t="str">
        <f t="shared" ref="N114" si="43">IF(ISERROR(J114/L114/40),"",J114/L114/40)</f>
        <v/>
      </c>
      <c r="O114" s="288" t="e">
        <f t="shared" ref="O114:O116" si="44">N114*1000/180</f>
        <v>#VALUE!</v>
      </c>
      <c r="AA114" s="92"/>
    </row>
    <row r="115" spans="1:27">
      <c r="A115" s="68"/>
      <c r="B115" s="52" t="s">
        <v>215</v>
      </c>
      <c r="C115" s="145"/>
      <c r="D115" s="145"/>
      <c r="E115" s="145"/>
      <c r="F115" s="145"/>
      <c r="G115" s="277"/>
      <c r="H115" s="901"/>
      <c r="I115" s="902"/>
      <c r="J115" s="901"/>
      <c r="K115" s="902"/>
      <c r="L115" s="901"/>
      <c r="M115" s="902"/>
      <c r="N115" s="287"/>
      <c r="O115" s="288"/>
      <c r="AA115" s="92"/>
    </row>
    <row r="116" spans="1:27">
      <c r="A116" s="69"/>
      <c r="B116" s="301" t="s">
        <v>101</v>
      </c>
      <c r="C116" s="145"/>
      <c r="D116" s="145"/>
      <c r="E116" s="145"/>
      <c r="F116" s="145"/>
      <c r="G116" s="277"/>
      <c r="H116" s="901">
        <f t="shared" ref="H116" si="45">F116-G116</f>
        <v>0</v>
      </c>
      <c r="I116" s="902"/>
      <c r="J116" s="901" t="e">
        <f t="shared" ref="J116" si="46">H116*(1250+D116+E116)*1500/(125*1250)/(C116/1000)</f>
        <v>#DIV/0!</v>
      </c>
      <c r="K116" s="902"/>
      <c r="L116" s="901" t="str">
        <f t="shared" si="42"/>
        <v/>
      </c>
      <c r="M116" s="902"/>
      <c r="N116" s="287" t="str">
        <f t="shared" ref="N116" si="47">IF(ISERROR(J116/L116/40),"",J116/L116/40)</f>
        <v/>
      </c>
      <c r="O116" s="288" t="e">
        <f t="shared" si="44"/>
        <v>#VALUE!</v>
      </c>
      <c r="AA116" s="92"/>
    </row>
    <row r="117" spans="1:27">
      <c r="A117" s="92"/>
      <c r="B117" s="92"/>
      <c r="C117" s="92"/>
      <c r="D117" s="92"/>
      <c r="E117" s="92"/>
      <c r="F117" s="92"/>
      <c r="G117" s="92"/>
      <c r="H117" s="92"/>
      <c r="I117" s="92"/>
      <c r="J117" s="92"/>
      <c r="K117" s="92"/>
      <c r="L117" s="92"/>
      <c r="M117" s="92"/>
      <c r="N117" s="92"/>
      <c r="AA117" s="92"/>
    </row>
    <row r="118" spans="1:27" ht="14.25" customHeight="1">
      <c r="A118" s="305" t="s">
        <v>222</v>
      </c>
      <c r="B118" s="306" t="s">
        <v>50</v>
      </c>
      <c r="C118" s="497" t="s">
        <v>66</v>
      </c>
      <c r="D118" s="45" t="s">
        <v>67</v>
      </c>
      <c r="E118" s="45" t="s">
        <v>68</v>
      </c>
      <c r="F118" s="45" t="s">
        <v>102</v>
      </c>
      <c r="G118" s="45" t="s">
        <v>103</v>
      </c>
      <c r="H118" s="817" t="s">
        <v>69</v>
      </c>
      <c r="I118" s="859"/>
      <c r="J118" s="817" t="s">
        <v>70</v>
      </c>
      <c r="K118" s="859"/>
      <c r="L118" s="817" t="s">
        <v>87</v>
      </c>
      <c r="M118" s="859"/>
      <c r="N118" s="912" t="s">
        <v>71</v>
      </c>
      <c r="O118" s="913"/>
      <c r="AA118" s="92"/>
    </row>
    <row r="119" spans="1:27" ht="12.75" customHeight="1">
      <c r="A119" s="54"/>
      <c r="B119" s="28"/>
      <c r="C119" s="499" t="s">
        <v>72</v>
      </c>
      <c r="D119" s="55" t="s">
        <v>73</v>
      </c>
      <c r="E119" s="55" t="s">
        <v>73</v>
      </c>
      <c r="F119" s="24" t="s">
        <v>74</v>
      </c>
      <c r="G119" s="24" t="s">
        <v>75</v>
      </c>
      <c r="H119" s="889" t="s">
        <v>76</v>
      </c>
      <c r="I119" s="890"/>
      <c r="J119" s="889" t="s">
        <v>163</v>
      </c>
      <c r="K119" s="890"/>
      <c r="L119" s="889" t="s">
        <v>197</v>
      </c>
      <c r="M119" s="890"/>
      <c r="N119" s="203" t="s">
        <v>162</v>
      </c>
      <c r="O119" s="496" t="s">
        <v>100</v>
      </c>
      <c r="AA119" s="92"/>
    </row>
    <row r="120" spans="1:27">
      <c r="A120" s="67" t="s">
        <v>61</v>
      </c>
      <c r="B120" s="52" t="s">
        <v>112</v>
      </c>
      <c r="C120" s="276"/>
      <c r="D120" s="145"/>
      <c r="E120" s="145"/>
      <c r="F120" s="145"/>
      <c r="G120" s="277"/>
      <c r="H120" s="903"/>
      <c r="I120" s="904"/>
      <c r="J120" s="903"/>
      <c r="K120" s="904"/>
      <c r="L120" s="903"/>
      <c r="M120" s="905"/>
      <c r="N120" s="285"/>
      <c r="O120" s="286"/>
      <c r="AA120" s="92"/>
    </row>
    <row r="121" spans="1:27">
      <c r="A121" s="64"/>
      <c r="B121" s="52" t="s">
        <v>279</v>
      </c>
      <c r="C121" s="276"/>
      <c r="D121" s="278"/>
      <c r="E121" s="278"/>
      <c r="F121" s="278"/>
      <c r="G121" s="279"/>
      <c r="H121" s="901"/>
      <c r="I121" s="902"/>
      <c r="J121" s="901"/>
      <c r="K121" s="902"/>
      <c r="L121" s="901"/>
      <c r="M121" s="902"/>
      <c r="N121" s="287"/>
      <c r="O121" s="288"/>
      <c r="AA121" s="92"/>
    </row>
    <row r="122" spans="1:27">
      <c r="A122" s="68" t="s">
        <v>80</v>
      </c>
      <c r="B122" s="52" t="s">
        <v>48</v>
      </c>
      <c r="C122" s="145"/>
      <c r="D122" s="145"/>
      <c r="E122" s="145"/>
      <c r="F122" s="145"/>
      <c r="G122" s="277"/>
      <c r="H122" s="901"/>
      <c r="I122" s="902"/>
      <c r="J122" s="901"/>
      <c r="K122" s="902"/>
      <c r="L122" s="901"/>
      <c r="M122" s="902"/>
      <c r="N122" s="287"/>
      <c r="O122" s="288"/>
      <c r="AA122" s="92"/>
    </row>
    <row r="123" spans="1:27">
      <c r="A123" s="64"/>
      <c r="B123" s="52" t="s">
        <v>49</v>
      </c>
      <c r="C123" s="145"/>
      <c r="D123" s="145"/>
      <c r="E123" s="145"/>
      <c r="F123" s="145"/>
      <c r="G123" s="277"/>
      <c r="H123" s="901"/>
      <c r="I123" s="902"/>
      <c r="J123" s="901"/>
      <c r="K123" s="902"/>
      <c r="L123" s="901"/>
      <c r="M123" s="902"/>
      <c r="N123" s="287"/>
      <c r="O123" s="288"/>
      <c r="AA123" s="92"/>
    </row>
    <row r="124" spans="1:27">
      <c r="A124" s="68"/>
      <c r="B124" s="52" t="s">
        <v>216</v>
      </c>
      <c r="C124" s="145"/>
      <c r="D124" s="145"/>
      <c r="E124" s="145"/>
      <c r="F124" s="145"/>
      <c r="G124" s="277"/>
      <c r="H124" s="901"/>
      <c r="I124" s="902"/>
      <c r="J124" s="901"/>
      <c r="K124" s="902"/>
      <c r="L124" s="901"/>
      <c r="M124" s="902"/>
      <c r="N124" s="287"/>
      <c r="O124" s="288"/>
      <c r="AA124" s="92"/>
    </row>
    <row r="125" spans="1:27">
      <c r="A125" s="68"/>
      <c r="B125" s="208" t="s">
        <v>109</v>
      </c>
      <c r="C125" s="145"/>
      <c r="D125" s="145"/>
      <c r="E125" s="145"/>
      <c r="F125" s="145"/>
      <c r="G125" s="277"/>
      <c r="H125" s="901"/>
      <c r="I125" s="902"/>
      <c r="J125" s="901"/>
      <c r="K125" s="902"/>
      <c r="L125" s="901"/>
      <c r="M125" s="902"/>
      <c r="N125" s="287"/>
      <c r="O125" s="288"/>
      <c r="AA125" s="92"/>
    </row>
    <row r="126" spans="1:27">
      <c r="A126" s="68"/>
      <c r="B126" s="52" t="s">
        <v>215</v>
      </c>
      <c r="C126" s="145"/>
      <c r="D126" s="145"/>
      <c r="E126" s="145"/>
      <c r="F126" s="145"/>
      <c r="G126" s="277"/>
      <c r="H126" s="901"/>
      <c r="I126" s="902"/>
      <c r="J126" s="901"/>
      <c r="K126" s="902"/>
      <c r="L126" s="901"/>
      <c r="M126" s="902"/>
      <c r="N126" s="287"/>
      <c r="O126" s="288"/>
      <c r="AA126" s="92"/>
    </row>
    <row r="127" spans="1:27">
      <c r="A127" s="69"/>
      <c r="B127" s="301" t="s">
        <v>101</v>
      </c>
      <c r="C127" s="145"/>
      <c r="D127" s="145"/>
      <c r="E127" s="145"/>
      <c r="F127" s="145"/>
      <c r="G127" s="277"/>
      <c r="H127" s="901"/>
      <c r="I127" s="902"/>
      <c r="J127" s="901"/>
      <c r="K127" s="902"/>
      <c r="L127" s="901"/>
      <c r="M127" s="902"/>
      <c r="N127" s="287"/>
      <c r="O127" s="288"/>
      <c r="AA127" s="92"/>
    </row>
    <row r="128" spans="1:27">
      <c r="A128" s="92"/>
      <c r="B128" s="92"/>
      <c r="C128" s="92"/>
      <c r="D128" s="92"/>
      <c r="E128" s="92"/>
      <c r="F128" s="92"/>
      <c r="G128" s="92"/>
      <c r="H128" s="92"/>
      <c r="I128" s="92"/>
      <c r="J128" s="92"/>
      <c r="K128" s="92"/>
      <c r="L128" s="92"/>
      <c r="M128" s="92"/>
      <c r="N128" s="92"/>
      <c r="AA128" s="92"/>
    </row>
    <row r="129" spans="1:27" ht="14.25" customHeight="1">
      <c r="A129" s="305" t="s">
        <v>223</v>
      </c>
      <c r="B129" s="306" t="s">
        <v>50</v>
      </c>
      <c r="C129" s="497" t="s">
        <v>66</v>
      </c>
      <c r="D129" s="45" t="s">
        <v>67</v>
      </c>
      <c r="E129" s="45" t="s">
        <v>68</v>
      </c>
      <c r="F129" s="45" t="s">
        <v>102</v>
      </c>
      <c r="G129" s="45" t="s">
        <v>103</v>
      </c>
      <c r="H129" s="817" t="s">
        <v>69</v>
      </c>
      <c r="I129" s="859"/>
      <c r="J129" s="817" t="s">
        <v>70</v>
      </c>
      <c r="K129" s="859"/>
      <c r="L129" s="817" t="s">
        <v>87</v>
      </c>
      <c r="M129" s="859"/>
      <c r="N129" s="912" t="s">
        <v>71</v>
      </c>
      <c r="O129" s="913"/>
      <c r="AA129" s="92"/>
    </row>
    <row r="130" spans="1:27" ht="12.75" customHeight="1">
      <c r="A130" s="54"/>
      <c r="B130" s="28"/>
      <c r="C130" s="499" t="s">
        <v>72</v>
      </c>
      <c r="D130" s="55" t="s">
        <v>73</v>
      </c>
      <c r="E130" s="55" t="s">
        <v>73</v>
      </c>
      <c r="F130" s="24" t="s">
        <v>74</v>
      </c>
      <c r="G130" s="24" t="s">
        <v>75</v>
      </c>
      <c r="H130" s="889" t="s">
        <v>76</v>
      </c>
      <c r="I130" s="890"/>
      <c r="J130" s="889" t="s">
        <v>163</v>
      </c>
      <c r="K130" s="890"/>
      <c r="L130" s="889" t="s">
        <v>197</v>
      </c>
      <c r="M130" s="890"/>
      <c r="N130" s="203" t="s">
        <v>162</v>
      </c>
      <c r="O130" s="496" t="s">
        <v>100</v>
      </c>
      <c r="AA130" s="92"/>
    </row>
    <row r="131" spans="1:27">
      <c r="A131" s="67" t="s">
        <v>61</v>
      </c>
      <c r="B131" s="52" t="s">
        <v>112</v>
      </c>
      <c r="C131" s="276"/>
      <c r="D131" s="145"/>
      <c r="E131" s="145"/>
      <c r="F131" s="145"/>
      <c r="G131" s="277"/>
      <c r="H131" s="903"/>
      <c r="I131" s="904"/>
      <c r="J131" s="903"/>
      <c r="K131" s="904"/>
      <c r="L131" s="903"/>
      <c r="M131" s="905"/>
      <c r="N131" s="285"/>
      <c r="O131" s="286"/>
      <c r="AA131" s="92"/>
    </row>
    <row r="132" spans="1:27">
      <c r="A132" s="64"/>
      <c r="B132" s="52" t="s">
        <v>279</v>
      </c>
      <c r="C132" s="276"/>
      <c r="D132" s="278"/>
      <c r="E132" s="278"/>
      <c r="F132" s="278"/>
      <c r="G132" s="279"/>
      <c r="H132" s="901"/>
      <c r="I132" s="902"/>
      <c r="J132" s="901"/>
      <c r="K132" s="902"/>
      <c r="L132" s="901"/>
      <c r="M132" s="902"/>
      <c r="N132" s="287"/>
      <c r="O132" s="288"/>
      <c r="AA132" s="92"/>
    </row>
    <row r="133" spans="1:27">
      <c r="A133" s="68" t="s">
        <v>80</v>
      </c>
      <c r="B133" s="52" t="s">
        <v>48</v>
      </c>
      <c r="C133" s="145"/>
      <c r="D133" s="145"/>
      <c r="E133" s="145"/>
      <c r="F133" s="145"/>
      <c r="G133" s="277"/>
      <c r="H133" s="901"/>
      <c r="I133" s="902"/>
      <c r="J133" s="901"/>
      <c r="K133" s="902"/>
      <c r="L133" s="901"/>
      <c r="M133" s="902"/>
      <c r="N133" s="287"/>
      <c r="O133" s="288"/>
      <c r="AA133" s="92"/>
    </row>
    <row r="134" spans="1:27">
      <c r="A134" s="64"/>
      <c r="B134" s="52" t="s">
        <v>49</v>
      </c>
      <c r="C134" s="145"/>
      <c r="D134" s="145"/>
      <c r="E134" s="145"/>
      <c r="F134" s="145"/>
      <c r="G134" s="277"/>
      <c r="H134" s="901"/>
      <c r="I134" s="902"/>
      <c r="J134" s="901"/>
      <c r="K134" s="902"/>
      <c r="L134" s="901"/>
      <c r="M134" s="902"/>
      <c r="N134" s="287"/>
      <c r="O134" s="288"/>
      <c r="AA134" s="92"/>
    </row>
    <row r="135" spans="1:27">
      <c r="A135" s="68"/>
      <c r="B135" s="52" t="s">
        <v>216</v>
      </c>
      <c r="C135" s="145"/>
      <c r="D135" s="145"/>
      <c r="E135" s="145"/>
      <c r="F135" s="145"/>
      <c r="G135" s="277"/>
      <c r="H135" s="901"/>
      <c r="I135" s="902"/>
      <c r="J135" s="901"/>
      <c r="K135" s="902"/>
      <c r="L135" s="901"/>
      <c r="M135" s="902"/>
      <c r="N135" s="287"/>
      <c r="O135" s="288"/>
      <c r="AA135" s="92"/>
    </row>
    <row r="136" spans="1:27">
      <c r="A136" s="68"/>
      <c r="B136" s="208" t="s">
        <v>109</v>
      </c>
      <c r="C136" s="145"/>
      <c r="D136" s="145"/>
      <c r="E136" s="145"/>
      <c r="F136" s="145"/>
      <c r="G136" s="277"/>
      <c r="H136" s="901"/>
      <c r="I136" s="902"/>
      <c r="J136" s="901"/>
      <c r="K136" s="902"/>
      <c r="L136" s="901"/>
      <c r="M136" s="902"/>
      <c r="N136" s="287"/>
      <c r="O136" s="288"/>
      <c r="AA136" s="92"/>
    </row>
    <row r="137" spans="1:27">
      <c r="A137" s="68"/>
      <c r="B137" s="52" t="s">
        <v>215</v>
      </c>
      <c r="C137" s="145"/>
      <c r="D137" s="145"/>
      <c r="E137" s="145"/>
      <c r="F137" s="145"/>
      <c r="G137" s="277"/>
      <c r="H137" s="901"/>
      <c r="I137" s="902"/>
      <c r="J137" s="901"/>
      <c r="K137" s="902"/>
      <c r="L137" s="901"/>
      <c r="M137" s="902"/>
      <c r="N137" s="287"/>
      <c r="O137" s="288"/>
      <c r="AA137" s="92"/>
    </row>
    <row r="138" spans="1:27">
      <c r="A138" s="69"/>
      <c r="B138" s="301" t="s">
        <v>101</v>
      </c>
      <c r="C138" s="145"/>
      <c r="D138" s="145"/>
      <c r="E138" s="145"/>
      <c r="F138" s="145"/>
      <c r="G138" s="277"/>
      <c r="H138" s="901"/>
      <c r="I138" s="902"/>
      <c r="J138" s="901"/>
      <c r="K138" s="902"/>
      <c r="L138" s="901"/>
      <c r="M138" s="902"/>
      <c r="N138" s="287"/>
      <c r="O138" s="288"/>
      <c r="AA138" s="92"/>
    </row>
    <row r="139" spans="1:27">
      <c r="A139" s="92"/>
      <c r="B139" s="92"/>
      <c r="C139" s="92"/>
      <c r="D139" s="92"/>
      <c r="E139" s="92"/>
      <c r="F139" s="92"/>
      <c r="G139" s="92"/>
      <c r="H139" s="92"/>
      <c r="I139" s="92"/>
      <c r="J139" s="92"/>
      <c r="K139" s="92"/>
      <c r="L139" s="92"/>
      <c r="M139" s="92"/>
      <c r="N139" s="92"/>
      <c r="AA139" s="92"/>
    </row>
    <row r="140" spans="1:27" ht="14.25" customHeight="1">
      <c r="A140" s="305" t="s">
        <v>224</v>
      </c>
      <c r="B140" s="306" t="s">
        <v>50</v>
      </c>
      <c r="C140" s="497" t="s">
        <v>66</v>
      </c>
      <c r="D140" s="45" t="s">
        <v>67</v>
      </c>
      <c r="E140" s="45" t="s">
        <v>68</v>
      </c>
      <c r="F140" s="45" t="s">
        <v>102</v>
      </c>
      <c r="G140" s="45" t="s">
        <v>103</v>
      </c>
      <c r="H140" s="817" t="s">
        <v>69</v>
      </c>
      <c r="I140" s="859"/>
      <c r="J140" s="817" t="s">
        <v>70</v>
      </c>
      <c r="K140" s="859"/>
      <c r="L140" s="817" t="s">
        <v>87</v>
      </c>
      <c r="M140" s="859"/>
      <c r="N140" s="912" t="s">
        <v>71</v>
      </c>
      <c r="O140" s="913"/>
      <c r="AA140" s="92"/>
    </row>
    <row r="141" spans="1:27" ht="12.75" customHeight="1">
      <c r="A141" s="54"/>
      <c r="B141" s="28"/>
      <c r="C141" s="499" t="s">
        <v>72</v>
      </c>
      <c r="D141" s="55" t="s">
        <v>73</v>
      </c>
      <c r="E141" s="55" t="s">
        <v>73</v>
      </c>
      <c r="F141" s="24" t="s">
        <v>74</v>
      </c>
      <c r="G141" s="24" t="s">
        <v>75</v>
      </c>
      <c r="H141" s="889" t="s">
        <v>76</v>
      </c>
      <c r="I141" s="890"/>
      <c r="J141" s="889" t="s">
        <v>163</v>
      </c>
      <c r="K141" s="890"/>
      <c r="L141" s="889" t="s">
        <v>197</v>
      </c>
      <c r="M141" s="890"/>
      <c r="N141" s="203" t="s">
        <v>162</v>
      </c>
      <c r="O141" s="496" t="s">
        <v>100</v>
      </c>
      <c r="AA141" s="92"/>
    </row>
    <row r="142" spans="1:27">
      <c r="A142" s="67" t="s">
        <v>61</v>
      </c>
      <c r="B142" s="52" t="s">
        <v>112</v>
      </c>
      <c r="C142" s="276"/>
      <c r="D142" s="145"/>
      <c r="E142" s="145"/>
      <c r="F142" s="145"/>
      <c r="G142" s="277"/>
      <c r="H142" s="903"/>
      <c r="I142" s="904"/>
      <c r="J142" s="903"/>
      <c r="K142" s="904"/>
      <c r="L142" s="903"/>
      <c r="M142" s="905"/>
      <c r="N142" s="285"/>
      <c r="O142" s="286"/>
      <c r="AA142" s="92"/>
    </row>
    <row r="143" spans="1:27">
      <c r="A143" s="64"/>
      <c r="B143" s="52" t="s">
        <v>279</v>
      </c>
      <c r="C143" s="276"/>
      <c r="D143" s="278"/>
      <c r="E143" s="278"/>
      <c r="F143" s="278"/>
      <c r="G143" s="279"/>
      <c r="H143" s="901"/>
      <c r="I143" s="902"/>
      <c r="J143" s="901"/>
      <c r="K143" s="902"/>
      <c r="L143" s="901"/>
      <c r="M143" s="902"/>
      <c r="N143" s="287"/>
      <c r="O143" s="288"/>
      <c r="AA143" s="92"/>
    </row>
    <row r="144" spans="1:27">
      <c r="A144" s="68" t="s">
        <v>80</v>
      </c>
      <c r="B144" s="52" t="s">
        <v>48</v>
      </c>
      <c r="C144" s="145"/>
      <c r="D144" s="145"/>
      <c r="E144" s="145"/>
      <c r="F144" s="145"/>
      <c r="G144" s="277"/>
      <c r="H144" s="901"/>
      <c r="I144" s="902"/>
      <c r="J144" s="901"/>
      <c r="K144" s="902"/>
      <c r="L144" s="901"/>
      <c r="M144" s="902"/>
      <c r="N144" s="287"/>
      <c r="O144" s="288"/>
      <c r="AA144" s="92"/>
    </row>
    <row r="145" spans="1:27">
      <c r="A145" s="64"/>
      <c r="B145" s="52" t="s">
        <v>49</v>
      </c>
      <c r="C145" s="145"/>
      <c r="D145" s="145"/>
      <c r="E145" s="145"/>
      <c r="F145" s="145"/>
      <c r="G145" s="277"/>
      <c r="H145" s="901"/>
      <c r="I145" s="902"/>
      <c r="J145" s="901"/>
      <c r="K145" s="902"/>
      <c r="L145" s="901"/>
      <c r="M145" s="902"/>
      <c r="N145" s="287"/>
      <c r="O145" s="288"/>
      <c r="AA145" s="92"/>
    </row>
    <row r="146" spans="1:27">
      <c r="A146" s="68"/>
      <c r="B146" s="52" t="s">
        <v>216</v>
      </c>
      <c r="C146" s="145"/>
      <c r="D146" s="145"/>
      <c r="E146" s="145"/>
      <c r="F146" s="145"/>
      <c r="G146" s="277"/>
      <c r="H146" s="901"/>
      <c r="I146" s="902"/>
      <c r="J146" s="901"/>
      <c r="K146" s="902"/>
      <c r="L146" s="901"/>
      <c r="M146" s="902"/>
      <c r="N146" s="287"/>
      <c r="O146" s="288"/>
      <c r="AA146" s="92"/>
    </row>
    <row r="147" spans="1:27">
      <c r="A147" s="68"/>
      <c r="B147" s="208" t="s">
        <v>109</v>
      </c>
      <c r="C147" s="145"/>
      <c r="D147" s="145"/>
      <c r="E147" s="145"/>
      <c r="F147" s="145"/>
      <c r="G147" s="277"/>
      <c r="H147" s="901"/>
      <c r="I147" s="902"/>
      <c r="J147" s="901"/>
      <c r="K147" s="902"/>
      <c r="L147" s="901"/>
      <c r="M147" s="902"/>
      <c r="N147" s="287"/>
      <c r="O147" s="288"/>
      <c r="AA147" s="92"/>
    </row>
    <row r="148" spans="1:27">
      <c r="A148" s="68"/>
      <c r="B148" s="52" t="s">
        <v>215</v>
      </c>
      <c r="C148" s="145"/>
      <c r="D148" s="145"/>
      <c r="E148" s="145"/>
      <c r="F148" s="145"/>
      <c r="G148" s="277"/>
      <c r="H148" s="901"/>
      <c r="I148" s="902"/>
      <c r="J148" s="901"/>
      <c r="K148" s="902"/>
      <c r="L148" s="901"/>
      <c r="M148" s="902"/>
      <c r="N148" s="287"/>
      <c r="O148" s="288"/>
      <c r="AA148" s="92"/>
    </row>
    <row r="149" spans="1:27">
      <c r="A149" s="69"/>
      <c r="B149" s="301" t="s">
        <v>101</v>
      </c>
      <c r="C149" s="145"/>
      <c r="D149" s="145"/>
      <c r="E149" s="145"/>
      <c r="F149" s="145"/>
      <c r="G149" s="277"/>
      <c r="H149" s="901"/>
      <c r="I149" s="902"/>
      <c r="J149" s="901"/>
      <c r="K149" s="902"/>
      <c r="L149" s="901"/>
      <c r="M149" s="902"/>
      <c r="N149" s="287"/>
      <c r="O149" s="288"/>
      <c r="AA149" s="92"/>
    </row>
    <row r="150" spans="1:27">
      <c r="A150" s="92"/>
      <c r="B150" s="92"/>
      <c r="C150" s="92"/>
      <c r="D150" s="92"/>
      <c r="E150" s="92"/>
      <c r="F150" s="92"/>
      <c r="G150" s="92"/>
      <c r="H150" s="92"/>
      <c r="I150" s="92"/>
      <c r="J150" s="92"/>
      <c r="K150" s="92"/>
      <c r="L150" s="92"/>
      <c r="M150" s="92"/>
      <c r="N150" s="92"/>
      <c r="AA150" s="92"/>
    </row>
    <row r="151" spans="1:27" s="446" customFormat="1">
      <c r="A151" s="445"/>
      <c r="B151" s="445"/>
      <c r="C151" s="445"/>
      <c r="D151" s="445"/>
      <c r="E151" s="445"/>
      <c r="F151" s="445"/>
      <c r="G151" s="445"/>
      <c r="H151" s="445"/>
      <c r="I151" s="445"/>
      <c r="J151" s="445"/>
      <c r="K151" s="445"/>
      <c r="L151" s="445"/>
      <c r="M151" s="445"/>
      <c r="N151" s="445"/>
      <c r="O151" s="445"/>
      <c r="P151" s="445"/>
      <c r="Q151" s="445"/>
      <c r="R151" s="445"/>
      <c r="S151" s="445"/>
      <c r="T151" s="445"/>
      <c r="U151" s="445"/>
      <c r="V151" s="445"/>
      <c r="W151" s="445"/>
      <c r="X151" s="445"/>
      <c r="Y151" s="445"/>
      <c r="Z151" s="445"/>
      <c r="AA151" s="445"/>
    </row>
    <row r="152" spans="1:27" s="446" customFormat="1">
      <c r="A152" s="445"/>
      <c r="B152" s="445"/>
      <c r="C152" s="445"/>
      <c r="D152" s="445"/>
      <c r="E152" s="445"/>
      <c r="F152" s="445"/>
      <c r="G152" s="445"/>
      <c r="H152" s="445"/>
      <c r="I152" s="445"/>
      <c r="J152" s="445"/>
      <c r="K152" s="445"/>
      <c r="L152" s="445"/>
      <c r="M152" s="445"/>
      <c r="N152" s="445"/>
      <c r="O152" s="445"/>
      <c r="P152" s="445"/>
      <c r="Q152" s="445"/>
      <c r="R152" s="445"/>
      <c r="S152" s="445"/>
      <c r="T152" s="445"/>
      <c r="U152" s="445"/>
      <c r="V152" s="445"/>
      <c r="W152" s="445"/>
      <c r="X152" s="445"/>
      <c r="Y152" s="445"/>
      <c r="Z152" s="445"/>
      <c r="AA152" s="445"/>
    </row>
    <row r="153" spans="1:27" s="446" customFormat="1">
      <c r="A153" s="445"/>
      <c r="B153" s="445"/>
      <c r="C153" s="445"/>
      <c r="D153" s="445"/>
      <c r="E153" s="445"/>
      <c r="F153" s="445"/>
      <c r="G153" s="445"/>
      <c r="H153" s="445"/>
      <c r="I153" s="445"/>
      <c r="J153" s="445"/>
      <c r="K153" s="445"/>
      <c r="L153" s="445"/>
      <c r="M153" s="445"/>
      <c r="N153" s="445"/>
      <c r="O153" s="445"/>
      <c r="P153" s="445"/>
      <c r="Q153" s="445"/>
      <c r="R153" s="445"/>
      <c r="S153" s="445"/>
      <c r="T153" s="445"/>
      <c r="U153" s="445"/>
      <c r="V153" s="445"/>
      <c r="W153" s="445"/>
      <c r="X153" s="445"/>
      <c r="Y153" s="445"/>
      <c r="Z153" s="445"/>
      <c r="AA153" s="445"/>
    </row>
    <row r="154" spans="1:27" s="446" customFormat="1">
      <c r="A154" s="445"/>
      <c r="B154" s="445"/>
      <c r="C154" s="445"/>
      <c r="D154" s="445"/>
      <c r="E154" s="445"/>
      <c r="F154" s="445"/>
      <c r="G154" s="445"/>
      <c r="H154" s="445"/>
      <c r="I154" s="445"/>
      <c r="J154" s="445"/>
      <c r="K154" s="445"/>
      <c r="L154" s="445"/>
      <c r="M154" s="445"/>
      <c r="N154" s="445"/>
      <c r="O154" s="445"/>
      <c r="P154" s="445"/>
      <c r="Q154" s="445"/>
      <c r="R154" s="445"/>
      <c r="S154" s="445"/>
      <c r="T154" s="445"/>
      <c r="U154" s="445"/>
      <c r="V154" s="445"/>
      <c r="W154" s="445"/>
      <c r="X154" s="445"/>
      <c r="Y154" s="445"/>
      <c r="Z154" s="445"/>
      <c r="AA154" s="445"/>
    </row>
    <row r="155" spans="1:27" s="446" customFormat="1">
      <c r="A155" s="445"/>
      <c r="B155" s="445"/>
      <c r="C155" s="445"/>
      <c r="D155" s="445"/>
      <c r="E155" s="445"/>
      <c r="F155" s="445"/>
      <c r="G155" s="445"/>
      <c r="H155" s="445"/>
      <c r="I155" s="445"/>
      <c r="J155" s="445"/>
      <c r="K155" s="445"/>
      <c r="L155" s="445"/>
      <c r="M155" s="445"/>
      <c r="N155" s="445"/>
      <c r="O155" s="445"/>
      <c r="P155" s="445"/>
      <c r="Q155" s="445"/>
      <c r="R155" s="445"/>
      <c r="S155" s="445"/>
      <c r="T155" s="445"/>
      <c r="U155" s="445"/>
      <c r="V155" s="445"/>
      <c r="W155" s="445"/>
      <c r="X155" s="445"/>
      <c r="Y155" s="445"/>
      <c r="Z155" s="445"/>
      <c r="AA155" s="445"/>
    </row>
    <row r="156" spans="1:27" s="446" customFormat="1">
      <c r="A156" s="445"/>
      <c r="B156" s="445"/>
      <c r="C156" s="445"/>
      <c r="D156" s="445"/>
      <c r="E156" s="445"/>
      <c r="F156" s="445"/>
      <c r="G156" s="445"/>
      <c r="H156" s="445"/>
      <c r="I156" s="445"/>
      <c r="J156" s="445"/>
      <c r="K156" s="445"/>
      <c r="L156" s="445"/>
      <c r="M156" s="445"/>
      <c r="N156" s="445"/>
      <c r="O156" s="445"/>
      <c r="P156" s="445"/>
      <c r="Q156" s="445"/>
      <c r="R156" s="445"/>
      <c r="S156" s="445"/>
      <c r="T156" s="445"/>
      <c r="U156" s="445"/>
      <c r="V156" s="445"/>
      <c r="W156" s="445"/>
      <c r="X156" s="445"/>
      <c r="Y156" s="445"/>
      <c r="Z156" s="445"/>
      <c r="AA156" s="445"/>
    </row>
    <row r="157" spans="1:27" s="446" customFormat="1">
      <c r="A157" s="445"/>
      <c r="B157" s="445"/>
      <c r="C157" s="445"/>
      <c r="D157" s="445"/>
      <c r="E157" s="445"/>
      <c r="F157" s="445"/>
      <c r="G157" s="445"/>
      <c r="H157" s="445"/>
      <c r="I157" s="445"/>
      <c r="J157" s="445"/>
      <c r="K157" s="445"/>
      <c r="L157" s="445"/>
      <c r="M157" s="445"/>
      <c r="N157" s="445"/>
      <c r="O157" s="445"/>
      <c r="P157" s="445"/>
      <c r="Q157" s="445"/>
      <c r="R157" s="445"/>
      <c r="S157" s="445"/>
      <c r="T157" s="445"/>
      <c r="U157" s="445"/>
      <c r="V157" s="445"/>
      <c r="W157" s="445"/>
      <c r="X157" s="445"/>
      <c r="Y157" s="445"/>
      <c r="Z157" s="445"/>
      <c r="AA157" s="445"/>
    </row>
    <row r="158" spans="1:27" s="446" customFormat="1">
      <c r="A158" s="445"/>
      <c r="B158" s="445"/>
      <c r="C158" s="445"/>
      <c r="D158" s="445"/>
      <c r="E158" s="445"/>
      <c r="F158" s="445"/>
      <c r="G158" s="445"/>
      <c r="H158" s="445"/>
      <c r="I158" s="445"/>
      <c r="J158" s="445"/>
      <c r="K158" s="445"/>
      <c r="L158" s="445"/>
      <c r="M158" s="445"/>
      <c r="N158" s="445"/>
      <c r="O158" s="445"/>
      <c r="P158" s="445"/>
      <c r="Q158" s="445"/>
      <c r="R158" s="445"/>
      <c r="S158" s="445"/>
      <c r="T158" s="445"/>
      <c r="U158" s="445"/>
      <c r="V158" s="445"/>
      <c r="W158" s="445"/>
      <c r="X158" s="445"/>
      <c r="Y158" s="445"/>
      <c r="Z158" s="445"/>
      <c r="AA158" s="445"/>
    </row>
    <row r="159" spans="1:27" s="446" customFormat="1">
      <c r="A159" s="445"/>
      <c r="B159" s="445"/>
      <c r="C159" s="445"/>
      <c r="D159" s="445"/>
      <c r="E159" s="445"/>
      <c r="F159" s="445"/>
      <c r="G159" s="445"/>
      <c r="H159" s="445"/>
      <c r="I159" s="445"/>
      <c r="J159" s="445"/>
      <c r="K159" s="445"/>
      <c r="L159" s="445"/>
      <c r="M159" s="445"/>
      <c r="N159" s="445"/>
      <c r="O159" s="445"/>
      <c r="P159" s="445"/>
      <c r="Q159" s="445"/>
      <c r="R159" s="445"/>
      <c r="S159" s="445"/>
      <c r="T159" s="445"/>
      <c r="U159" s="445"/>
      <c r="V159" s="445"/>
      <c r="W159" s="445"/>
      <c r="X159" s="445"/>
      <c r="Y159" s="445"/>
      <c r="Z159" s="445"/>
      <c r="AA159" s="445"/>
    </row>
    <row r="160" spans="1:27" s="446" customFormat="1">
      <c r="A160" s="445"/>
      <c r="B160" s="445"/>
      <c r="C160" s="445"/>
      <c r="D160" s="445"/>
      <c r="E160" s="445"/>
      <c r="F160" s="445"/>
      <c r="G160" s="445"/>
      <c r="H160" s="445"/>
      <c r="I160" s="445"/>
      <c r="J160" s="445"/>
      <c r="K160" s="445"/>
      <c r="L160" s="445"/>
      <c r="M160" s="445"/>
      <c r="N160" s="445"/>
      <c r="O160" s="445"/>
      <c r="P160" s="445"/>
      <c r="Q160" s="445"/>
      <c r="R160" s="445"/>
      <c r="S160" s="445"/>
      <c r="T160" s="445"/>
      <c r="U160" s="445"/>
      <c r="V160" s="445"/>
      <c r="W160" s="445"/>
      <c r="X160" s="445"/>
      <c r="Y160" s="445"/>
      <c r="Z160" s="445"/>
      <c r="AA160" s="445"/>
    </row>
    <row r="161" spans="1:27" s="446" customFormat="1">
      <c r="A161" s="445"/>
      <c r="B161" s="445"/>
      <c r="C161" s="445"/>
      <c r="D161" s="445"/>
      <c r="E161" s="445"/>
      <c r="F161" s="445"/>
      <c r="G161" s="445"/>
      <c r="H161" s="445"/>
      <c r="I161" s="445"/>
      <c r="J161" s="445"/>
      <c r="K161" s="445"/>
      <c r="L161" s="445"/>
      <c r="M161" s="445"/>
      <c r="N161" s="445"/>
      <c r="O161" s="445"/>
      <c r="P161" s="445"/>
      <c r="Q161" s="445"/>
      <c r="R161" s="445"/>
      <c r="S161" s="445"/>
      <c r="T161" s="445"/>
      <c r="U161" s="445"/>
      <c r="V161" s="445"/>
      <c r="W161" s="445"/>
      <c r="X161" s="445"/>
      <c r="Y161" s="445"/>
      <c r="Z161" s="445"/>
      <c r="AA161" s="445"/>
    </row>
    <row r="162" spans="1:27" s="446" customFormat="1">
      <c r="A162" s="445"/>
      <c r="B162" s="445"/>
      <c r="C162" s="445"/>
      <c r="D162" s="445"/>
      <c r="E162" s="445"/>
      <c r="F162" s="445"/>
      <c r="G162" s="445"/>
      <c r="H162" s="445"/>
      <c r="I162" s="445"/>
      <c r="J162" s="445"/>
      <c r="K162" s="445"/>
      <c r="L162" s="445"/>
      <c r="M162" s="445"/>
      <c r="N162" s="445"/>
      <c r="O162" s="445"/>
      <c r="P162" s="445"/>
      <c r="Q162" s="445"/>
      <c r="R162" s="445"/>
      <c r="S162" s="445"/>
      <c r="T162" s="445"/>
      <c r="U162" s="445"/>
      <c r="V162" s="445"/>
      <c r="W162" s="445"/>
      <c r="X162" s="445"/>
      <c r="Y162" s="445"/>
      <c r="Z162" s="445"/>
      <c r="AA162" s="445"/>
    </row>
    <row r="163" spans="1:27" s="446" customFormat="1">
      <c r="A163" s="445"/>
      <c r="B163" s="445"/>
      <c r="C163" s="445"/>
      <c r="D163" s="445"/>
      <c r="E163" s="445"/>
      <c r="F163" s="445"/>
      <c r="G163" s="445"/>
      <c r="H163" s="445"/>
      <c r="I163" s="445"/>
      <c r="J163" s="445"/>
      <c r="K163" s="445"/>
      <c r="L163" s="445"/>
      <c r="M163" s="445"/>
      <c r="N163" s="445"/>
      <c r="O163" s="445"/>
      <c r="P163" s="445"/>
      <c r="Q163" s="445"/>
      <c r="R163" s="445"/>
      <c r="S163" s="445"/>
      <c r="T163" s="445"/>
      <c r="U163" s="445"/>
      <c r="V163" s="445"/>
      <c r="W163" s="445"/>
      <c r="X163" s="445"/>
      <c r="Y163" s="445"/>
      <c r="Z163" s="445"/>
      <c r="AA163" s="445"/>
    </row>
    <row r="164" spans="1:27" s="446" customFormat="1">
      <c r="A164" s="445"/>
      <c r="B164" s="445"/>
      <c r="C164" s="445"/>
      <c r="D164" s="445"/>
      <c r="E164" s="445"/>
      <c r="F164" s="445"/>
      <c r="G164" s="445"/>
      <c r="H164" s="445"/>
      <c r="I164" s="445"/>
      <c r="J164" s="445"/>
      <c r="K164" s="445"/>
      <c r="L164" s="445"/>
      <c r="M164" s="445"/>
      <c r="N164" s="445"/>
      <c r="O164" s="445"/>
      <c r="P164" s="445"/>
      <c r="Q164" s="445"/>
      <c r="R164" s="445"/>
      <c r="S164" s="445"/>
      <c r="T164" s="445"/>
      <c r="U164" s="445"/>
      <c r="V164" s="445"/>
      <c r="W164" s="445"/>
      <c r="X164" s="445"/>
      <c r="Y164" s="445"/>
      <c r="Z164" s="445"/>
      <c r="AA164" s="445"/>
    </row>
    <row r="165" spans="1:27" s="446" customFormat="1">
      <c r="A165" s="445"/>
      <c r="B165" s="445"/>
      <c r="C165" s="445"/>
      <c r="D165" s="445"/>
      <c r="E165" s="445"/>
      <c r="F165" s="445"/>
      <c r="G165" s="445"/>
      <c r="H165" s="445"/>
      <c r="I165" s="445"/>
      <c r="J165" s="445"/>
      <c r="K165" s="445"/>
      <c r="L165" s="445"/>
      <c r="M165" s="445"/>
      <c r="N165" s="445"/>
      <c r="O165" s="445"/>
      <c r="P165" s="445"/>
      <c r="Q165" s="445"/>
      <c r="R165" s="445"/>
      <c r="S165" s="445"/>
      <c r="T165" s="445"/>
      <c r="U165" s="445"/>
      <c r="V165" s="445"/>
      <c r="W165" s="445"/>
      <c r="X165" s="445"/>
      <c r="Y165" s="445"/>
      <c r="Z165" s="445"/>
      <c r="AA165" s="445"/>
    </row>
    <row r="166" spans="1:27" s="446" customFormat="1">
      <c r="A166" s="445"/>
      <c r="B166" s="445"/>
      <c r="C166" s="445"/>
      <c r="D166" s="445"/>
      <c r="E166" s="445"/>
      <c r="F166" s="445"/>
      <c r="G166" s="445"/>
      <c r="H166" s="445"/>
      <c r="I166" s="445"/>
      <c r="J166" s="445"/>
      <c r="K166" s="445"/>
      <c r="L166" s="445"/>
      <c r="M166" s="445"/>
      <c r="N166" s="445"/>
      <c r="O166" s="445"/>
      <c r="P166" s="445"/>
      <c r="Q166" s="445"/>
      <c r="R166" s="445"/>
      <c r="S166" s="445"/>
      <c r="T166" s="445"/>
      <c r="U166" s="445"/>
      <c r="V166" s="445"/>
      <c r="W166" s="445"/>
      <c r="X166" s="445"/>
      <c r="Y166" s="445"/>
      <c r="Z166" s="445"/>
      <c r="AA166" s="445"/>
    </row>
    <row r="167" spans="1:27" s="446" customFormat="1">
      <c r="A167" s="445"/>
      <c r="B167" s="445"/>
      <c r="C167" s="445"/>
      <c r="D167" s="445"/>
      <c r="E167" s="445"/>
      <c r="F167" s="445"/>
      <c r="G167" s="445"/>
      <c r="H167" s="445"/>
      <c r="I167" s="445"/>
      <c r="J167" s="445"/>
      <c r="K167" s="445"/>
      <c r="L167" s="445"/>
      <c r="M167" s="445"/>
      <c r="N167" s="445"/>
      <c r="O167" s="445"/>
      <c r="P167" s="445"/>
      <c r="Q167" s="445"/>
      <c r="R167" s="445"/>
      <c r="S167" s="445"/>
      <c r="T167" s="445"/>
      <c r="U167" s="445"/>
      <c r="V167" s="445"/>
      <c r="W167" s="445"/>
      <c r="X167" s="445"/>
      <c r="Y167" s="445"/>
      <c r="Z167" s="445"/>
      <c r="AA167" s="445"/>
    </row>
    <row r="168" spans="1:27" s="446" customFormat="1">
      <c r="A168" s="445"/>
      <c r="B168" s="445"/>
      <c r="C168" s="445"/>
      <c r="D168" s="445"/>
      <c r="E168" s="445"/>
      <c r="F168" s="445"/>
      <c r="G168" s="445"/>
      <c r="H168" s="445"/>
      <c r="I168" s="445"/>
      <c r="J168" s="445"/>
      <c r="K168" s="445"/>
      <c r="L168" s="445"/>
      <c r="M168" s="445"/>
      <c r="N168" s="445"/>
      <c r="O168" s="445"/>
      <c r="P168" s="445"/>
      <c r="Q168" s="445"/>
      <c r="R168" s="445"/>
      <c r="S168" s="445"/>
      <c r="T168" s="445"/>
      <c r="U168" s="445"/>
      <c r="V168" s="445"/>
      <c r="W168" s="445"/>
      <c r="X168" s="445"/>
      <c r="Y168" s="445"/>
      <c r="Z168" s="445"/>
      <c r="AA168" s="445"/>
    </row>
    <row r="169" spans="1:27" s="446" customFormat="1">
      <c r="A169" s="445"/>
      <c r="B169" s="445"/>
      <c r="C169" s="445"/>
      <c r="D169" s="445"/>
      <c r="E169" s="445"/>
      <c r="F169" s="445"/>
      <c r="G169" s="445"/>
      <c r="H169" s="445"/>
      <c r="I169" s="445"/>
      <c r="J169" s="445"/>
      <c r="K169" s="445"/>
      <c r="L169" s="445"/>
      <c r="M169" s="445"/>
      <c r="N169" s="445"/>
      <c r="O169" s="445"/>
      <c r="P169" s="445"/>
      <c r="Q169" s="445"/>
      <c r="R169" s="445"/>
      <c r="S169" s="445"/>
      <c r="T169" s="445"/>
      <c r="U169" s="445"/>
      <c r="V169" s="445"/>
      <c r="W169" s="445"/>
      <c r="X169" s="445"/>
      <c r="Y169" s="445"/>
      <c r="Z169" s="445"/>
      <c r="AA169" s="445"/>
    </row>
    <row r="170" spans="1:27" s="446" customFormat="1">
      <c r="A170" s="445"/>
      <c r="B170" s="445"/>
      <c r="C170" s="445"/>
      <c r="D170" s="445"/>
      <c r="E170" s="445"/>
      <c r="F170" s="445"/>
      <c r="G170" s="445"/>
      <c r="H170" s="445"/>
      <c r="I170" s="445"/>
      <c r="J170" s="445"/>
      <c r="K170" s="445"/>
      <c r="L170" s="445"/>
      <c r="M170" s="445"/>
      <c r="N170" s="445"/>
      <c r="O170" s="445"/>
      <c r="P170" s="445"/>
      <c r="Q170" s="445"/>
      <c r="R170" s="445"/>
      <c r="S170" s="445"/>
      <c r="T170" s="445"/>
      <c r="U170" s="445"/>
      <c r="V170" s="445"/>
      <c r="W170" s="445"/>
      <c r="X170" s="445"/>
      <c r="Y170" s="445"/>
      <c r="Z170" s="445"/>
      <c r="AA170" s="445"/>
    </row>
    <row r="171" spans="1:27" s="446" customFormat="1">
      <c r="A171" s="445"/>
      <c r="B171" s="445"/>
      <c r="C171" s="445"/>
      <c r="D171" s="445"/>
      <c r="E171" s="445"/>
      <c r="F171" s="445"/>
      <c r="G171" s="445"/>
      <c r="H171" s="445"/>
      <c r="I171" s="445"/>
      <c r="J171" s="445"/>
      <c r="K171" s="445"/>
      <c r="L171" s="445"/>
      <c r="M171" s="445"/>
      <c r="N171" s="445"/>
      <c r="O171" s="445"/>
      <c r="P171" s="445"/>
      <c r="Q171" s="445"/>
      <c r="R171" s="445"/>
      <c r="S171" s="445"/>
      <c r="T171" s="445"/>
      <c r="U171" s="445"/>
      <c r="V171" s="445"/>
      <c r="W171" s="445"/>
      <c r="X171" s="445"/>
      <c r="Y171" s="445"/>
      <c r="Z171" s="445"/>
      <c r="AA171" s="445"/>
    </row>
    <row r="172" spans="1:27" s="446" customFormat="1">
      <c r="A172" s="445"/>
      <c r="B172" s="445"/>
      <c r="C172" s="445"/>
      <c r="D172" s="445"/>
      <c r="E172" s="445"/>
      <c r="F172" s="445"/>
      <c r="G172" s="445"/>
      <c r="H172" s="445"/>
      <c r="I172" s="445"/>
      <c r="J172" s="445"/>
      <c r="K172" s="445"/>
      <c r="L172" s="445"/>
      <c r="M172" s="445"/>
      <c r="N172" s="445"/>
      <c r="O172" s="445"/>
      <c r="P172" s="445"/>
      <c r="Q172" s="445"/>
      <c r="R172" s="445"/>
      <c r="S172" s="445"/>
      <c r="T172" s="445"/>
      <c r="U172" s="445"/>
      <c r="V172" s="445"/>
      <c r="W172" s="445"/>
      <c r="X172" s="445"/>
      <c r="Y172" s="445"/>
      <c r="Z172" s="445"/>
      <c r="AA172" s="445"/>
    </row>
    <row r="173" spans="1:27" s="446" customFormat="1">
      <c r="A173" s="445"/>
      <c r="B173" s="445"/>
      <c r="C173" s="445"/>
      <c r="D173" s="445"/>
      <c r="E173" s="445"/>
      <c r="F173" s="445"/>
      <c r="G173" s="445"/>
      <c r="H173" s="445"/>
      <c r="I173" s="445"/>
      <c r="J173" s="445"/>
      <c r="K173" s="445"/>
      <c r="L173" s="445"/>
      <c r="M173" s="445"/>
      <c r="N173" s="445"/>
      <c r="O173" s="445"/>
      <c r="P173" s="445"/>
      <c r="Q173" s="445"/>
      <c r="R173" s="445"/>
      <c r="S173" s="445"/>
      <c r="T173" s="445"/>
      <c r="U173" s="445"/>
      <c r="V173" s="445"/>
      <c r="W173" s="445"/>
      <c r="X173" s="445"/>
      <c r="Y173" s="445"/>
      <c r="Z173" s="445"/>
      <c r="AA173" s="445"/>
    </row>
    <row r="174" spans="1:27" s="446" customFormat="1">
      <c r="A174" s="445"/>
      <c r="B174" s="445"/>
      <c r="C174" s="445"/>
      <c r="D174" s="445"/>
      <c r="E174" s="445"/>
      <c r="F174" s="445"/>
      <c r="G174" s="445"/>
      <c r="H174" s="445"/>
      <c r="I174" s="445"/>
      <c r="J174" s="445"/>
      <c r="K174" s="445"/>
      <c r="L174" s="445"/>
      <c r="M174" s="445"/>
      <c r="N174" s="445"/>
      <c r="O174" s="445"/>
      <c r="P174" s="445"/>
      <c r="Q174" s="445"/>
      <c r="R174" s="445"/>
      <c r="S174" s="445"/>
      <c r="T174" s="445"/>
      <c r="U174" s="445"/>
      <c r="V174" s="445"/>
      <c r="W174" s="445"/>
      <c r="X174" s="445"/>
      <c r="Y174" s="445"/>
      <c r="Z174" s="445"/>
      <c r="AA174" s="445"/>
    </row>
    <row r="175" spans="1:27" s="446" customFormat="1">
      <c r="A175" s="445"/>
      <c r="B175" s="445"/>
      <c r="C175" s="445"/>
      <c r="D175" s="445"/>
      <c r="E175" s="445"/>
      <c r="F175" s="445"/>
      <c r="G175" s="445"/>
      <c r="H175" s="445"/>
      <c r="I175" s="445"/>
      <c r="J175" s="445"/>
      <c r="K175" s="445"/>
      <c r="L175" s="445"/>
      <c r="M175" s="445"/>
      <c r="N175" s="445"/>
      <c r="O175" s="445"/>
      <c r="P175" s="445"/>
      <c r="Q175" s="445"/>
      <c r="R175" s="445"/>
      <c r="S175" s="445"/>
      <c r="T175" s="445"/>
      <c r="U175" s="445"/>
      <c r="V175" s="445"/>
      <c r="W175" s="445"/>
      <c r="X175" s="445"/>
      <c r="Y175" s="445"/>
      <c r="Z175" s="445"/>
      <c r="AA175" s="445"/>
    </row>
    <row r="176" spans="1:27" s="446" customFormat="1">
      <c r="A176" s="445"/>
      <c r="B176" s="445"/>
      <c r="C176" s="445"/>
      <c r="D176" s="445"/>
      <c r="E176" s="445"/>
      <c r="F176" s="445"/>
      <c r="G176" s="445"/>
      <c r="H176" s="445"/>
      <c r="I176" s="445"/>
      <c r="J176" s="445"/>
      <c r="K176" s="445"/>
      <c r="L176" s="445"/>
      <c r="M176" s="445"/>
      <c r="N176" s="445"/>
      <c r="O176" s="445"/>
      <c r="P176" s="445"/>
      <c r="Q176" s="445"/>
      <c r="R176" s="445"/>
      <c r="S176" s="445"/>
      <c r="T176" s="445"/>
      <c r="U176" s="445"/>
      <c r="V176" s="445"/>
      <c r="W176" s="445"/>
      <c r="X176" s="445"/>
      <c r="Y176" s="445"/>
      <c r="Z176" s="445"/>
      <c r="AA176" s="445"/>
    </row>
    <row r="177" spans="1:27" s="446" customFormat="1">
      <c r="A177" s="445"/>
      <c r="B177" s="445"/>
      <c r="C177" s="445"/>
      <c r="D177" s="445"/>
      <c r="E177" s="445"/>
      <c r="F177" s="445"/>
      <c r="G177" s="445"/>
      <c r="H177" s="445"/>
      <c r="I177" s="445"/>
      <c r="J177" s="445"/>
      <c r="K177" s="445"/>
      <c r="L177" s="445"/>
      <c r="M177" s="445"/>
      <c r="N177" s="445"/>
      <c r="O177" s="445"/>
      <c r="P177" s="445"/>
      <c r="Q177" s="445"/>
      <c r="R177" s="445"/>
      <c r="S177" s="445"/>
      <c r="T177" s="445"/>
      <c r="U177" s="445"/>
      <c r="V177" s="445"/>
      <c r="W177" s="445"/>
      <c r="X177" s="445"/>
      <c r="Y177" s="445"/>
      <c r="Z177" s="445"/>
      <c r="AA177" s="445"/>
    </row>
    <row r="178" spans="1:27" s="446" customFormat="1">
      <c r="A178" s="445"/>
      <c r="B178" s="445"/>
      <c r="C178" s="445"/>
      <c r="D178" s="445"/>
      <c r="E178" s="445"/>
      <c r="F178" s="445"/>
      <c r="G178" s="445"/>
      <c r="H178" s="445"/>
      <c r="I178" s="445"/>
      <c r="J178" s="445"/>
      <c r="K178" s="445"/>
      <c r="L178" s="445"/>
      <c r="M178" s="445"/>
      <c r="N178" s="445"/>
      <c r="O178" s="445"/>
      <c r="P178" s="445"/>
      <c r="Q178" s="445"/>
      <c r="R178" s="445"/>
      <c r="S178" s="445"/>
      <c r="T178" s="445"/>
      <c r="U178" s="445"/>
      <c r="V178" s="445"/>
      <c r="W178" s="445"/>
      <c r="X178" s="445"/>
      <c r="Y178" s="445"/>
      <c r="Z178" s="445"/>
      <c r="AA178" s="445"/>
    </row>
    <row r="179" spans="1:27" s="446" customFormat="1">
      <c r="A179" s="445"/>
      <c r="B179" s="445"/>
      <c r="C179" s="445"/>
      <c r="D179" s="445"/>
      <c r="E179" s="445"/>
      <c r="F179" s="445"/>
      <c r="G179" s="445"/>
      <c r="H179" s="445"/>
      <c r="I179" s="445"/>
      <c r="J179" s="445"/>
      <c r="K179" s="445"/>
      <c r="L179" s="445"/>
      <c r="M179" s="445"/>
      <c r="N179" s="445"/>
      <c r="O179" s="445"/>
      <c r="P179" s="445"/>
      <c r="Q179" s="445"/>
      <c r="R179" s="445"/>
      <c r="S179" s="445"/>
      <c r="T179" s="445"/>
      <c r="U179" s="445"/>
      <c r="V179" s="445"/>
      <c r="W179" s="445"/>
      <c r="X179" s="445"/>
      <c r="Y179" s="445"/>
      <c r="Z179" s="445"/>
      <c r="AA179" s="445"/>
    </row>
    <row r="180" spans="1:27" s="446" customFormat="1">
      <c r="A180" s="445"/>
      <c r="B180" s="445"/>
      <c r="C180" s="445"/>
      <c r="D180" s="445"/>
      <c r="E180" s="445"/>
      <c r="F180" s="445"/>
      <c r="G180" s="445"/>
      <c r="H180" s="445"/>
      <c r="I180" s="445"/>
      <c r="J180" s="445"/>
      <c r="K180" s="445"/>
      <c r="L180" s="445"/>
      <c r="M180" s="445"/>
      <c r="N180" s="445"/>
      <c r="O180" s="445"/>
      <c r="P180" s="445"/>
      <c r="Q180" s="445"/>
      <c r="R180" s="445"/>
      <c r="S180" s="445"/>
      <c r="T180" s="445"/>
      <c r="U180" s="445"/>
      <c r="V180" s="445"/>
      <c r="W180" s="445"/>
      <c r="X180" s="445"/>
      <c r="Y180" s="445"/>
      <c r="Z180" s="445"/>
      <c r="AA180" s="445"/>
    </row>
    <row r="181" spans="1:27" s="446" customFormat="1">
      <c r="A181" s="445"/>
      <c r="B181" s="445"/>
      <c r="C181" s="445"/>
      <c r="D181" s="445"/>
      <c r="E181" s="445"/>
      <c r="F181" s="445"/>
      <c r="G181" s="445"/>
      <c r="H181" s="445"/>
      <c r="I181" s="445"/>
      <c r="J181" s="445"/>
      <c r="K181" s="445"/>
      <c r="L181" s="445"/>
      <c r="M181" s="445"/>
      <c r="N181" s="445"/>
      <c r="O181" s="445"/>
      <c r="P181" s="445"/>
      <c r="Q181" s="445"/>
      <c r="R181" s="445"/>
      <c r="S181" s="445"/>
      <c r="T181" s="445"/>
      <c r="U181" s="445"/>
      <c r="V181" s="445"/>
      <c r="W181" s="445"/>
      <c r="X181" s="445"/>
      <c r="Y181" s="445"/>
      <c r="Z181" s="445"/>
      <c r="AA181" s="445"/>
    </row>
    <row r="182" spans="1:27" s="446" customFormat="1">
      <c r="A182" s="445"/>
      <c r="B182" s="445"/>
      <c r="C182" s="445"/>
      <c r="D182" s="445"/>
      <c r="E182" s="445"/>
      <c r="F182" s="445"/>
      <c r="G182" s="445"/>
      <c r="H182" s="445"/>
      <c r="I182" s="445"/>
      <c r="J182" s="445"/>
      <c r="K182" s="445"/>
      <c r="L182" s="445"/>
      <c r="M182" s="445"/>
      <c r="N182" s="445"/>
      <c r="O182" s="445"/>
      <c r="P182" s="445"/>
      <c r="Q182" s="445"/>
      <c r="R182" s="445"/>
      <c r="S182" s="445"/>
      <c r="T182" s="445"/>
      <c r="U182" s="445"/>
      <c r="V182" s="445"/>
      <c r="W182" s="445"/>
      <c r="X182" s="445"/>
      <c r="Y182" s="445"/>
      <c r="Z182" s="445"/>
      <c r="AA182" s="445"/>
    </row>
    <row r="183" spans="1:27" s="446" customFormat="1">
      <c r="A183" s="445"/>
      <c r="B183" s="445"/>
      <c r="C183" s="445"/>
      <c r="D183" s="445"/>
      <c r="E183" s="445"/>
      <c r="F183" s="445"/>
      <c r="G183" s="445"/>
      <c r="H183" s="445"/>
      <c r="I183" s="445"/>
      <c r="J183" s="445"/>
      <c r="K183" s="445"/>
      <c r="L183" s="445"/>
      <c r="M183" s="445"/>
      <c r="N183" s="445"/>
      <c r="O183" s="445"/>
      <c r="P183" s="445"/>
      <c r="Q183" s="445"/>
      <c r="R183" s="445"/>
      <c r="S183" s="445"/>
      <c r="T183" s="445"/>
      <c r="U183" s="445"/>
      <c r="V183" s="445"/>
      <c r="W183" s="445"/>
      <c r="X183" s="445"/>
      <c r="Y183" s="445"/>
      <c r="Z183" s="445"/>
      <c r="AA183" s="445"/>
    </row>
    <row r="184" spans="1:27" s="446" customFormat="1">
      <c r="A184" s="445"/>
      <c r="B184" s="445"/>
      <c r="C184" s="445"/>
      <c r="D184" s="445"/>
      <c r="E184" s="445"/>
      <c r="F184" s="445"/>
      <c r="G184" s="445"/>
      <c r="H184" s="445"/>
      <c r="I184" s="445"/>
      <c r="J184" s="445"/>
      <c r="K184" s="445"/>
      <c r="L184" s="445"/>
      <c r="M184" s="445"/>
      <c r="N184" s="445"/>
      <c r="O184" s="445"/>
      <c r="P184" s="445"/>
      <c r="Q184" s="445"/>
      <c r="R184" s="445"/>
      <c r="S184" s="445"/>
      <c r="T184" s="445"/>
      <c r="U184" s="445"/>
      <c r="V184" s="445"/>
      <c r="W184" s="445"/>
      <c r="X184" s="445"/>
      <c r="Y184" s="445"/>
      <c r="Z184" s="445"/>
      <c r="AA184" s="445"/>
    </row>
    <row r="185" spans="1:27" s="446" customFormat="1">
      <c r="A185" s="445"/>
      <c r="B185" s="445"/>
      <c r="C185" s="445"/>
      <c r="D185" s="445"/>
      <c r="E185" s="445"/>
      <c r="F185" s="445"/>
      <c r="G185" s="445"/>
      <c r="H185" s="445"/>
      <c r="I185" s="445"/>
      <c r="J185" s="445"/>
      <c r="K185" s="445"/>
      <c r="L185" s="445"/>
      <c r="M185" s="445"/>
      <c r="N185" s="445"/>
      <c r="O185" s="445"/>
      <c r="P185" s="445"/>
      <c r="Q185" s="445"/>
      <c r="R185" s="445"/>
      <c r="S185" s="445"/>
      <c r="T185" s="445"/>
      <c r="U185" s="445"/>
      <c r="V185" s="445"/>
      <c r="W185" s="445"/>
      <c r="X185" s="445"/>
      <c r="Y185" s="445"/>
      <c r="Z185" s="445"/>
      <c r="AA185" s="445"/>
    </row>
    <row r="186" spans="1:27" s="446" customFormat="1">
      <c r="A186" s="445"/>
      <c r="B186" s="445"/>
      <c r="C186" s="445"/>
      <c r="D186" s="445"/>
      <c r="E186" s="445"/>
      <c r="F186" s="445"/>
      <c r="G186" s="445"/>
      <c r="H186" s="445"/>
      <c r="I186" s="445"/>
      <c r="J186" s="445"/>
      <c r="K186" s="445"/>
      <c r="L186" s="445"/>
      <c r="M186" s="445"/>
      <c r="N186" s="445"/>
      <c r="O186" s="445"/>
      <c r="P186" s="445"/>
      <c r="Q186" s="445"/>
      <c r="R186" s="445"/>
      <c r="S186" s="445"/>
      <c r="T186" s="445"/>
      <c r="U186" s="445"/>
      <c r="V186" s="445"/>
      <c r="W186" s="445"/>
      <c r="X186" s="445"/>
      <c r="Y186" s="445"/>
      <c r="Z186" s="445"/>
      <c r="AA186" s="445"/>
    </row>
    <row r="187" spans="1:27" s="446" customFormat="1">
      <c r="A187" s="445"/>
      <c r="B187" s="445"/>
      <c r="C187" s="445"/>
      <c r="D187" s="445"/>
      <c r="E187" s="445"/>
      <c r="F187" s="445"/>
      <c r="G187" s="445"/>
      <c r="H187" s="445"/>
      <c r="I187" s="445"/>
      <c r="J187" s="445"/>
      <c r="K187" s="445"/>
      <c r="L187" s="445"/>
      <c r="M187" s="445"/>
      <c r="N187" s="445"/>
      <c r="O187" s="445"/>
      <c r="P187" s="445"/>
      <c r="Q187" s="445"/>
      <c r="R187" s="445"/>
      <c r="S187" s="445"/>
      <c r="T187" s="445"/>
      <c r="U187" s="445"/>
      <c r="V187" s="445"/>
      <c r="W187" s="445"/>
      <c r="X187" s="445"/>
      <c r="Y187" s="445"/>
      <c r="Z187" s="445"/>
      <c r="AA187" s="445"/>
    </row>
    <row r="188" spans="1:27" s="446" customFormat="1">
      <c r="A188" s="445"/>
      <c r="B188" s="445"/>
      <c r="C188" s="445"/>
      <c r="D188" s="445"/>
      <c r="E188" s="445"/>
      <c r="F188" s="445"/>
      <c r="G188" s="445"/>
      <c r="H188" s="445"/>
      <c r="I188" s="445"/>
      <c r="J188" s="445"/>
      <c r="K188" s="445"/>
      <c r="L188" s="445"/>
      <c r="M188" s="445"/>
      <c r="N188" s="445"/>
      <c r="O188" s="445"/>
      <c r="P188" s="445"/>
      <c r="Q188" s="445"/>
      <c r="R188" s="445"/>
      <c r="S188" s="445"/>
      <c r="T188" s="445"/>
      <c r="U188" s="445"/>
      <c r="V188" s="445"/>
      <c r="W188" s="445"/>
      <c r="X188" s="445"/>
      <c r="Y188" s="445"/>
      <c r="Z188" s="445"/>
      <c r="AA188" s="445"/>
    </row>
    <row r="189" spans="1:27" s="446" customFormat="1">
      <c r="A189" s="445"/>
      <c r="B189" s="445"/>
      <c r="C189" s="445"/>
      <c r="D189" s="445"/>
      <c r="E189" s="445"/>
      <c r="F189" s="445"/>
      <c r="G189" s="445"/>
      <c r="H189" s="445"/>
      <c r="I189" s="445"/>
      <c r="J189" s="445"/>
      <c r="K189" s="445"/>
      <c r="L189" s="445"/>
      <c r="M189" s="445"/>
      <c r="N189" s="445"/>
      <c r="O189" s="445"/>
      <c r="P189" s="445"/>
      <c r="Q189" s="445"/>
      <c r="R189" s="445"/>
      <c r="S189" s="445"/>
      <c r="T189" s="445"/>
      <c r="U189" s="445"/>
      <c r="V189" s="445"/>
      <c r="W189" s="445"/>
      <c r="X189" s="445"/>
      <c r="Y189" s="445"/>
      <c r="Z189" s="445"/>
      <c r="AA189" s="445"/>
    </row>
    <row r="190" spans="1:27" s="446" customFormat="1">
      <c r="A190" s="445"/>
      <c r="B190" s="445"/>
      <c r="C190" s="445"/>
      <c r="D190" s="445"/>
      <c r="E190" s="445"/>
      <c r="F190" s="445"/>
      <c r="G190" s="445"/>
      <c r="H190" s="445"/>
      <c r="I190" s="445"/>
      <c r="J190" s="445"/>
      <c r="K190" s="445"/>
      <c r="L190" s="445"/>
      <c r="M190" s="445"/>
      <c r="N190" s="445"/>
      <c r="O190" s="445"/>
      <c r="P190" s="445"/>
      <c r="Q190" s="445"/>
      <c r="R190" s="445"/>
      <c r="S190" s="445"/>
      <c r="T190" s="445"/>
      <c r="U190" s="445"/>
      <c r="V190" s="445"/>
      <c r="W190" s="445"/>
      <c r="X190" s="445"/>
      <c r="Y190" s="445"/>
      <c r="Z190" s="445"/>
      <c r="AA190" s="445"/>
    </row>
    <row r="191" spans="1:27" s="446" customFormat="1">
      <c r="A191" s="445"/>
      <c r="B191" s="445"/>
      <c r="C191" s="445"/>
      <c r="D191" s="445"/>
      <c r="E191" s="445"/>
      <c r="F191" s="445"/>
      <c r="G191" s="445"/>
      <c r="H191" s="445"/>
      <c r="I191" s="445"/>
      <c r="J191" s="445"/>
      <c r="K191" s="445"/>
      <c r="L191" s="445"/>
      <c r="M191" s="445"/>
      <c r="N191" s="445"/>
      <c r="O191" s="445"/>
      <c r="P191" s="445"/>
      <c r="Q191" s="445"/>
      <c r="R191" s="445"/>
      <c r="S191" s="445"/>
      <c r="T191" s="445"/>
      <c r="U191" s="445"/>
      <c r="V191" s="445"/>
      <c r="W191" s="445"/>
      <c r="X191" s="445"/>
      <c r="Y191" s="445"/>
      <c r="Z191" s="445"/>
      <c r="AA191" s="445"/>
    </row>
    <row r="192" spans="1:27" s="446" customFormat="1">
      <c r="A192" s="445"/>
      <c r="B192" s="445"/>
      <c r="C192" s="445"/>
      <c r="D192" s="445"/>
      <c r="E192" s="445"/>
      <c r="F192" s="445"/>
      <c r="G192" s="445"/>
      <c r="H192" s="445"/>
      <c r="I192" s="445"/>
      <c r="J192" s="445"/>
      <c r="K192" s="445"/>
      <c r="L192" s="445"/>
      <c r="M192" s="445"/>
      <c r="N192" s="445"/>
      <c r="O192" s="445"/>
      <c r="P192" s="445"/>
      <c r="Q192" s="445"/>
      <c r="R192" s="445"/>
      <c r="S192" s="445"/>
      <c r="T192" s="445"/>
      <c r="U192" s="445"/>
      <c r="V192" s="445"/>
      <c r="W192" s="445"/>
      <c r="X192" s="445"/>
      <c r="Y192" s="445"/>
      <c r="Z192" s="445"/>
      <c r="AA192" s="445"/>
    </row>
    <row r="193" spans="1:27" s="446" customFormat="1">
      <c r="A193" s="445"/>
      <c r="B193" s="445"/>
      <c r="C193" s="445"/>
      <c r="D193" s="445"/>
      <c r="E193" s="445"/>
      <c r="F193" s="445"/>
      <c r="G193" s="445"/>
      <c r="H193" s="445"/>
      <c r="I193" s="445"/>
      <c r="J193" s="445"/>
      <c r="K193" s="445"/>
      <c r="L193" s="445"/>
      <c r="M193" s="445"/>
      <c r="N193" s="445"/>
      <c r="O193" s="445"/>
      <c r="P193" s="445"/>
      <c r="Q193" s="445"/>
      <c r="R193" s="445"/>
      <c r="S193" s="445"/>
      <c r="T193" s="445"/>
      <c r="U193" s="445"/>
      <c r="V193" s="445"/>
      <c r="W193" s="445"/>
      <c r="X193" s="445"/>
      <c r="Y193" s="445"/>
      <c r="Z193" s="445"/>
      <c r="AA193" s="445"/>
    </row>
    <row r="194" spans="1:27" s="446" customFormat="1">
      <c r="A194" s="445"/>
      <c r="B194" s="445"/>
      <c r="C194" s="445"/>
      <c r="D194" s="445"/>
      <c r="E194" s="445"/>
      <c r="F194" s="445"/>
      <c r="G194" s="445"/>
      <c r="H194" s="445"/>
      <c r="I194" s="445"/>
      <c r="J194" s="445"/>
      <c r="K194" s="445"/>
      <c r="L194" s="445"/>
      <c r="M194" s="445"/>
      <c r="N194" s="445"/>
      <c r="O194" s="445"/>
      <c r="P194" s="445"/>
      <c r="Q194" s="445"/>
      <c r="R194" s="445"/>
      <c r="S194" s="445"/>
      <c r="T194" s="445"/>
      <c r="U194" s="445"/>
      <c r="V194" s="445"/>
      <c r="W194" s="445"/>
      <c r="X194" s="445"/>
      <c r="Y194" s="445"/>
      <c r="Z194" s="445"/>
      <c r="AA194" s="445"/>
    </row>
    <row r="195" spans="1:27" s="446" customFormat="1">
      <c r="A195" s="445"/>
      <c r="B195" s="445"/>
      <c r="C195" s="445"/>
      <c r="D195" s="445"/>
      <c r="E195" s="445"/>
      <c r="F195" s="445"/>
      <c r="G195" s="445"/>
      <c r="H195" s="445"/>
      <c r="I195" s="445"/>
      <c r="J195" s="445"/>
      <c r="K195" s="445"/>
      <c r="L195" s="445"/>
      <c r="M195" s="445"/>
      <c r="N195" s="445"/>
      <c r="O195" s="445"/>
      <c r="P195" s="445"/>
      <c r="Q195" s="445"/>
      <c r="R195" s="445"/>
      <c r="S195" s="445"/>
      <c r="T195" s="445"/>
      <c r="U195" s="445"/>
      <c r="V195" s="445"/>
      <c r="W195" s="445"/>
      <c r="X195" s="445"/>
      <c r="Y195" s="445"/>
      <c r="Z195" s="445"/>
      <c r="AA195" s="445"/>
    </row>
    <row r="196" spans="1:27" s="446" customFormat="1">
      <c r="A196" s="445"/>
      <c r="B196" s="445"/>
      <c r="C196" s="445"/>
      <c r="D196" s="445"/>
      <c r="E196" s="445"/>
      <c r="F196" s="445"/>
      <c r="G196" s="445"/>
      <c r="H196" s="445"/>
      <c r="I196" s="445"/>
      <c r="J196" s="445"/>
      <c r="K196" s="445"/>
      <c r="L196" s="445"/>
      <c r="M196" s="445"/>
      <c r="N196" s="445"/>
      <c r="O196" s="445"/>
      <c r="P196" s="445"/>
      <c r="Q196" s="445"/>
      <c r="R196" s="445"/>
      <c r="S196" s="445"/>
      <c r="T196" s="445"/>
      <c r="U196" s="445"/>
      <c r="V196" s="445"/>
      <c r="W196" s="445"/>
      <c r="X196" s="445"/>
      <c r="Y196" s="445"/>
      <c r="Z196" s="445"/>
      <c r="AA196" s="445"/>
    </row>
    <row r="197" spans="1:27" s="446" customFormat="1">
      <c r="A197" s="445"/>
      <c r="B197" s="445"/>
      <c r="C197" s="445"/>
      <c r="D197" s="445"/>
      <c r="E197" s="445"/>
      <c r="F197" s="445"/>
      <c r="G197" s="445"/>
      <c r="H197" s="445"/>
      <c r="I197" s="445"/>
      <c r="J197" s="445"/>
      <c r="K197" s="445"/>
      <c r="L197" s="445"/>
      <c r="M197" s="445"/>
      <c r="N197" s="445"/>
      <c r="O197" s="445"/>
      <c r="P197" s="445"/>
      <c r="Q197" s="445"/>
      <c r="R197" s="445"/>
      <c r="S197" s="445"/>
      <c r="T197" s="445"/>
      <c r="U197" s="445"/>
      <c r="V197" s="445"/>
      <c r="W197" s="445"/>
      <c r="X197" s="445"/>
      <c r="Y197" s="445"/>
      <c r="Z197" s="445"/>
      <c r="AA197" s="445"/>
    </row>
    <row r="198" spans="1:27" s="446" customFormat="1">
      <c r="A198" s="445"/>
      <c r="B198" s="445"/>
      <c r="C198" s="445"/>
      <c r="D198" s="445"/>
      <c r="E198" s="445"/>
      <c r="F198" s="445"/>
      <c r="G198" s="445"/>
      <c r="H198" s="445"/>
      <c r="I198" s="445"/>
      <c r="J198" s="445"/>
      <c r="K198" s="445"/>
      <c r="L198" s="445"/>
      <c r="M198" s="445"/>
      <c r="N198" s="445"/>
      <c r="O198" s="445"/>
      <c r="P198" s="445"/>
      <c r="Q198" s="445"/>
      <c r="R198" s="445"/>
      <c r="S198" s="445"/>
      <c r="T198" s="445"/>
      <c r="U198" s="445"/>
      <c r="V198" s="445"/>
      <c r="W198" s="445"/>
      <c r="X198" s="445"/>
      <c r="Y198" s="445"/>
      <c r="Z198" s="445"/>
      <c r="AA198" s="445"/>
    </row>
    <row r="199" spans="1:27" s="446" customFormat="1">
      <c r="A199" s="445"/>
      <c r="B199" s="445"/>
      <c r="C199" s="445"/>
      <c r="D199" s="445"/>
      <c r="E199" s="445"/>
      <c r="F199" s="445"/>
      <c r="G199" s="445"/>
      <c r="H199" s="445"/>
      <c r="I199" s="445"/>
      <c r="J199" s="445"/>
      <c r="K199" s="445"/>
      <c r="L199" s="445"/>
      <c r="M199" s="445"/>
      <c r="N199" s="445"/>
      <c r="O199" s="445"/>
      <c r="P199" s="445"/>
      <c r="Q199" s="445"/>
      <c r="R199" s="445"/>
      <c r="S199" s="445"/>
      <c r="T199" s="445"/>
      <c r="U199" s="445"/>
      <c r="V199" s="445"/>
      <c r="W199" s="445"/>
      <c r="X199" s="445"/>
      <c r="Y199" s="445"/>
      <c r="Z199" s="445"/>
      <c r="AA199" s="445"/>
    </row>
    <row r="200" spans="1:27" s="446" customFormat="1">
      <c r="A200" s="445"/>
      <c r="B200" s="445"/>
      <c r="C200" s="445"/>
      <c r="D200" s="445"/>
      <c r="E200" s="445"/>
      <c r="F200" s="445"/>
      <c r="G200" s="445"/>
      <c r="H200" s="445"/>
      <c r="I200" s="445"/>
      <c r="J200" s="445"/>
      <c r="K200" s="445"/>
      <c r="L200" s="445"/>
      <c r="M200" s="445"/>
      <c r="N200" s="445"/>
      <c r="O200" s="445"/>
      <c r="P200" s="445"/>
      <c r="Q200" s="445"/>
      <c r="R200" s="445"/>
      <c r="S200" s="445"/>
      <c r="T200" s="445"/>
      <c r="U200" s="445"/>
      <c r="V200" s="445"/>
      <c r="W200" s="445"/>
      <c r="X200" s="445"/>
      <c r="Y200" s="445"/>
      <c r="Z200" s="445"/>
      <c r="AA200" s="445"/>
    </row>
    <row r="201" spans="1:27" s="446" customFormat="1">
      <c r="A201" s="445"/>
      <c r="B201" s="445"/>
      <c r="C201" s="445"/>
      <c r="D201" s="445"/>
      <c r="E201" s="445"/>
      <c r="F201" s="445"/>
      <c r="G201" s="445"/>
      <c r="H201" s="445"/>
      <c r="I201" s="445"/>
      <c r="J201" s="445"/>
      <c r="K201" s="445"/>
      <c r="L201" s="445"/>
      <c r="M201" s="445"/>
      <c r="N201" s="445"/>
      <c r="O201" s="445"/>
      <c r="P201" s="445"/>
      <c r="Q201" s="445"/>
      <c r="R201" s="445"/>
      <c r="S201" s="445"/>
      <c r="T201" s="445"/>
      <c r="U201" s="445"/>
      <c r="V201" s="445"/>
      <c r="W201" s="445"/>
      <c r="X201" s="445"/>
      <c r="Y201" s="445"/>
      <c r="Z201" s="445"/>
      <c r="AA201" s="445"/>
    </row>
    <row r="202" spans="1:27" s="446" customFormat="1">
      <c r="A202" s="445"/>
      <c r="B202" s="445"/>
      <c r="C202" s="445"/>
      <c r="D202" s="445"/>
      <c r="E202" s="445"/>
      <c r="F202" s="445"/>
      <c r="G202" s="445"/>
      <c r="H202" s="445"/>
      <c r="I202" s="445"/>
      <c r="J202" s="445"/>
      <c r="K202" s="445"/>
      <c r="L202" s="445"/>
      <c r="M202" s="445"/>
      <c r="N202" s="445"/>
      <c r="O202" s="445"/>
      <c r="P202" s="445"/>
      <c r="Q202" s="445"/>
      <c r="R202" s="445"/>
      <c r="S202" s="445"/>
      <c r="T202" s="445"/>
      <c r="U202" s="445"/>
      <c r="V202" s="445"/>
      <c r="W202" s="445"/>
      <c r="X202" s="445"/>
      <c r="Y202" s="445"/>
      <c r="Z202" s="445"/>
      <c r="AA202" s="445"/>
    </row>
    <row r="203" spans="1:27" s="446" customFormat="1">
      <c r="A203" s="445"/>
      <c r="B203" s="445"/>
      <c r="C203" s="445"/>
      <c r="D203" s="445"/>
      <c r="E203" s="445"/>
      <c r="F203" s="445"/>
      <c r="G203" s="445"/>
      <c r="H203" s="445"/>
      <c r="I203" s="445"/>
      <c r="J203" s="445"/>
      <c r="K203" s="445"/>
      <c r="L203" s="445"/>
      <c r="M203" s="445"/>
      <c r="N203" s="445"/>
      <c r="O203" s="445"/>
      <c r="P203" s="445"/>
      <c r="Q203" s="445"/>
      <c r="R203" s="445"/>
      <c r="S203" s="445"/>
      <c r="T203" s="445"/>
      <c r="U203" s="445"/>
      <c r="V203" s="445"/>
      <c r="W203" s="445"/>
      <c r="X203" s="445"/>
      <c r="Y203" s="445"/>
      <c r="Z203" s="445"/>
      <c r="AA203" s="445"/>
    </row>
    <row r="204" spans="1:27" s="446" customFormat="1">
      <c r="A204" s="445"/>
      <c r="B204" s="445"/>
      <c r="C204" s="445"/>
      <c r="D204" s="445"/>
      <c r="E204" s="445"/>
      <c r="F204" s="445"/>
      <c r="G204" s="445"/>
      <c r="H204" s="445"/>
      <c r="I204" s="445"/>
      <c r="J204" s="445"/>
      <c r="K204" s="445"/>
      <c r="L204" s="445"/>
      <c r="M204" s="445"/>
      <c r="N204" s="445"/>
      <c r="O204" s="445"/>
      <c r="P204" s="445"/>
      <c r="Q204" s="445"/>
      <c r="R204" s="445"/>
      <c r="S204" s="445"/>
      <c r="T204" s="445"/>
      <c r="U204" s="445"/>
      <c r="V204" s="445"/>
      <c r="W204" s="445"/>
      <c r="X204" s="445"/>
      <c r="Y204" s="445"/>
      <c r="Z204" s="445"/>
      <c r="AA204" s="445"/>
    </row>
    <row r="205" spans="1:27" s="446" customFormat="1">
      <c r="A205" s="445"/>
      <c r="B205" s="445"/>
      <c r="C205" s="445"/>
      <c r="D205" s="445"/>
      <c r="E205" s="445"/>
      <c r="F205" s="445"/>
      <c r="G205" s="445"/>
      <c r="H205" s="445"/>
      <c r="I205" s="445"/>
      <c r="J205" s="445"/>
      <c r="K205" s="445"/>
      <c r="L205" s="445"/>
      <c r="M205" s="445"/>
      <c r="N205" s="445"/>
      <c r="O205" s="445"/>
      <c r="P205" s="445"/>
      <c r="Q205" s="445"/>
      <c r="R205" s="445"/>
      <c r="S205" s="445"/>
      <c r="T205" s="445"/>
      <c r="U205" s="445"/>
      <c r="V205" s="445"/>
      <c r="W205" s="445"/>
      <c r="X205" s="445"/>
      <c r="Y205" s="445"/>
      <c r="Z205" s="445"/>
      <c r="AA205" s="445"/>
    </row>
    <row r="206" spans="1:27" s="446" customFormat="1">
      <c r="A206" s="445"/>
      <c r="B206" s="445"/>
      <c r="C206" s="445"/>
      <c r="D206" s="445"/>
      <c r="E206" s="445"/>
      <c r="F206" s="445"/>
      <c r="G206" s="445"/>
      <c r="H206" s="445"/>
      <c r="I206" s="445"/>
      <c r="J206" s="445"/>
      <c r="K206" s="445"/>
      <c r="L206" s="445"/>
      <c r="M206" s="445"/>
      <c r="N206" s="445"/>
      <c r="O206" s="445"/>
      <c r="P206" s="445"/>
      <c r="Q206" s="445"/>
      <c r="R206" s="445"/>
      <c r="S206" s="445"/>
      <c r="T206" s="445"/>
      <c r="U206" s="445"/>
      <c r="V206" s="445"/>
      <c r="W206" s="445"/>
      <c r="X206" s="445"/>
      <c r="Y206" s="445"/>
      <c r="Z206" s="445"/>
      <c r="AA206" s="445"/>
    </row>
    <row r="207" spans="1:27" s="446" customFormat="1">
      <c r="A207" s="445"/>
      <c r="B207" s="445"/>
      <c r="C207" s="445"/>
      <c r="D207" s="445"/>
      <c r="E207" s="445"/>
      <c r="F207" s="445"/>
      <c r="G207" s="445"/>
      <c r="H207" s="445"/>
      <c r="I207" s="445"/>
      <c r="J207" s="445"/>
      <c r="K207" s="445"/>
      <c r="L207" s="445"/>
      <c r="M207" s="445"/>
      <c r="N207" s="445"/>
      <c r="O207" s="445"/>
      <c r="P207" s="445"/>
      <c r="Q207" s="445"/>
      <c r="R207" s="445"/>
      <c r="S207" s="445"/>
      <c r="T207" s="445"/>
      <c r="U207" s="445"/>
      <c r="V207" s="445"/>
      <c r="W207" s="445"/>
      <c r="X207" s="445"/>
      <c r="Y207" s="445"/>
      <c r="Z207" s="445"/>
      <c r="AA207" s="445"/>
    </row>
    <row r="208" spans="1:27" s="446" customFormat="1">
      <c r="A208" s="445"/>
      <c r="B208" s="445"/>
      <c r="C208" s="445"/>
      <c r="D208" s="445"/>
      <c r="E208" s="445"/>
      <c r="F208" s="445"/>
      <c r="G208" s="445"/>
      <c r="H208" s="445"/>
      <c r="I208" s="445"/>
      <c r="J208" s="445"/>
      <c r="K208" s="445"/>
      <c r="L208" s="445"/>
      <c r="M208" s="445"/>
      <c r="N208" s="445"/>
      <c r="O208" s="445"/>
      <c r="P208" s="445"/>
      <c r="Q208" s="445"/>
      <c r="R208" s="445"/>
      <c r="S208" s="445"/>
      <c r="T208" s="445"/>
      <c r="U208" s="445"/>
      <c r="V208" s="445"/>
      <c r="W208" s="445"/>
      <c r="X208" s="445"/>
      <c r="Y208" s="445"/>
      <c r="Z208" s="445"/>
      <c r="AA208" s="445"/>
    </row>
    <row r="209" spans="1:27" s="446" customFormat="1">
      <c r="A209" s="445"/>
      <c r="B209" s="445"/>
      <c r="C209" s="445"/>
      <c r="D209" s="445"/>
      <c r="E209" s="445"/>
      <c r="F209" s="445"/>
      <c r="G209" s="445"/>
      <c r="H209" s="445"/>
      <c r="I209" s="445"/>
      <c r="J209" s="445"/>
      <c r="K209" s="445"/>
      <c r="L209" s="445"/>
      <c r="M209" s="445"/>
      <c r="N209" s="445"/>
      <c r="O209" s="445"/>
      <c r="P209" s="445"/>
      <c r="Q209" s="445"/>
      <c r="R209" s="445"/>
      <c r="S209" s="445"/>
      <c r="T209" s="445"/>
      <c r="U209" s="445"/>
      <c r="V209" s="445"/>
      <c r="W209" s="445"/>
      <c r="X209" s="445"/>
      <c r="Y209" s="445"/>
      <c r="Z209" s="445"/>
      <c r="AA209" s="445"/>
    </row>
    <row r="210" spans="1:27" s="446" customFormat="1">
      <c r="A210" s="445"/>
      <c r="B210" s="445"/>
      <c r="C210" s="445"/>
      <c r="D210" s="445"/>
      <c r="E210" s="445"/>
      <c r="F210" s="445"/>
      <c r="G210" s="445"/>
      <c r="H210" s="445"/>
      <c r="I210" s="445"/>
      <c r="J210" s="445"/>
      <c r="K210" s="445"/>
      <c r="L210" s="445"/>
      <c r="M210" s="445"/>
      <c r="N210" s="445"/>
      <c r="O210" s="445"/>
      <c r="P210" s="445"/>
      <c r="Q210" s="445"/>
      <c r="R210" s="445"/>
      <c r="S210" s="445"/>
      <c r="T210" s="445"/>
      <c r="U210" s="445"/>
      <c r="V210" s="445"/>
      <c r="W210" s="445"/>
      <c r="X210" s="445"/>
      <c r="Y210" s="445"/>
      <c r="Z210" s="445"/>
      <c r="AA210" s="445"/>
    </row>
    <row r="211" spans="1:27" s="446" customFormat="1">
      <c r="A211" s="445"/>
      <c r="B211" s="445"/>
      <c r="C211" s="445"/>
      <c r="D211" s="445"/>
      <c r="E211" s="445"/>
      <c r="F211" s="445"/>
      <c r="G211" s="445"/>
      <c r="H211" s="445"/>
      <c r="I211" s="445"/>
      <c r="J211" s="445"/>
      <c r="K211" s="445"/>
      <c r="L211" s="445"/>
      <c r="M211" s="445"/>
      <c r="N211" s="445"/>
      <c r="O211" s="445"/>
      <c r="P211" s="445"/>
      <c r="Q211" s="445"/>
      <c r="R211" s="445"/>
      <c r="S211" s="445"/>
      <c r="T211" s="445"/>
      <c r="U211" s="445"/>
      <c r="V211" s="445"/>
      <c r="W211" s="445"/>
      <c r="X211" s="445"/>
      <c r="Y211" s="445"/>
      <c r="Z211" s="445"/>
      <c r="AA211" s="445"/>
    </row>
    <row r="212" spans="1:27" s="446" customFormat="1">
      <c r="A212" s="445"/>
      <c r="B212" s="445"/>
      <c r="C212" s="445"/>
      <c r="D212" s="445"/>
      <c r="E212" s="445"/>
      <c r="F212" s="445"/>
      <c r="G212" s="445"/>
      <c r="H212" s="445"/>
      <c r="I212" s="445"/>
      <c r="J212" s="445"/>
      <c r="K212" s="445"/>
      <c r="L212" s="445"/>
      <c r="M212" s="445"/>
      <c r="N212" s="445"/>
      <c r="O212" s="445"/>
      <c r="P212" s="445"/>
      <c r="Q212" s="445"/>
      <c r="R212" s="445"/>
      <c r="S212" s="445"/>
      <c r="T212" s="445"/>
      <c r="U212" s="445"/>
      <c r="V212" s="445"/>
      <c r="W212" s="445"/>
      <c r="X212" s="445"/>
      <c r="Y212" s="445"/>
      <c r="Z212" s="445"/>
      <c r="AA212" s="445"/>
    </row>
    <row r="213" spans="1:27" s="446" customFormat="1">
      <c r="A213" s="445"/>
      <c r="B213" s="445"/>
      <c r="C213" s="445"/>
      <c r="D213" s="445"/>
      <c r="E213" s="445"/>
      <c r="F213" s="445"/>
      <c r="G213" s="445"/>
      <c r="H213" s="445"/>
      <c r="I213" s="445"/>
      <c r="J213" s="445"/>
      <c r="K213" s="445"/>
      <c r="L213" s="445"/>
      <c r="M213" s="445"/>
      <c r="N213" s="445"/>
      <c r="O213" s="445"/>
      <c r="P213" s="445"/>
      <c r="Q213" s="445"/>
      <c r="R213" s="445"/>
      <c r="S213" s="445"/>
      <c r="T213" s="445"/>
      <c r="U213" s="445"/>
      <c r="V213" s="445"/>
      <c r="W213" s="445"/>
      <c r="X213" s="445"/>
      <c r="Y213" s="445"/>
      <c r="Z213" s="445"/>
      <c r="AA213" s="445"/>
    </row>
    <row r="214" spans="1:27" s="446" customFormat="1">
      <c r="A214" s="445"/>
      <c r="B214" s="445"/>
      <c r="C214" s="445"/>
      <c r="D214" s="445"/>
      <c r="E214" s="445"/>
      <c r="F214" s="445"/>
      <c r="G214" s="445"/>
      <c r="H214" s="445"/>
      <c r="I214" s="445"/>
      <c r="J214" s="445"/>
      <c r="K214" s="445"/>
      <c r="L214" s="445"/>
      <c r="M214" s="445"/>
      <c r="N214" s="445"/>
      <c r="O214" s="445"/>
      <c r="P214" s="445"/>
      <c r="Q214" s="445"/>
      <c r="R214" s="445"/>
      <c r="S214" s="445"/>
      <c r="T214" s="445"/>
      <c r="U214" s="445"/>
      <c r="V214" s="445"/>
      <c r="W214" s="445"/>
      <c r="X214" s="445"/>
      <c r="Y214" s="445"/>
      <c r="Z214" s="445"/>
      <c r="AA214" s="445"/>
    </row>
    <row r="215" spans="1:27" s="446" customFormat="1">
      <c r="A215" s="445"/>
      <c r="B215" s="445"/>
      <c r="C215" s="445"/>
      <c r="D215" s="445"/>
      <c r="E215" s="445"/>
      <c r="F215" s="445"/>
      <c r="G215" s="445"/>
      <c r="H215" s="445"/>
      <c r="I215" s="445"/>
      <c r="J215" s="445"/>
      <c r="K215" s="445"/>
      <c r="L215" s="445"/>
      <c r="M215" s="445"/>
      <c r="N215" s="445"/>
      <c r="O215" s="445"/>
      <c r="P215" s="445"/>
      <c r="Q215" s="445"/>
      <c r="R215" s="445"/>
      <c r="S215" s="445"/>
      <c r="T215" s="445"/>
      <c r="U215" s="445"/>
      <c r="V215" s="445"/>
      <c r="W215" s="445"/>
      <c r="X215" s="445"/>
      <c r="Y215" s="445"/>
      <c r="Z215" s="445"/>
      <c r="AA215" s="445"/>
    </row>
    <row r="216" spans="1:27" s="446" customFormat="1">
      <c r="A216" s="445"/>
      <c r="B216" s="445"/>
      <c r="C216" s="445"/>
      <c r="D216" s="445"/>
      <c r="E216" s="445"/>
      <c r="F216" s="445"/>
      <c r="G216" s="445"/>
      <c r="H216" s="445"/>
      <c r="I216" s="445"/>
      <c r="J216" s="445"/>
      <c r="K216" s="445"/>
      <c r="L216" s="445"/>
      <c r="M216" s="445"/>
      <c r="N216" s="445"/>
      <c r="O216" s="445"/>
      <c r="P216" s="445"/>
      <c r="Q216" s="445"/>
      <c r="R216" s="445"/>
      <c r="S216" s="445"/>
      <c r="T216" s="445"/>
      <c r="U216" s="445"/>
      <c r="V216" s="445"/>
      <c r="W216" s="445"/>
      <c r="X216" s="445"/>
      <c r="Y216" s="445"/>
      <c r="Z216" s="445"/>
      <c r="AA216" s="445"/>
    </row>
    <row r="217" spans="1:27" s="446" customFormat="1">
      <c r="A217" s="445"/>
      <c r="B217" s="445"/>
      <c r="C217" s="445"/>
      <c r="D217" s="445"/>
      <c r="E217" s="445"/>
      <c r="F217" s="445"/>
      <c r="G217" s="445"/>
      <c r="H217" s="445"/>
      <c r="I217" s="445"/>
      <c r="J217" s="445"/>
      <c r="K217" s="445"/>
      <c r="L217" s="445"/>
      <c r="M217" s="445"/>
      <c r="N217" s="445"/>
      <c r="O217" s="445"/>
      <c r="P217" s="445"/>
      <c r="Q217" s="445"/>
      <c r="R217" s="445"/>
      <c r="S217" s="445"/>
      <c r="T217" s="445"/>
      <c r="U217" s="445"/>
      <c r="V217" s="445"/>
      <c r="W217" s="445"/>
      <c r="X217" s="445"/>
      <c r="Y217" s="445"/>
      <c r="Z217" s="445"/>
      <c r="AA217" s="445"/>
    </row>
    <row r="218" spans="1:27" s="446" customFormat="1">
      <c r="A218" s="445"/>
      <c r="B218" s="445"/>
      <c r="C218" s="445"/>
      <c r="D218" s="445"/>
      <c r="E218" s="445"/>
      <c r="F218" s="445"/>
      <c r="G218" s="445"/>
      <c r="H218" s="445"/>
      <c r="I218" s="445"/>
      <c r="J218" s="445"/>
      <c r="K218" s="445"/>
      <c r="L218" s="445"/>
      <c r="M218" s="445"/>
      <c r="N218" s="445"/>
      <c r="O218" s="445"/>
      <c r="P218" s="445"/>
      <c r="Q218" s="445"/>
      <c r="R218" s="445"/>
      <c r="S218" s="445"/>
      <c r="T218" s="445"/>
      <c r="U218" s="445"/>
      <c r="V218" s="445"/>
      <c r="W218" s="445"/>
      <c r="X218" s="445"/>
      <c r="Y218" s="445"/>
      <c r="Z218" s="445"/>
      <c r="AA218" s="445"/>
    </row>
    <row r="219" spans="1:27" s="446" customFormat="1">
      <c r="A219" s="445"/>
      <c r="B219" s="445"/>
      <c r="C219" s="445"/>
      <c r="D219" s="445"/>
      <c r="E219" s="445"/>
      <c r="F219" s="445"/>
      <c r="G219" s="445"/>
      <c r="H219" s="445"/>
      <c r="I219" s="445"/>
      <c r="J219" s="445"/>
      <c r="K219" s="445"/>
      <c r="L219" s="445"/>
      <c r="M219" s="445"/>
      <c r="N219" s="445"/>
      <c r="O219" s="445"/>
      <c r="P219" s="445"/>
      <c r="Q219" s="445"/>
      <c r="R219" s="445"/>
      <c r="S219" s="445"/>
      <c r="T219" s="445"/>
      <c r="U219" s="445"/>
      <c r="V219" s="445"/>
      <c r="W219" s="445"/>
      <c r="X219" s="445"/>
      <c r="Y219" s="445"/>
      <c r="Z219" s="445"/>
      <c r="AA219" s="445"/>
    </row>
    <row r="220" spans="1:27" s="446" customFormat="1">
      <c r="A220" s="445"/>
      <c r="B220" s="445"/>
      <c r="C220" s="445"/>
      <c r="D220" s="445"/>
      <c r="E220" s="445"/>
      <c r="F220" s="445"/>
      <c r="G220" s="445"/>
      <c r="H220" s="445"/>
      <c r="I220" s="445"/>
      <c r="J220" s="445"/>
      <c r="K220" s="445"/>
      <c r="L220" s="445"/>
      <c r="M220" s="445"/>
      <c r="N220" s="445"/>
      <c r="O220" s="445"/>
      <c r="P220" s="445"/>
      <c r="Q220" s="445"/>
      <c r="R220" s="445"/>
      <c r="S220" s="445"/>
      <c r="T220" s="445"/>
      <c r="U220" s="445"/>
      <c r="V220" s="445"/>
      <c r="W220" s="445"/>
      <c r="X220" s="445"/>
      <c r="Y220" s="445"/>
      <c r="Z220" s="445"/>
      <c r="AA220" s="445"/>
    </row>
    <row r="221" spans="1:27" s="446" customFormat="1">
      <c r="A221" s="445"/>
      <c r="B221" s="445"/>
      <c r="C221" s="445"/>
      <c r="D221" s="445"/>
      <c r="E221" s="445"/>
      <c r="F221" s="445"/>
      <c r="G221" s="445"/>
      <c r="H221" s="445"/>
      <c r="I221" s="445"/>
      <c r="J221" s="445"/>
      <c r="K221" s="445"/>
      <c r="L221" s="445"/>
      <c r="M221" s="445"/>
      <c r="N221" s="445"/>
      <c r="O221" s="445"/>
      <c r="P221" s="445"/>
      <c r="Q221" s="445"/>
      <c r="R221" s="445"/>
      <c r="S221" s="445"/>
      <c r="T221" s="445"/>
      <c r="U221" s="445"/>
      <c r="V221" s="445"/>
      <c r="W221" s="445"/>
      <c r="X221" s="445"/>
      <c r="Y221" s="445"/>
      <c r="Z221" s="445"/>
      <c r="AA221" s="445"/>
    </row>
    <row r="222" spans="1:27" s="446" customFormat="1">
      <c r="A222" s="445"/>
      <c r="B222" s="445"/>
      <c r="C222" s="445"/>
      <c r="D222" s="445"/>
      <c r="E222" s="445"/>
      <c r="F222" s="445"/>
      <c r="G222" s="445"/>
      <c r="H222" s="445"/>
      <c r="I222" s="445"/>
      <c r="J222" s="445"/>
      <c r="K222" s="445"/>
      <c r="L222" s="445"/>
      <c r="M222" s="445"/>
      <c r="N222" s="445"/>
      <c r="O222" s="445"/>
      <c r="P222" s="445"/>
      <c r="Q222" s="445"/>
      <c r="R222" s="445"/>
      <c r="S222" s="445"/>
      <c r="T222" s="445"/>
      <c r="U222" s="445"/>
      <c r="V222" s="445"/>
      <c r="W222" s="445"/>
      <c r="X222" s="445"/>
      <c r="Y222" s="445"/>
      <c r="Z222" s="445"/>
      <c r="AA222" s="445"/>
    </row>
    <row r="223" spans="1:27" s="446" customFormat="1">
      <c r="A223" s="445"/>
      <c r="B223" s="445"/>
      <c r="C223" s="445"/>
      <c r="D223" s="445"/>
      <c r="E223" s="445"/>
      <c r="F223" s="445"/>
      <c r="G223" s="445"/>
      <c r="H223" s="445"/>
      <c r="I223" s="445"/>
      <c r="J223" s="445"/>
      <c r="K223" s="445"/>
      <c r="L223" s="445"/>
      <c r="M223" s="445"/>
      <c r="N223" s="445"/>
      <c r="O223" s="445"/>
      <c r="P223" s="445"/>
      <c r="Q223" s="445"/>
      <c r="R223" s="445"/>
      <c r="S223" s="445"/>
      <c r="T223" s="445"/>
      <c r="U223" s="445"/>
      <c r="V223" s="445"/>
      <c r="W223" s="445"/>
      <c r="X223" s="445"/>
      <c r="Y223" s="445"/>
      <c r="Z223" s="445"/>
      <c r="AA223" s="445"/>
    </row>
    <row r="224" spans="1:27" s="446" customFormat="1">
      <c r="A224" s="445"/>
      <c r="B224" s="445"/>
      <c r="C224" s="445"/>
      <c r="D224" s="445"/>
      <c r="E224" s="445"/>
      <c r="F224" s="445"/>
      <c r="G224" s="445"/>
      <c r="H224" s="445"/>
      <c r="I224" s="445"/>
      <c r="J224" s="445"/>
      <c r="K224" s="445"/>
      <c r="L224" s="445"/>
      <c r="M224" s="445"/>
      <c r="N224" s="445"/>
      <c r="O224" s="445"/>
      <c r="P224" s="445"/>
      <c r="Q224" s="445"/>
      <c r="R224" s="445"/>
      <c r="S224" s="445"/>
      <c r="T224" s="445"/>
      <c r="U224" s="445"/>
      <c r="V224" s="445"/>
      <c r="W224" s="445"/>
      <c r="X224" s="445"/>
      <c r="Y224" s="445"/>
      <c r="Z224" s="445"/>
      <c r="AA224" s="445"/>
    </row>
    <row r="225" spans="1:27" s="446" customFormat="1">
      <c r="A225" s="445"/>
      <c r="B225" s="445"/>
      <c r="C225" s="445"/>
      <c r="D225" s="445"/>
      <c r="E225" s="445"/>
      <c r="F225" s="445"/>
      <c r="G225" s="445"/>
      <c r="H225" s="445"/>
      <c r="I225" s="445"/>
      <c r="J225" s="445"/>
      <c r="K225" s="445"/>
      <c r="L225" s="445"/>
      <c r="M225" s="445"/>
      <c r="N225" s="445"/>
      <c r="O225" s="445"/>
      <c r="P225" s="445"/>
      <c r="Q225" s="445"/>
      <c r="R225" s="445"/>
      <c r="S225" s="445"/>
      <c r="T225" s="445"/>
      <c r="U225" s="445"/>
      <c r="V225" s="445"/>
      <c r="W225" s="445"/>
      <c r="X225" s="445"/>
      <c r="Y225" s="445"/>
      <c r="Z225" s="445"/>
      <c r="AA225" s="445"/>
    </row>
    <row r="226" spans="1:27" s="446" customFormat="1">
      <c r="A226" s="445"/>
      <c r="B226" s="445"/>
      <c r="C226" s="445"/>
      <c r="D226" s="445"/>
      <c r="E226" s="445"/>
      <c r="F226" s="445"/>
      <c r="G226" s="445"/>
      <c r="H226" s="445"/>
      <c r="I226" s="445"/>
      <c r="J226" s="445"/>
      <c r="K226" s="445"/>
      <c r="L226" s="445"/>
      <c r="M226" s="445"/>
      <c r="N226" s="445"/>
      <c r="O226" s="445"/>
      <c r="P226" s="445"/>
      <c r="Q226" s="445"/>
      <c r="R226" s="445"/>
      <c r="S226" s="445"/>
      <c r="T226" s="445"/>
      <c r="U226" s="445"/>
      <c r="V226" s="445"/>
      <c r="W226" s="445"/>
      <c r="X226" s="445"/>
      <c r="Y226" s="445"/>
      <c r="Z226" s="445"/>
      <c r="AA226" s="445"/>
    </row>
    <row r="227" spans="1:27" s="446" customFormat="1">
      <c r="A227" s="445"/>
      <c r="B227" s="445"/>
      <c r="C227" s="445"/>
      <c r="D227" s="445"/>
      <c r="E227" s="445"/>
      <c r="F227" s="445"/>
      <c r="G227" s="445"/>
      <c r="H227" s="445"/>
      <c r="I227" s="445"/>
      <c r="J227" s="445"/>
      <c r="K227" s="445"/>
      <c r="L227" s="445"/>
      <c r="M227" s="445"/>
      <c r="N227" s="445"/>
      <c r="O227" s="445"/>
      <c r="P227" s="445"/>
      <c r="Q227" s="445"/>
      <c r="R227" s="445"/>
      <c r="S227" s="445"/>
      <c r="T227" s="445"/>
      <c r="U227" s="445"/>
      <c r="V227" s="445"/>
      <c r="W227" s="445"/>
      <c r="X227" s="445"/>
      <c r="Y227" s="445"/>
      <c r="Z227" s="445"/>
      <c r="AA227" s="445"/>
    </row>
    <row r="228" spans="1:27" s="446" customFormat="1">
      <c r="A228" s="445"/>
      <c r="B228" s="445"/>
      <c r="C228" s="445"/>
      <c r="D228" s="445"/>
      <c r="E228" s="445"/>
      <c r="F228" s="445"/>
      <c r="G228" s="445"/>
      <c r="H228" s="445"/>
      <c r="I228" s="445"/>
      <c r="J228" s="445"/>
      <c r="K228" s="445"/>
      <c r="L228" s="445"/>
      <c r="M228" s="445"/>
      <c r="N228" s="445"/>
      <c r="O228" s="445"/>
      <c r="P228" s="445"/>
      <c r="Q228" s="445"/>
      <c r="R228" s="445"/>
      <c r="S228" s="445"/>
      <c r="T228" s="445"/>
      <c r="U228" s="445"/>
      <c r="V228" s="445"/>
      <c r="W228" s="445"/>
      <c r="X228" s="445"/>
      <c r="Y228" s="445"/>
      <c r="Z228" s="445"/>
      <c r="AA228" s="445"/>
    </row>
    <row r="229" spans="1:27" s="446" customFormat="1">
      <c r="A229" s="445"/>
      <c r="B229" s="445"/>
      <c r="C229" s="445"/>
      <c r="D229" s="445"/>
      <c r="E229" s="445"/>
      <c r="F229" s="445"/>
      <c r="G229" s="445"/>
      <c r="H229" s="445"/>
      <c r="I229" s="445"/>
      <c r="J229" s="445"/>
      <c r="K229" s="445"/>
      <c r="L229" s="445"/>
      <c r="M229" s="445"/>
      <c r="N229" s="445"/>
      <c r="O229" s="445"/>
      <c r="P229" s="445"/>
      <c r="Q229" s="445"/>
      <c r="R229" s="445"/>
      <c r="S229" s="445"/>
      <c r="T229" s="445"/>
      <c r="U229" s="445"/>
      <c r="V229" s="445"/>
      <c r="W229" s="445"/>
      <c r="X229" s="445"/>
      <c r="Y229" s="445"/>
      <c r="Z229" s="445"/>
      <c r="AA229" s="445"/>
    </row>
    <row r="230" spans="1:27" s="446" customFormat="1">
      <c r="A230" s="445"/>
      <c r="B230" s="445"/>
      <c r="C230" s="445"/>
      <c r="D230" s="445"/>
      <c r="E230" s="445"/>
      <c r="F230" s="445"/>
      <c r="G230" s="445"/>
      <c r="H230" s="445"/>
      <c r="I230" s="445"/>
      <c r="J230" s="445"/>
      <c r="K230" s="445"/>
      <c r="L230" s="445"/>
      <c r="M230" s="445"/>
      <c r="N230" s="445"/>
      <c r="O230" s="445"/>
      <c r="P230" s="445"/>
      <c r="Q230" s="445"/>
      <c r="R230" s="445"/>
      <c r="S230" s="445"/>
      <c r="T230" s="445"/>
      <c r="U230" s="445"/>
      <c r="V230" s="445"/>
      <c r="W230" s="445"/>
      <c r="X230" s="445"/>
      <c r="Y230" s="445"/>
      <c r="Z230" s="445"/>
      <c r="AA230" s="445"/>
    </row>
    <row r="231" spans="1:27" s="446" customFormat="1">
      <c r="A231" s="445"/>
      <c r="B231" s="445"/>
      <c r="C231" s="445"/>
      <c r="D231" s="445"/>
      <c r="E231" s="445"/>
      <c r="F231" s="445"/>
      <c r="G231" s="445"/>
      <c r="H231" s="445"/>
      <c r="I231" s="445"/>
      <c r="J231" s="445"/>
      <c r="K231" s="445"/>
      <c r="L231" s="445"/>
      <c r="M231" s="445"/>
      <c r="N231" s="445"/>
      <c r="O231" s="445"/>
      <c r="P231" s="445"/>
      <c r="Q231" s="445"/>
      <c r="R231" s="445"/>
      <c r="S231" s="445"/>
      <c r="T231" s="445"/>
      <c r="U231" s="445"/>
      <c r="V231" s="445"/>
      <c r="W231" s="445"/>
      <c r="X231" s="445"/>
      <c r="Y231" s="445"/>
      <c r="Z231" s="445"/>
      <c r="AA231" s="445"/>
    </row>
    <row r="232" spans="1:27" s="446" customFormat="1">
      <c r="A232" s="445"/>
      <c r="B232" s="445"/>
      <c r="C232" s="445"/>
      <c r="D232" s="445"/>
      <c r="E232" s="445"/>
      <c r="F232" s="445"/>
      <c r="G232" s="445"/>
      <c r="H232" s="445"/>
      <c r="I232" s="445"/>
      <c r="J232" s="445"/>
      <c r="K232" s="445"/>
      <c r="L232" s="445"/>
      <c r="M232" s="445"/>
      <c r="N232" s="445"/>
      <c r="O232" s="445"/>
      <c r="P232" s="445"/>
      <c r="Q232" s="445"/>
      <c r="R232" s="445"/>
      <c r="S232" s="445"/>
      <c r="T232" s="445"/>
      <c r="U232" s="445"/>
      <c r="V232" s="445"/>
      <c r="W232" s="445"/>
      <c r="X232" s="445"/>
      <c r="Y232" s="445"/>
      <c r="Z232" s="445"/>
      <c r="AA232" s="445"/>
    </row>
    <row r="233" spans="1:27" s="446" customFormat="1">
      <c r="A233" s="445"/>
      <c r="B233" s="445"/>
      <c r="C233" s="445"/>
      <c r="D233" s="445"/>
      <c r="E233" s="445"/>
      <c r="F233" s="445"/>
      <c r="G233" s="445"/>
      <c r="H233" s="445"/>
      <c r="I233" s="445"/>
      <c r="J233" s="445"/>
      <c r="K233" s="445"/>
      <c r="L233" s="445"/>
      <c r="M233" s="445"/>
      <c r="N233" s="445"/>
      <c r="O233" s="445"/>
      <c r="P233" s="445"/>
      <c r="Q233" s="445"/>
      <c r="R233" s="445"/>
      <c r="S233" s="445"/>
      <c r="T233" s="445"/>
      <c r="U233" s="445"/>
      <c r="V233" s="445"/>
      <c r="W233" s="445"/>
      <c r="X233" s="445"/>
      <c r="Y233" s="445"/>
      <c r="Z233" s="445"/>
      <c r="AA233" s="445"/>
    </row>
    <row r="234" spans="1:27" s="446" customFormat="1">
      <c r="A234" s="445"/>
      <c r="B234" s="445"/>
      <c r="C234" s="445"/>
      <c r="D234" s="445"/>
      <c r="E234" s="445"/>
      <c r="F234" s="445"/>
      <c r="G234" s="445"/>
      <c r="H234" s="445"/>
      <c r="I234" s="445"/>
      <c r="J234" s="445"/>
      <c r="K234" s="445"/>
      <c r="L234" s="445"/>
      <c r="M234" s="445"/>
      <c r="N234" s="445"/>
      <c r="O234" s="445"/>
      <c r="P234" s="445"/>
      <c r="Q234" s="445"/>
      <c r="R234" s="445"/>
      <c r="S234" s="445"/>
      <c r="T234" s="445"/>
      <c r="U234" s="445"/>
      <c r="V234" s="445"/>
      <c r="W234" s="445"/>
      <c r="X234" s="445"/>
      <c r="Y234" s="445"/>
      <c r="Z234" s="445"/>
      <c r="AA234" s="445"/>
    </row>
    <row r="235" spans="1:27" s="446" customFormat="1">
      <c r="A235" s="445"/>
      <c r="B235" s="445"/>
      <c r="C235" s="445"/>
      <c r="D235" s="445"/>
      <c r="E235" s="445"/>
      <c r="F235" s="445"/>
      <c r="G235" s="445"/>
      <c r="H235" s="445"/>
      <c r="I235" s="445"/>
      <c r="J235" s="445"/>
      <c r="K235" s="445"/>
      <c r="L235" s="445"/>
      <c r="M235" s="445"/>
      <c r="N235" s="445"/>
      <c r="O235" s="445"/>
      <c r="P235" s="445"/>
      <c r="Q235" s="445"/>
      <c r="R235" s="445"/>
      <c r="S235" s="445"/>
      <c r="T235" s="445"/>
      <c r="U235" s="445"/>
      <c r="V235" s="445"/>
      <c r="W235" s="445"/>
      <c r="X235" s="445"/>
      <c r="Y235" s="445"/>
      <c r="Z235" s="445"/>
      <c r="AA235" s="445"/>
    </row>
    <row r="236" spans="1:27" s="446" customFormat="1">
      <c r="A236" s="445"/>
      <c r="B236" s="445"/>
      <c r="C236" s="445"/>
      <c r="D236" s="445"/>
      <c r="E236" s="445"/>
      <c r="F236" s="445"/>
      <c r="G236" s="445"/>
      <c r="H236" s="445"/>
      <c r="I236" s="445"/>
      <c r="J236" s="445"/>
      <c r="K236" s="445"/>
      <c r="L236" s="445"/>
      <c r="M236" s="445"/>
      <c r="N236" s="445"/>
      <c r="O236" s="445"/>
      <c r="P236" s="445"/>
      <c r="Q236" s="445"/>
      <c r="R236" s="445"/>
      <c r="S236" s="445"/>
      <c r="T236" s="445"/>
      <c r="U236" s="445"/>
      <c r="V236" s="445"/>
      <c r="W236" s="445"/>
      <c r="X236" s="445"/>
      <c r="Y236" s="445"/>
      <c r="Z236" s="445"/>
      <c r="AA236" s="445"/>
    </row>
    <row r="237" spans="1:27" s="446" customFormat="1">
      <c r="A237" s="445"/>
      <c r="B237" s="445"/>
      <c r="C237" s="445"/>
      <c r="D237" s="445"/>
      <c r="E237" s="445"/>
      <c r="F237" s="445"/>
      <c r="G237" s="445"/>
      <c r="H237" s="445"/>
      <c r="I237" s="445"/>
      <c r="J237" s="445"/>
      <c r="K237" s="445"/>
      <c r="L237" s="445"/>
      <c r="M237" s="445"/>
      <c r="N237" s="445"/>
      <c r="O237" s="445"/>
      <c r="P237" s="445"/>
      <c r="Q237" s="445"/>
      <c r="R237" s="445"/>
      <c r="S237" s="445"/>
      <c r="T237" s="445"/>
      <c r="U237" s="445"/>
      <c r="V237" s="445"/>
      <c r="W237" s="445"/>
      <c r="X237" s="445"/>
      <c r="Y237" s="445"/>
      <c r="Z237" s="445"/>
      <c r="AA237" s="445"/>
    </row>
    <row r="238" spans="1:27" s="446" customFormat="1">
      <c r="A238" s="445"/>
      <c r="B238" s="445"/>
      <c r="C238" s="445"/>
      <c r="D238" s="445"/>
      <c r="E238" s="445"/>
      <c r="F238" s="445"/>
      <c r="G238" s="445"/>
      <c r="H238" s="445"/>
      <c r="I238" s="445"/>
      <c r="J238" s="445"/>
      <c r="K238" s="445"/>
      <c r="L238" s="445"/>
      <c r="M238" s="445"/>
      <c r="N238" s="445"/>
      <c r="O238" s="445"/>
      <c r="P238" s="445"/>
      <c r="Q238" s="445"/>
      <c r="R238" s="445"/>
      <c r="S238" s="445"/>
      <c r="T238" s="445"/>
      <c r="U238" s="445"/>
      <c r="V238" s="445"/>
      <c r="W238" s="445"/>
      <c r="X238" s="445"/>
      <c r="Y238" s="445"/>
      <c r="Z238" s="445"/>
      <c r="AA238" s="445"/>
    </row>
    <row r="239" spans="1:27" s="446" customFormat="1">
      <c r="A239" s="445"/>
      <c r="B239" s="445"/>
      <c r="C239" s="445"/>
      <c r="D239" s="445"/>
      <c r="E239" s="445"/>
      <c r="F239" s="445"/>
      <c r="G239" s="445"/>
      <c r="H239" s="445"/>
      <c r="I239" s="445"/>
      <c r="J239" s="445"/>
      <c r="K239" s="445"/>
      <c r="L239" s="445"/>
      <c r="M239" s="445"/>
      <c r="N239" s="445"/>
      <c r="O239" s="445"/>
      <c r="P239" s="445"/>
      <c r="Q239" s="445"/>
      <c r="R239" s="445"/>
      <c r="S239" s="445"/>
      <c r="T239" s="445"/>
      <c r="U239" s="445"/>
      <c r="V239" s="445"/>
      <c r="W239" s="445"/>
      <c r="X239" s="445"/>
      <c r="Y239" s="445"/>
      <c r="Z239" s="445"/>
      <c r="AA239" s="445"/>
    </row>
    <row r="240" spans="1:27" s="446" customFormat="1">
      <c r="A240" s="445"/>
      <c r="B240" s="445"/>
      <c r="C240" s="445"/>
      <c r="D240" s="445"/>
      <c r="E240" s="445"/>
      <c r="F240" s="445"/>
      <c r="G240" s="445"/>
      <c r="H240" s="445"/>
      <c r="I240" s="445"/>
      <c r="J240" s="445"/>
      <c r="K240" s="445"/>
      <c r="L240" s="445"/>
      <c r="M240" s="445"/>
      <c r="N240" s="445"/>
      <c r="O240" s="445"/>
      <c r="P240" s="445"/>
      <c r="Q240" s="445"/>
      <c r="R240" s="445"/>
      <c r="S240" s="445"/>
      <c r="T240" s="445"/>
      <c r="U240" s="445"/>
      <c r="V240" s="445"/>
      <c r="W240" s="445"/>
      <c r="X240" s="445"/>
      <c r="Y240" s="445"/>
      <c r="Z240" s="445"/>
      <c r="AA240" s="445"/>
    </row>
    <row r="241" spans="1:27" s="446" customFormat="1">
      <c r="A241" s="445"/>
      <c r="B241" s="445"/>
      <c r="C241" s="445"/>
      <c r="D241" s="445"/>
      <c r="E241" s="445"/>
      <c r="F241" s="445"/>
      <c r="G241" s="445"/>
      <c r="H241" s="445"/>
      <c r="I241" s="445"/>
      <c r="J241" s="445"/>
      <c r="K241" s="445"/>
      <c r="L241" s="445"/>
      <c r="M241" s="445"/>
      <c r="N241" s="445"/>
      <c r="O241" s="445"/>
      <c r="P241" s="445"/>
      <c r="Q241" s="445"/>
      <c r="R241" s="445"/>
      <c r="S241" s="445"/>
      <c r="T241" s="445"/>
      <c r="U241" s="445"/>
      <c r="V241" s="445"/>
      <c r="W241" s="445"/>
      <c r="X241" s="445"/>
      <c r="Y241" s="445"/>
      <c r="Z241" s="445"/>
      <c r="AA241" s="445"/>
    </row>
    <row r="242" spans="1:27" s="446" customFormat="1">
      <c r="A242" s="445"/>
      <c r="B242" s="445"/>
      <c r="C242" s="445"/>
      <c r="D242" s="445"/>
      <c r="E242" s="445"/>
      <c r="F242" s="445"/>
      <c r="G242" s="445"/>
      <c r="H242" s="445"/>
      <c r="I242" s="445"/>
      <c r="J242" s="445"/>
      <c r="K242" s="445"/>
      <c r="L242" s="445"/>
      <c r="M242" s="445"/>
      <c r="N242" s="445"/>
      <c r="O242" s="445"/>
      <c r="P242" s="445"/>
      <c r="Q242" s="445"/>
      <c r="R242" s="445"/>
      <c r="S242" s="445"/>
      <c r="T242" s="445"/>
      <c r="U242" s="445"/>
      <c r="V242" s="445"/>
      <c r="W242" s="445"/>
      <c r="X242" s="445"/>
      <c r="Y242" s="445"/>
      <c r="Z242" s="445"/>
      <c r="AA242" s="445"/>
    </row>
    <row r="243" spans="1:27" s="446" customFormat="1">
      <c r="A243" s="445"/>
      <c r="B243" s="445"/>
      <c r="C243" s="445"/>
      <c r="D243" s="445"/>
      <c r="E243" s="445"/>
      <c r="F243" s="445"/>
      <c r="G243" s="445"/>
      <c r="H243" s="445"/>
      <c r="I243" s="445"/>
      <c r="J243" s="445"/>
      <c r="K243" s="445"/>
      <c r="L243" s="445"/>
      <c r="M243" s="445"/>
      <c r="N243" s="445"/>
      <c r="O243" s="445"/>
      <c r="P243" s="445"/>
      <c r="Q243" s="445"/>
      <c r="R243" s="445"/>
      <c r="S243" s="445"/>
      <c r="T243" s="445"/>
      <c r="U243" s="445"/>
      <c r="V243" s="445"/>
      <c r="W243" s="445"/>
      <c r="X243" s="445"/>
      <c r="Y243" s="445"/>
      <c r="Z243" s="445"/>
      <c r="AA243" s="445"/>
    </row>
    <row r="244" spans="1:27" s="446" customFormat="1">
      <c r="A244" s="445"/>
      <c r="B244" s="445"/>
      <c r="C244" s="445"/>
      <c r="D244" s="445"/>
      <c r="E244" s="445"/>
      <c r="F244" s="445"/>
      <c r="G244" s="445"/>
      <c r="H244" s="445"/>
      <c r="I244" s="445"/>
      <c r="J244" s="445"/>
      <c r="K244" s="445"/>
      <c r="L244" s="445"/>
      <c r="M244" s="445"/>
      <c r="N244" s="445"/>
      <c r="O244" s="445"/>
      <c r="P244" s="445"/>
      <c r="Q244" s="445"/>
      <c r="R244" s="445"/>
      <c r="S244" s="445"/>
      <c r="T244" s="445"/>
      <c r="U244" s="445"/>
      <c r="V244" s="445"/>
      <c r="W244" s="445"/>
      <c r="X244" s="445"/>
      <c r="Y244" s="445"/>
      <c r="Z244" s="445"/>
      <c r="AA244" s="445"/>
    </row>
    <row r="245" spans="1:27" s="446" customFormat="1">
      <c r="A245" s="445"/>
      <c r="B245" s="445"/>
      <c r="C245" s="445"/>
      <c r="D245" s="445"/>
      <c r="E245" s="445"/>
      <c r="F245" s="445"/>
      <c r="G245" s="445"/>
      <c r="H245" s="445"/>
      <c r="I245" s="445"/>
      <c r="J245" s="445"/>
      <c r="K245" s="445"/>
      <c r="L245" s="445"/>
      <c r="M245" s="445"/>
      <c r="N245" s="445"/>
      <c r="O245" s="445"/>
      <c r="P245" s="445"/>
      <c r="Q245" s="445"/>
      <c r="R245" s="445"/>
      <c r="S245" s="445"/>
      <c r="T245" s="445"/>
      <c r="U245" s="445"/>
      <c r="V245" s="445"/>
      <c r="W245" s="445"/>
      <c r="X245" s="445"/>
      <c r="Y245" s="445"/>
      <c r="Z245" s="445"/>
      <c r="AA245" s="445"/>
    </row>
    <row r="246" spans="1:27" s="446" customFormat="1">
      <c r="A246" s="445"/>
      <c r="B246" s="445"/>
      <c r="C246" s="445"/>
      <c r="D246" s="445"/>
      <c r="E246" s="445"/>
      <c r="F246" s="445"/>
      <c r="G246" s="445"/>
      <c r="H246" s="445"/>
      <c r="I246" s="445"/>
      <c r="J246" s="445"/>
      <c r="K246" s="445"/>
      <c r="L246" s="445"/>
      <c r="M246" s="445"/>
      <c r="N246" s="445"/>
      <c r="O246" s="445"/>
      <c r="P246" s="445"/>
      <c r="Q246" s="445"/>
      <c r="R246" s="445"/>
      <c r="S246" s="445"/>
      <c r="T246" s="445"/>
      <c r="U246" s="445"/>
      <c r="V246" s="445"/>
      <c r="W246" s="445"/>
      <c r="X246" s="445"/>
      <c r="Y246" s="445"/>
      <c r="Z246" s="445"/>
      <c r="AA246" s="445"/>
    </row>
    <row r="247" spans="1:27" s="446" customFormat="1">
      <c r="A247" s="445"/>
      <c r="B247" s="445"/>
      <c r="C247" s="445"/>
      <c r="D247" s="445"/>
      <c r="E247" s="445"/>
      <c r="F247" s="445"/>
      <c r="G247" s="445"/>
      <c r="H247" s="445"/>
      <c r="I247" s="445"/>
      <c r="J247" s="445"/>
      <c r="K247" s="445"/>
      <c r="L247" s="445"/>
      <c r="M247" s="445"/>
      <c r="N247" s="445"/>
      <c r="O247" s="445"/>
      <c r="P247" s="445"/>
      <c r="Q247" s="445"/>
      <c r="R247" s="445"/>
      <c r="S247" s="445"/>
      <c r="T247" s="445"/>
      <c r="U247" s="445"/>
      <c r="V247" s="445"/>
      <c r="W247" s="445"/>
      <c r="X247" s="445"/>
      <c r="Y247" s="445"/>
      <c r="Z247" s="445"/>
      <c r="AA247" s="445"/>
    </row>
    <row r="248" spans="1:27" s="446" customFormat="1">
      <c r="A248" s="445"/>
      <c r="B248" s="445"/>
      <c r="C248" s="445"/>
      <c r="D248" s="445"/>
      <c r="E248" s="445"/>
      <c r="F248" s="445"/>
      <c r="G248" s="445"/>
      <c r="H248" s="445"/>
      <c r="I248" s="445"/>
      <c r="J248" s="445"/>
      <c r="K248" s="445"/>
      <c r="L248" s="445"/>
      <c r="M248" s="445"/>
      <c r="N248" s="445"/>
      <c r="O248" s="445"/>
      <c r="P248" s="445"/>
      <c r="Q248" s="445"/>
      <c r="R248" s="445"/>
      <c r="S248" s="445"/>
      <c r="T248" s="445"/>
      <c r="U248" s="445"/>
      <c r="V248" s="445"/>
      <c r="W248" s="445"/>
      <c r="X248" s="445"/>
      <c r="Y248" s="445"/>
      <c r="Z248" s="445"/>
      <c r="AA248" s="445"/>
    </row>
    <row r="249" spans="1:27" s="446" customFormat="1">
      <c r="A249" s="445"/>
      <c r="B249" s="445"/>
      <c r="C249" s="445"/>
      <c r="D249" s="445"/>
      <c r="E249" s="445"/>
      <c r="F249" s="445"/>
      <c r="G249" s="445"/>
      <c r="H249" s="445"/>
      <c r="I249" s="445"/>
      <c r="J249" s="445"/>
      <c r="K249" s="445"/>
      <c r="L249" s="445"/>
      <c r="M249" s="445"/>
      <c r="N249" s="445"/>
      <c r="O249" s="445"/>
      <c r="P249" s="445"/>
      <c r="Q249" s="445"/>
      <c r="R249" s="445"/>
      <c r="S249" s="445"/>
      <c r="T249" s="445"/>
      <c r="U249" s="445"/>
      <c r="V249" s="445"/>
      <c r="W249" s="445"/>
      <c r="X249" s="445"/>
      <c r="Y249" s="445"/>
      <c r="Z249" s="445"/>
      <c r="AA249" s="445"/>
    </row>
    <row r="250" spans="1:27" s="446" customFormat="1">
      <c r="A250" s="445"/>
      <c r="B250" s="445"/>
      <c r="C250" s="445"/>
      <c r="D250" s="445"/>
      <c r="E250" s="445"/>
      <c r="F250" s="445"/>
      <c r="G250" s="445"/>
      <c r="H250" s="445"/>
      <c r="I250" s="445"/>
      <c r="J250" s="445"/>
      <c r="K250" s="445"/>
      <c r="L250" s="445"/>
      <c r="M250" s="445"/>
      <c r="N250" s="445"/>
      <c r="O250" s="445"/>
      <c r="P250" s="445"/>
      <c r="Q250" s="445"/>
      <c r="R250" s="445"/>
      <c r="S250" s="445"/>
      <c r="T250" s="445"/>
      <c r="U250" s="445"/>
      <c r="V250" s="445"/>
      <c r="W250" s="445"/>
      <c r="X250" s="445"/>
      <c r="Y250" s="445"/>
      <c r="Z250" s="445"/>
      <c r="AA250" s="445"/>
    </row>
    <row r="251" spans="1:27" s="446" customFormat="1">
      <c r="A251" s="445"/>
      <c r="B251" s="445"/>
      <c r="C251" s="445"/>
      <c r="D251" s="445"/>
      <c r="E251" s="445"/>
      <c r="F251" s="445"/>
      <c r="G251" s="445"/>
      <c r="H251" s="445"/>
      <c r="I251" s="445"/>
      <c r="J251" s="445"/>
      <c r="K251" s="445"/>
      <c r="L251" s="445"/>
      <c r="M251" s="445"/>
      <c r="N251" s="445"/>
      <c r="O251" s="445"/>
      <c r="P251" s="445"/>
      <c r="Q251" s="445"/>
      <c r="R251" s="445"/>
      <c r="S251" s="445"/>
      <c r="T251" s="445"/>
      <c r="U251" s="445"/>
      <c r="V251" s="445"/>
      <c r="W251" s="445"/>
      <c r="X251" s="445"/>
      <c r="Y251" s="445"/>
      <c r="Z251" s="445"/>
      <c r="AA251" s="445"/>
    </row>
    <row r="252" spans="1:27" s="446" customFormat="1">
      <c r="A252" s="445"/>
      <c r="B252" s="445"/>
      <c r="C252" s="445"/>
      <c r="D252" s="445"/>
      <c r="E252" s="445"/>
      <c r="F252" s="445"/>
      <c r="G252" s="445"/>
      <c r="H252" s="445"/>
      <c r="I252" s="445"/>
      <c r="J252" s="445"/>
      <c r="K252" s="445"/>
      <c r="L252" s="445"/>
      <c r="M252" s="445"/>
      <c r="N252" s="445"/>
      <c r="O252" s="445"/>
      <c r="P252" s="445"/>
      <c r="Q252" s="445"/>
      <c r="R252" s="445"/>
      <c r="S252" s="445"/>
      <c r="T252" s="445"/>
      <c r="U252" s="445"/>
      <c r="V252" s="445"/>
      <c r="W252" s="445"/>
      <c r="X252" s="445"/>
      <c r="Y252" s="445"/>
      <c r="Z252" s="445"/>
      <c r="AA252" s="445"/>
    </row>
    <row r="253" spans="1:27" s="446" customFormat="1">
      <c r="A253" s="445"/>
      <c r="B253" s="445"/>
      <c r="C253" s="445"/>
      <c r="D253" s="445"/>
      <c r="E253" s="445"/>
      <c r="F253" s="445"/>
      <c r="G253" s="445"/>
      <c r="H253" s="445"/>
      <c r="I253" s="445"/>
      <c r="J253" s="445"/>
      <c r="K253" s="445"/>
      <c r="L253" s="445"/>
      <c r="M253" s="445"/>
      <c r="N253" s="445"/>
      <c r="O253" s="445"/>
      <c r="P253" s="445"/>
      <c r="Q253" s="445"/>
      <c r="R253" s="445"/>
      <c r="S253" s="445"/>
      <c r="T253" s="445"/>
      <c r="U253" s="445"/>
      <c r="V253" s="445"/>
      <c r="W253" s="445"/>
      <c r="X253" s="445"/>
      <c r="Y253" s="445"/>
      <c r="Z253" s="445"/>
      <c r="AA253" s="445"/>
    </row>
    <row r="254" spans="1:27" s="446" customFormat="1">
      <c r="A254" s="445"/>
      <c r="B254" s="445"/>
      <c r="C254" s="445"/>
      <c r="D254" s="445"/>
      <c r="E254" s="445"/>
      <c r="F254" s="445"/>
      <c r="G254" s="445"/>
      <c r="H254" s="445"/>
      <c r="I254" s="445"/>
      <c r="J254" s="445"/>
      <c r="K254" s="445"/>
      <c r="L254" s="445"/>
      <c r="M254" s="445"/>
      <c r="N254" s="445"/>
      <c r="O254" s="445"/>
      <c r="P254" s="445"/>
      <c r="Q254" s="445"/>
      <c r="R254" s="445"/>
      <c r="S254" s="445"/>
      <c r="T254" s="445"/>
      <c r="U254" s="445"/>
      <c r="V254" s="445"/>
      <c r="W254" s="445"/>
      <c r="X254" s="445"/>
      <c r="Y254" s="445"/>
      <c r="Z254" s="445"/>
      <c r="AA254" s="445"/>
    </row>
    <row r="255" spans="1:27" s="446" customFormat="1">
      <c r="A255" s="445"/>
      <c r="B255" s="445"/>
      <c r="C255" s="445"/>
      <c r="D255" s="445"/>
      <c r="E255" s="445"/>
      <c r="F255" s="445"/>
      <c r="G255" s="445"/>
      <c r="H255" s="445"/>
      <c r="I255" s="445"/>
      <c r="J255" s="445"/>
      <c r="K255" s="445"/>
      <c r="L255" s="445"/>
      <c r="M255" s="445"/>
      <c r="N255" s="445"/>
      <c r="O255" s="445"/>
      <c r="P255" s="445"/>
      <c r="Q255" s="445"/>
      <c r="R255" s="445"/>
      <c r="S255" s="445"/>
      <c r="T255" s="445"/>
      <c r="U255" s="445"/>
      <c r="V255" s="445"/>
      <c r="W255" s="445"/>
      <c r="X255" s="445"/>
      <c r="Y255" s="445"/>
      <c r="Z255" s="445"/>
      <c r="AA255" s="445"/>
    </row>
    <row r="256" spans="1:27" s="446" customFormat="1">
      <c r="A256" s="445"/>
      <c r="B256" s="445"/>
      <c r="C256" s="445"/>
      <c r="D256" s="445"/>
      <c r="E256" s="445"/>
      <c r="F256" s="445"/>
      <c r="G256" s="445"/>
      <c r="H256" s="445"/>
      <c r="I256" s="445"/>
      <c r="J256" s="445"/>
      <c r="K256" s="445"/>
      <c r="L256" s="445"/>
      <c r="M256" s="445"/>
      <c r="N256" s="445"/>
      <c r="O256" s="445"/>
      <c r="P256" s="445"/>
      <c r="Q256" s="445"/>
      <c r="R256" s="445"/>
      <c r="S256" s="445"/>
      <c r="T256" s="445"/>
      <c r="U256" s="445"/>
      <c r="V256" s="445"/>
      <c r="W256" s="445"/>
      <c r="X256" s="445"/>
      <c r="Y256" s="445"/>
      <c r="Z256" s="445"/>
      <c r="AA256" s="445"/>
    </row>
    <row r="257" spans="1:27" s="446" customFormat="1">
      <c r="A257" s="445"/>
      <c r="B257" s="445"/>
      <c r="C257" s="445"/>
      <c r="D257" s="445"/>
      <c r="E257" s="445"/>
      <c r="F257" s="445"/>
      <c r="G257" s="445"/>
      <c r="H257" s="445"/>
      <c r="I257" s="445"/>
      <c r="J257" s="445"/>
      <c r="K257" s="445"/>
      <c r="L257" s="445"/>
      <c r="M257" s="445"/>
      <c r="N257" s="445"/>
      <c r="O257" s="445"/>
      <c r="P257" s="445"/>
      <c r="Q257" s="445"/>
      <c r="R257" s="445"/>
      <c r="S257" s="445"/>
      <c r="T257" s="445"/>
      <c r="U257" s="445"/>
      <c r="V257" s="445"/>
      <c r="W257" s="445"/>
      <c r="X257" s="445"/>
      <c r="Y257" s="445"/>
      <c r="Z257" s="445"/>
      <c r="AA257" s="445"/>
    </row>
    <row r="258" spans="1:27" s="446" customFormat="1">
      <c r="A258" s="445"/>
      <c r="B258" s="445"/>
      <c r="C258" s="445"/>
      <c r="D258" s="445"/>
      <c r="E258" s="445"/>
      <c r="F258" s="445"/>
      <c r="G258" s="445"/>
      <c r="H258" s="445"/>
      <c r="I258" s="445"/>
      <c r="J258" s="445"/>
      <c r="K258" s="445"/>
      <c r="L258" s="445"/>
      <c r="M258" s="445"/>
      <c r="N258" s="445"/>
      <c r="O258" s="445"/>
      <c r="P258" s="445"/>
      <c r="Q258" s="445"/>
      <c r="R258" s="445"/>
      <c r="S258" s="445"/>
      <c r="T258" s="445"/>
      <c r="U258" s="445"/>
      <c r="V258" s="445"/>
      <c r="W258" s="445"/>
      <c r="X258" s="445"/>
      <c r="Y258" s="445"/>
      <c r="Z258" s="445"/>
      <c r="AA258" s="445"/>
    </row>
    <row r="259" spans="1:27" s="446" customFormat="1">
      <c r="A259" s="445"/>
      <c r="B259" s="445"/>
      <c r="C259" s="445"/>
      <c r="D259" s="445"/>
      <c r="E259" s="445"/>
      <c r="F259" s="445"/>
      <c r="G259" s="445"/>
      <c r="H259" s="445"/>
      <c r="I259" s="445"/>
      <c r="J259" s="445"/>
      <c r="K259" s="445"/>
      <c r="L259" s="445"/>
      <c r="M259" s="445"/>
      <c r="N259" s="445"/>
      <c r="O259" s="445"/>
      <c r="P259" s="445"/>
      <c r="Q259" s="445"/>
      <c r="R259" s="445"/>
      <c r="S259" s="445"/>
      <c r="T259" s="445"/>
      <c r="U259" s="445"/>
      <c r="V259" s="445"/>
      <c r="W259" s="445"/>
      <c r="X259" s="445"/>
      <c r="Y259" s="445"/>
      <c r="Z259" s="445"/>
      <c r="AA259" s="445"/>
    </row>
    <row r="260" spans="1:27" s="446" customFormat="1">
      <c r="A260" s="445"/>
      <c r="B260" s="445"/>
      <c r="C260" s="445"/>
      <c r="D260" s="445"/>
      <c r="E260" s="445"/>
      <c r="F260" s="445"/>
      <c r="G260" s="445"/>
      <c r="H260" s="445"/>
      <c r="I260" s="445"/>
      <c r="J260" s="445"/>
      <c r="K260" s="445"/>
      <c r="L260" s="445"/>
      <c r="M260" s="445"/>
      <c r="N260" s="445"/>
      <c r="O260" s="445"/>
      <c r="P260" s="445"/>
      <c r="Q260" s="445"/>
      <c r="R260" s="445"/>
      <c r="S260" s="445"/>
      <c r="T260" s="445"/>
      <c r="U260" s="445"/>
      <c r="V260" s="445"/>
      <c r="W260" s="445"/>
      <c r="X260" s="445"/>
      <c r="Y260" s="445"/>
      <c r="Z260" s="445"/>
      <c r="AA260" s="445"/>
    </row>
    <row r="261" spans="1:27" s="446" customFormat="1">
      <c r="A261" s="445"/>
      <c r="B261" s="445"/>
      <c r="C261" s="445"/>
      <c r="D261" s="445"/>
      <c r="E261" s="445"/>
      <c r="F261" s="445"/>
      <c r="G261" s="445"/>
      <c r="H261" s="445"/>
      <c r="I261" s="445"/>
      <c r="J261" s="445"/>
      <c r="K261" s="445"/>
      <c r="L261" s="445"/>
      <c r="M261" s="445"/>
      <c r="N261" s="445"/>
      <c r="O261" s="445"/>
      <c r="P261" s="445"/>
      <c r="Q261" s="445"/>
      <c r="R261" s="445"/>
      <c r="S261" s="445"/>
      <c r="T261" s="445"/>
      <c r="U261" s="445"/>
      <c r="V261" s="445"/>
      <c r="W261" s="445"/>
      <c r="X261" s="445"/>
      <c r="Y261" s="445"/>
      <c r="Z261" s="445"/>
      <c r="AA261" s="445"/>
    </row>
    <row r="262" spans="1:27" s="446" customFormat="1">
      <c r="A262" s="445"/>
      <c r="B262" s="445"/>
      <c r="C262" s="445"/>
      <c r="D262" s="445"/>
      <c r="E262" s="445"/>
      <c r="F262" s="445"/>
      <c r="G262" s="445"/>
      <c r="H262" s="445"/>
      <c r="I262" s="445"/>
      <c r="J262" s="445"/>
      <c r="K262" s="445"/>
      <c r="L262" s="445"/>
      <c r="M262" s="445"/>
      <c r="N262" s="445"/>
      <c r="O262" s="445"/>
      <c r="P262" s="445"/>
      <c r="Q262" s="445"/>
      <c r="R262" s="445"/>
      <c r="S262" s="445"/>
      <c r="T262" s="445"/>
      <c r="U262" s="445"/>
      <c r="V262" s="445"/>
      <c r="W262" s="445"/>
      <c r="X262" s="445"/>
      <c r="Y262" s="445"/>
      <c r="Z262" s="445"/>
      <c r="AA262" s="445"/>
    </row>
    <row r="263" spans="1:27" s="446" customFormat="1">
      <c r="A263" s="445"/>
      <c r="B263" s="445"/>
      <c r="C263" s="445"/>
      <c r="D263" s="445"/>
      <c r="E263" s="445"/>
      <c r="F263" s="445"/>
      <c r="G263" s="445"/>
      <c r="H263" s="445"/>
      <c r="I263" s="445"/>
      <c r="J263" s="445"/>
      <c r="K263" s="445"/>
      <c r="L263" s="445"/>
      <c r="M263" s="445"/>
      <c r="N263" s="445"/>
      <c r="O263" s="445"/>
      <c r="P263" s="445"/>
      <c r="Q263" s="445"/>
      <c r="R263" s="445"/>
      <c r="S263" s="445"/>
      <c r="T263" s="445"/>
      <c r="U263" s="445"/>
      <c r="V263" s="445"/>
      <c r="W263" s="445"/>
      <c r="X263" s="445"/>
      <c r="Y263" s="445"/>
      <c r="Z263" s="445"/>
      <c r="AA263" s="445"/>
    </row>
    <row r="264" spans="1:27" s="446" customFormat="1">
      <c r="A264" s="445"/>
      <c r="B264" s="445"/>
      <c r="C264" s="445"/>
      <c r="D264" s="445"/>
      <c r="E264" s="445"/>
      <c r="F264" s="445"/>
      <c r="G264" s="445"/>
      <c r="H264" s="445"/>
      <c r="I264" s="445"/>
      <c r="J264" s="445"/>
      <c r="K264" s="445"/>
      <c r="L264" s="445"/>
      <c r="M264" s="445"/>
      <c r="N264" s="445"/>
      <c r="O264" s="445"/>
      <c r="P264" s="445"/>
      <c r="Q264" s="445"/>
      <c r="R264" s="445"/>
      <c r="S264" s="445"/>
      <c r="T264" s="445"/>
      <c r="U264" s="445"/>
      <c r="V264" s="445"/>
      <c r="W264" s="445"/>
      <c r="X264" s="445"/>
      <c r="Y264" s="445"/>
      <c r="Z264" s="445"/>
      <c r="AA264" s="445"/>
    </row>
    <row r="265" spans="1:27" s="446" customFormat="1">
      <c r="A265" s="445"/>
      <c r="B265" s="445"/>
      <c r="C265" s="445"/>
      <c r="D265" s="445"/>
      <c r="E265" s="445"/>
      <c r="F265" s="445"/>
      <c r="G265" s="445"/>
      <c r="H265" s="445"/>
      <c r="I265" s="445"/>
      <c r="J265" s="445"/>
      <c r="K265" s="445"/>
      <c r="L265" s="445"/>
      <c r="M265" s="445"/>
      <c r="N265" s="445"/>
      <c r="O265" s="445"/>
      <c r="P265" s="445"/>
      <c r="Q265" s="445"/>
      <c r="R265" s="445"/>
      <c r="S265" s="445"/>
      <c r="T265" s="445"/>
      <c r="U265" s="445"/>
      <c r="V265" s="445"/>
      <c r="W265" s="445"/>
      <c r="X265" s="445"/>
      <c r="Y265" s="445"/>
      <c r="Z265" s="445"/>
      <c r="AA265" s="445"/>
    </row>
    <row r="266" spans="1:27" s="446" customFormat="1">
      <c r="A266" s="445"/>
      <c r="B266" s="445"/>
      <c r="C266" s="445"/>
      <c r="D266" s="445"/>
      <c r="E266" s="445"/>
      <c r="F266" s="445"/>
      <c r="G266" s="445"/>
      <c r="H266" s="445"/>
      <c r="I266" s="445"/>
      <c r="J266" s="445"/>
      <c r="K266" s="445"/>
      <c r="L266" s="445"/>
      <c r="M266" s="445"/>
      <c r="N266" s="445"/>
      <c r="O266" s="445"/>
      <c r="P266" s="445"/>
      <c r="Q266" s="445"/>
      <c r="R266" s="445"/>
      <c r="S266" s="445"/>
      <c r="T266" s="445"/>
      <c r="U266" s="445"/>
      <c r="V266" s="445"/>
      <c r="W266" s="445"/>
      <c r="X266" s="445"/>
      <c r="Y266" s="445"/>
      <c r="Z266" s="445"/>
      <c r="AA266" s="445"/>
    </row>
    <row r="267" spans="1:27" s="446" customFormat="1">
      <c r="A267" s="445"/>
      <c r="B267" s="445"/>
      <c r="C267" s="445"/>
      <c r="D267" s="445"/>
      <c r="E267" s="445"/>
      <c r="F267" s="445"/>
      <c r="G267" s="445"/>
      <c r="H267" s="445"/>
      <c r="I267" s="445"/>
      <c r="J267" s="445"/>
      <c r="K267" s="445"/>
      <c r="L267" s="445"/>
      <c r="M267" s="445"/>
      <c r="N267" s="445"/>
      <c r="O267" s="445"/>
      <c r="P267" s="445"/>
      <c r="Q267" s="445"/>
      <c r="R267" s="445"/>
      <c r="S267" s="445"/>
      <c r="T267" s="445"/>
      <c r="U267" s="445"/>
      <c r="V267" s="445"/>
      <c r="W267" s="445"/>
      <c r="X267" s="445"/>
      <c r="Y267" s="445"/>
      <c r="Z267" s="445"/>
      <c r="AA267" s="445"/>
    </row>
    <row r="268" spans="1:27" s="446" customFormat="1">
      <c r="A268" s="445"/>
      <c r="B268" s="445"/>
      <c r="C268" s="445"/>
      <c r="D268" s="445"/>
      <c r="E268" s="445"/>
      <c r="F268" s="445"/>
      <c r="G268" s="445"/>
      <c r="H268" s="445"/>
      <c r="I268" s="445"/>
      <c r="J268" s="445"/>
      <c r="K268" s="445"/>
      <c r="L268" s="445"/>
      <c r="M268" s="445"/>
      <c r="N268" s="445"/>
      <c r="O268" s="445"/>
      <c r="P268" s="445"/>
      <c r="Q268" s="445"/>
      <c r="R268" s="445"/>
      <c r="S268" s="445"/>
      <c r="T268" s="445"/>
      <c r="U268" s="445"/>
      <c r="V268" s="445"/>
      <c r="W268" s="445"/>
      <c r="X268" s="445"/>
      <c r="Y268" s="445"/>
      <c r="Z268" s="445"/>
      <c r="AA268" s="445"/>
    </row>
    <row r="269" spans="1:27" s="446" customFormat="1">
      <c r="A269" s="445"/>
      <c r="B269" s="445"/>
      <c r="C269" s="445"/>
      <c r="D269" s="445"/>
      <c r="E269" s="445"/>
      <c r="F269" s="445"/>
      <c r="G269" s="445"/>
      <c r="H269" s="445"/>
      <c r="I269" s="445"/>
      <c r="J269" s="445"/>
      <c r="K269" s="445"/>
      <c r="L269" s="445"/>
      <c r="M269" s="445"/>
      <c r="N269" s="445"/>
      <c r="O269" s="445"/>
      <c r="P269" s="445"/>
      <c r="Q269" s="445"/>
      <c r="R269" s="445"/>
      <c r="S269" s="445"/>
      <c r="T269" s="445"/>
      <c r="U269" s="445"/>
      <c r="V269" s="445"/>
      <c r="W269" s="445"/>
      <c r="X269" s="445"/>
      <c r="Y269" s="445"/>
      <c r="Z269" s="445"/>
      <c r="AA269" s="445"/>
    </row>
    <row r="270" spans="1:27" s="446" customFormat="1">
      <c r="A270" s="445"/>
      <c r="B270" s="445"/>
      <c r="C270" s="445"/>
      <c r="D270" s="445"/>
      <c r="E270" s="445"/>
      <c r="F270" s="445"/>
      <c r="G270" s="445"/>
      <c r="H270" s="445"/>
      <c r="I270" s="445"/>
      <c r="J270" s="445"/>
      <c r="K270" s="445"/>
      <c r="L270" s="445"/>
      <c r="M270" s="445"/>
      <c r="N270" s="445"/>
      <c r="O270" s="445"/>
      <c r="P270" s="445"/>
      <c r="Q270" s="445"/>
      <c r="R270" s="445"/>
      <c r="S270" s="445"/>
      <c r="T270" s="445"/>
      <c r="U270" s="445"/>
      <c r="V270" s="445"/>
      <c r="W270" s="445"/>
      <c r="X270" s="445"/>
      <c r="Y270" s="445"/>
      <c r="Z270" s="445"/>
      <c r="AA270" s="445"/>
    </row>
    <row r="271" spans="1:27" s="446" customFormat="1">
      <c r="A271" s="445"/>
      <c r="B271" s="445"/>
      <c r="C271" s="445"/>
      <c r="D271" s="445"/>
      <c r="E271" s="445"/>
      <c r="F271" s="445"/>
      <c r="G271" s="445"/>
      <c r="H271" s="445"/>
      <c r="I271" s="445"/>
      <c r="J271" s="445"/>
      <c r="K271" s="445"/>
      <c r="L271" s="445"/>
      <c r="M271" s="445"/>
      <c r="N271" s="445"/>
      <c r="O271" s="445"/>
      <c r="P271" s="445"/>
      <c r="Q271" s="445"/>
      <c r="R271" s="445"/>
      <c r="S271" s="445"/>
      <c r="T271" s="445"/>
      <c r="U271" s="445"/>
      <c r="V271" s="445"/>
      <c r="W271" s="445"/>
      <c r="X271" s="445"/>
      <c r="Y271" s="445"/>
      <c r="Z271" s="445"/>
      <c r="AA271" s="445"/>
    </row>
    <row r="272" spans="1:27" s="446" customFormat="1">
      <c r="A272" s="445"/>
      <c r="B272" s="445"/>
      <c r="C272" s="445"/>
      <c r="D272" s="445"/>
      <c r="E272" s="445"/>
      <c r="F272" s="445"/>
      <c r="G272" s="445"/>
      <c r="H272" s="445"/>
      <c r="I272" s="445"/>
      <c r="J272" s="445"/>
      <c r="K272" s="445"/>
      <c r="L272" s="445"/>
      <c r="M272" s="445"/>
      <c r="N272" s="445"/>
      <c r="O272" s="445"/>
      <c r="P272" s="445"/>
      <c r="Q272" s="445"/>
      <c r="R272" s="445"/>
      <c r="S272" s="445"/>
      <c r="T272" s="445"/>
      <c r="U272" s="445"/>
      <c r="V272" s="445"/>
      <c r="W272" s="445"/>
      <c r="X272" s="445"/>
      <c r="Y272" s="445"/>
      <c r="Z272" s="445"/>
      <c r="AA272" s="445"/>
    </row>
    <row r="273" spans="1:27" s="446" customFormat="1">
      <c r="A273" s="445"/>
      <c r="B273" s="445"/>
      <c r="C273" s="445"/>
      <c r="D273" s="445"/>
      <c r="E273" s="445"/>
      <c r="F273" s="445"/>
      <c r="G273" s="445"/>
      <c r="H273" s="445"/>
      <c r="I273" s="445"/>
      <c r="J273" s="445"/>
      <c r="K273" s="445"/>
      <c r="L273" s="445"/>
      <c r="M273" s="445"/>
      <c r="N273" s="445"/>
      <c r="O273" s="445"/>
      <c r="P273" s="445"/>
      <c r="Q273" s="445"/>
      <c r="R273" s="445"/>
      <c r="S273" s="445"/>
      <c r="T273" s="445"/>
      <c r="U273" s="445"/>
      <c r="V273" s="445"/>
      <c r="W273" s="445"/>
      <c r="X273" s="445"/>
      <c r="Y273" s="445"/>
      <c r="Z273" s="445"/>
      <c r="AA273" s="445"/>
    </row>
    <row r="274" spans="1:27" s="446" customFormat="1">
      <c r="A274" s="445"/>
      <c r="B274" s="445"/>
      <c r="C274" s="445"/>
      <c r="D274" s="445"/>
      <c r="E274" s="445"/>
      <c r="F274" s="445"/>
      <c r="G274" s="445"/>
      <c r="H274" s="445"/>
      <c r="I274" s="445"/>
      <c r="J274" s="445"/>
      <c r="K274" s="445"/>
      <c r="L274" s="445"/>
      <c r="M274" s="445"/>
      <c r="N274" s="445"/>
      <c r="O274" s="445"/>
      <c r="P274" s="445"/>
      <c r="Q274" s="445"/>
      <c r="R274" s="445"/>
      <c r="S274" s="445"/>
      <c r="T274" s="445"/>
      <c r="U274" s="445"/>
      <c r="V274" s="445"/>
      <c r="W274" s="445"/>
      <c r="X274" s="445"/>
      <c r="Y274" s="445"/>
      <c r="Z274" s="445"/>
      <c r="AA274" s="445"/>
    </row>
    <row r="275" spans="1:27" s="446" customFormat="1">
      <c r="A275" s="445"/>
      <c r="B275" s="445"/>
      <c r="C275" s="445"/>
      <c r="D275" s="445"/>
      <c r="E275" s="445"/>
      <c r="F275" s="445"/>
      <c r="G275" s="445"/>
      <c r="H275" s="445"/>
      <c r="I275" s="445"/>
      <c r="J275" s="445"/>
      <c r="K275" s="445"/>
      <c r="L275" s="445"/>
      <c r="M275" s="445"/>
      <c r="N275" s="445"/>
      <c r="O275" s="445"/>
      <c r="P275" s="445"/>
      <c r="Q275" s="445"/>
      <c r="R275" s="445"/>
      <c r="S275" s="445"/>
      <c r="T275" s="445"/>
      <c r="U275" s="445"/>
      <c r="V275" s="445"/>
      <c r="W275" s="445"/>
      <c r="X275" s="445"/>
      <c r="Y275" s="445"/>
      <c r="Z275" s="445"/>
      <c r="AA275" s="445"/>
    </row>
    <row r="276" spans="1:27" s="446" customFormat="1">
      <c r="A276" s="445"/>
      <c r="B276" s="445"/>
      <c r="C276" s="445"/>
      <c r="D276" s="445"/>
      <c r="E276" s="445"/>
      <c r="F276" s="445"/>
      <c r="G276" s="445"/>
      <c r="H276" s="445"/>
      <c r="I276" s="445"/>
      <c r="J276" s="445"/>
      <c r="K276" s="445"/>
      <c r="L276" s="445"/>
      <c r="M276" s="445"/>
      <c r="N276" s="445"/>
      <c r="O276" s="445"/>
      <c r="P276" s="445"/>
      <c r="Q276" s="445"/>
      <c r="R276" s="445"/>
      <c r="S276" s="445"/>
      <c r="T276" s="445"/>
      <c r="U276" s="445"/>
      <c r="V276" s="445"/>
      <c r="W276" s="445"/>
      <c r="X276" s="445"/>
      <c r="Y276" s="445"/>
      <c r="Z276" s="445"/>
      <c r="AA276" s="445"/>
    </row>
    <row r="277" spans="1:27" s="446" customFormat="1">
      <c r="A277" s="445"/>
      <c r="B277" s="445"/>
      <c r="C277" s="445"/>
      <c r="D277" s="445"/>
      <c r="E277" s="445"/>
      <c r="F277" s="445"/>
      <c r="G277" s="445"/>
      <c r="H277" s="445"/>
      <c r="I277" s="445"/>
      <c r="J277" s="445"/>
      <c r="K277" s="445"/>
      <c r="L277" s="445"/>
      <c r="M277" s="445"/>
      <c r="N277" s="445"/>
      <c r="O277" s="445"/>
      <c r="P277" s="445"/>
      <c r="Q277" s="445"/>
      <c r="R277" s="445"/>
      <c r="S277" s="445"/>
      <c r="T277" s="445"/>
      <c r="U277" s="445"/>
      <c r="V277" s="445"/>
      <c r="W277" s="445"/>
      <c r="X277" s="445"/>
      <c r="Y277" s="445"/>
      <c r="Z277" s="445"/>
      <c r="AA277" s="445"/>
    </row>
    <row r="278" spans="1:27" s="446" customFormat="1">
      <c r="A278" s="445"/>
      <c r="B278" s="445"/>
      <c r="C278" s="445"/>
      <c r="D278" s="445"/>
      <c r="E278" s="445"/>
      <c r="F278" s="445"/>
      <c r="G278" s="445"/>
      <c r="H278" s="445"/>
      <c r="I278" s="445"/>
      <c r="J278" s="445"/>
      <c r="K278" s="445"/>
      <c r="L278" s="445"/>
      <c r="M278" s="445"/>
      <c r="N278" s="445"/>
      <c r="O278" s="445"/>
      <c r="P278" s="445"/>
      <c r="Q278" s="445"/>
      <c r="R278" s="445"/>
      <c r="S278" s="445"/>
      <c r="T278" s="445"/>
      <c r="U278" s="445"/>
      <c r="V278" s="445"/>
      <c r="W278" s="445"/>
      <c r="X278" s="445"/>
      <c r="Y278" s="445"/>
      <c r="Z278" s="445"/>
      <c r="AA278" s="445"/>
    </row>
    <row r="279" spans="1:27" s="446" customFormat="1">
      <c r="A279" s="445"/>
      <c r="B279" s="445"/>
      <c r="C279" s="445"/>
      <c r="D279" s="445"/>
      <c r="E279" s="445"/>
      <c r="F279" s="445"/>
      <c r="G279" s="445"/>
      <c r="H279" s="445"/>
      <c r="I279" s="445"/>
      <c r="J279" s="445"/>
      <c r="K279" s="445"/>
      <c r="L279" s="445"/>
      <c r="M279" s="445"/>
      <c r="N279" s="445"/>
      <c r="O279" s="445"/>
      <c r="P279" s="445"/>
      <c r="Q279" s="445"/>
      <c r="R279" s="445"/>
      <c r="S279" s="445"/>
      <c r="T279" s="445"/>
      <c r="U279" s="445"/>
      <c r="V279" s="445"/>
      <c r="W279" s="445"/>
      <c r="X279" s="445"/>
      <c r="Y279" s="445"/>
      <c r="Z279" s="445"/>
      <c r="AA279" s="445"/>
    </row>
    <row r="280" spans="1:27" s="446" customFormat="1">
      <c r="A280" s="445"/>
      <c r="B280" s="445"/>
      <c r="C280" s="445"/>
      <c r="D280" s="445"/>
      <c r="E280" s="445"/>
      <c r="F280" s="445"/>
      <c r="G280" s="445"/>
      <c r="H280" s="445"/>
      <c r="I280" s="445"/>
      <c r="J280" s="445"/>
      <c r="K280" s="445"/>
      <c r="L280" s="445"/>
      <c r="M280" s="445"/>
      <c r="N280" s="445"/>
      <c r="O280" s="445"/>
      <c r="P280" s="445"/>
      <c r="Q280" s="445"/>
      <c r="R280" s="445"/>
      <c r="S280" s="445"/>
      <c r="T280" s="445"/>
      <c r="U280" s="445"/>
      <c r="V280" s="445"/>
      <c r="W280" s="445"/>
      <c r="X280" s="445"/>
      <c r="Y280" s="445"/>
      <c r="Z280" s="445"/>
      <c r="AA280" s="445"/>
    </row>
    <row r="281" spans="1:27" s="446" customFormat="1">
      <c r="A281" s="445"/>
      <c r="B281" s="445"/>
      <c r="C281" s="445"/>
      <c r="D281" s="445"/>
      <c r="E281" s="445"/>
      <c r="F281" s="445"/>
      <c r="G281" s="445"/>
      <c r="H281" s="445"/>
      <c r="I281" s="445"/>
      <c r="J281" s="445"/>
      <c r="K281" s="445"/>
      <c r="L281" s="445"/>
      <c r="M281" s="445"/>
      <c r="N281" s="445"/>
      <c r="O281" s="445"/>
      <c r="P281" s="445"/>
      <c r="Q281" s="445"/>
      <c r="R281" s="445"/>
      <c r="S281" s="445"/>
      <c r="T281" s="445"/>
      <c r="U281" s="445"/>
      <c r="V281" s="445"/>
      <c r="W281" s="445"/>
      <c r="X281" s="445"/>
      <c r="Y281" s="445"/>
      <c r="Z281" s="445"/>
      <c r="AA281" s="445"/>
    </row>
    <row r="282" spans="1:27" s="446" customFormat="1">
      <c r="A282" s="445"/>
      <c r="B282" s="445"/>
      <c r="C282" s="445"/>
      <c r="D282" s="445"/>
      <c r="E282" s="445"/>
      <c r="F282" s="445"/>
      <c r="G282" s="445"/>
      <c r="H282" s="445"/>
      <c r="I282" s="445"/>
      <c r="J282" s="445"/>
      <c r="K282" s="445"/>
      <c r="L282" s="445"/>
      <c r="M282" s="445"/>
      <c r="N282" s="445"/>
      <c r="O282" s="445"/>
      <c r="P282" s="445"/>
      <c r="Q282" s="445"/>
      <c r="R282" s="445"/>
      <c r="S282" s="445"/>
      <c r="T282" s="445"/>
      <c r="U282" s="445"/>
      <c r="V282" s="445"/>
      <c r="W282" s="445"/>
      <c r="X282" s="445"/>
      <c r="Y282" s="445"/>
      <c r="Z282" s="445"/>
      <c r="AA282" s="445"/>
    </row>
    <row r="283" spans="1:27" s="446" customFormat="1">
      <c r="A283" s="445"/>
      <c r="B283" s="445"/>
      <c r="C283" s="445"/>
      <c r="D283" s="445"/>
      <c r="E283" s="445"/>
      <c r="F283" s="445"/>
      <c r="G283" s="445"/>
      <c r="H283" s="445"/>
      <c r="I283" s="445"/>
      <c r="J283" s="445"/>
      <c r="K283" s="445"/>
      <c r="L283" s="445"/>
      <c r="M283" s="445"/>
      <c r="N283" s="445"/>
      <c r="O283" s="445"/>
      <c r="P283" s="445"/>
      <c r="Q283" s="445"/>
      <c r="R283" s="445"/>
      <c r="S283" s="445"/>
      <c r="T283" s="445"/>
      <c r="U283" s="445"/>
      <c r="V283" s="445"/>
      <c r="W283" s="445"/>
      <c r="X283" s="445"/>
      <c r="Y283" s="445"/>
      <c r="Z283" s="445"/>
      <c r="AA283" s="445"/>
    </row>
    <row r="284" spans="1:27" s="446" customFormat="1">
      <c r="A284" s="445"/>
      <c r="B284" s="445"/>
      <c r="C284" s="445"/>
      <c r="D284" s="445"/>
      <c r="E284" s="445"/>
      <c r="F284" s="445"/>
      <c r="G284" s="445"/>
      <c r="H284" s="445"/>
      <c r="I284" s="445"/>
      <c r="J284" s="445"/>
      <c r="K284" s="445"/>
      <c r="L284" s="445"/>
      <c r="M284" s="445"/>
      <c r="N284" s="445"/>
      <c r="O284" s="445"/>
      <c r="P284" s="445"/>
      <c r="Q284" s="445"/>
      <c r="R284" s="445"/>
      <c r="S284" s="445"/>
      <c r="T284" s="445"/>
      <c r="U284" s="445"/>
      <c r="V284" s="445"/>
      <c r="W284" s="445"/>
      <c r="X284" s="445"/>
      <c r="Y284" s="445"/>
      <c r="Z284" s="445"/>
      <c r="AA284" s="445"/>
    </row>
    <row r="285" spans="1:27" s="446" customFormat="1">
      <c r="A285" s="445"/>
      <c r="B285" s="445"/>
      <c r="C285" s="445"/>
      <c r="D285" s="445"/>
      <c r="E285" s="445"/>
      <c r="F285" s="445"/>
      <c r="G285" s="445"/>
      <c r="H285" s="445"/>
      <c r="I285" s="445"/>
      <c r="J285" s="445"/>
      <c r="K285" s="445"/>
      <c r="L285" s="445"/>
      <c r="M285" s="445"/>
      <c r="N285" s="445"/>
      <c r="O285" s="445"/>
      <c r="P285" s="445"/>
      <c r="Q285" s="445"/>
      <c r="R285" s="445"/>
      <c r="S285" s="445"/>
      <c r="T285" s="445"/>
      <c r="U285" s="445"/>
      <c r="V285" s="445"/>
      <c r="W285" s="445"/>
      <c r="X285" s="445"/>
      <c r="Y285" s="445"/>
      <c r="Z285" s="445"/>
      <c r="AA285" s="445"/>
    </row>
    <row r="286" spans="1:27" s="446" customFormat="1">
      <c r="A286" s="445"/>
      <c r="B286" s="445"/>
      <c r="C286" s="445"/>
      <c r="D286" s="445"/>
      <c r="E286" s="445"/>
      <c r="F286" s="445"/>
      <c r="G286" s="445"/>
      <c r="H286" s="445"/>
      <c r="I286" s="445"/>
      <c r="J286" s="445"/>
      <c r="K286" s="445"/>
      <c r="L286" s="445"/>
      <c r="M286" s="445"/>
      <c r="N286" s="445"/>
      <c r="O286" s="445"/>
      <c r="P286" s="445"/>
      <c r="Q286" s="445"/>
      <c r="R286" s="445"/>
      <c r="S286" s="445"/>
      <c r="T286" s="445"/>
      <c r="U286" s="445"/>
      <c r="V286" s="445"/>
      <c r="W286" s="445"/>
      <c r="X286" s="445"/>
      <c r="Y286" s="445"/>
      <c r="Z286" s="445"/>
      <c r="AA286" s="445"/>
    </row>
    <row r="287" spans="1:27" s="446" customFormat="1">
      <c r="A287" s="445"/>
      <c r="B287" s="445"/>
      <c r="C287" s="445"/>
      <c r="D287" s="445"/>
      <c r="E287" s="445"/>
      <c r="F287" s="445"/>
      <c r="G287" s="445"/>
      <c r="H287" s="445"/>
      <c r="I287" s="445"/>
      <c r="J287" s="445"/>
      <c r="K287" s="445"/>
      <c r="L287" s="445"/>
      <c r="M287" s="445"/>
      <c r="N287" s="445"/>
      <c r="O287" s="445"/>
      <c r="P287" s="445"/>
      <c r="Q287" s="445"/>
      <c r="R287" s="445"/>
      <c r="S287" s="445"/>
      <c r="T287" s="445"/>
      <c r="U287" s="445"/>
      <c r="V287" s="445"/>
      <c r="W287" s="445"/>
      <c r="X287" s="445"/>
      <c r="Y287" s="445"/>
      <c r="Z287" s="445"/>
      <c r="AA287" s="445"/>
    </row>
    <row r="288" spans="1:27" s="446" customFormat="1">
      <c r="A288" s="445"/>
      <c r="B288" s="445"/>
      <c r="C288" s="445"/>
      <c r="D288" s="445"/>
      <c r="E288" s="445"/>
      <c r="F288" s="445"/>
      <c r="G288" s="445"/>
      <c r="H288" s="445"/>
      <c r="I288" s="445"/>
      <c r="J288" s="445"/>
      <c r="K288" s="445"/>
      <c r="L288" s="445"/>
      <c r="M288" s="445"/>
      <c r="N288" s="445"/>
      <c r="O288" s="445"/>
      <c r="P288" s="445"/>
      <c r="Q288" s="445"/>
      <c r="R288" s="445"/>
      <c r="S288" s="445"/>
      <c r="T288" s="445"/>
      <c r="U288" s="445"/>
      <c r="V288" s="445"/>
      <c r="W288" s="445"/>
      <c r="X288" s="445"/>
      <c r="Y288" s="445"/>
      <c r="Z288" s="445"/>
      <c r="AA288" s="445"/>
    </row>
    <row r="289" spans="1:27" s="446" customFormat="1">
      <c r="A289" s="445"/>
      <c r="B289" s="445"/>
      <c r="C289" s="445"/>
      <c r="D289" s="445"/>
      <c r="E289" s="445"/>
      <c r="F289" s="445"/>
      <c r="G289" s="445"/>
      <c r="H289" s="445"/>
      <c r="I289" s="445"/>
      <c r="J289" s="445"/>
      <c r="K289" s="445"/>
      <c r="L289" s="445"/>
      <c r="M289" s="445"/>
      <c r="N289" s="445"/>
      <c r="O289" s="445"/>
      <c r="P289" s="445"/>
      <c r="Q289" s="445"/>
      <c r="R289" s="445"/>
      <c r="S289" s="445"/>
      <c r="T289" s="445"/>
      <c r="U289" s="445"/>
      <c r="V289" s="445"/>
      <c r="W289" s="445"/>
      <c r="X289" s="445"/>
      <c r="Y289" s="445"/>
      <c r="Z289" s="445"/>
      <c r="AA289" s="445"/>
    </row>
    <row r="290" spans="1:27" s="446" customFormat="1">
      <c r="A290" s="445"/>
      <c r="B290" s="445"/>
      <c r="C290" s="445"/>
      <c r="D290" s="445"/>
      <c r="E290" s="445"/>
      <c r="F290" s="445"/>
      <c r="G290" s="445"/>
      <c r="H290" s="445"/>
      <c r="I290" s="445"/>
      <c r="J290" s="445"/>
      <c r="K290" s="445"/>
      <c r="L290" s="445"/>
      <c r="M290" s="445"/>
      <c r="N290" s="445"/>
      <c r="O290" s="445"/>
      <c r="P290" s="445"/>
      <c r="Q290" s="445"/>
      <c r="R290" s="445"/>
      <c r="S290" s="445"/>
      <c r="T290" s="445"/>
      <c r="U290" s="445"/>
      <c r="V290" s="445"/>
      <c r="W290" s="445"/>
      <c r="X290" s="445"/>
      <c r="Y290" s="445"/>
      <c r="Z290" s="445"/>
      <c r="AA290" s="445"/>
    </row>
    <row r="291" spans="1:27" s="446" customFormat="1">
      <c r="A291" s="445"/>
      <c r="B291" s="445"/>
      <c r="C291" s="445"/>
      <c r="D291" s="445"/>
      <c r="E291" s="445"/>
      <c r="F291" s="445"/>
      <c r="G291" s="445"/>
      <c r="H291" s="445"/>
      <c r="I291" s="445"/>
      <c r="J291" s="445"/>
      <c r="K291" s="445"/>
      <c r="L291" s="445"/>
      <c r="M291" s="445"/>
      <c r="N291" s="445"/>
      <c r="O291" s="445"/>
      <c r="P291" s="445"/>
      <c r="Q291" s="445"/>
      <c r="R291" s="445"/>
      <c r="S291" s="445"/>
      <c r="T291" s="445"/>
      <c r="U291" s="445"/>
      <c r="V291" s="445"/>
      <c r="W291" s="445"/>
      <c r="X291" s="445"/>
      <c r="Y291" s="445"/>
      <c r="Z291" s="445"/>
      <c r="AA291" s="445"/>
    </row>
    <row r="292" spans="1:27" s="446" customFormat="1">
      <c r="A292" s="445"/>
      <c r="B292" s="445"/>
      <c r="C292" s="445"/>
      <c r="D292" s="445"/>
      <c r="E292" s="445"/>
      <c r="F292" s="445"/>
      <c r="G292" s="445"/>
      <c r="H292" s="445"/>
      <c r="I292" s="445"/>
      <c r="J292" s="445"/>
      <c r="K292" s="445"/>
      <c r="L292" s="445"/>
      <c r="M292" s="445"/>
      <c r="N292" s="445"/>
      <c r="O292" s="445"/>
      <c r="P292" s="445"/>
      <c r="Q292" s="445"/>
      <c r="R292" s="445"/>
      <c r="S292" s="445"/>
      <c r="T292" s="445"/>
      <c r="U292" s="445"/>
      <c r="V292" s="445"/>
      <c r="W292" s="445"/>
      <c r="X292" s="445"/>
      <c r="Y292" s="445"/>
      <c r="Z292" s="445"/>
      <c r="AA292" s="445"/>
    </row>
    <row r="293" spans="1:27" s="446" customFormat="1">
      <c r="A293" s="445"/>
      <c r="B293" s="445"/>
      <c r="C293" s="445"/>
      <c r="D293" s="445"/>
      <c r="E293" s="445"/>
      <c r="F293" s="445"/>
      <c r="G293" s="445"/>
      <c r="H293" s="445"/>
      <c r="I293" s="445"/>
      <c r="J293" s="445"/>
      <c r="K293" s="445"/>
      <c r="L293" s="445"/>
      <c r="M293" s="445"/>
      <c r="N293" s="445"/>
      <c r="O293" s="445"/>
      <c r="P293" s="445"/>
      <c r="Q293" s="445"/>
      <c r="R293" s="445"/>
      <c r="S293" s="445"/>
      <c r="T293" s="445"/>
      <c r="U293" s="445"/>
      <c r="V293" s="445"/>
      <c r="W293" s="445"/>
      <c r="X293" s="445"/>
      <c r="Y293" s="445"/>
      <c r="Z293" s="445"/>
      <c r="AA293" s="445"/>
    </row>
    <row r="294" spans="1:27" s="446" customFormat="1">
      <c r="A294" s="445"/>
      <c r="B294" s="445"/>
      <c r="C294" s="445"/>
      <c r="D294" s="445"/>
      <c r="E294" s="445"/>
      <c r="F294" s="445"/>
      <c r="G294" s="445"/>
      <c r="H294" s="445"/>
      <c r="I294" s="445"/>
      <c r="J294" s="445"/>
      <c r="K294" s="445"/>
      <c r="L294" s="445"/>
      <c r="M294" s="445"/>
      <c r="N294" s="445"/>
      <c r="O294" s="445"/>
      <c r="P294" s="445"/>
      <c r="Q294" s="445"/>
      <c r="R294" s="445"/>
      <c r="S294" s="445"/>
      <c r="T294" s="445"/>
      <c r="U294" s="445"/>
      <c r="V294" s="445"/>
      <c r="W294" s="445"/>
      <c r="X294" s="445"/>
      <c r="Y294" s="445"/>
      <c r="Z294" s="445"/>
      <c r="AA294" s="445"/>
    </row>
    <row r="295" spans="1:27" s="446" customFormat="1">
      <c r="A295" s="445"/>
      <c r="B295" s="445"/>
      <c r="C295" s="445"/>
      <c r="D295" s="445"/>
      <c r="E295" s="445"/>
      <c r="F295" s="445"/>
      <c r="G295" s="445"/>
      <c r="H295" s="445"/>
      <c r="I295" s="445"/>
      <c r="J295" s="445"/>
      <c r="K295" s="445"/>
      <c r="L295" s="445"/>
      <c r="M295" s="445"/>
      <c r="N295" s="445"/>
      <c r="O295" s="445"/>
      <c r="P295" s="445"/>
      <c r="Q295" s="445"/>
      <c r="R295" s="445"/>
      <c r="S295" s="445"/>
      <c r="T295" s="445"/>
      <c r="U295" s="445"/>
      <c r="V295" s="445"/>
      <c r="W295" s="445"/>
      <c r="X295" s="445"/>
      <c r="Y295" s="445"/>
      <c r="Z295" s="445"/>
      <c r="AA295" s="445"/>
    </row>
    <row r="296" spans="1:27" s="446" customFormat="1">
      <c r="A296" s="445"/>
      <c r="B296" s="445"/>
      <c r="C296" s="445"/>
      <c r="D296" s="445"/>
      <c r="E296" s="445"/>
      <c r="F296" s="445"/>
      <c r="G296" s="445"/>
      <c r="H296" s="445"/>
      <c r="I296" s="445"/>
      <c r="J296" s="445"/>
      <c r="K296" s="445"/>
      <c r="L296" s="445"/>
      <c r="M296" s="445"/>
      <c r="N296" s="445"/>
      <c r="O296" s="445"/>
      <c r="P296" s="445"/>
      <c r="Q296" s="445"/>
      <c r="R296" s="445"/>
      <c r="S296" s="445"/>
      <c r="T296" s="445"/>
      <c r="U296" s="445"/>
      <c r="V296" s="445"/>
      <c r="W296" s="445"/>
      <c r="X296" s="445"/>
      <c r="Y296" s="445"/>
      <c r="Z296" s="445"/>
      <c r="AA296" s="445"/>
    </row>
    <row r="297" spans="1:27" s="446" customFormat="1">
      <c r="A297" s="445"/>
      <c r="B297" s="445"/>
      <c r="C297" s="445"/>
      <c r="D297" s="445"/>
      <c r="E297" s="445"/>
      <c r="F297" s="445"/>
      <c r="G297" s="445"/>
      <c r="H297" s="445"/>
      <c r="I297" s="445"/>
      <c r="J297" s="445"/>
      <c r="K297" s="445"/>
      <c r="L297" s="445"/>
      <c r="M297" s="445"/>
      <c r="N297" s="445"/>
      <c r="O297" s="445"/>
      <c r="P297" s="445"/>
      <c r="Q297" s="445"/>
      <c r="R297" s="445"/>
      <c r="S297" s="445"/>
      <c r="T297" s="445"/>
      <c r="U297" s="445"/>
      <c r="V297" s="445"/>
      <c r="W297" s="445"/>
      <c r="X297" s="445"/>
      <c r="Y297" s="445"/>
      <c r="Z297" s="445"/>
      <c r="AA297" s="445"/>
    </row>
    <row r="298" spans="1:27" s="446" customFormat="1">
      <c r="A298" s="445"/>
      <c r="B298" s="445"/>
      <c r="C298" s="445"/>
      <c r="D298" s="445"/>
      <c r="E298" s="445"/>
      <c r="F298" s="445"/>
      <c r="G298" s="445"/>
      <c r="H298" s="445"/>
      <c r="I298" s="445"/>
      <c r="J298" s="445"/>
      <c r="K298" s="445"/>
      <c r="L298" s="445"/>
      <c r="M298" s="445"/>
      <c r="N298" s="445"/>
      <c r="O298" s="445"/>
      <c r="P298" s="445"/>
      <c r="Q298" s="445"/>
      <c r="R298" s="445"/>
      <c r="S298" s="445"/>
      <c r="T298" s="445"/>
      <c r="U298" s="445"/>
      <c r="V298" s="445"/>
      <c r="W298" s="445"/>
      <c r="X298" s="445"/>
      <c r="Y298" s="445"/>
      <c r="Z298" s="445"/>
      <c r="AA298" s="445"/>
    </row>
    <row r="299" spans="1:27" s="446" customFormat="1">
      <c r="A299" s="445"/>
      <c r="B299" s="445"/>
      <c r="C299" s="445"/>
      <c r="D299" s="445"/>
      <c r="E299" s="445"/>
      <c r="F299" s="445"/>
      <c r="G299" s="445"/>
      <c r="H299" s="445"/>
      <c r="I299" s="445"/>
      <c r="J299" s="445"/>
      <c r="K299" s="445"/>
      <c r="L299" s="445"/>
      <c r="M299" s="445"/>
      <c r="N299" s="445"/>
      <c r="O299" s="445"/>
      <c r="P299" s="445"/>
      <c r="Q299" s="445"/>
      <c r="R299" s="445"/>
      <c r="S299" s="445"/>
      <c r="T299" s="445"/>
      <c r="U299" s="445"/>
      <c r="V299" s="445"/>
      <c r="W299" s="445"/>
      <c r="X299" s="445"/>
      <c r="Y299" s="445"/>
      <c r="Z299" s="445"/>
      <c r="AA299" s="445"/>
    </row>
    <row r="300" spans="1:27" s="446" customFormat="1">
      <c r="A300" s="445"/>
      <c r="B300" s="445"/>
      <c r="C300" s="445"/>
      <c r="D300" s="445"/>
      <c r="E300" s="445"/>
      <c r="F300" s="445"/>
      <c r="G300" s="445"/>
      <c r="H300" s="445"/>
      <c r="I300" s="445"/>
      <c r="J300" s="445"/>
      <c r="K300" s="445"/>
      <c r="L300" s="445"/>
      <c r="M300" s="445"/>
      <c r="N300" s="445"/>
      <c r="O300" s="445"/>
      <c r="P300" s="445"/>
      <c r="Q300" s="445"/>
      <c r="R300" s="445"/>
      <c r="S300" s="445"/>
      <c r="T300" s="445"/>
      <c r="U300" s="445"/>
      <c r="V300" s="445"/>
      <c r="W300" s="445"/>
      <c r="X300" s="445"/>
      <c r="Y300" s="445"/>
      <c r="Z300" s="445"/>
      <c r="AA300" s="445"/>
    </row>
    <row r="301" spans="1:27" s="446" customFormat="1">
      <c r="A301" s="445"/>
      <c r="B301" s="445"/>
      <c r="C301" s="445"/>
      <c r="D301" s="445"/>
      <c r="E301" s="445"/>
      <c r="F301" s="445"/>
      <c r="G301" s="445"/>
      <c r="H301" s="445"/>
      <c r="I301" s="445"/>
      <c r="J301" s="445"/>
      <c r="K301" s="445"/>
      <c r="L301" s="445"/>
      <c r="M301" s="445"/>
      <c r="N301" s="445"/>
      <c r="O301" s="445"/>
      <c r="P301" s="445"/>
      <c r="Q301" s="445"/>
      <c r="R301" s="445"/>
      <c r="S301" s="445"/>
      <c r="T301" s="445"/>
      <c r="U301" s="445"/>
      <c r="V301" s="445"/>
      <c r="W301" s="445"/>
      <c r="X301" s="445"/>
      <c r="Y301" s="445"/>
      <c r="Z301" s="445"/>
      <c r="AA301" s="445"/>
    </row>
    <row r="302" spans="1:27" s="446" customFormat="1">
      <c r="A302" s="445"/>
      <c r="B302" s="445"/>
      <c r="C302" s="445"/>
      <c r="D302" s="445"/>
      <c r="E302" s="445"/>
      <c r="F302" s="445"/>
      <c r="G302" s="445"/>
      <c r="H302" s="445"/>
      <c r="I302" s="445"/>
      <c r="J302" s="445"/>
      <c r="K302" s="445"/>
      <c r="L302" s="445"/>
      <c r="M302" s="445"/>
      <c r="N302" s="445"/>
      <c r="O302" s="445"/>
      <c r="P302" s="445"/>
      <c r="Q302" s="445"/>
      <c r="R302" s="445"/>
      <c r="S302" s="445"/>
      <c r="T302" s="445"/>
      <c r="U302" s="445"/>
      <c r="V302" s="445"/>
      <c r="W302" s="445"/>
      <c r="X302" s="445"/>
      <c r="Y302" s="445"/>
      <c r="Z302" s="445"/>
      <c r="AA302" s="445"/>
    </row>
    <row r="303" spans="1:27" s="446" customFormat="1">
      <c r="A303" s="445"/>
      <c r="B303" s="445"/>
      <c r="C303" s="445"/>
      <c r="D303" s="445"/>
      <c r="E303" s="445"/>
      <c r="F303" s="445"/>
      <c r="G303" s="445"/>
      <c r="H303" s="445"/>
      <c r="I303" s="445"/>
      <c r="J303" s="445"/>
      <c r="K303" s="445"/>
      <c r="L303" s="445"/>
      <c r="M303" s="445"/>
      <c r="N303" s="445"/>
      <c r="O303" s="445"/>
      <c r="P303" s="445"/>
      <c r="Q303" s="445"/>
      <c r="R303" s="445"/>
      <c r="S303" s="445"/>
      <c r="T303" s="445"/>
      <c r="U303" s="445"/>
      <c r="V303" s="445"/>
      <c r="W303" s="445"/>
      <c r="X303" s="445"/>
      <c r="Y303" s="445"/>
      <c r="Z303" s="445"/>
      <c r="AA303" s="445"/>
    </row>
    <row r="304" spans="1:27" s="446" customFormat="1">
      <c r="A304" s="445"/>
      <c r="B304" s="445"/>
      <c r="C304" s="445"/>
      <c r="D304" s="445"/>
      <c r="E304" s="445"/>
      <c r="F304" s="445"/>
      <c r="G304" s="445"/>
      <c r="H304" s="445"/>
      <c r="I304" s="445"/>
      <c r="J304" s="445"/>
      <c r="K304" s="445"/>
      <c r="L304" s="445"/>
      <c r="M304" s="445"/>
      <c r="N304" s="445"/>
      <c r="O304" s="445"/>
      <c r="P304" s="445"/>
      <c r="Q304" s="445"/>
      <c r="R304" s="445"/>
      <c r="S304" s="445"/>
      <c r="T304" s="445"/>
      <c r="U304" s="445"/>
      <c r="V304" s="445"/>
      <c r="W304" s="445"/>
      <c r="X304" s="445"/>
      <c r="Y304" s="445"/>
      <c r="Z304" s="445"/>
      <c r="AA304" s="445"/>
    </row>
    <row r="305" spans="1:27" s="446" customFormat="1">
      <c r="A305" s="445"/>
      <c r="B305" s="445"/>
      <c r="C305" s="445"/>
      <c r="D305" s="445"/>
      <c r="E305" s="445"/>
      <c r="F305" s="445"/>
      <c r="G305" s="445"/>
      <c r="H305" s="445"/>
      <c r="I305" s="445"/>
      <c r="J305" s="445"/>
      <c r="K305" s="445"/>
      <c r="L305" s="445"/>
      <c r="M305" s="445"/>
      <c r="N305" s="445"/>
      <c r="O305" s="445"/>
      <c r="P305" s="445"/>
      <c r="Q305" s="445"/>
      <c r="R305" s="445"/>
      <c r="S305" s="445"/>
      <c r="T305" s="445"/>
      <c r="U305" s="445"/>
      <c r="V305" s="445"/>
      <c r="W305" s="445"/>
      <c r="X305" s="445"/>
      <c r="Y305" s="445"/>
      <c r="Z305" s="445"/>
      <c r="AA305" s="445"/>
    </row>
    <row r="306" spans="1:27" s="446" customFormat="1">
      <c r="A306" s="445"/>
      <c r="B306" s="445"/>
      <c r="C306" s="445"/>
      <c r="D306" s="445"/>
      <c r="E306" s="445"/>
      <c r="F306" s="445"/>
      <c r="G306" s="445"/>
      <c r="H306" s="445"/>
      <c r="I306" s="445"/>
      <c r="J306" s="445"/>
      <c r="K306" s="445"/>
      <c r="L306" s="445"/>
      <c r="M306" s="445"/>
      <c r="N306" s="445"/>
      <c r="O306" s="445"/>
      <c r="P306" s="445"/>
      <c r="Q306" s="445"/>
      <c r="R306" s="445"/>
      <c r="S306" s="445"/>
      <c r="T306" s="445"/>
      <c r="U306" s="445"/>
      <c r="V306" s="445"/>
      <c r="W306" s="445"/>
      <c r="X306" s="445"/>
      <c r="Y306" s="445"/>
      <c r="Z306" s="445"/>
      <c r="AA306" s="445"/>
    </row>
    <row r="307" spans="1:27" s="446" customFormat="1">
      <c r="A307" s="445"/>
      <c r="B307" s="445"/>
      <c r="C307" s="445"/>
      <c r="D307" s="445"/>
      <c r="E307" s="445"/>
      <c r="F307" s="445"/>
      <c r="G307" s="445"/>
      <c r="H307" s="445"/>
      <c r="I307" s="445"/>
      <c r="J307" s="445"/>
      <c r="K307" s="445"/>
      <c r="L307" s="445"/>
      <c r="M307" s="445"/>
      <c r="N307" s="445"/>
      <c r="O307" s="445"/>
      <c r="P307" s="445"/>
      <c r="Q307" s="445"/>
      <c r="R307" s="445"/>
      <c r="S307" s="445"/>
      <c r="T307" s="445"/>
      <c r="U307" s="445"/>
      <c r="V307" s="445"/>
      <c r="W307" s="445"/>
      <c r="X307" s="445"/>
      <c r="Y307" s="445"/>
      <c r="Z307" s="445"/>
      <c r="AA307" s="445"/>
    </row>
    <row r="308" spans="1:27" s="446" customFormat="1">
      <c r="A308" s="445"/>
      <c r="B308" s="445"/>
      <c r="C308" s="445"/>
      <c r="D308" s="445"/>
      <c r="E308" s="445"/>
      <c r="F308" s="445"/>
      <c r="G308" s="445"/>
      <c r="H308" s="445"/>
      <c r="I308" s="445"/>
      <c r="J308" s="445"/>
      <c r="K308" s="445"/>
      <c r="L308" s="445"/>
      <c r="M308" s="445"/>
      <c r="N308" s="445"/>
      <c r="O308" s="445"/>
      <c r="P308" s="445"/>
      <c r="Q308" s="445"/>
      <c r="R308" s="445"/>
      <c r="S308" s="445"/>
      <c r="T308" s="445"/>
      <c r="U308" s="445"/>
      <c r="V308" s="445"/>
      <c r="W308" s="445"/>
      <c r="X308" s="445"/>
      <c r="Y308" s="445"/>
      <c r="Z308" s="445"/>
      <c r="AA308" s="445"/>
    </row>
    <row r="309" spans="1:27" s="446" customFormat="1">
      <c r="A309" s="445"/>
      <c r="B309" s="445"/>
      <c r="C309" s="445"/>
      <c r="D309" s="445"/>
      <c r="E309" s="445"/>
      <c r="F309" s="445"/>
      <c r="G309" s="445"/>
      <c r="H309" s="445"/>
      <c r="I309" s="445"/>
      <c r="J309" s="445"/>
      <c r="K309" s="445"/>
      <c r="L309" s="445"/>
      <c r="M309" s="445"/>
      <c r="N309" s="445"/>
      <c r="O309" s="445"/>
      <c r="P309" s="445"/>
      <c r="Q309" s="445"/>
      <c r="R309" s="445"/>
      <c r="S309" s="445"/>
      <c r="T309" s="445"/>
      <c r="U309" s="445"/>
      <c r="V309" s="445"/>
      <c r="W309" s="445"/>
      <c r="X309" s="445"/>
      <c r="Y309" s="445"/>
      <c r="Z309" s="445"/>
      <c r="AA309" s="445"/>
    </row>
    <row r="310" spans="1:27" s="446" customFormat="1">
      <c r="A310" s="445"/>
      <c r="B310" s="445"/>
      <c r="C310" s="445"/>
      <c r="D310" s="445"/>
      <c r="E310" s="445"/>
      <c r="F310" s="445"/>
      <c r="G310" s="445"/>
      <c r="H310" s="445"/>
      <c r="I310" s="445"/>
      <c r="J310" s="445"/>
      <c r="K310" s="445"/>
      <c r="L310" s="445"/>
      <c r="M310" s="445"/>
      <c r="N310" s="445"/>
      <c r="O310" s="445"/>
      <c r="P310" s="445"/>
      <c r="Q310" s="445"/>
      <c r="R310" s="445"/>
      <c r="S310" s="445"/>
      <c r="T310" s="445"/>
      <c r="U310" s="445"/>
      <c r="V310" s="445"/>
      <c r="W310" s="445"/>
      <c r="X310" s="445"/>
      <c r="Y310" s="445"/>
      <c r="Z310" s="445"/>
      <c r="AA310" s="445"/>
    </row>
    <row r="311" spans="1:27" s="446" customFormat="1">
      <c r="A311" s="445"/>
      <c r="B311" s="445"/>
      <c r="C311" s="445"/>
      <c r="D311" s="445"/>
      <c r="E311" s="445"/>
      <c r="F311" s="445"/>
      <c r="G311" s="445"/>
      <c r="H311" s="445"/>
      <c r="I311" s="445"/>
      <c r="J311" s="445"/>
      <c r="K311" s="445"/>
      <c r="L311" s="445"/>
      <c r="M311" s="445"/>
      <c r="N311" s="445"/>
      <c r="O311" s="445"/>
      <c r="P311" s="445"/>
      <c r="Q311" s="445"/>
      <c r="R311" s="445"/>
      <c r="S311" s="445"/>
      <c r="T311" s="445"/>
      <c r="U311" s="445"/>
      <c r="V311" s="445"/>
      <c r="W311" s="445"/>
      <c r="X311" s="445"/>
      <c r="Y311" s="445"/>
      <c r="Z311" s="445"/>
      <c r="AA311" s="445"/>
    </row>
    <row r="312" spans="1:27" s="446" customFormat="1">
      <c r="A312" s="445"/>
      <c r="B312" s="445"/>
      <c r="C312" s="445"/>
      <c r="D312" s="445"/>
      <c r="E312" s="445"/>
      <c r="F312" s="445"/>
      <c r="G312" s="445"/>
      <c r="H312" s="445"/>
      <c r="I312" s="445"/>
      <c r="J312" s="445"/>
      <c r="K312" s="445"/>
      <c r="L312" s="445"/>
      <c r="M312" s="445"/>
      <c r="N312" s="445"/>
      <c r="O312" s="445"/>
      <c r="P312" s="445"/>
      <c r="Q312" s="445"/>
      <c r="R312" s="445"/>
      <c r="S312" s="445"/>
      <c r="T312" s="445"/>
      <c r="U312" s="445"/>
      <c r="V312" s="445"/>
      <c r="W312" s="445"/>
      <c r="X312" s="445"/>
      <c r="Y312" s="445"/>
      <c r="Z312" s="445"/>
      <c r="AA312" s="445"/>
    </row>
    <row r="313" spans="1:27" s="446" customFormat="1">
      <c r="A313" s="445"/>
      <c r="B313" s="445"/>
      <c r="C313" s="445"/>
      <c r="D313" s="445"/>
      <c r="E313" s="445"/>
      <c r="F313" s="445"/>
      <c r="G313" s="445"/>
      <c r="H313" s="445"/>
      <c r="I313" s="445"/>
      <c r="J313" s="445"/>
      <c r="K313" s="445"/>
      <c r="L313" s="445"/>
      <c r="M313" s="445"/>
      <c r="N313" s="445"/>
      <c r="O313" s="445"/>
      <c r="P313" s="445"/>
      <c r="Q313" s="445"/>
      <c r="R313" s="445"/>
      <c r="S313" s="445"/>
      <c r="T313" s="445"/>
      <c r="U313" s="445"/>
      <c r="V313" s="445"/>
      <c r="W313" s="445"/>
      <c r="X313" s="445"/>
      <c r="Y313" s="445"/>
      <c r="Z313" s="445"/>
      <c r="AA313" s="445"/>
    </row>
    <row r="314" spans="1:27" s="446" customFormat="1">
      <c r="A314" s="445"/>
      <c r="B314" s="445"/>
      <c r="C314" s="445"/>
      <c r="D314" s="445"/>
      <c r="E314" s="445"/>
      <c r="F314" s="445"/>
      <c r="G314" s="445"/>
      <c r="H314" s="445"/>
      <c r="I314" s="445"/>
      <c r="J314" s="445"/>
      <c r="K314" s="445"/>
      <c r="L314" s="445"/>
      <c r="M314" s="445"/>
      <c r="N314" s="445"/>
      <c r="O314" s="445"/>
      <c r="P314" s="445"/>
      <c r="Q314" s="445"/>
      <c r="R314" s="445"/>
      <c r="S314" s="445"/>
      <c r="T314" s="445"/>
      <c r="U314" s="445"/>
      <c r="V314" s="445"/>
      <c r="W314" s="445"/>
      <c r="X314" s="445"/>
      <c r="Y314" s="445"/>
      <c r="Z314" s="445"/>
      <c r="AA314" s="445"/>
    </row>
    <row r="315" spans="1:27" s="446" customFormat="1">
      <c r="A315" s="445"/>
      <c r="B315" s="445"/>
      <c r="C315" s="445"/>
      <c r="D315" s="445"/>
      <c r="E315" s="445"/>
      <c r="F315" s="445"/>
      <c r="G315" s="445"/>
      <c r="H315" s="445"/>
      <c r="I315" s="445"/>
      <c r="J315" s="445"/>
      <c r="K315" s="445"/>
      <c r="L315" s="445"/>
      <c r="M315" s="445"/>
      <c r="N315" s="445"/>
      <c r="O315" s="445"/>
      <c r="P315" s="445"/>
      <c r="Q315" s="445"/>
      <c r="R315" s="445"/>
      <c r="S315" s="445"/>
      <c r="T315" s="445"/>
      <c r="U315" s="445"/>
      <c r="V315" s="445"/>
      <c r="W315" s="445"/>
      <c r="X315" s="445"/>
      <c r="Y315" s="445"/>
      <c r="Z315" s="445"/>
      <c r="AA315" s="445"/>
    </row>
    <row r="316" spans="1:27" s="446" customFormat="1">
      <c r="A316" s="445"/>
      <c r="B316" s="445"/>
      <c r="C316" s="445"/>
      <c r="D316" s="445"/>
      <c r="E316" s="445"/>
      <c r="F316" s="445"/>
      <c r="G316" s="445"/>
      <c r="H316" s="445"/>
      <c r="I316" s="445"/>
      <c r="J316" s="445"/>
      <c r="K316" s="445"/>
      <c r="L316" s="445"/>
      <c r="M316" s="445"/>
      <c r="N316" s="445"/>
      <c r="O316" s="445"/>
      <c r="P316" s="445"/>
      <c r="Q316" s="445"/>
      <c r="R316" s="445"/>
      <c r="S316" s="445"/>
      <c r="T316" s="445"/>
      <c r="U316" s="445"/>
      <c r="V316" s="445"/>
      <c r="W316" s="445"/>
      <c r="X316" s="445"/>
      <c r="Y316" s="445"/>
      <c r="Z316" s="445"/>
      <c r="AA316" s="445"/>
    </row>
    <row r="317" spans="1:27" s="446" customFormat="1">
      <c r="A317" s="445"/>
      <c r="B317" s="445"/>
      <c r="C317" s="445"/>
      <c r="D317" s="445"/>
      <c r="E317" s="445"/>
      <c r="F317" s="445"/>
      <c r="G317" s="445"/>
      <c r="H317" s="445"/>
      <c r="I317" s="445"/>
      <c r="J317" s="445"/>
      <c r="K317" s="445"/>
      <c r="L317" s="445"/>
      <c r="M317" s="445"/>
      <c r="N317" s="445"/>
      <c r="O317" s="445"/>
      <c r="P317" s="445"/>
      <c r="Q317" s="445"/>
      <c r="R317" s="445"/>
      <c r="S317" s="445"/>
      <c r="T317" s="445"/>
      <c r="U317" s="445"/>
      <c r="V317" s="445"/>
      <c r="W317" s="445"/>
      <c r="X317" s="445"/>
      <c r="Y317" s="445"/>
      <c r="Z317" s="445"/>
      <c r="AA317" s="445"/>
    </row>
    <row r="318" spans="1:27" s="446" customFormat="1">
      <c r="A318" s="445"/>
      <c r="B318" s="445"/>
      <c r="C318" s="445"/>
      <c r="D318" s="445"/>
      <c r="E318" s="445"/>
      <c r="F318" s="445"/>
      <c r="G318" s="445"/>
      <c r="H318" s="445"/>
      <c r="I318" s="445"/>
      <c r="J318" s="445"/>
      <c r="K318" s="445"/>
      <c r="L318" s="445"/>
      <c r="M318" s="445"/>
      <c r="N318" s="445"/>
      <c r="O318" s="445"/>
      <c r="P318" s="445"/>
      <c r="Q318" s="445"/>
      <c r="R318" s="445"/>
      <c r="S318" s="445"/>
      <c r="T318" s="445"/>
      <c r="U318" s="445"/>
      <c r="V318" s="445"/>
      <c r="W318" s="445"/>
      <c r="X318" s="445"/>
      <c r="Y318" s="445"/>
      <c r="Z318" s="445"/>
      <c r="AA318" s="445"/>
    </row>
    <row r="319" spans="1:27" s="446" customFormat="1">
      <c r="A319" s="445"/>
      <c r="B319" s="445"/>
      <c r="C319" s="445"/>
      <c r="D319" s="445"/>
      <c r="E319" s="445"/>
      <c r="F319" s="445"/>
      <c r="G319" s="445"/>
      <c r="H319" s="445"/>
      <c r="I319" s="445"/>
      <c r="J319" s="445"/>
      <c r="K319" s="445"/>
      <c r="L319" s="445"/>
      <c r="M319" s="445"/>
      <c r="N319" s="445"/>
      <c r="O319" s="445"/>
      <c r="P319" s="445"/>
      <c r="Q319" s="445"/>
      <c r="R319" s="445"/>
      <c r="S319" s="445"/>
      <c r="T319" s="445"/>
      <c r="U319" s="445"/>
      <c r="V319" s="445"/>
      <c r="W319" s="445"/>
      <c r="X319" s="445"/>
      <c r="Y319" s="445"/>
      <c r="Z319" s="445"/>
      <c r="AA319" s="445"/>
    </row>
    <row r="320" spans="1:27" s="446" customFormat="1">
      <c r="A320" s="445"/>
      <c r="B320" s="445"/>
      <c r="C320" s="445"/>
      <c r="D320" s="445"/>
      <c r="E320" s="445"/>
      <c r="F320" s="445"/>
      <c r="G320" s="445"/>
      <c r="H320" s="445"/>
      <c r="I320" s="445"/>
      <c r="J320" s="445"/>
      <c r="K320" s="445"/>
      <c r="L320" s="445"/>
      <c r="M320" s="445"/>
      <c r="N320" s="445"/>
      <c r="O320" s="445"/>
      <c r="P320" s="445"/>
      <c r="Q320" s="445"/>
      <c r="R320" s="445"/>
      <c r="S320" s="445"/>
      <c r="T320" s="445"/>
      <c r="U320" s="445"/>
      <c r="V320" s="445"/>
      <c r="W320" s="445"/>
      <c r="X320" s="445"/>
      <c r="Y320" s="445"/>
      <c r="Z320" s="445"/>
      <c r="AA320" s="445"/>
    </row>
    <row r="321" spans="1:27" s="446" customFormat="1">
      <c r="A321" s="445"/>
      <c r="B321" s="445"/>
      <c r="C321" s="445"/>
      <c r="D321" s="445"/>
      <c r="E321" s="445"/>
      <c r="F321" s="445"/>
      <c r="G321" s="445"/>
      <c r="H321" s="445"/>
      <c r="I321" s="445"/>
      <c r="J321" s="445"/>
      <c r="K321" s="445"/>
      <c r="L321" s="445"/>
      <c r="M321" s="445"/>
      <c r="N321" s="445"/>
      <c r="O321" s="445"/>
      <c r="P321" s="445"/>
      <c r="Q321" s="445"/>
      <c r="R321" s="445"/>
      <c r="S321" s="445"/>
      <c r="T321" s="445"/>
      <c r="U321" s="445"/>
      <c r="V321" s="445"/>
      <c r="W321" s="445"/>
      <c r="X321" s="445"/>
      <c r="Y321" s="445"/>
      <c r="Z321" s="445"/>
      <c r="AA321" s="445"/>
    </row>
    <row r="322" spans="1:27" s="446" customFormat="1">
      <c r="A322" s="445"/>
      <c r="B322" s="445"/>
      <c r="C322" s="445"/>
      <c r="D322" s="445"/>
      <c r="E322" s="445"/>
      <c r="F322" s="445"/>
      <c r="G322" s="445"/>
      <c r="H322" s="445"/>
      <c r="I322" s="445"/>
      <c r="J322" s="445"/>
      <c r="K322" s="445"/>
      <c r="L322" s="445"/>
      <c r="M322" s="445"/>
      <c r="N322" s="445"/>
      <c r="O322" s="445"/>
      <c r="P322" s="445"/>
      <c r="Q322" s="445"/>
      <c r="R322" s="445"/>
      <c r="S322" s="445"/>
      <c r="T322" s="445"/>
      <c r="U322" s="445"/>
      <c r="V322" s="445"/>
      <c r="W322" s="445"/>
      <c r="X322" s="445"/>
      <c r="Y322" s="445"/>
      <c r="Z322" s="445"/>
      <c r="AA322" s="445"/>
    </row>
    <row r="323" spans="1:27" s="446" customFormat="1">
      <c r="A323" s="445"/>
      <c r="B323" s="445"/>
      <c r="C323" s="445"/>
      <c r="D323" s="445"/>
      <c r="E323" s="445"/>
      <c r="F323" s="445"/>
      <c r="G323" s="445"/>
      <c r="H323" s="445"/>
      <c r="I323" s="445"/>
      <c r="J323" s="445"/>
      <c r="K323" s="445"/>
      <c r="L323" s="445"/>
      <c r="M323" s="445"/>
      <c r="N323" s="445"/>
      <c r="O323" s="445"/>
      <c r="P323" s="445"/>
      <c r="Q323" s="445"/>
      <c r="R323" s="445"/>
      <c r="S323" s="445"/>
      <c r="T323" s="445"/>
      <c r="U323" s="445"/>
      <c r="V323" s="445"/>
      <c r="W323" s="445"/>
      <c r="X323" s="445"/>
      <c r="Y323" s="445"/>
      <c r="Z323" s="445"/>
      <c r="AA323" s="445"/>
    </row>
    <row r="324" spans="1:27" s="446" customFormat="1">
      <c r="A324" s="445"/>
      <c r="B324" s="445"/>
      <c r="C324" s="445"/>
      <c r="D324" s="445"/>
      <c r="E324" s="445"/>
      <c r="F324" s="445"/>
      <c r="G324" s="445"/>
      <c r="H324" s="445"/>
      <c r="I324" s="445"/>
      <c r="J324" s="445"/>
      <c r="K324" s="445"/>
      <c r="L324" s="445"/>
      <c r="M324" s="445"/>
      <c r="N324" s="445"/>
      <c r="O324" s="445"/>
      <c r="P324" s="445"/>
      <c r="Q324" s="445"/>
      <c r="R324" s="445"/>
      <c r="S324" s="445"/>
      <c r="T324" s="445"/>
      <c r="U324" s="445"/>
      <c r="V324" s="445"/>
      <c r="W324" s="445"/>
      <c r="X324" s="445"/>
      <c r="Y324" s="445"/>
      <c r="Z324" s="445"/>
      <c r="AA324" s="445"/>
    </row>
    <row r="325" spans="1:27" s="446" customFormat="1">
      <c r="A325" s="445"/>
      <c r="B325" s="445"/>
      <c r="C325" s="445"/>
      <c r="D325" s="445"/>
      <c r="E325" s="445"/>
      <c r="F325" s="445"/>
      <c r="G325" s="445"/>
      <c r="H325" s="445"/>
      <c r="I325" s="445"/>
      <c r="J325" s="445"/>
      <c r="K325" s="445"/>
      <c r="L325" s="445"/>
      <c r="M325" s="445"/>
      <c r="N325" s="445"/>
      <c r="O325" s="445"/>
      <c r="P325" s="445"/>
      <c r="Q325" s="445"/>
      <c r="R325" s="445"/>
      <c r="S325" s="445"/>
      <c r="T325" s="445"/>
      <c r="U325" s="445"/>
      <c r="V325" s="445"/>
      <c r="W325" s="445"/>
      <c r="X325" s="445"/>
      <c r="Y325" s="445"/>
      <c r="Z325" s="445"/>
      <c r="AA325" s="445"/>
    </row>
    <row r="326" spans="1:27" s="446" customFormat="1">
      <c r="A326" s="445"/>
      <c r="B326" s="445"/>
      <c r="C326" s="445"/>
      <c r="D326" s="445"/>
      <c r="E326" s="445"/>
      <c r="F326" s="445"/>
      <c r="G326" s="445"/>
      <c r="H326" s="445"/>
      <c r="I326" s="445"/>
      <c r="J326" s="445"/>
      <c r="K326" s="445"/>
      <c r="L326" s="445"/>
      <c r="M326" s="445"/>
      <c r="N326" s="445"/>
      <c r="O326" s="445"/>
      <c r="P326" s="445"/>
      <c r="Q326" s="445"/>
      <c r="R326" s="445"/>
      <c r="S326" s="445"/>
      <c r="T326" s="445"/>
      <c r="U326" s="445"/>
      <c r="V326" s="445"/>
      <c r="W326" s="445"/>
      <c r="X326" s="445"/>
      <c r="Y326" s="445"/>
      <c r="Z326" s="445"/>
      <c r="AA326" s="445"/>
    </row>
    <row r="327" spans="1:27" s="446" customFormat="1">
      <c r="A327" s="445"/>
      <c r="B327" s="445"/>
      <c r="C327" s="445"/>
      <c r="D327" s="445"/>
      <c r="E327" s="445"/>
      <c r="F327" s="445"/>
      <c r="G327" s="445"/>
      <c r="H327" s="445"/>
      <c r="I327" s="445"/>
      <c r="J327" s="445"/>
      <c r="K327" s="445"/>
      <c r="L327" s="445"/>
      <c r="M327" s="445"/>
      <c r="N327" s="445"/>
      <c r="O327" s="445"/>
      <c r="P327" s="445"/>
      <c r="Q327" s="445"/>
      <c r="R327" s="445"/>
      <c r="S327" s="445"/>
      <c r="T327" s="445"/>
      <c r="U327" s="445"/>
      <c r="V327" s="445"/>
      <c r="W327" s="445"/>
      <c r="X327" s="445"/>
      <c r="Y327" s="445"/>
      <c r="Z327" s="445"/>
      <c r="AA327" s="445"/>
    </row>
    <row r="328" spans="1:27" s="446" customFormat="1">
      <c r="A328" s="445"/>
      <c r="B328" s="445"/>
      <c r="C328" s="445"/>
      <c r="D328" s="445"/>
      <c r="E328" s="445"/>
      <c r="F328" s="445"/>
      <c r="G328" s="445"/>
      <c r="H328" s="445"/>
      <c r="I328" s="445"/>
      <c r="J328" s="445"/>
      <c r="K328" s="445"/>
      <c r="L328" s="445"/>
      <c r="M328" s="445"/>
      <c r="N328" s="445"/>
      <c r="O328" s="445"/>
      <c r="P328" s="445"/>
      <c r="Q328" s="445"/>
      <c r="R328" s="445"/>
      <c r="S328" s="445"/>
      <c r="T328" s="445"/>
      <c r="U328" s="445"/>
      <c r="V328" s="445"/>
      <c r="W328" s="445"/>
      <c r="X328" s="445"/>
      <c r="Y328" s="445"/>
      <c r="Z328" s="445"/>
      <c r="AA328" s="445"/>
    </row>
    <row r="329" spans="1:27" s="446" customFormat="1">
      <c r="A329" s="445"/>
      <c r="B329" s="445"/>
      <c r="C329" s="445"/>
      <c r="D329" s="445"/>
      <c r="E329" s="445"/>
      <c r="F329" s="445"/>
      <c r="G329" s="445"/>
      <c r="H329" s="445"/>
      <c r="I329" s="445"/>
      <c r="J329" s="445"/>
      <c r="K329" s="445"/>
      <c r="L329" s="445"/>
      <c r="M329" s="445"/>
      <c r="N329" s="445"/>
      <c r="O329" s="445"/>
      <c r="P329" s="445"/>
      <c r="Q329" s="445"/>
      <c r="R329" s="445"/>
      <c r="S329" s="445"/>
      <c r="T329" s="445"/>
      <c r="U329" s="445"/>
      <c r="V329" s="445"/>
      <c r="W329" s="445"/>
      <c r="X329" s="445"/>
      <c r="Y329" s="445"/>
      <c r="Z329" s="445"/>
      <c r="AA329" s="445"/>
    </row>
    <row r="330" spans="1:27" s="446" customFormat="1">
      <c r="A330" s="445"/>
      <c r="B330" s="445"/>
      <c r="C330" s="445"/>
      <c r="D330" s="445"/>
      <c r="E330" s="445"/>
      <c r="F330" s="445"/>
      <c r="G330" s="445"/>
      <c r="H330" s="445"/>
      <c r="I330" s="445"/>
      <c r="J330" s="445"/>
      <c r="K330" s="445"/>
      <c r="L330" s="445"/>
      <c r="M330" s="445"/>
      <c r="N330" s="445"/>
      <c r="O330" s="445"/>
      <c r="P330" s="445"/>
      <c r="Q330" s="445"/>
      <c r="R330" s="445"/>
      <c r="S330" s="445"/>
      <c r="T330" s="445"/>
      <c r="U330" s="445"/>
      <c r="V330" s="445"/>
      <c r="W330" s="445"/>
      <c r="X330" s="445"/>
      <c r="Y330" s="445"/>
      <c r="Z330" s="445"/>
      <c r="AA330" s="445"/>
    </row>
    <row r="331" spans="1:27" s="446" customFormat="1">
      <c r="A331" s="445"/>
      <c r="B331" s="445"/>
      <c r="C331" s="445"/>
      <c r="D331" s="445"/>
      <c r="E331" s="445"/>
      <c r="F331" s="445"/>
      <c r="G331" s="445"/>
      <c r="H331" s="445"/>
      <c r="I331" s="445"/>
      <c r="J331" s="445"/>
      <c r="K331" s="445"/>
      <c r="L331" s="445"/>
      <c r="M331" s="445"/>
      <c r="N331" s="445"/>
      <c r="O331" s="445"/>
      <c r="P331" s="445"/>
      <c r="Q331" s="445"/>
      <c r="R331" s="445"/>
      <c r="S331" s="445"/>
      <c r="T331" s="445"/>
      <c r="U331" s="445"/>
      <c r="V331" s="445"/>
      <c r="W331" s="445"/>
      <c r="X331" s="445"/>
      <c r="Y331" s="445"/>
      <c r="Z331" s="445"/>
      <c r="AA331" s="445"/>
    </row>
    <row r="332" spans="1:27" s="446" customFormat="1">
      <c r="A332" s="445"/>
      <c r="B332" s="445"/>
      <c r="C332" s="445"/>
      <c r="D332" s="445"/>
      <c r="E332" s="445"/>
      <c r="F332" s="445"/>
      <c r="G332" s="445"/>
      <c r="H332" s="445"/>
      <c r="I332" s="445"/>
      <c r="J332" s="445"/>
      <c r="K332" s="445"/>
      <c r="L332" s="445"/>
      <c r="M332" s="445"/>
      <c r="N332" s="445"/>
      <c r="O332" s="445"/>
      <c r="P332" s="445"/>
      <c r="Q332" s="445"/>
      <c r="R332" s="445"/>
      <c r="S332" s="445"/>
      <c r="T332" s="445"/>
      <c r="U332" s="445"/>
      <c r="V332" s="445"/>
      <c r="W332" s="445"/>
      <c r="X332" s="445"/>
      <c r="Y332" s="445"/>
      <c r="Z332" s="445"/>
      <c r="AA332" s="445"/>
    </row>
    <row r="333" spans="1:27" s="446" customFormat="1">
      <c r="A333" s="445"/>
      <c r="B333" s="445"/>
      <c r="C333" s="445"/>
      <c r="D333" s="445"/>
      <c r="E333" s="445"/>
      <c r="F333" s="445"/>
      <c r="G333" s="445"/>
      <c r="H333" s="445"/>
      <c r="I333" s="445"/>
      <c r="J333" s="445"/>
      <c r="K333" s="445"/>
      <c r="L333" s="445"/>
      <c r="M333" s="445"/>
      <c r="N333" s="445"/>
      <c r="O333" s="445"/>
      <c r="P333" s="445"/>
      <c r="Q333" s="445"/>
      <c r="R333" s="445"/>
      <c r="S333" s="445"/>
      <c r="T333" s="445"/>
      <c r="U333" s="445"/>
      <c r="V333" s="445"/>
      <c r="W333" s="445"/>
      <c r="X333" s="445"/>
      <c r="Y333" s="445"/>
      <c r="Z333" s="445"/>
      <c r="AA333" s="445"/>
    </row>
    <row r="334" spans="1:27" s="446" customFormat="1">
      <c r="A334" s="445"/>
      <c r="B334" s="445"/>
      <c r="C334" s="445"/>
      <c r="D334" s="445"/>
      <c r="E334" s="445"/>
      <c r="F334" s="445"/>
      <c r="G334" s="445"/>
      <c r="H334" s="445"/>
      <c r="I334" s="445"/>
      <c r="J334" s="445"/>
      <c r="K334" s="445"/>
      <c r="L334" s="445"/>
      <c r="M334" s="445"/>
      <c r="N334" s="445"/>
      <c r="O334" s="445"/>
      <c r="P334" s="445"/>
      <c r="Q334" s="445"/>
      <c r="R334" s="445"/>
      <c r="S334" s="445"/>
      <c r="T334" s="445"/>
      <c r="U334" s="445"/>
      <c r="V334" s="445"/>
      <c r="W334" s="445"/>
      <c r="X334" s="445"/>
      <c r="Y334" s="445"/>
      <c r="Z334" s="445"/>
      <c r="AA334" s="445"/>
    </row>
    <row r="335" spans="1:27" s="446" customFormat="1">
      <c r="A335" s="445"/>
      <c r="B335" s="445"/>
      <c r="C335" s="445"/>
      <c r="D335" s="445"/>
      <c r="E335" s="445"/>
      <c r="F335" s="445"/>
      <c r="G335" s="445"/>
      <c r="H335" s="445"/>
      <c r="I335" s="445"/>
      <c r="J335" s="445"/>
      <c r="K335" s="445"/>
      <c r="L335" s="445"/>
      <c r="M335" s="445"/>
      <c r="N335" s="445"/>
      <c r="O335" s="445"/>
      <c r="P335" s="445"/>
      <c r="Q335" s="445"/>
      <c r="R335" s="445"/>
      <c r="S335" s="445"/>
      <c r="T335" s="445"/>
      <c r="U335" s="445"/>
      <c r="V335" s="445"/>
      <c r="W335" s="445"/>
      <c r="X335" s="445"/>
      <c r="Y335" s="445"/>
      <c r="Z335" s="445"/>
      <c r="AA335" s="445"/>
    </row>
    <row r="336" spans="1:27" s="446" customFormat="1">
      <c r="A336" s="445"/>
      <c r="B336" s="445"/>
      <c r="C336" s="445"/>
      <c r="D336" s="445"/>
      <c r="E336" s="445"/>
      <c r="F336" s="445"/>
      <c r="G336" s="445"/>
      <c r="H336" s="445"/>
      <c r="I336" s="445"/>
      <c r="J336" s="445"/>
      <c r="K336" s="445"/>
      <c r="L336" s="445"/>
      <c r="M336" s="445"/>
      <c r="N336" s="445"/>
      <c r="O336" s="445"/>
      <c r="P336" s="445"/>
      <c r="Q336" s="445"/>
      <c r="R336" s="445"/>
      <c r="S336" s="445"/>
      <c r="T336" s="445"/>
      <c r="U336" s="445"/>
      <c r="V336" s="445"/>
      <c r="W336" s="445"/>
      <c r="X336" s="445"/>
      <c r="Y336" s="445"/>
      <c r="Z336" s="445"/>
      <c r="AA336" s="445"/>
    </row>
    <row r="337" spans="1:27" s="446" customFormat="1">
      <c r="A337" s="445"/>
      <c r="B337" s="445"/>
      <c r="C337" s="445"/>
      <c r="D337" s="445"/>
      <c r="E337" s="445"/>
      <c r="F337" s="445"/>
      <c r="G337" s="445"/>
      <c r="H337" s="445"/>
      <c r="I337" s="445"/>
      <c r="J337" s="445"/>
      <c r="K337" s="445"/>
      <c r="L337" s="445"/>
      <c r="M337" s="445"/>
      <c r="N337" s="445"/>
      <c r="O337" s="445"/>
      <c r="P337" s="445"/>
      <c r="Q337" s="445"/>
      <c r="R337" s="445"/>
      <c r="S337" s="445"/>
      <c r="T337" s="445"/>
      <c r="U337" s="445"/>
      <c r="V337" s="445"/>
      <c r="W337" s="445"/>
      <c r="X337" s="445"/>
      <c r="Y337" s="445"/>
      <c r="Z337" s="445"/>
      <c r="AA337" s="445"/>
    </row>
    <row r="338" spans="1:27" s="446" customFormat="1">
      <c r="A338" s="445"/>
      <c r="B338" s="445"/>
      <c r="C338" s="445"/>
      <c r="D338" s="445"/>
      <c r="E338" s="445"/>
      <c r="F338" s="445"/>
      <c r="G338" s="445"/>
      <c r="H338" s="445"/>
      <c r="I338" s="445"/>
      <c r="J338" s="445"/>
      <c r="K338" s="445"/>
      <c r="L338" s="445"/>
      <c r="M338" s="445"/>
      <c r="N338" s="445"/>
      <c r="O338" s="445"/>
      <c r="P338" s="445"/>
      <c r="Q338" s="445"/>
      <c r="R338" s="445"/>
      <c r="S338" s="445"/>
      <c r="T338" s="445"/>
      <c r="U338" s="445"/>
      <c r="V338" s="445"/>
      <c r="W338" s="445"/>
      <c r="X338" s="445"/>
      <c r="Y338" s="445"/>
      <c r="Z338" s="445"/>
      <c r="AA338" s="445"/>
    </row>
    <row r="339" spans="1:27" s="446" customFormat="1">
      <c r="A339" s="445"/>
      <c r="B339" s="445"/>
      <c r="C339" s="445"/>
      <c r="D339" s="445"/>
      <c r="E339" s="445"/>
      <c r="F339" s="445"/>
      <c r="G339" s="445"/>
      <c r="H339" s="445"/>
      <c r="I339" s="445"/>
      <c r="J339" s="445"/>
      <c r="K339" s="445"/>
      <c r="L339" s="445"/>
      <c r="M339" s="445"/>
      <c r="N339" s="445"/>
      <c r="O339" s="445"/>
      <c r="P339" s="445"/>
      <c r="Q339" s="445"/>
      <c r="R339" s="445"/>
      <c r="S339" s="445"/>
      <c r="T339" s="445"/>
      <c r="U339" s="445"/>
      <c r="V339" s="445"/>
      <c r="W339" s="445"/>
      <c r="X339" s="445"/>
      <c r="Y339" s="445"/>
      <c r="Z339" s="445"/>
      <c r="AA339" s="445"/>
    </row>
    <row r="340" spans="1:27" s="446" customFormat="1">
      <c r="A340" s="445"/>
      <c r="B340" s="445"/>
      <c r="C340" s="445"/>
      <c r="D340" s="445"/>
      <c r="E340" s="445"/>
      <c r="F340" s="445"/>
      <c r="G340" s="445"/>
      <c r="H340" s="445"/>
      <c r="I340" s="445"/>
      <c r="J340" s="445"/>
      <c r="K340" s="445"/>
      <c r="L340" s="445"/>
      <c r="M340" s="445"/>
      <c r="N340" s="445"/>
      <c r="O340" s="445"/>
      <c r="P340" s="445"/>
      <c r="Q340" s="445"/>
      <c r="R340" s="445"/>
      <c r="S340" s="445"/>
      <c r="T340" s="445"/>
      <c r="U340" s="445"/>
      <c r="V340" s="445"/>
      <c r="W340" s="445"/>
      <c r="X340" s="445"/>
      <c r="Y340" s="445"/>
      <c r="Z340" s="445"/>
      <c r="AA340" s="445"/>
    </row>
    <row r="341" spans="1:27" s="446" customFormat="1">
      <c r="A341" s="445"/>
      <c r="B341" s="445"/>
      <c r="C341" s="445"/>
      <c r="D341" s="445"/>
      <c r="E341" s="445"/>
      <c r="F341" s="445"/>
      <c r="G341" s="445"/>
      <c r="H341" s="445"/>
      <c r="I341" s="445"/>
      <c r="J341" s="445"/>
      <c r="K341" s="445"/>
      <c r="L341" s="445"/>
      <c r="M341" s="445"/>
      <c r="N341" s="445"/>
      <c r="O341" s="445"/>
      <c r="P341" s="445"/>
      <c r="Q341" s="445"/>
      <c r="R341" s="445"/>
      <c r="S341" s="445"/>
      <c r="T341" s="445"/>
      <c r="U341" s="445"/>
      <c r="V341" s="445"/>
      <c r="W341" s="445"/>
      <c r="X341" s="445"/>
      <c r="Y341" s="445"/>
      <c r="Z341" s="445"/>
      <c r="AA341" s="445"/>
    </row>
    <row r="342" spans="1:27" s="446" customFormat="1">
      <c r="A342" s="445"/>
      <c r="B342" s="445"/>
      <c r="C342" s="445"/>
      <c r="D342" s="445"/>
      <c r="E342" s="445"/>
      <c r="F342" s="445"/>
      <c r="G342" s="445"/>
      <c r="H342" s="445"/>
      <c r="I342" s="445"/>
      <c r="J342" s="445"/>
      <c r="K342" s="445"/>
      <c r="L342" s="445"/>
      <c r="M342" s="445"/>
      <c r="N342" s="445"/>
      <c r="O342" s="445"/>
      <c r="P342" s="445"/>
      <c r="Q342" s="445"/>
      <c r="R342" s="445"/>
      <c r="S342" s="445"/>
      <c r="T342" s="445"/>
      <c r="U342" s="445"/>
      <c r="V342" s="445"/>
      <c r="W342" s="445"/>
      <c r="X342" s="445"/>
      <c r="Y342" s="445"/>
      <c r="Z342" s="445"/>
      <c r="AA342" s="445"/>
    </row>
    <row r="343" spans="1:27" s="446" customFormat="1">
      <c r="A343" s="445"/>
      <c r="B343" s="445"/>
      <c r="C343" s="445"/>
      <c r="D343" s="445"/>
      <c r="E343" s="445"/>
      <c r="F343" s="445"/>
      <c r="G343" s="445"/>
      <c r="H343" s="445"/>
      <c r="I343" s="445"/>
      <c r="J343" s="445"/>
      <c r="K343" s="445"/>
      <c r="L343" s="445"/>
      <c r="M343" s="445"/>
      <c r="N343" s="445"/>
      <c r="O343" s="445"/>
      <c r="P343" s="445"/>
      <c r="Q343" s="445"/>
      <c r="R343" s="445"/>
      <c r="S343" s="445"/>
      <c r="T343" s="445"/>
      <c r="U343" s="445"/>
      <c r="V343" s="445"/>
      <c r="W343" s="445"/>
      <c r="X343" s="445"/>
      <c r="Y343" s="445"/>
      <c r="Z343" s="445"/>
      <c r="AA343" s="445"/>
    </row>
    <row r="344" spans="1:27" s="446" customFormat="1">
      <c r="A344" s="445"/>
      <c r="B344" s="445"/>
      <c r="C344" s="445"/>
      <c r="D344" s="445"/>
      <c r="E344" s="445"/>
      <c r="F344" s="445"/>
      <c r="G344" s="445"/>
      <c r="H344" s="445"/>
      <c r="I344" s="445"/>
      <c r="J344" s="445"/>
      <c r="K344" s="445"/>
      <c r="L344" s="445"/>
      <c r="M344" s="445"/>
      <c r="N344" s="445"/>
      <c r="O344" s="445"/>
      <c r="P344" s="445"/>
      <c r="Q344" s="445"/>
      <c r="R344" s="445"/>
      <c r="S344" s="445"/>
      <c r="T344" s="445"/>
      <c r="U344" s="445"/>
      <c r="V344" s="445"/>
      <c r="W344" s="445"/>
      <c r="X344" s="445"/>
      <c r="Y344" s="445"/>
      <c r="Z344" s="445"/>
      <c r="AA344" s="445"/>
    </row>
    <row r="345" spans="1:27" s="446" customFormat="1">
      <c r="A345" s="445"/>
      <c r="B345" s="445"/>
      <c r="C345" s="445"/>
      <c r="D345" s="445"/>
      <c r="E345" s="445"/>
      <c r="F345" s="445"/>
      <c r="G345" s="445"/>
      <c r="H345" s="445"/>
      <c r="I345" s="445"/>
      <c r="J345" s="445"/>
      <c r="K345" s="445"/>
      <c r="L345" s="445"/>
      <c r="M345" s="445"/>
      <c r="N345" s="445"/>
      <c r="O345" s="445"/>
      <c r="P345" s="445"/>
      <c r="Q345" s="445"/>
      <c r="R345" s="445"/>
      <c r="S345" s="445"/>
      <c r="T345" s="445"/>
      <c r="U345" s="445"/>
      <c r="V345" s="445"/>
      <c r="W345" s="445"/>
      <c r="X345" s="445"/>
      <c r="Y345" s="445"/>
      <c r="Z345" s="445"/>
      <c r="AA345" s="445"/>
    </row>
    <row r="346" spans="1:27" s="446" customFormat="1">
      <c r="A346" s="445"/>
      <c r="B346" s="445"/>
      <c r="C346" s="445"/>
      <c r="D346" s="445"/>
      <c r="E346" s="445"/>
      <c r="F346" s="445"/>
      <c r="G346" s="445"/>
      <c r="H346" s="445"/>
      <c r="I346" s="445"/>
      <c r="J346" s="445"/>
      <c r="K346" s="445"/>
      <c r="L346" s="445"/>
      <c r="M346" s="445"/>
      <c r="N346" s="445"/>
      <c r="O346" s="445"/>
      <c r="P346" s="445"/>
      <c r="Q346" s="445"/>
      <c r="R346" s="445"/>
      <c r="S346" s="445"/>
      <c r="T346" s="445"/>
      <c r="U346" s="445"/>
      <c r="V346" s="445"/>
      <c r="W346" s="445"/>
      <c r="X346" s="445"/>
      <c r="Y346" s="445"/>
      <c r="Z346" s="445"/>
      <c r="AA346" s="445"/>
    </row>
    <row r="347" spans="1:27" s="446" customFormat="1">
      <c r="A347" s="445"/>
      <c r="B347" s="445"/>
      <c r="C347" s="445"/>
      <c r="D347" s="445"/>
      <c r="E347" s="445"/>
      <c r="F347" s="445"/>
      <c r="G347" s="445"/>
      <c r="H347" s="445"/>
      <c r="I347" s="445"/>
      <c r="J347" s="445"/>
      <c r="K347" s="445"/>
      <c r="L347" s="445"/>
      <c r="M347" s="445"/>
      <c r="N347" s="445"/>
      <c r="O347" s="445"/>
      <c r="P347" s="445"/>
      <c r="Q347" s="445"/>
      <c r="R347" s="445"/>
      <c r="S347" s="445"/>
      <c r="T347" s="445"/>
      <c r="U347" s="445"/>
      <c r="V347" s="445"/>
      <c r="W347" s="445"/>
      <c r="X347" s="445"/>
      <c r="Y347" s="445"/>
      <c r="Z347" s="445"/>
      <c r="AA347" s="445"/>
    </row>
    <row r="348" spans="1:27" s="446" customFormat="1">
      <c r="A348" s="445"/>
      <c r="B348" s="445"/>
      <c r="C348" s="445"/>
      <c r="D348" s="445"/>
      <c r="E348" s="445"/>
      <c r="F348" s="445"/>
      <c r="G348" s="445"/>
      <c r="H348" s="445"/>
      <c r="I348" s="445"/>
      <c r="J348" s="445"/>
      <c r="K348" s="445"/>
      <c r="L348" s="445"/>
      <c r="M348" s="445"/>
      <c r="N348" s="445"/>
      <c r="O348" s="445"/>
      <c r="P348" s="445"/>
      <c r="Q348" s="445"/>
      <c r="R348" s="445"/>
      <c r="S348" s="445"/>
      <c r="T348" s="445"/>
      <c r="U348" s="445"/>
      <c r="V348" s="445"/>
      <c r="W348" s="445"/>
      <c r="X348" s="445"/>
      <c r="Y348" s="445"/>
      <c r="Z348" s="445"/>
      <c r="AA348" s="445"/>
    </row>
    <row r="349" spans="1:27" s="446" customFormat="1">
      <c r="A349" s="445"/>
      <c r="B349" s="445"/>
      <c r="C349" s="445"/>
      <c r="D349" s="445"/>
      <c r="E349" s="445"/>
      <c r="F349" s="445"/>
      <c r="G349" s="445"/>
      <c r="H349" s="445"/>
      <c r="I349" s="445"/>
      <c r="J349" s="445"/>
      <c r="K349" s="445"/>
      <c r="L349" s="445"/>
      <c r="M349" s="445"/>
      <c r="N349" s="445"/>
      <c r="O349" s="445"/>
      <c r="P349" s="445"/>
      <c r="Q349" s="445"/>
      <c r="R349" s="445"/>
      <c r="S349" s="445"/>
      <c r="T349" s="445"/>
      <c r="U349" s="445"/>
      <c r="V349" s="445"/>
      <c r="W349" s="445"/>
      <c r="X349" s="445"/>
      <c r="Y349" s="445"/>
      <c r="Z349" s="445"/>
      <c r="AA349" s="445"/>
    </row>
    <row r="350" spans="1:27" s="446" customFormat="1">
      <c r="A350" s="445"/>
      <c r="B350" s="445"/>
      <c r="C350" s="445"/>
      <c r="D350" s="445"/>
      <c r="E350" s="445"/>
      <c r="F350" s="445"/>
      <c r="G350" s="445"/>
      <c r="H350" s="445"/>
      <c r="I350" s="445"/>
      <c r="J350" s="445"/>
      <c r="K350" s="445"/>
      <c r="L350" s="445"/>
      <c r="M350" s="445"/>
      <c r="N350" s="445"/>
      <c r="O350" s="445"/>
      <c r="P350" s="445"/>
      <c r="Q350" s="445"/>
      <c r="R350" s="445"/>
      <c r="S350" s="445"/>
      <c r="T350" s="445"/>
      <c r="U350" s="445"/>
      <c r="V350" s="445"/>
      <c r="W350" s="445"/>
      <c r="X350" s="445"/>
      <c r="Y350" s="445"/>
      <c r="Z350" s="445"/>
      <c r="AA350" s="445"/>
    </row>
    <row r="351" spans="1:27" s="446" customFormat="1">
      <c r="A351" s="445"/>
      <c r="B351" s="445"/>
      <c r="C351" s="445"/>
      <c r="D351" s="445"/>
      <c r="E351" s="445"/>
      <c r="F351" s="445"/>
      <c r="G351" s="445"/>
      <c r="H351" s="445"/>
      <c r="I351" s="445"/>
      <c r="J351" s="445"/>
      <c r="K351" s="445"/>
      <c r="L351" s="445"/>
      <c r="M351" s="445"/>
      <c r="N351" s="445"/>
      <c r="O351" s="445"/>
      <c r="P351" s="445"/>
      <c r="Q351" s="445"/>
      <c r="R351" s="445"/>
      <c r="S351" s="445"/>
      <c r="T351" s="445"/>
      <c r="U351" s="445"/>
      <c r="V351" s="445"/>
      <c r="W351" s="445"/>
      <c r="X351" s="445"/>
      <c r="Y351" s="445"/>
      <c r="Z351" s="445"/>
      <c r="AA351" s="445"/>
    </row>
    <row r="352" spans="1:27" s="446" customFormat="1">
      <c r="A352" s="445"/>
      <c r="B352" s="445"/>
      <c r="C352" s="445"/>
      <c r="D352" s="445"/>
      <c r="E352" s="445"/>
      <c r="F352" s="445"/>
      <c r="G352" s="445"/>
      <c r="H352" s="445"/>
      <c r="I352" s="445"/>
      <c r="J352" s="445"/>
      <c r="K352" s="445"/>
      <c r="L352" s="445"/>
      <c r="M352" s="445"/>
      <c r="N352" s="445"/>
      <c r="O352" s="445"/>
      <c r="P352" s="445"/>
      <c r="Q352" s="445"/>
      <c r="R352" s="445"/>
      <c r="S352" s="445"/>
      <c r="T352" s="445"/>
      <c r="U352" s="445"/>
      <c r="V352" s="445"/>
      <c r="W352" s="445"/>
      <c r="X352" s="445"/>
      <c r="Y352" s="445"/>
      <c r="Z352" s="445"/>
      <c r="AA352" s="445"/>
    </row>
    <row r="353" spans="1:27" s="446" customFormat="1">
      <c r="A353" s="445"/>
      <c r="B353" s="445"/>
      <c r="C353" s="445"/>
      <c r="D353" s="445"/>
      <c r="E353" s="445"/>
      <c r="F353" s="445"/>
      <c r="G353" s="445"/>
      <c r="H353" s="445"/>
      <c r="I353" s="445"/>
      <c r="J353" s="445"/>
      <c r="K353" s="445"/>
      <c r="L353" s="445"/>
      <c r="M353" s="445"/>
      <c r="N353" s="445"/>
      <c r="O353" s="445"/>
      <c r="P353" s="445"/>
      <c r="Q353" s="445"/>
      <c r="R353" s="445"/>
      <c r="S353" s="445"/>
      <c r="T353" s="445"/>
      <c r="U353" s="445"/>
      <c r="V353" s="445"/>
      <c r="W353" s="445"/>
      <c r="X353" s="445"/>
      <c r="Y353" s="445"/>
      <c r="Z353" s="445"/>
      <c r="AA353" s="445"/>
    </row>
    <row r="354" spans="1:27" s="446" customFormat="1">
      <c r="A354" s="445"/>
      <c r="B354" s="445"/>
      <c r="C354" s="445"/>
      <c r="D354" s="445"/>
      <c r="E354" s="445"/>
      <c r="F354" s="445"/>
      <c r="G354" s="445"/>
      <c r="H354" s="445"/>
      <c r="I354" s="445"/>
      <c r="J354" s="445"/>
      <c r="K354" s="445"/>
      <c r="L354" s="445"/>
      <c r="M354" s="445"/>
      <c r="N354" s="445"/>
      <c r="O354" s="445"/>
      <c r="P354" s="445"/>
      <c r="Q354" s="445"/>
      <c r="R354" s="445"/>
      <c r="S354" s="445"/>
      <c r="T354" s="445"/>
      <c r="U354" s="445"/>
      <c r="V354" s="445"/>
      <c r="W354" s="445"/>
      <c r="X354" s="445"/>
      <c r="Y354" s="445"/>
      <c r="Z354" s="445"/>
      <c r="AA354" s="445"/>
    </row>
    <row r="355" spans="1:27" s="446" customFormat="1">
      <c r="A355" s="445"/>
      <c r="B355" s="445"/>
      <c r="C355" s="445"/>
      <c r="D355" s="445"/>
      <c r="E355" s="445"/>
      <c r="F355" s="445"/>
      <c r="G355" s="445"/>
      <c r="H355" s="445"/>
      <c r="I355" s="445"/>
      <c r="J355" s="445"/>
      <c r="K355" s="445"/>
      <c r="L355" s="445"/>
      <c r="M355" s="445"/>
      <c r="N355" s="445"/>
      <c r="O355" s="445"/>
      <c r="P355" s="445"/>
      <c r="Q355" s="445"/>
      <c r="R355" s="445"/>
      <c r="S355" s="445"/>
      <c r="T355" s="445"/>
      <c r="U355" s="445"/>
      <c r="V355" s="445"/>
      <c r="W355" s="445"/>
      <c r="X355" s="445"/>
      <c r="Y355" s="445"/>
      <c r="Z355" s="445"/>
      <c r="AA355" s="445"/>
    </row>
    <row r="356" spans="1:27" s="446" customFormat="1">
      <c r="A356" s="445"/>
      <c r="B356" s="445"/>
      <c r="C356" s="445"/>
      <c r="D356" s="445"/>
      <c r="E356" s="445"/>
      <c r="F356" s="445"/>
      <c r="G356" s="445"/>
      <c r="H356" s="445"/>
      <c r="I356" s="445"/>
      <c r="J356" s="445"/>
      <c r="K356" s="445"/>
      <c r="L356" s="445"/>
      <c r="M356" s="445"/>
      <c r="N356" s="445"/>
      <c r="O356" s="445"/>
      <c r="P356" s="445"/>
      <c r="Q356" s="445"/>
      <c r="R356" s="445"/>
      <c r="S356" s="445"/>
      <c r="T356" s="445"/>
      <c r="U356" s="445"/>
      <c r="V356" s="445"/>
      <c r="W356" s="445"/>
      <c r="X356" s="445"/>
      <c r="Y356" s="445"/>
      <c r="Z356" s="445"/>
      <c r="AA356" s="445"/>
    </row>
    <row r="357" spans="1:27" s="446" customFormat="1">
      <c r="A357" s="445"/>
      <c r="B357" s="445"/>
      <c r="C357" s="445"/>
      <c r="D357" s="445"/>
      <c r="E357" s="445"/>
      <c r="F357" s="445"/>
      <c r="G357" s="445"/>
      <c r="H357" s="445"/>
      <c r="I357" s="445"/>
      <c r="J357" s="445"/>
      <c r="K357" s="445"/>
      <c r="L357" s="445"/>
      <c r="M357" s="445"/>
      <c r="N357" s="445"/>
      <c r="O357" s="445"/>
      <c r="P357" s="445"/>
      <c r="Q357" s="445"/>
      <c r="R357" s="445"/>
      <c r="S357" s="445"/>
      <c r="T357" s="445"/>
      <c r="U357" s="445"/>
      <c r="V357" s="445"/>
      <c r="W357" s="445"/>
      <c r="X357" s="445"/>
      <c r="Y357" s="445"/>
      <c r="Z357" s="445"/>
      <c r="AA357" s="445"/>
    </row>
    <row r="358" spans="1:27" s="446" customFormat="1">
      <c r="A358" s="445"/>
      <c r="B358" s="445"/>
      <c r="C358" s="445"/>
      <c r="D358" s="445"/>
      <c r="E358" s="445"/>
      <c r="F358" s="445"/>
      <c r="G358" s="445"/>
      <c r="H358" s="445"/>
      <c r="I358" s="445"/>
      <c r="J358" s="445"/>
      <c r="K358" s="445"/>
      <c r="L358" s="445"/>
      <c r="M358" s="445"/>
      <c r="N358" s="445"/>
      <c r="O358" s="445"/>
      <c r="P358" s="445"/>
      <c r="Q358" s="445"/>
      <c r="R358" s="445"/>
      <c r="S358" s="445"/>
      <c r="T358" s="445"/>
      <c r="U358" s="445"/>
      <c r="V358" s="445"/>
      <c r="W358" s="445"/>
      <c r="X358" s="445"/>
      <c r="Y358" s="445"/>
      <c r="Z358" s="445"/>
      <c r="AA358" s="445"/>
    </row>
    <row r="359" spans="1:27" s="446" customFormat="1">
      <c r="A359" s="445"/>
      <c r="B359" s="445"/>
      <c r="C359" s="445"/>
      <c r="D359" s="445"/>
      <c r="E359" s="445"/>
      <c r="F359" s="445"/>
      <c r="G359" s="445"/>
      <c r="H359" s="445"/>
      <c r="I359" s="445"/>
      <c r="J359" s="445"/>
      <c r="K359" s="445"/>
      <c r="L359" s="445"/>
      <c r="M359" s="445"/>
      <c r="N359" s="445"/>
      <c r="O359" s="445"/>
      <c r="P359" s="445"/>
      <c r="Q359" s="445"/>
      <c r="R359" s="445"/>
      <c r="S359" s="445"/>
      <c r="T359" s="445"/>
      <c r="U359" s="445"/>
      <c r="V359" s="445"/>
      <c r="W359" s="445"/>
      <c r="X359" s="445"/>
      <c r="Y359" s="445"/>
      <c r="Z359" s="445"/>
      <c r="AA359" s="445"/>
    </row>
    <row r="360" spans="1:27" s="446" customFormat="1">
      <c r="A360" s="445"/>
      <c r="B360" s="445"/>
      <c r="C360" s="445"/>
      <c r="D360" s="445"/>
      <c r="E360" s="445"/>
      <c r="F360" s="445"/>
      <c r="G360" s="445"/>
      <c r="H360" s="445"/>
      <c r="I360" s="445"/>
      <c r="J360" s="445"/>
      <c r="K360" s="445"/>
      <c r="L360" s="445"/>
      <c r="M360" s="445"/>
      <c r="N360" s="445"/>
      <c r="O360" s="445"/>
      <c r="P360" s="445"/>
      <c r="Q360" s="445"/>
      <c r="R360" s="445"/>
      <c r="S360" s="445"/>
      <c r="T360" s="445"/>
      <c r="U360" s="445"/>
      <c r="V360" s="445"/>
      <c r="W360" s="445"/>
      <c r="X360" s="445"/>
      <c r="Y360" s="445"/>
      <c r="Z360" s="445"/>
      <c r="AA360" s="445"/>
    </row>
    <row r="361" spans="1:27" s="446" customFormat="1">
      <c r="A361" s="445"/>
      <c r="B361" s="445"/>
      <c r="C361" s="445"/>
      <c r="D361" s="445"/>
      <c r="E361" s="445"/>
      <c r="F361" s="445"/>
      <c r="G361" s="445"/>
      <c r="H361" s="445"/>
      <c r="I361" s="445"/>
      <c r="J361" s="445"/>
      <c r="K361" s="445"/>
      <c r="L361" s="445"/>
      <c r="M361" s="445"/>
      <c r="N361" s="445"/>
      <c r="O361" s="445"/>
      <c r="P361" s="445"/>
      <c r="Q361" s="445"/>
      <c r="R361" s="445"/>
      <c r="S361" s="445"/>
      <c r="T361" s="445"/>
      <c r="U361" s="445"/>
      <c r="V361" s="445"/>
      <c r="W361" s="445"/>
      <c r="X361" s="445"/>
      <c r="Y361" s="445"/>
      <c r="Z361" s="445"/>
      <c r="AA361" s="445"/>
    </row>
    <row r="362" spans="1:27" s="446" customFormat="1">
      <c r="A362" s="445"/>
      <c r="B362" s="445"/>
      <c r="C362" s="445"/>
      <c r="D362" s="445"/>
      <c r="E362" s="445"/>
      <c r="F362" s="445"/>
      <c r="G362" s="445"/>
      <c r="H362" s="445"/>
      <c r="I362" s="445"/>
      <c r="J362" s="445"/>
      <c r="K362" s="445"/>
      <c r="L362" s="445"/>
      <c r="M362" s="445"/>
      <c r="N362" s="445"/>
      <c r="O362" s="445"/>
      <c r="P362" s="445"/>
      <c r="Q362" s="445"/>
      <c r="R362" s="445"/>
      <c r="S362" s="445"/>
      <c r="T362" s="445"/>
      <c r="U362" s="445"/>
      <c r="V362" s="445"/>
      <c r="W362" s="445"/>
      <c r="X362" s="445"/>
      <c r="Y362" s="445"/>
      <c r="Z362" s="445"/>
      <c r="AA362" s="445"/>
    </row>
    <row r="363" spans="1:27" s="446" customFormat="1">
      <c r="A363" s="445"/>
      <c r="B363" s="445"/>
      <c r="C363" s="445"/>
      <c r="D363" s="445"/>
      <c r="E363" s="445"/>
      <c r="F363" s="445"/>
      <c r="G363" s="445"/>
      <c r="H363" s="445"/>
      <c r="I363" s="445"/>
      <c r="J363" s="445"/>
      <c r="K363" s="445"/>
      <c r="L363" s="445"/>
      <c r="M363" s="445"/>
      <c r="N363" s="445"/>
      <c r="O363" s="445"/>
      <c r="P363" s="445"/>
      <c r="Q363" s="445"/>
      <c r="R363" s="445"/>
      <c r="S363" s="445"/>
      <c r="T363" s="445"/>
      <c r="U363" s="445"/>
      <c r="V363" s="445"/>
      <c r="W363" s="445"/>
      <c r="X363" s="445"/>
      <c r="Y363" s="445"/>
      <c r="Z363" s="445"/>
      <c r="AA363" s="445"/>
    </row>
    <row r="364" spans="1:27" s="446" customFormat="1">
      <c r="A364" s="445"/>
      <c r="B364" s="445"/>
      <c r="C364" s="445"/>
      <c r="D364" s="445"/>
      <c r="E364" s="445"/>
      <c r="F364" s="445"/>
      <c r="G364" s="445"/>
      <c r="H364" s="445"/>
      <c r="I364" s="445"/>
      <c r="J364" s="445"/>
      <c r="K364" s="445"/>
      <c r="L364" s="445"/>
      <c r="M364" s="445"/>
      <c r="N364" s="445"/>
      <c r="O364" s="445"/>
      <c r="P364" s="445"/>
      <c r="Q364" s="445"/>
      <c r="R364" s="445"/>
      <c r="S364" s="445"/>
      <c r="T364" s="445"/>
      <c r="U364" s="445"/>
      <c r="V364" s="445"/>
      <c r="W364" s="445"/>
      <c r="X364" s="445"/>
      <c r="Y364" s="445"/>
      <c r="Z364" s="445"/>
      <c r="AA364" s="445"/>
    </row>
    <row r="365" spans="1:27" s="446" customFormat="1">
      <c r="A365" s="445"/>
      <c r="B365" s="445"/>
      <c r="C365" s="445"/>
      <c r="D365" s="445"/>
      <c r="E365" s="445"/>
      <c r="F365" s="445"/>
      <c r="G365" s="445"/>
      <c r="H365" s="445"/>
      <c r="I365" s="445"/>
      <c r="J365" s="445"/>
      <c r="K365" s="445"/>
      <c r="L365" s="445"/>
      <c r="M365" s="445"/>
      <c r="N365" s="445"/>
      <c r="O365" s="445"/>
      <c r="P365" s="445"/>
      <c r="Q365" s="445"/>
      <c r="R365" s="445"/>
      <c r="S365" s="445"/>
      <c r="T365" s="445"/>
      <c r="U365" s="445"/>
      <c r="V365" s="445"/>
      <c r="W365" s="445"/>
      <c r="X365" s="445"/>
      <c r="Y365" s="445"/>
      <c r="Z365" s="445"/>
      <c r="AA365" s="445"/>
    </row>
    <row r="366" spans="1:27" s="446" customFormat="1">
      <c r="A366" s="445"/>
      <c r="B366" s="445"/>
      <c r="C366" s="445"/>
      <c r="D366" s="445"/>
      <c r="E366" s="445"/>
      <c r="F366" s="445"/>
      <c r="G366" s="445"/>
      <c r="H366" s="445"/>
      <c r="I366" s="445"/>
      <c r="J366" s="445"/>
      <c r="K366" s="445"/>
      <c r="L366" s="445"/>
      <c r="M366" s="445"/>
      <c r="N366" s="445"/>
      <c r="O366" s="445"/>
      <c r="P366" s="445"/>
      <c r="Q366" s="445"/>
      <c r="R366" s="445"/>
      <c r="S366" s="445"/>
      <c r="T366" s="445"/>
      <c r="U366" s="445"/>
      <c r="V366" s="445"/>
      <c r="W366" s="445"/>
      <c r="X366" s="445"/>
      <c r="Y366" s="445"/>
      <c r="Z366" s="445"/>
      <c r="AA366" s="445"/>
    </row>
    <row r="367" spans="1:27" s="446" customFormat="1">
      <c r="A367" s="445"/>
      <c r="B367" s="445"/>
      <c r="C367" s="445"/>
      <c r="D367" s="445"/>
      <c r="E367" s="445"/>
      <c r="F367" s="445"/>
      <c r="G367" s="445"/>
      <c r="H367" s="445"/>
      <c r="I367" s="445"/>
      <c r="J367" s="445"/>
      <c r="K367" s="445"/>
      <c r="L367" s="445"/>
      <c r="M367" s="445"/>
      <c r="N367" s="445"/>
      <c r="O367" s="445"/>
      <c r="P367" s="445"/>
      <c r="Q367" s="445"/>
      <c r="R367" s="445"/>
      <c r="S367" s="445"/>
      <c r="T367" s="445"/>
      <c r="U367" s="445"/>
      <c r="V367" s="445"/>
      <c r="W367" s="445"/>
      <c r="X367" s="445"/>
      <c r="Y367" s="445"/>
      <c r="Z367" s="445"/>
      <c r="AA367" s="445"/>
    </row>
    <row r="368" spans="1:27" s="446" customFormat="1">
      <c r="A368" s="445"/>
      <c r="B368" s="445"/>
      <c r="C368" s="445"/>
      <c r="D368" s="445"/>
      <c r="E368" s="445"/>
      <c r="F368" s="445"/>
      <c r="G368" s="445"/>
      <c r="H368" s="445"/>
      <c r="I368" s="445"/>
      <c r="J368" s="445"/>
      <c r="K368" s="445"/>
      <c r="L368" s="445"/>
      <c r="M368" s="445"/>
      <c r="N368" s="445"/>
      <c r="O368" s="445"/>
      <c r="P368" s="445"/>
      <c r="Q368" s="445"/>
      <c r="R368" s="445"/>
      <c r="S368" s="445"/>
      <c r="T368" s="445"/>
      <c r="U368" s="445"/>
      <c r="V368" s="445"/>
      <c r="W368" s="445"/>
      <c r="X368" s="445"/>
      <c r="Y368" s="445"/>
      <c r="Z368" s="445"/>
      <c r="AA368" s="445"/>
    </row>
    <row r="369" spans="1:27" s="446" customFormat="1">
      <c r="A369" s="445"/>
      <c r="B369" s="445"/>
      <c r="C369" s="445"/>
      <c r="D369" s="445"/>
      <c r="E369" s="445"/>
      <c r="F369" s="445"/>
      <c r="G369" s="445"/>
      <c r="H369" s="445"/>
      <c r="I369" s="445"/>
      <c r="J369" s="445"/>
      <c r="K369" s="445"/>
      <c r="L369" s="445"/>
      <c r="M369" s="445"/>
      <c r="N369" s="445"/>
      <c r="O369" s="445"/>
      <c r="P369" s="445"/>
      <c r="Q369" s="445"/>
      <c r="R369" s="445"/>
      <c r="S369" s="445"/>
      <c r="T369" s="445"/>
      <c r="U369" s="445"/>
      <c r="V369" s="445"/>
      <c r="W369" s="445"/>
      <c r="X369" s="445"/>
      <c r="Y369" s="445"/>
      <c r="Z369" s="445"/>
      <c r="AA369" s="445"/>
    </row>
    <row r="370" spans="1:27" s="446" customFormat="1">
      <c r="A370" s="445"/>
      <c r="B370" s="445"/>
      <c r="C370" s="445"/>
      <c r="D370" s="445"/>
      <c r="E370" s="445"/>
      <c r="F370" s="445"/>
      <c r="G370" s="445"/>
      <c r="H370" s="445"/>
      <c r="I370" s="445"/>
      <c r="J370" s="445"/>
      <c r="K370" s="445"/>
      <c r="L370" s="445"/>
      <c r="M370" s="445"/>
      <c r="N370" s="445"/>
      <c r="O370" s="445"/>
      <c r="P370" s="445"/>
      <c r="Q370" s="445"/>
      <c r="R370" s="445"/>
      <c r="S370" s="445"/>
      <c r="T370" s="445"/>
      <c r="U370" s="445"/>
      <c r="V370" s="445"/>
      <c r="W370" s="445"/>
      <c r="X370" s="445"/>
      <c r="Y370" s="445"/>
      <c r="Z370" s="445"/>
      <c r="AA370" s="445"/>
    </row>
    <row r="371" spans="1:27" s="446" customFormat="1">
      <c r="A371" s="445"/>
      <c r="B371" s="445"/>
      <c r="C371" s="445"/>
      <c r="D371" s="445"/>
      <c r="E371" s="445"/>
      <c r="F371" s="445"/>
      <c r="G371" s="445"/>
      <c r="H371" s="445"/>
      <c r="I371" s="445"/>
      <c r="J371" s="445"/>
      <c r="K371" s="445"/>
      <c r="L371" s="445"/>
      <c r="M371" s="445"/>
      <c r="N371" s="445"/>
      <c r="O371" s="445"/>
      <c r="P371" s="445"/>
      <c r="Q371" s="445"/>
      <c r="R371" s="445"/>
      <c r="S371" s="445"/>
      <c r="T371" s="445"/>
      <c r="U371" s="445"/>
      <c r="V371" s="445"/>
      <c r="W371" s="445"/>
      <c r="X371" s="445"/>
      <c r="Y371" s="445"/>
      <c r="Z371" s="445"/>
      <c r="AA371" s="445"/>
    </row>
    <row r="372" spans="1:27" s="446" customFormat="1">
      <c r="A372" s="445"/>
      <c r="B372" s="445"/>
      <c r="C372" s="445"/>
      <c r="D372" s="445"/>
      <c r="E372" s="445"/>
      <c r="F372" s="445"/>
      <c r="G372" s="445"/>
      <c r="H372" s="445"/>
      <c r="I372" s="445"/>
      <c r="J372" s="445"/>
      <c r="K372" s="445"/>
      <c r="L372" s="445"/>
      <c r="M372" s="445"/>
      <c r="N372" s="445"/>
      <c r="O372" s="445"/>
      <c r="P372" s="445"/>
      <c r="Q372" s="445"/>
      <c r="R372" s="445"/>
      <c r="S372" s="445"/>
      <c r="T372" s="445"/>
      <c r="U372" s="445"/>
      <c r="V372" s="445"/>
      <c r="W372" s="445"/>
      <c r="X372" s="445"/>
      <c r="Y372" s="445"/>
      <c r="Z372" s="445"/>
      <c r="AA372" s="445"/>
    </row>
    <row r="373" spans="1:27" s="446" customFormat="1">
      <c r="A373" s="445"/>
      <c r="B373" s="445"/>
      <c r="C373" s="445"/>
      <c r="D373" s="445"/>
      <c r="E373" s="445"/>
      <c r="F373" s="445"/>
      <c r="G373" s="445"/>
      <c r="H373" s="445"/>
      <c r="I373" s="445"/>
      <c r="J373" s="445"/>
      <c r="K373" s="445"/>
      <c r="L373" s="445"/>
      <c r="M373" s="445"/>
      <c r="N373" s="445"/>
      <c r="O373" s="445"/>
      <c r="P373" s="445"/>
      <c r="Q373" s="445"/>
      <c r="R373" s="445"/>
      <c r="S373" s="445"/>
      <c r="T373" s="445"/>
      <c r="U373" s="445"/>
      <c r="V373" s="445"/>
      <c r="W373" s="445"/>
      <c r="X373" s="445"/>
      <c r="Y373" s="445"/>
      <c r="Z373" s="445"/>
      <c r="AA373" s="445"/>
    </row>
    <row r="374" spans="1:27" s="446" customFormat="1">
      <c r="A374" s="445"/>
      <c r="B374" s="445"/>
      <c r="C374" s="445"/>
      <c r="D374" s="445"/>
      <c r="E374" s="445"/>
      <c r="F374" s="445"/>
      <c r="G374" s="445"/>
      <c r="H374" s="445"/>
      <c r="I374" s="445"/>
      <c r="J374" s="445"/>
      <c r="K374" s="445"/>
      <c r="L374" s="445"/>
      <c r="M374" s="445"/>
      <c r="N374" s="445"/>
      <c r="O374" s="445"/>
      <c r="P374" s="445"/>
      <c r="Q374" s="445"/>
      <c r="R374" s="445"/>
      <c r="S374" s="445"/>
      <c r="T374" s="445"/>
      <c r="U374" s="445"/>
      <c r="V374" s="445"/>
      <c r="W374" s="445"/>
      <c r="X374" s="445"/>
      <c r="Y374" s="445"/>
      <c r="Z374" s="445"/>
      <c r="AA374" s="445"/>
    </row>
    <row r="375" spans="1:27" s="446" customFormat="1">
      <c r="A375" s="445"/>
      <c r="B375" s="445"/>
      <c r="C375" s="445"/>
      <c r="D375" s="445"/>
      <c r="E375" s="445"/>
      <c r="F375" s="445"/>
      <c r="G375" s="445"/>
      <c r="H375" s="445"/>
      <c r="I375" s="445"/>
      <c r="J375" s="445"/>
      <c r="K375" s="445"/>
      <c r="L375" s="445"/>
      <c r="M375" s="445"/>
      <c r="N375" s="445"/>
      <c r="O375" s="445"/>
      <c r="P375" s="445"/>
      <c r="Q375" s="445"/>
      <c r="R375" s="445"/>
      <c r="S375" s="445"/>
      <c r="T375" s="445"/>
      <c r="U375" s="445"/>
      <c r="V375" s="445"/>
      <c r="W375" s="445"/>
      <c r="X375" s="445"/>
      <c r="Y375" s="445"/>
      <c r="Z375" s="445"/>
      <c r="AA375" s="445"/>
    </row>
    <row r="376" spans="1:27" s="446" customFormat="1">
      <c r="A376" s="445"/>
      <c r="B376" s="445"/>
      <c r="C376" s="445"/>
      <c r="D376" s="445"/>
      <c r="E376" s="445"/>
      <c r="F376" s="445"/>
      <c r="G376" s="445"/>
      <c r="H376" s="445"/>
      <c r="I376" s="445"/>
      <c r="J376" s="445"/>
      <c r="K376" s="445"/>
      <c r="L376" s="445"/>
      <c r="M376" s="445"/>
      <c r="N376" s="445"/>
      <c r="O376" s="445"/>
      <c r="P376" s="445"/>
      <c r="Q376" s="445"/>
      <c r="R376" s="445"/>
      <c r="S376" s="445"/>
      <c r="T376" s="445"/>
      <c r="U376" s="445"/>
      <c r="V376" s="445"/>
      <c r="W376" s="445"/>
      <c r="X376" s="445"/>
      <c r="Y376" s="445"/>
      <c r="Z376" s="445"/>
      <c r="AA376" s="445"/>
    </row>
    <row r="377" spans="1:27" s="446" customFormat="1">
      <c r="A377" s="445"/>
      <c r="B377" s="445"/>
      <c r="C377" s="445"/>
      <c r="D377" s="445"/>
      <c r="E377" s="445"/>
      <c r="F377" s="445"/>
      <c r="G377" s="445"/>
      <c r="H377" s="445"/>
      <c r="I377" s="445"/>
      <c r="J377" s="445"/>
      <c r="K377" s="445"/>
      <c r="L377" s="445"/>
      <c r="M377" s="445"/>
      <c r="N377" s="445"/>
      <c r="O377" s="445"/>
      <c r="P377" s="445"/>
      <c r="Q377" s="445"/>
      <c r="R377" s="445"/>
      <c r="S377" s="445"/>
      <c r="T377" s="445"/>
      <c r="U377" s="445"/>
      <c r="V377" s="445"/>
      <c r="W377" s="445"/>
      <c r="X377" s="445"/>
      <c r="Y377" s="445"/>
      <c r="Z377" s="445"/>
      <c r="AA377" s="445"/>
    </row>
    <row r="378" spans="1:27" s="446" customFormat="1">
      <c r="A378" s="445"/>
      <c r="B378" s="445"/>
      <c r="C378" s="445"/>
      <c r="D378" s="445"/>
      <c r="E378" s="445"/>
      <c r="F378" s="445"/>
      <c r="G378" s="445"/>
      <c r="H378" s="445"/>
      <c r="I378" s="445"/>
      <c r="J378" s="445"/>
      <c r="K378" s="445"/>
      <c r="L378" s="445"/>
      <c r="M378" s="445"/>
      <c r="N378" s="445"/>
      <c r="O378" s="445"/>
      <c r="P378" s="445"/>
      <c r="Q378" s="445"/>
      <c r="R378" s="445"/>
      <c r="S378" s="445"/>
      <c r="T378" s="445"/>
      <c r="U378" s="445"/>
      <c r="V378" s="445"/>
      <c r="W378" s="445"/>
      <c r="X378" s="445"/>
      <c r="Y378" s="445"/>
      <c r="Z378" s="445"/>
      <c r="AA378" s="445"/>
    </row>
    <row r="379" spans="1:27" s="446" customFormat="1">
      <c r="A379" s="445"/>
      <c r="B379" s="445"/>
      <c r="C379" s="445"/>
      <c r="D379" s="445"/>
      <c r="E379" s="445"/>
      <c r="F379" s="445"/>
      <c r="G379" s="445"/>
      <c r="H379" s="445"/>
      <c r="I379" s="445"/>
      <c r="J379" s="445"/>
      <c r="K379" s="445"/>
      <c r="L379" s="445"/>
      <c r="M379" s="445"/>
      <c r="N379" s="445"/>
      <c r="O379" s="445"/>
      <c r="P379" s="445"/>
      <c r="Q379" s="445"/>
      <c r="R379" s="445"/>
      <c r="S379" s="445"/>
      <c r="T379" s="445"/>
      <c r="U379" s="445"/>
      <c r="V379" s="445"/>
      <c r="W379" s="445"/>
      <c r="X379" s="445"/>
      <c r="Y379" s="445"/>
      <c r="Z379" s="445"/>
      <c r="AA379" s="445"/>
    </row>
    <row r="380" spans="1:27" s="446" customFormat="1">
      <c r="A380" s="445"/>
      <c r="B380" s="445"/>
      <c r="C380" s="445"/>
      <c r="D380" s="445"/>
      <c r="E380" s="445"/>
      <c r="F380" s="445"/>
      <c r="G380" s="445"/>
      <c r="H380" s="445"/>
      <c r="I380" s="445"/>
      <c r="J380" s="445"/>
      <c r="K380" s="445"/>
      <c r="L380" s="445"/>
      <c r="M380" s="445"/>
      <c r="N380" s="445"/>
      <c r="O380" s="445"/>
      <c r="P380" s="445"/>
      <c r="Q380" s="445"/>
      <c r="R380" s="445"/>
      <c r="S380" s="445"/>
      <c r="T380" s="445"/>
      <c r="U380" s="445"/>
      <c r="V380" s="445"/>
      <c r="W380" s="445"/>
      <c r="X380" s="445"/>
      <c r="Y380" s="445"/>
      <c r="Z380" s="445"/>
      <c r="AA380" s="445"/>
    </row>
    <row r="381" spans="1:27" s="446" customFormat="1">
      <c r="A381" s="445"/>
      <c r="B381" s="445"/>
      <c r="C381" s="445"/>
      <c r="D381" s="445"/>
      <c r="E381" s="445"/>
      <c r="F381" s="445"/>
      <c r="G381" s="445"/>
      <c r="H381" s="445"/>
      <c r="I381" s="445"/>
      <c r="J381" s="445"/>
      <c r="K381" s="445"/>
      <c r="L381" s="445"/>
      <c r="M381" s="445"/>
      <c r="N381" s="445"/>
      <c r="O381" s="445"/>
      <c r="P381" s="445"/>
      <c r="Q381" s="445"/>
      <c r="R381" s="445"/>
      <c r="S381" s="445"/>
      <c r="T381" s="445"/>
      <c r="U381" s="445"/>
      <c r="V381" s="445"/>
      <c r="W381" s="445"/>
      <c r="X381" s="445"/>
      <c r="Y381" s="445"/>
      <c r="Z381" s="445"/>
      <c r="AA381" s="445"/>
    </row>
    <row r="382" spans="1:27" s="446" customFormat="1">
      <c r="A382" s="445"/>
      <c r="B382" s="445"/>
      <c r="C382" s="445"/>
      <c r="D382" s="445"/>
      <c r="E382" s="445"/>
      <c r="F382" s="445"/>
      <c r="G382" s="445"/>
      <c r="H382" s="445"/>
      <c r="I382" s="445"/>
      <c r="J382" s="445"/>
      <c r="K382" s="445"/>
      <c r="L382" s="445"/>
      <c r="M382" s="445"/>
      <c r="N382" s="445"/>
      <c r="O382" s="445"/>
      <c r="P382" s="445"/>
      <c r="Q382" s="445"/>
      <c r="R382" s="445"/>
      <c r="S382" s="445"/>
      <c r="T382" s="445"/>
      <c r="U382" s="445"/>
      <c r="V382" s="445"/>
      <c r="W382" s="445"/>
      <c r="X382" s="445"/>
      <c r="Y382" s="445"/>
      <c r="Z382" s="445"/>
      <c r="AA382" s="445"/>
    </row>
    <row r="383" spans="1:27">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92"/>
    </row>
    <row r="384" spans="1:27">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92"/>
    </row>
    <row r="385" spans="1:27">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92"/>
    </row>
    <row r="386" spans="1:27">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92"/>
    </row>
    <row r="387" spans="1:27">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92"/>
    </row>
    <row r="388" spans="1:27">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92"/>
    </row>
  </sheetData>
  <mergeCells count="360">
    <mergeCell ref="A1:R1"/>
    <mergeCell ref="A2:R2"/>
    <mergeCell ref="A4:R4"/>
    <mergeCell ref="C19:G19"/>
    <mergeCell ref="R6:AA6"/>
    <mergeCell ref="A6:F6"/>
    <mergeCell ref="G6:Q6"/>
    <mergeCell ref="P60:Q60"/>
    <mergeCell ref="P54:Q54"/>
    <mergeCell ref="P55:Q55"/>
    <mergeCell ref="H58:I58"/>
    <mergeCell ref="J58:K58"/>
    <mergeCell ref="L58:M58"/>
    <mergeCell ref="H57:I57"/>
    <mergeCell ref="H59:I59"/>
    <mergeCell ref="J59:K59"/>
    <mergeCell ref="L59:M59"/>
    <mergeCell ref="H56:I56"/>
    <mergeCell ref="H60:I60"/>
    <mergeCell ref="H54:I54"/>
    <mergeCell ref="H50:I50"/>
    <mergeCell ref="H53:I53"/>
    <mergeCell ref="H49:I49"/>
    <mergeCell ref="H48:I48"/>
    <mergeCell ref="P61:Q61"/>
    <mergeCell ref="J53:K53"/>
    <mergeCell ref="J31:K31"/>
    <mergeCell ref="J42:K42"/>
    <mergeCell ref="P56:Q56"/>
    <mergeCell ref="P57:Q57"/>
    <mergeCell ref="P58:Q58"/>
    <mergeCell ref="P59:Q59"/>
    <mergeCell ref="P52:Q52"/>
    <mergeCell ref="P53:Q53"/>
    <mergeCell ref="J61:K61"/>
    <mergeCell ref="J56:K56"/>
    <mergeCell ref="L56:M56"/>
    <mergeCell ref="J57:K57"/>
    <mergeCell ref="L57:M57"/>
    <mergeCell ref="J60:K60"/>
    <mergeCell ref="J54:K54"/>
    <mergeCell ref="L54:M54"/>
    <mergeCell ref="J50:K50"/>
    <mergeCell ref="L50:M50"/>
    <mergeCell ref="L52:M52"/>
    <mergeCell ref="J49:K49"/>
    <mergeCell ref="L49:M49"/>
    <mergeCell ref="J48:K48"/>
    <mergeCell ref="L111:M111"/>
    <mergeCell ref="H112:I112"/>
    <mergeCell ref="J112:K112"/>
    <mergeCell ref="L112:M112"/>
    <mergeCell ref="J111:K111"/>
    <mergeCell ref="H111:I111"/>
    <mergeCell ref="H116:I116"/>
    <mergeCell ref="J116:K116"/>
    <mergeCell ref="L116:M116"/>
    <mergeCell ref="H115:I115"/>
    <mergeCell ref="J115:K115"/>
    <mergeCell ref="L115:M115"/>
    <mergeCell ref="L113:M113"/>
    <mergeCell ref="H114:I114"/>
    <mergeCell ref="J114:K114"/>
    <mergeCell ref="L114:M114"/>
    <mergeCell ref="H113:I113"/>
    <mergeCell ref="J113:K113"/>
    <mergeCell ref="N107:O107"/>
    <mergeCell ref="L108:M108"/>
    <mergeCell ref="L109:M109"/>
    <mergeCell ref="H109:I109"/>
    <mergeCell ref="J109:K109"/>
    <mergeCell ref="J108:K108"/>
    <mergeCell ref="H108:I108"/>
    <mergeCell ref="L107:M107"/>
    <mergeCell ref="H107:I107"/>
    <mergeCell ref="J107:K107"/>
    <mergeCell ref="H110:I110"/>
    <mergeCell ref="J110:K110"/>
    <mergeCell ref="L110:M110"/>
    <mergeCell ref="H104:I104"/>
    <mergeCell ref="J104:K104"/>
    <mergeCell ref="L104:M104"/>
    <mergeCell ref="H105:I105"/>
    <mergeCell ref="J105:K105"/>
    <mergeCell ref="L105:M105"/>
    <mergeCell ref="H100:I100"/>
    <mergeCell ref="J100:K100"/>
    <mergeCell ref="L100:M100"/>
    <mergeCell ref="H103:I103"/>
    <mergeCell ref="H99:I99"/>
    <mergeCell ref="J99:K99"/>
    <mergeCell ref="L101:M101"/>
    <mergeCell ref="H101:I101"/>
    <mergeCell ref="H102:I102"/>
    <mergeCell ref="J102:K102"/>
    <mergeCell ref="L102:M102"/>
    <mergeCell ref="J101:K101"/>
    <mergeCell ref="J103:K103"/>
    <mergeCell ref="L103:M103"/>
    <mergeCell ref="J98:K98"/>
    <mergeCell ref="L98:M98"/>
    <mergeCell ref="J97:K97"/>
    <mergeCell ref="L99:M99"/>
    <mergeCell ref="L94:M94"/>
    <mergeCell ref="H93:I93"/>
    <mergeCell ref="J93:K93"/>
    <mergeCell ref="L93:M93"/>
    <mergeCell ref="H94:I94"/>
    <mergeCell ref="J94:K94"/>
    <mergeCell ref="L80:M80"/>
    <mergeCell ref="H78:I78"/>
    <mergeCell ref="L83:M83"/>
    <mergeCell ref="H82:I82"/>
    <mergeCell ref="J82:K82"/>
    <mergeCell ref="L82:M82"/>
    <mergeCell ref="L72:M72"/>
    <mergeCell ref="H71:I71"/>
    <mergeCell ref="J71:K71"/>
    <mergeCell ref="L71:M71"/>
    <mergeCell ref="L77:M77"/>
    <mergeCell ref="H81:I81"/>
    <mergeCell ref="J81:K81"/>
    <mergeCell ref="L81:M81"/>
    <mergeCell ref="H80:I80"/>
    <mergeCell ref="J80:K80"/>
    <mergeCell ref="H75:I75"/>
    <mergeCell ref="H76:I76"/>
    <mergeCell ref="H72:I72"/>
    <mergeCell ref="J72:K72"/>
    <mergeCell ref="L74:M74"/>
    <mergeCell ref="L65:M65"/>
    <mergeCell ref="L67:M67"/>
    <mergeCell ref="J68:K68"/>
    <mergeCell ref="L68:M68"/>
    <mergeCell ref="H67:I67"/>
    <mergeCell ref="J67:K67"/>
    <mergeCell ref="H66:I66"/>
    <mergeCell ref="J66:K66"/>
    <mergeCell ref="J65:K65"/>
    <mergeCell ref="H68:I68"/>
    <mergeCell ref="L66:M66"/>
    <mergeCell ref="H63:I63"/>
    <mergeCell ref="J63:K63"/>
    <mergeCell ref="H64:I64"/>
    <mergeCell ref="H65:I65"/>
    <mergeCell ref="L76:M76"/>
    <mergeCell ref="J78:K78"/>
    <mergeCell ref="L78:M78"/>
    <mergeCell ref="J64:K64"/>
    <mergeCell ref="J86:K86"/>
    <mergeCell ref="J75:K75"/>
    <mergeCell ref="H79:I79"/>
    <mergeCell ref="J79:K79"/>
    <mergeCell ref="H77:I77"/>
    <mergeCell ref="J77:K77"/>
    <mergeCell ref="H83:I83"/>
    <mergeCell ref="H85:I85"/>
    <mergeCell ref="H86:I86"/>
    <mergeCell ref="J83:K83"/>
    <mergeCell ref="L70:M70"/>
    <mergeCell ref="H69:I69"/>
    <mergeCell ref="J69:K69"/>
    <mergeCell ref="L69:M69"/>
    <mergeCell ref="H70:I70"/>
    <mergeCell ref="J70:K70"/>
    <mergeCell ref="L48:M48"/>
    <mergeCell ref="H47:I47"/>
    <mergeCell ref="J47:K47"/>
    <mergeCell ref="L47:M47"/>
    <mergeCell ref="H46:I46"/>
    <mergeCell ref="J46:K46"/>
    <mergeCell ref="L46:M46"/>
    <mergeCell ref="L45:M45"/>
    <mergeCell ref="J43:K43"/>
    <mergeCell ref="L43:M43"/>
    <mergeCell ref="J35:K35"/>
    <mergeCell ref="L35:M35"/>
    <mergeCell ref="H39:I39"/>
    <mergeCell ref="J39:K39"/>
    <mergeCell ref="L39:M39"/>
    <mergeCell ref="H44:I44"/>
    <mergeCell ref="J44:K44"/>
    <mergeCell ref="L44:M44"/>
    <mergeCell ref="J45:K45"/>
    <mergeCell ref="H38:I38"/>
    <mergeCell ref="J38:K38"/>
    <mergeCell ref="L38:M38"/>
    <mergeCell ref="H43:I43"/>
    <mergeCell ref="H45:I45"/>
    <mergeCell ref="A19:B19"/>
    <mergeCell ref="H33:I33"/>
    <mergeCell ref="J33:K33"/>
    <mergeCell ref="L33:M33"/>
    <mergeCell ref="H32:I32"/>
    <mergeCell ref="J32:K32"/>
    <mergeCell ref="L32:M32"/>
    <mergeCell ref="A20:B20"/>
    <mergeCell ref="H31:I31"/>
    <mergeCell ref="L30:M30"/>
    <mergeCell ref="N30:O30"/>
    <mergeCell ref="L31:M31"/>
    <mergeCell ref="H30:I30"/>
    <mergeCell ref="J30:K30"/>
    <mergeCell ref="H34:I34"/>
    <mergeCell ref="J34:K34"/>
    <mergeCell ref="L61:M61"/>
    <mergeCell ref="L60:M60"/>
    <mergeCell ref="N41:O41"/>
    <mergeCell ref="L42:M42"/>
    <mergeCell ref="H52:I52"/>
    <mergeCell ref="J52:K52"/>
    <mergeCell ref="H41:I41"/>
    <mergeCell ref="J41:K41"/>
    <mergeCell ref="H42:I42"/>
    <mergeCell ref="L41:M41"/>
    <mergeCell ref="L34:M34"/>
    <mergeCell ref="H37:I37"/>
    <mergeCell ref="J37:K37"/>
    <mergeCell ref="L37:M37"/>
    <mergeCell ref="H36:I36"/>
    <mergeCell ref="J36:K36"/>
    <mergeCell ref="L36:M36"/>
    <mergeCell ref="H35:I35"/>
    <mergeCell ref="N85:O85"/>
    <mergeCell ref="L79:M79"/>
    <mergeCell ref="N52:O52"/>
    <mergeCell ref="L53:M53"/>
    <mergeCell ref="N63:O63"/>
    <mergeCell ref="L64:M64"/>
    <mergeCell ref="L63:M63"/>
    <mergeCell ref="H88:I88"/>
    <mergeCell ref="J88:K88"/>
    <mergeCell ref="L88:M88"/>
    <mergeCell ref="H87:I87"/>
    <mergeCell ref="J87:K87"/>
    <mergeCell ref="N74:O74"/>
    <mergeCell ref="L75:M75"/>
    <mergeCell ref="J85:K85"/>
    <mergeCell ref="L85:M85"/>
    <mergeCell ref="J76:K76"/>
    <mergeCell ref="H61:I61"/>
    <mergeCell ref="L86:M86"/>
    <mergeCell ref="H55:I55"/>
    <mergeCell ref="J55:K55"/>
    <mergeCell ref="L55:M55"/>
    <mergeCell ref="H74:I74"/>
    <mergeCell ref="J74:K74"/>
    <mergeCell ref="N96:O96"/>
    <mergeCell ref="L87:M87"/>
    <mergeCell ref="H118:I118"/>
    <mergeCell ref="J118:K118"/>
    <mergeCell ref="L118:M118"/>
    <mergeCell ref="N118:O118"/>
    <mergeCell ref="H96:I96"/>
    <mergeCell ref="J96:K96"/>
    <mergeCell ref="H97:I97"/>
    <mergeCell ref="L96:M96"/>
    <mergeCell ref="L92:M92"/>
    <mergeCell ref="H91:I91"/>
    <mergeCell ref="J91:K91"/>
    <mergeCell ref="L91:M91"/>
    <mergeCell ref="H92:I92"/>
    <mergeCell ref="J92:K92"/>
    <mergeCell ref="L90:M90"/>
    <mergeCell ref="H89:I89"/>
    <mergeCell ref="J89:K89"/>
    <mergeCell ref="L89:M89"/>
    <mergeCell ref="H90:I90"/>
    <mergeCell ref="J90:K90"/>
    <mergeCell ref="L97:M97"/>
    <mergeCell ref="H98:I98"/>
    <mergeCell ref="H119:I119"/>
    <mergeCell ref="J119:K119"/>
    <mergeCell ref="L119:M119"/>
    <mergeCell ref="H120:I120"/>
    <mergeCell ref="J120:K120"/>
    <mergeCell ref="L120:M120"/>
    <mergeCell ref="H121:I121"/>
    <mergeCell ref="J121:K121"/>
    <mergeCell ref="L121:M121"/>
    <mergeCell ref="H122:I122"/>
    <mergeCell ref="J122:K122"/>
    <mergeCell ref="L122:M122"/>
    <mergeCell ref="H123:I123"/>
    <mergeCell ref="J123:K123"/>
    <mergeCell ref="L123:M123"/>
    <mergeCell ref="H124:I124"/>
    <mergeCell ref="J124:K124"/>
    <mergeCell ref="L124:M124"/>
    <mergeCell ref="H125:I125"/>
    <mergeCell ref="J125:K125"/>
    <mergeCell ref="L125:M125"/>
    <mergeCell ref="H126:I126"/>
    <mergeCell ref="J126:K126"/>
    <mergeCell ref="L126:M126"/>
    <mergeCell ref="H129:I129"/>
    <mergeCell ref="J129:K129"/>
    <mergeCell ref="L129:M129"/>
    <mergeCell ref="N129:O129"/>
    <mergeCell ref="H127:I127"/>
    <mergeCell ref="J127:K127"/>
    <mergeCell ref="L127:M127"/>
    <mergeCell ref="H130:I130"/>
    <mergeCell ref="J130:K130"/>
    <mergeCell ref="L130:M130"/>
    <mergeCell ref="H131:I131"/>
    <mergeCell ref="J131:K131"/>
    <mergeCell ref="L131:M131"/>
    <mergeCell ref="H132:I132"/>
    <mergeCell ref="J132:K132"/>
    <mergeCell ref="L132:M132"/>
    <mergeCell ref="H133:I133"/>
    <mergeCell ref="J133:K133"/>
    <mergeCell ref="L133:M133"/>
    <mergeCell ref="H134:I134"/>
    <mergeCell ref="J134:K134"/>
    <mergeCell ref="L134:M134"/>
    <mergeCell ref="H135:I135"/>
    <mergeCell ref="J135:K135"/>
    <mergeCell ref="L135:M135"/>
    <mergeCell ref="H136:I136"/>
    <mergeCell ref="J136:K136"/>
    <mergeCell ref="L136:M136"/>
    <mergeCell ref="H137:I137"/>
    <mergeCell ref="J137:K137"/>
    <mergeCell ref="L137:M137"/>
    <mergeCell ref="N140:O140"/>
    <mergeCell ref="H141:I141"/>
    <mergeCell ref="J141:K141"/>
    <mergeCell ref="L141:M141"/>
    <mergeCell ref="H138:I138"/>
    <mergeCell ref="J138:K138"/>
    <mergeCell ref="L138:M138"/>
    <mergeCell ref="H140:I140"/>
    <mergeCell ref="J140:K140"/>
    <mergeCell ref="L140:M140"/>
    <mergeCell ref="H142:I142"/>
    <mergeCell ref="J142:K142"/>
    <mergeCell ref="L142:M142"/>
    <mergeCell ref="H143:I143"/>
    <mergeCell ref="J143:K143"/>
    <mergeCell ref="L143:M143"/>
    <mergeCell ref="H144:I144"/>
    <mergeCell ref="J144:K144"/>
    <mergeCell ref="L144:M144"/>
    <mergeCell ref="H148:I148"/>
    <mergeCell ref="J148:K148"/>
    <mergeCell ref="L148:M148"/>
    <mergeCell ref="H149:I149"/>
    <mergeCell ref="J149:K149"/>
    <mergeCell ref="L149:M149"/>
    <mergeCell ref="H145:I145"/>
    <mergeCell ref="J145:K145"/>
    <mergeCell ref="L145:M145"/>
    <mergeCell ref="H146:I146"/>
    <mergeCell ref="J146:K146"/>
    <mergeCell ref="L146:M146"/>
    <mergeCell ref="H147:I147"/>
    <mergeCell ref="J147:K147"/>
    <mergeCell ref="L147:M147"/>
  </mergeCells>
  <phoneticPr fontId="3"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dimension ref="A1:BA366"/>
  <sheetViews>
    <sheetView workbookViewId="0">
      <selection activeCell="R34" sqref="R34"/>
    </sheetView>
  </sheetViews>
  <sheetFormatPr defaultRowHeight="12.75"/>
  <cols>
    <col min="15" max="21" width="9.140625" style="92"/>
    <col min="22" max="24" width="9.140625" style="89"/>
    <col min="25" max="26" width="9.140625" style="89" customWidth="1"/>
    <col min="27" max="31" width="9.140625" style="89"/>
    <col min="32" max="53" width="9.140625" style="446"/>
  </cols>
  <sheetData>
    <row r="1" spans="1:37" ht="20.25" customHeight="1">
      <c r="A1" s="798" t="s">
        <v>129</v>
      </c>
      <c r="B1" s="799"/>
      <c r="C1" s="799"/>
      <c r="D1" s="799"/>
      <c r="E1" s="799"/>
      <c r="F1" s="799"/>
      <c r="G1" s="799"/>
      <c r="H1" s="799"/>
      <c r="I1" s="799"/>
      <c r="J1" s="799"/>
      <c r="K1" s="799"/>
      <c r="L1" s="799"/>
      <c r="M1" s="799"/>
      <c r="N1" s="799"/>
      <c r="O1" s="799"/>
      <c r="P1" s="799"/>
      <c r="Q1" s="799"/>
      <c r="R1" s="799"/>
      <c r="S1" s="218"/>
      <c r="T1" s="218"/>
      <c r="U1" s="218"/>
      <c r="V1" s="218"/>
      <c r="W1" s="218"/>
      <c r="X1" s="218"/>
      <c r="Y1" s="297"/>
      <c r="Z1" s="297"/>
      <c r="AA1" s="220"/>
      <c r="AF1" s="89"/>
      <c r="AG1" s="89"/>
      <c r="AH1" s="89"/>
      <c r="AI1" s="89"/>
      <c r="AJ1" s="89"/>
      <c r="AK1" s="89"/>
    </row>
    <row r="2" spans="1:37" ht="20.25" customHeight="1">
      <c r="A2" s="800" t="s">
        <v>149</v>
      </c>
      <c r="B2" s="801"/>
      <c r="C2" s="801"/>
      <c r="D2" s="801"/>
      <c r="E2" s="801"/>
      <c r="F2" s="801"/>
      <c r="G2" s="801"/>
      <c r="H2" s="801"/>
      <c r="I2" s="801"/>
      <c r="J2" s="801"/>
      <c r="K2" s="801"/>
      <c r="L2" s="801"/>
      <c r="M2" s="801"/>
      <c r="N2" s="801"/>
      <c r="O2" s="801"/>
      <c r="P2" s="801"/>
      <c r="Q2" s="801"/>
      <c r="R2" s="801"/>
      <c r="S2" s="219"/>
      <c r="T2" s="219"/>
      <c r="U2" s="219"/>
      <c r="V2" s="219"/>
      <c r="W2" s="219"/>
      <c r="X2" s="219"/>
      <c r="Y2" s="296"/>
      <c r="Z2" s="296"/>
      <c r="AA2" s="221"/>
      <c r="AF2" s="89"/>
      <c r="AG2" s="89"/>
      <c r="AH2" s="89"/>
      <c r="AI2" s="89"/>
      <c r="AJ2" s="89"/>
      <c r="AK2" s="89"/>
    </row>
    <row r="3" spans="1:37" ht="9" customHeight="1">
      <c r="A3" s="268"/>
      <c r="B3" s="269"/>
      <c r="C3" s="269"/>
      <c r="D3" s="269"/>
      <c r="E3" s="269"/>
      <c r="F3" s="269"/>
      <c r="G3" s="269"/>
      <c r="H3" s="269"/>
      <c r="I3" s="269"/>
      <c r="J3" s="269"/>
      <c r="K3" s="269"/>
      <c r="L3" s="269"/>
      <c r="M3" s="269"/>
      <c r="N3" s="269"/>
      <c r="O3" s="269"/>
      <c r="P3" s="269"/>
      <c r="Q3" s="269"/>
      <c r="R3" s="269"/>
      <c r="S3" s="219"/>
      <c r="T3" s="219"/>
      <c r="U3" s="219"/>
      <c r="V3" s="219"/>
      <c r="W3" s="219"/>
      <c r="X3" s="219"/>
      <c r="Y3" s="296"/>
      <c r="Z3" s="296"/>
      <c r="AA3" s="221"/>
      <c r="AF3" s="89"/>
      <c r="AG3" s="89"/>
      <c r="AH3" s="89"/>
      <c r="AI3" s="89"/>
      <c r="AJ3" s="89"/>
      <c r="AK3" s="89"/>
    </row>
    <row r="4" spans="1:37" ht="26.25" customHeight="1">
      <c r="A4" s="804" t="s">
        <v>245</v>
      </c>
      <c r="B4" s="805"/>
      <c r="C4" s="805"/>
      <c r="D4" s="805"/>
      <c r="E4" s="805"/>
      <c r="F4" s="805"/>
      <c r="G4" s="805"/>
      <c r="H4" s="805"/>
      <c r="I4" s="805"/>
      <c r="J4" s="805"/>
      <c r="K4" s="805"/>
      <c r="L4" s="805"/>
      <c r="M4" s="805"/>
      <c r="N4" s="805"/>
      <c r="O4" s="805"/>
      <c r="P4" s="805"/>
      <c r="Q4" s="805"/>
      <c r="R4" s="805"/>
      <c r="S4" s="219"/>
      <c r="T4" s="219"/>
      <c r="U4" s="219"/>
      <c r="V4" s="219"/>
      <c r="W4" s="219"/>
      <c r="X4" s="219"/>
      <c r="Y4" s="296"/>
      <c r="Z4" s="296"/>
      <c r="AA4" s="221"/>
      <c r="AF4" s="89"/>
      <c r="AG4" s="89"/>
      <c r="AH4" s="89"/>
      <c r="AI4" s="89"/>
      <c r="AJ4" s="89"/>
      <c r="AK4" s="89"/>
    </row>
    <row r="5" spans="1:37" ht="12.75" customHeight="1">
      <c r="A5" s="217"/>
      <c r="B5" s="186"/>
      <c r="C5" s="117"/>
      <c r="D5" s="117"/>
      <c r="E5" s="117"/>
      <c r="F5" s="117"/>
      <c r="G5" s="117"/>
      <c r="H5" s="186"/>
      <c r="I5" s="186"/>
      <c r="J5" s="119"/>
      <c r="K5" s="119"/>
      <c r="L5" s="119"/>
      <c r="M5" s="186"/>
      <c r="N5" s="271"/>
      <c r="O5" s="186"/>
      <c r="P5" s="118" t="s">
        <v>130</v>
      </c>
      <c r="Q5" s="118"/>
      <c r="R5" s="120"/>
      <c r="S5" s="120"/>
      <c r="T5" s="117"/>
      <c r="U5" s="117"/>
      <c r="V5" s="117"/>
      <c r="W5" s="117"/>
      <c r="X5" s="117"/>
      <c r="Y5" s="186"/>
      <c r="Z5" s="186"/>
      <c r="AA5" s="222"/>
      <c r="AF5" s="89"/>
      <c r="AG5" s="89"/>
      <c r="AH5" s="89"/>
      <c r="AI5" s="89"/>
      <c r="AJ5" s="89"/>
      <c r="AK5" s="89"/>
    </row>
    <row r="6" spans="1:37" ht="12.75" customHeight="1">
      <c r="A6" s="802" t="s">
        <v>21</v>
      </c>
      <c r="B6" s="803"/>
      <c r="C6" s="803"/>
      <c r="D6" s="803"/>
      <c r="E6" s="803"/>
      <c r="F6" s="803"/>
      <c r="G6" s="796" t="s">
        <v>51</v>
      </c>
      <c r="H6" s="797"/>
      <c r="I6" s="797"/>
      <c r="J6" s="797"/>
      <c r="K6" s="797"/>
      <c r="L6" s="797"/>
      <c r="M6" s="797"/>
      <c r="N6" s="797"/>
      <c r="O6" s="797"/>
      <c r="P6" s="797"/>
      <c r="Q6" s="797"/>
      <c r="R6" s="806" t="s">
        <v>88</v>
      </c>
      <c r="S6" s="807"/>
      <c r="T6" s="807"/>
      <c r="U6" s="807"/>
      <c r="V6" s="807"/>
      <c r="W6" s="807"/>
      <c r="X6" s="807"/>
      <c r="Y6" s="807"/>
      <c r="Z6" s="807"/>
      <c r="AA6" s="808"/>
      <c r="AF6" s="89"/>
      <c r="AG6" s="89"/>
      <c r="AH6" s="89"/>
      <c r="AI6" s="89"/>
      <c r="AJ6" s="89"/>
      <c r="AK6" s="89"/>
    </row>
    <row r="7" spans="1:37" ht="12.75" customHeight="1">
      <c r="A7" s="56" t="s">
        <v>119</v>
      </c>
      <c r="B7" s="57"/>
      <c r="C7" s="57"/>
      <c r="D7" s="212" t="s">
        <v>271</v>
      </c>
      <c r="E7" s="106"/>
      <c r="F7" s="32"/>
      <c r="G7" s="260" t="s">
        <v>121</v>
      </c>
      <c r="H7" s="258"/>
      <c r="I7" s="261" t="s">
        <v>152</v>
      </c>
      <c r="J7" s="262"/>
      <c r="K7" s="263"/>
      <c r="L7" s="258"/>
      <c r="M7" s="261" t="s">
        <v>187</v>
      </c>
      <c r="N7" s="258"/>
      <c r="O7" s="261" t="s">
        <v>30</v>
      </c>
      <c r="P7" s="262"/>
      <c r="Q7" s="263"/>
      <c r="R7" s="260" t="s">
        <v>92</v>
      </c>
      <c r="S7" s="261"/>
      <c r="T7" s="261"/>
      <c r="U7" s="261"/>
      <c r="V7" s="261"/>
      <c r="W7" s="258"/>
      <c r="X7" s="258"/>
      <c r="Y7" s="258"/>
      <c r="Z7" s="258"/>
      <c r="AA7" s="259"/>
      <c r="AF7" s="89"/>
      <c r="AG7" s="89"/>
      <c r="AH7" s="89"/>
      <c r="AI7" s="89"/>
      <c r="AJ7" s="89"/>
      <c r="AK7" s="89"/>
    </row>
    <row r="8" spans="1:37" ht="12.75" customHeight="1">
      <c r="A8" s="56" t="s">
        <v>206</v>
      </c>
      <c r="B8" s="57"/>
      <c r="C8" s="57"/>
      <c r="D8" s="109" t="s">
        <v>105</v>
      </c>
      <c r="E8" s="106"/>
      <c r="F8" s="32"/>
      <c r="G8" s="56" t="s">
        <v>120</v>
      </c>
      <c r="H8" s="32"/>
      <c r="I8" s="106" t="s">
        <v>153</v>
      </c>
      <c r="J8" s="108"/>
      <c r="K8" s="57"/>
      <c r="L8" s="32"/>
      <c r="M8" s="106" t="s">
        <v>188</v>
      </c>
      <c r="N8" s="32"/>
      <c r="O8" s="106" t="s">
        <v>32</v>
      </c>
      <c r="P8" s="106"/>
      <c r="Q8" s="32"/>
      <c r="R8" s="56" t="s">
        <v>93</v>
      </c>
      <c r="S8" s="106"/>
      <c r="T8" s="106"/>
      <c r="U8" s="106"/>
      <c r="V8" s="106"/>
      <c r="W8" s="32"/>
      <c r="X8" s="32"/>
      <c r="Y8" s="32"/>
      <c r="Z8" s="32"/>
      <c r="AA8" s="107"/>
      <c r="AF8" s="89"/>
      <c r="AG8" s="89"/>
      <c r="AH8" s="89"/>
      <c r="AI8" s="89"/>
      <c r="AJ8" s="89"/>
      <c r="AK8" s="89"/>
    </row>
    <row r="9" spans="1:37">
      <c r="A9" s="56" t="s">
        <v>122</v>
      </c>
      <c r="B9" s="57"/>
      <c r="C9" s="57"/>
      <c r="D9" s="213" t="s">
        <v>104</v>
      </c>
      <c r="E9" s="106"/>
      <c r="F9" s="32"/>
      <c r="G9" s="56" t="s">
        <v>127</v>
      </c>
      <c r="H9" s="32"/>
      <c r="I9" s="106" t="s">
        <v>159</v>
      </c>
      <c r="J9" s="108"/>
      <c r="K9" s="57"/>
      <c r="L9" s="32"/>
      <c r="M9" s="106" t="s">
        <v>189</v>
      </c>
      <c r="N9" s="32"/>
      <c r="O9" s="106" t="s">
        <v>114</v>
      </c>
      <c r="P9" s="106"/>
      <c r="Q9" s="32"/>
      <c r="R9" s="56" t="s">
        <v>244</v>
      </c>
      <c r="S9" s="106"/>
      <c r="T9" s="106"/>
      <c r="U9" s="106"/>
      <c r="V9" s="106"/>
      <c r="W9" s="32"/>
      <c r="X9" s="32"/>
      <c r="Y9" s="32"/>
      <c r="Z9" s="32"/>
      <c r="AA9" s="107"/>
      <c r="AF9" s="89"/>
      <c r="AG9" s="89"/>
      <c r="AH9" s="89"/>
      <c r="AI9" s="89"/>
      <c r="AJ9" s="89"/>
      <c r="AK9" s="89"/>
    </row>
    <row r="10" spans="1:37">
      <c r="A10" s="56" t="s">
        <v>123</v>
      </c>
      <c r="B10" s="57"/>
      <c r="C10" s="57"/>
      <c r="D10" s="490" t="s">
        <v>300</v>
      </c>
      <c r="E10" s="106"/>
      <c r="F10" s="32"/>
      <c r="G10" s="264"/>
      <c r="H10" s="32"/>
      <c r="I10" s="106" t="s">
        <v>160</v>
      </c>
      <c r="J10" s="32"/>
      <c r="K10" s="32"/>
      <c r="L10" s="32"/>
      <c r="M10" s="106" t="s">
        <v>190</v>
      </c>
      <c r="N10" s="32"/>
      <c r="O10" s="216" t="s">
        <v>113</v>
      </c>
      <c r="P10" s="106"/>
      <c r="Q10" s="32"/>
      <c r="R10" s="298" t="s">
        <v>89</v>
      </c>
      <c r="S10" s="106"/>
      <c r="T10" s="108"/>
      <c r="U10" s="106"/>
      <c r="V10" s="106"/>
      <c r="W10" s="32"/>
      <c r="X10" s="32"/>
      <c r="Y10" s="32"/>
      <c r="Z10" s="32"/>
      <c r="AA10" s="107"/>
      <c r="AF10" s="89"/>
      <c r="AG10" s="89"/>
      <c r="AH10" s="89"/>
      <c r="AI10" s="89"/>
      <c r="AJ10" s="89"/>
      <c r="AK10" s="89"/>
    </row>
    <row r="11" spans="1:37">
      <c r="A11" s="56" t="s">
        <v>124</v>
      </c>
      <c r="B11" s="57"/>
      <c r="C11" s="57"/>
      <c r="D11" s="109" t="s">
        <v>117</v>
      </c>
      <c r="E11" s="106"/>
      <c r="F11" s="32"/>
      <c r="G11" s="56" t="s">
        <v>128</v>
      </c>
      <c r="H11" s="32"/>
      <c r="I11" s="106" t="s">
        <v>35</v>
      </c>
      <c r="J11" s="108"/>
      <c r="K11" s="57"/>
      <c r="L11" s="32"/>
      <c r="M11" s="106" t="s">
        <v>191</v>
      </c>
      <c r="N11" s="32"/>
      <c r="O11" s="106" t="s">
        <v>111</v>
      </c>
      <c r="P11" s="106"/>
      <c r="Q11" s="32"/>
      <c r="R11" s="56" t="s">
        <v>107</v>
      </c>
      <c r="S11" s="106"/>
      <c r="T11" s="106"/>
      <c r="U11" s="106"/>
      <c r="V11" s="106"/>
      <c r="W11" s="32"/>
      <c r="X11" s="32"/>
      <c r="Y11" s="32"/>
      <c r="Z11" s="32"/>
      <c r="AA11" s="107"/>
      <c r="AF11" s="89"/>
      <c r="AG11" s="89"/>
      <c r="AH11" s="89"/>
      <c r="AI11" s="89"/>
      <c r="AJ11" s="89"/>
      <c r="AK11" s="89"/>
    </row>
    <row r="12" spans="1:37">
      <c r="B12" s="57"/>
      <c r="C12" s="57"/>
      <c r="D12" s="109" t="s">
        <v>118</v>
      </c>
      <c r="E12" s="106"/>
      <c r="F12" s="32"/>
      <c r="G12" s="56" t="s">
        <v>176</v>
      </c>
      <c r="H12" s="32"/>
      <c r="I12" s="106" t="s">
        <v>177</v>
      </c>
      <c r="J12" s="108"/>
      <c r="K12" s="57"/>
      <c r="L12" s="32"/>
      <c r="M12" s="106" t="s">
        <v>217</v>
      </c>
      <c r="N12" s="32"/>
      <c r="O12" s="106" t="s">
        <v>218</v>
      </c>
      <c r="P12" s="106"/>
      <c r="Q12" s="32"/>
      <c r="R12" s="56" t="s">
        <v>148</v>
      </c>
      <c r="S12" s="106"/>
      <c r="T12" s="106"/>
      <c r="U12" s="106"/>
      <c r="V12" s="106"/>
      <c r="W12" s="32"/>
      <c r="X12" s="32"/>
      <c r="Y12" s="32"/>
      <c r="Z12" s="32"/>
      <c r="AA12" s="107"/>
      <c r="AF12" s="89"/>
      <c r="AG12" s="89"/>
      <c r="AH12" s="89"/>
      <c r="AI12" s="89"/>
      <c r="AJ12" s="89"/>
      <c r="AK12" s="89"/>
    </row>
    <row r="13" spans="1:37">
      <c r="A13" s="56" t="s">
        <v>125</v>
      </c>
      <c r="B13" s="57"/>
      <c r="C13" s="57"/>
      <c r="D13" s="265" t="s">
        <v>174</v>
      </c>
      <c r="E13" s="106"/>
      <c r="F13" s="32"/>
      <c r="G13" s="264"/>
      <c r="H13" s="32"/>
      <c r="I13" s="106" t="s">
        <v>178</v>
      </c>
      <c r="J13" s="32"/>
      <c r="K13" s="57"/>
      <c r="L13" s="32"/>
      <c r="M13" s="106" t="s">
        <v>192</v>
      </c>
      <c r="N13" s="32"/>
      <c r="O13" s="106" t="s">
        <v>115</v>
      </c>
      <c r="P13" s="106"/>
      <c r="Q13" s="32"/>
      <c r="R13" s="56" t="s">
        <v>91</v>
      </c>
      <c r="S13" s="106"/>
      <c r="T13" s="106"/>
      <c r="U13" s="106"/>
      <c r="V13" s="106"/>
      <c r="W13" s="32"/>
      <c r="X13" s="32"/>
      <c r="Y13" s="32"/>
      <c r="Z13" s="32"/>
      <c r="AA13" s="107"/>
      <c r="AF13" s="89"/>
      <c r="AG13" s="89"/>
      <c r="AH13" s="89"/>
      <c r="AI13" s="89"/>
      <c r="AJ13" s="89"/>
      <c r="AK13" s="89"/>
    </row>
    <row r="14" spans="1:37">
      <c r="A14" s="56" t="s">
        <v>126</v>
      </c>
      <c r="B14" s="57"/>
      <c r="C14" s="57"/>
      <c r="D14" s="214" t="s">
        <v>175</v>
      </c>
      <c r="E14" s="106"/>
      <c r="F14" s="32"/>
      <c r="G14" s="56" t="s">
        <v>183</v>
      </c>
      <c r="H14" s="1"/>
      <c r="I14" s="106" t="s">
        <v>182</v>
      </c>
      <c r="J14" s="1"/>
      <c r="K14" s="57"/>
      <c r="L14" s="32"/>
      <c r="M14" s="106" t="s">
        <v>193</v>
      </c>
      <c r="N14" s="32"/>
      <c r="O14" s="106" t="s">
        <v>116</v>
      </c>
      <c r="P14" s="106"/>
      <c r="Q14" s="32"/>
      <c r="R14" s="298" t="s">
        <v>161</v>
      </c>
      <c r="S14" s="109"/>
      <c r="T14" s="110"/>
      <c r="U14" s="110"/>
      <c r="V14" s="110"/>
      <c r="W14" s="32"/>
      <c r="X14" s="32"/>
      <c r="Y14" s="32"/>
      <c r="Z14" s="32"/>
      <c r="AA14" s="107"/>
      <c r="AF14" s="89"/>
      <c r="AG14" s="89"/>
      <c r="AH14" s="89"/>
      <c r="AI14" s="89"/>
      <c r="AJ14" s="89"/>
      <c r="AK14" s="89"/>
    </row>
    <row r="15" spans="1:37">
      <c r="A15" s="106" t="s">
        <v>203</v>
      </c>
      <c r="B15" s="57"/>
      <c r="C15" s="57"/>
      <c r="D15" s="109" t="s">
        <v>205</v>
      </c>
      <c r="E15" s="106"/>
      <c r="F15" s="32"/>
      <c r="G15" s="56" t="s">
        <v>184</v>
      </c>
      <c r="H15" s="32"/>
      <c r="I15" s="106" t="s">
        <v>52</v>
      </c>
      <c r="J15" s="108"/>
      <c r="K15" s="57"/>
      <c r="L15" s="32"/>
      <c r="M15" s="106" t="s">
        <v>194</v>
      </c>
      <c r="N15" s="32"/>
      <c r="O15" s="106" t="s">
        <v>110</v>
      </c>
      <c r="P15" s="32"/>
      <c r="Q15" s="32"/>
      <c r="R15" s="298" t="s">
        <v>90</v>
      </c>
      <c r="S15" s="109"/>
      <c r="T15" s="110"/>
      <c r="U15" s="110"/>
      <c r="V15" s="110"/>
      <c r="W15" s="32"/>
      <c r="X15" s="32"/>
      <c r="Y15" s="32"/>
      <c r="Z15" s="32"/>
      <c r="AA15" s="107"/>
      <c r="AF15" s="89"/>
      <c r="AG15" s="89"/>
      <c r="AH15" s="89"/>
      <c r="AI15" s="89"/>
      <c r="AJ15" s="89"/>
      <c r="AK15" s="89"/>
    </row>
    <row r="16" spans="1:37">
      <c r="A16" s="56" t="s">
        <v>204</v>
      </c>
      <c r="B16" s="57"/>
      <c r="C16" s="57"/>
      <c r="D16" s="109"/>
      <c r="E16" s="106"/>
      <c r="F16" s="32"/>
      <c r="G16" s="56" t="s">
        <v>185</v>
      </c>
      <c r="H16" s="32"/>
      <c r="I16" s="106" t="s">
        <v>53</v>
      </c>
      <c r="J16" s="108"/>
      <c r="K16" s="57"/>
      <c r="L16" s="32"/>
      <c r="M16" s="106" t="s">
        <v>195</v>
      </c>
      <c r="N16" s="106"/>
      <c r="O16" s="106" t="s">
        <v>158</v>
      </c>
      <c r="P16" s="106"/>
      <c r="Q16" s="32"/>
      <c r="R16" s="298"/>
      <c r="S16" s="109"/>
      <c r="T16" s="110"/>
      <c r="U16" s="110"/>
      <c r="V16" s="110"/>
      <c r="W16" s="32"/>
      <c r="X16" s="32"/>
      <c r="Y16" s="32"/>
      <c r="Z16" s="32"/>
      <c r="AA16" s="107"/>
      <c r="AF16" s="89"/>
      <c r="AG16" s="89"/>
      <c r="AH16" s="89"/>
      <c r="AI16" s="89"/>
      <c r="AJ16" s="89"/>
      <c r="AK16" s="89"/>
    </row>
    <row r="17" spans="1:37">
      <c r="A17" s="60"/>
      <c r="B17" s="59"/>
      <c r="C17" s="59"/>
      <c r="D17" s="111"/>
      <c r="E17" s="211"/>
      <c r="F17" s="33"/>
      <c r="G17" s="58" t="s">
        <v>186</v>
      </c>
      <c r="H17" s="33"/>
      <c r="I17" s="211" t="s">
        <v>54</v>
      </c>
      <c r="J17" s="215"/>
      <c r="K17" s="59"/>
      <c r="L17" s="33"/>
      <c r="M17" s="211" t="s">
        <v>277</v>
      </c>
      <c r="N17" s="33"/>
      <c r="O17" s="211" t="s">
        <v>278</v>
      </c>
      <c r="P17" s="211"/>
      <c r="Q17" s="33"/>
      <c r="R17" s="227"/>
      <c r="S17" s="111"/>
      <c r="T17" s="112"/>
      <c r="U17" s="112"/>
      <c r="V17" s="112"/>
      <c r="W17" s="33"/>
      <c r="X17" s="33"/>
      <c r="Y17" s="33"/>
      <c r="Z17" s="33"/>
      <c r="AA17" s="113"/>
      <c r="AF17" s="89"/>
      <c r="AG17" s="89"/>
      <c r="AH17" s="89"/>
      <c r="AI17" s="89"/>
      <c r="AJ17" s="89"/>
      <c r="AK17" s="89"/>
    </row>
    <row r="18" spans="1:37">
      <c r="A18" s="89"/>
      <c r="B18" s="89"/>
      <c r="C18" s="89"/>
      <c r="D18" s="89"/>
      <c r="E18" s="89"/>
      <c r="F18" s="89"/>
      <c r="G18" s="89"/>
      <c r="H18" s="89"/>
      <c r="I18" s="89"/>
      <c r="J18" s="89"/>
      <c r="K18" s="89"/>
      <c r="L18" s="89"/>
      <c r="M18" s="89"/>
      <c r="N18" s="89"/>
    </row>
    <row r="19" spans="1:37">
      <c r="A19" s="925" t="s">
        <v>233</v>
      </c>
      <c r="B19" s="926"/>
      <c r="C19" s="823" t="s">
        <v>82</v>
      </c>
      <c r="D19" s="825"/>
      <c r="E19" s="825"/>
      <c r="F19" s="825"/>
      <c r="G19" s="824"/>
      <c r="H19" s="4"/>
      <c r="I19" s="4"/>
      <c r="J19" s="4"/>
      <c r="K19" s="4"/>
      <c r="L19" s="4"/>
      <c r="M19" s="4"/>
      <c r="N19" s="4"/>
      <c r="O19" s="5"/>
    </row>
    <row r="20" spans="1:37">
      <c r="A20" s="927" t="s">
        <v>57</v>
      </c>
      <c r="B20" s="928"/>
      <c r="C20" s="376" t="s">
        <v>83</v>
      </c>
      <c r="D20" s="410" t="s">
        <v>162</v>
      </c>
      <c r="E20" s="380" t="s">
        <v>26</v>
      </c>
      <c r="F20" s="411" t="s">
        <v>100</v>
      </c>
      <c r="G20" s="380" t="s">
        <v>26</v>
      </c>
      <c r="H20" s="1"/>
      <c r="I20" s="1"/>
      <c r="J20" s="1"/>
      <c r="K20" s="1"/>
      <c r="L20" s="1"/>
      <c r="M20" s="1"/>
      <c r="N20" s="1"/>
      <c r="O20" s="7"/>
    </row>
    <row r="21" spans="1:37">
      <c r="A21" s="209" t="s">
        <v>42</v>
      </c>
      <c r="B21" s="43" t="str">
        <f>'--,--'!B23</f>
        <v>-/-,-/-</v>
      </c>
      <c r="C21" s="52" t="s">
        <v>112</v>
      </c>
      <c r="D21" s="293" t="e">
        <f t="shared" ref="D21:D26" si="0">AVERAGE(N32,N43,N54,N65,N76,N87,N98,N109,N120)</f>
        <v>#DIV/0!</v>
      </c>
      <c r="E21" s="170" t="e">
        <f t="shared" ref="E21:E26" si="1">STDEV(N32,N43,N54,N65,N76,N87,N98,N109,N120)/SQRT(COUNT(N32,N43,N54,N65,N76,N87,N98,N109,N120)-1)</f>
        <v>#DIV/0!</v>
      </c>
      <c r="F21" s="307" t="e">
        <f t="shared" ref="F21:F26" si="2">AVERAGE(O32,O43,O54,O65,O76,O87,O98,O109,O120)</f>
        <v>#VALUE!</v>
      </c>
      <c r="G21" s="170" t="e">
        <f t="shared" ref="G21:G26" si="3">STDEV(O32,O43,O54,O65,O76,O87,O98,O109,O120)/SQRT(COUNT(O32,O43,O54,O65,O76,O87,O120)-1)</f>
        <v>#VALUE!</v>
      </c>
      <c r="H21" s="1"/>
      <c r="I21" s="1"/>
      <c r="J21" s="114"/>
      <c r="K21" s="1"/>
      <c r="L21" s="1"/>
      <c r="M21" s="1"/>
      <c r="N21" s="1"/>
      <c r="O21" s="7"/>
    </row>
    <row r="22" spans="1:37">
      <c r="A22" s="209" t="s">
        <v>43</v>
      </c>
      <c r="B22" s="44">
        <f>'--,--'!B25</f>
        <v>0</v>
      </c>
      <c r="C22" s="52" t="s">
        <v>279</v>
      </c>
      <c r="D22" s="282" t="e">
        <f t="shared" si="0"/>
        <v>#DIV/0!</v>
      </c>
      <c r="E22" s="171" t="e">
        <f t="shared" si="1"/>
        <v>#DIV/0!</v>
      </c>
      <c r="F22" s="283" t="e">
        <f t="shared" si="2"/>
        <v>#VALUE!</v>
      </c>
      <c r="G22" s="171" t="e">
        <f t="shared" si="3"/>
        <v>#VALUE!</v>
      </c>
      <c r="H22" s="1"/>
      <c r="I22" s="1"/>
      <c r="J22" s="115"/>
      <c r="K22" s="1"/>
      <c r="L22" s="1"/>
      <c r="M22" s="1"/>
      <c r="N22" s="1"/>
      <c r="O22" s="7"/>
    </row>
    <row r="23" spans="1:37">
      <c r="A23" s="210" t="s">
        <v>45</v>
      </c>
      <c r="B23" s="44">
        <f>'--,--'!B27</f>
        <v>0</v>
      </c>
      <c r="C23" s="52" t="s">
        <v>48</v>
      </c>
      <c r="D23" s="282" t="e">
        <f t="shared" si="0"/>
        <v>#DIV/0!</v>
      </c>
      <c r="E23" s="171" t="e">
        <f t="shared" si="1"/>
        <v>#DIV/0!</v>
      </c>
      <c r="F23" s="283" t="e">
        <f t="shared" si="2"/>
        <v>#VALUE!</v>
      </c>
      <c r="G23" s="171" t="e">
        <f t="shared" si="3"/>
        <v>#VALUE!</v>
      </c>
      <c r="H23" s="1"/>
      <c r="I23" s="1"/>
      <c r="J23" s="1"/>
      <c r="K23" s="1"/>
      <c r="L23" s="1"/>
      <c r="M23" s="1"/>
      <c r="N23" s="1"/>
      <c r="O23" s="7"/>
    </row>
    <row r="24" spans="1:37">
      <c r="A24" s="209" t="s">
        <v>44</v>
      </c>
      <c r="B24" s="44">
        <f>'--,--'!B29</f>
        <v>0</v>
      </c>
      <c r="C24" s="52" t="s">
        <v>49</v>
      </c>
      <c r="D24" s="282" t="e">
        <f t="shared" si="0"/>
        <v>#DIV/0!</v>
      </c>
      <c r="E24" s="171" t="e">
        <f t="shared" si="1"/>
        <v>#DIV/0!</v>
      </c>
      <c r="F24" s="283" t="e">
        <f t="shared" si="2"/>
        <v>#VALUE!</v>
      </c>
      <c r="G24" s="171" t="e">
        <f t="shared" si="3"/>
        <v>#VALUE!</v>
      </c>
      <c r="H24" s="1"/>
      <c r="I24" s="1"/>
      <c r="J24" s="1"/>
      <c r="K24" s="1"/>
      <c r="L24" s="1"/>
      <c r="M24" s="1"/>
      <c r="N24" s="1"/>
      <c r="O24" s="7"/>
    </row>
    <row r="25" spans="1:37">
      <c r="A25" s="209" t="s">
        <v>239</v>
      </c>
      <c r="B25" s="44"/>
      <c r="C25" s="52" t="s">
        <v>216</v>
      </c>
      <c r="D25" s="282" t="e">
        <f t="shared" si="0"/>
        <v>#DIV/0!</v>
      </c>
      <c r="E25" s="171" t="e">
        <f t="shared" si="1"/>
        <v>#DIV/0!</v>
      </c>
      <c r="F25" s="283" t="e">
        <f t="shared" si="2"/>
        <v>#VALUE!</v>
      </c>
      <c r="G25" s="171" t="e">
        <f t="shared" si="3"/>
        <v>#VALUE!</v>
      </c>
      <c r="H25" s="1"/>
      <c r="I25" s="1"/>
      <c r="J25" s="1"/>
      <c r="K25" s="1"/>
      <c r="L25" s="1"/>
      <c r="M25" s="1"/>
      <c r="N25" s="1"/>
      <c r="O25" s="7"/>
    </row>
    <row r="26" spans="1:37">
      <c r="A26" s="19" t="s">
        <v>86</v>
      </c>
      <c r="B26" s="44" t="s">
        <v>26</v>
      </c>
      <c r="C26" s="208" t="s">
        <v>109</v>
      </c>
      <c r="D26" s="282" t="e">
        <f t="shared" si="0"/>
        <v>#DIV/0!</v>
      </c>
      <c r="E26" s="171" t="e">
        <f t="shared" si="1"/>
        <v>#DIV/0!</v>
      </c>
      <c r="F26" s="283" t="e">
        <f t="shared" si="2"/>
        <v>#DIV/0!</v>
      </c>
      <c r="G26" s="171" t="e">
        <f t="shared" si="3"/>
        <v>#DIV/0!</v>
      </c>
      <c r="H26" s="1"/>
      <c r="I26" s="1"/>
      <c r="J26" s="1"/>
      <c r="K26" s="1"/>
      <c r="L26" s="1"/>
      <c r="M26" s="1"/>
      <c r="N26" s="1"/>
      <c r="O26" s="7"/>
    </row>
    <row r="27" spans="1:37">
      <c r="A27" s="146" t="e">
        <f>'--,--'!A35</f>
        <v>#DIV/0!</v>
      </c>
      <c r="B27" s="147" t="e">
        <f>'--,--'!B35</f>
        <v>#DIV/0!</v>
      </c>
      <c r="C27" s="52" t="s">
        <v>215</v>
      </c>
      <c r="D27" s="282" t="e">
        <f>AVERAGE(N38,N49,N71,N82,N93,N104,N115,N126,N137,N148,N159)</f>
        <v>#DIV/0!</v>
      </c>
      <c r="E27" s="171" t="e">
        <f>STDEV(N38,N49,N60,N71,N82,N93,N104,N115,N126,N137,N148,N159)/SQRT(COUNT(N38,N49,N60,N71,N82,N93,N104,N115,N126,N137,N148,N159)-1)</f>
        <v>#DIV/0!</v>
      </c>
      <c r="F27" s="156" t="e">
        <f>AVERAGE(O38,O49,O60,O71,O82,O93,O104,O115,O126,O137,O148,O159)</f>
        <v>#DIV/0!</v>
      </c>
      <c r="G27" s="171" t="e">
        <f>STDEV(O38,O49,O60,O71,O82,O93,O104,O115,O126,O137,O148,O159)/SQRT(COUNT(O38,O49,O60,O71,O82,O93,O104,O115,O126,O137,O148,O159)-1)</f>
        <v>#DIV/0!</v>
      </c>
      <c r="H27" s="1"/>
      <c r="I27" s="1"/>
      <c r="J27" s="1"/>
      <c r="K27" s="1"/>
      <c r="L27" s="1"/>
      <c r="M27" s="1"/>
      <c r="N27" s="1"/>
      <c r="O27" s="7"/>
    </row>
    <row r="28" spans="1:37">
      <c r="A28" s="227"/>
      <c r="B28" s="116"/>
      <c r="C28" s="301" t="s">
        <v>101</v>
      </c>
      <c r="D28" s="284" t="e">
        <f>AVERAGE(N39,N50,N61,N72,N83,N94,N105,N116,N127)</f>
        <v>#DIV/0!</v>
      </c>
      <c r="E28" s="172" t="e">
        <f>STDEV(N39,N50,N61,N72,N83,N94,N105,N116,N127)/SQRT(COUNT(N39,N50,N61,N72,N83,N94,N105,N116,N127)-1)</f>
        <v>#DIV/0!</v>
      </c>
      <c r="F28" s="158" t="e">
        <f>AVERAGE(O39,O50,O61,O72,O83,O94,O105,O116,O127)</f>
        <v>#DIV/0!</v>
      </c>
      <c r="G28" s="172" t="e">
        <f>STDEV(O39,O50,O61,O72,O83,O94,O105,O116,O127)/SQRT(COUNT(O39,O50,O61,O72,O83,O94,O127)-1)</f>
        <v>#DIV/0!</v>
      </c>
      <c r="H28" s="8"/>
      <c r="I28" s="8"/>
      <c r="J28" s="8"/>
      <c r="K28" s="8"/>
      <c r="L28" s="8"/>
      <c r="M28" s="8"/>
      <c r="N28" s="8"/>
      <c r="O28" s="116"/>
    </row>
    <row r="29" spans="1:37">
      <c r="A29" s="99"/>
      <c r="B29" s="99"/>
      <c r="C29" s="99"/>
      <c r="D29" s="91"/>
      <c r="E29" s="91"/>
      <c r="F29" s="91"/>
      <c r="G29" s="91"/>
      <c r="H29" s="99"/>
      <c r="I29" s="99"/>
      <c r="J29" s="99"/>
      <c r="K29" s="99"/>
      <c r="L29" s="99"/>
      <c r="M29" s="99"/>
      <c r="N29" s="99"/>
      <c r="O29" s="99"/>
    </row>
    <row r="30" spans="1:37" ht="15.75" customHeight="1">
      <c r="A30" s="412" t="s">
        <v>60</v>
      </c>
      <c r="B30" s="413" t="s">
        <v>50</v>
      </c>
      <c r="C30" s="385" t="s">
        <v>66</v>
      </c>
      <c r="D30" s="381" t="s">
        <v>67</v>
      </c>
      <c r="E30" s="381" t="s">
        <v>68</v>
      </c>
      <c r="F30" s="381" t="s">
        <v>102</v>
      </c>
      <c r="G30" s="381" t="s">
        <v>103</v>
      </c>
      <c r="H30" s="828" t="s">
        <v>69</v>
      </c>
      <c r="I30" s="833"/>
      <c r="J30" s="828" t="s">
        <v>70</v>
      </c>
      <c r="K30" s="833"/>
      <c r="L30" s="828" t="s">
        <v>87</v>
      </c>
      <c r="M30" s="833"/>
      <c r="N30" s="922" t="s">
        <v>71</v>
      </c>
      <c r="O30" s="923"/>
    </row>
    <row r="31" spans="1:37" ht="12.75" customHeight="1">
      <c r="A31" s="414"/>
      <c r="B31" s="415"/>
      <c r="C31" s="398" t="s">
        <v>72</v>
      </c>
      <c r="D31" s="416" t="s">
        <v>73</v>
      </c>
      <c r="E31" s="416" t="s">
        <v>73</v>
      </c>
      <c r="F31" s="371" t="s">
        <v>74</v>
      </c>
      <c r="G31" s="371" t="s">
        <v>75</v>
      </c>
      <c r="H31" s="897" t="s">
        <v>76</v>
      </c>
      <c r="I31" s="898"/>
      <c r="J31" s="897" t="s">
        <v>163</v>
      </c>
      <c r="K31" s="898"/>
      <c r="L31" s="897" t="s">
        <v>197</v>
      </c>
      <c r="M31" s="898"/>
      <c r="N31" s="417" t="s">
        <v>162</v>
      </c>
      <c r="O31" s="418" t="s">
        <v>100</v>
      </c>
    </row>
    <row r="32" spans="1:37">
      <c r="A32" s="67" t="s">
        <v>61</v>
      </c>
      <c r="B32" s="52" t="s">
        <v>112</v>
      </c>
      <c r="C32" s="276"/>
      <c r="D32" s="145"/>
      <c r="E32" s="145"/>
      <c r="F32" s="145"/>
      <c r="G32" s="277"/>
      <c r="H32" s="901">
        <f>F32-G32</f>
        <v>0</v>
      </c>
      <c r="I32" s="902"/>
      <c r="J32" s="901" t="e">
        <f>H32*(1250+D32+E32)*1500/(125*1250)/(C32/1000)</f>
        <v>#DIV/0!</v>
      </c>
      <c r="K32" s="902"/>
      <c r="L32" s="901" t="str">
        <f>L34</f>
        <v/>
      </c>
      <c r="M32" s="902"/>
      <c r="N32" s="287" t="str">
        <f>IF(ISERROR(J32/L32/40),"",J32/L32/40)</f>
        <v/>
      </c>
      <c r="O32" s="288" t="e">
        <f>N32*1000/180</f>
        <v>#VALUE!</v>
      </c>
    </row>
    <row r="33" spans="1:15">
      <c r="A33" s="64">
        <f>'--,--'!B45</f>
        <v>0</v>
      </c>
      <c r="B33" s="52" t="s">
        <v>279</v>
      </c>
      <c r="C33" s="276"/>
      <c r="D33" s="278"/>
      <c r="E33" s="278"/>
      <c r="F33" s="278"/>
      <c r="G33" s="279"/>
      <c r="H33" s="901">
        <f>F33-G33</f>
        <v>0</v>
      </c>
      <c r="I33" s="902"/>
      <c r="J33" s="901" t="e">
        <f>H33*(1250+D33+E33)*1500/(125*1250)/(C33/1000)</f>
        <v>#DIV/0!</v>
      </c>
      <c r="K33" s="902"/>
      <c r="L33" s="901" t="str">
        <f>L34</f>
        <v/>
      </c>
      <c r="M33" s="902"/>
      <c r="N33" s="287" t="str">
        <f>IF(ISERROR(J33/L33/40),"",J33/L33/40)</f>
        <v/>
      </c>
      <c r="O33" s="288" t="e">
        <f>N33*1000/180</f>
        <v>#VALUE!</v>
      </c>
    </row>
    <row r="34" spans="1:15">
      <c r="A34" s="68" t="s">
        <v>80</v>
      </c>
      <c r="B34" s="52" t="s">
        <v>48</v>
      </c>
      <c r="C34" s="145"/>
      <c r="D34" s="145"/>
      <c r="E34" s="145"/>
      <c r="F34" s="145"/>
      <c r="G34" s="277"/>
      <c r="H34" s="901">
        <f>F34-G34</f>
        <v>0</v>
      </c>
      <c r="I34" s="902"/>
      <c r="J34" s="901" t="e">
        <f>H34*(1250+D34+E34)*1500/(125*1250)/(C34/1000)</f>
        <v>#DIV/0!</v>
      </c>
      <c r="K34" s="902"/>
      <c r="L34" s="901" t="str">
        <f>IF(ISERROR('--,--'!Y61/'--,--'!X61/10),"",'--,--'!Y61/'--,--'!X61/10)</f>
        <v/>
      </c>
      <c r="M34" s="902"/>
      <c r="N34" s="287" t="str">
        <f>IF(ISERROR(J34/L34/40),"",J34/L34/40)</f>
        <v/>
      </c>
      <c r="O34" s="288" t="e">
        <f>N34*1000/180</f>
        <v>#VALUE!</v>
      </c>
    </row>
    <row r="35" spans="1:15">
      <c r="A35" s="64">
        <f>'--,--'!B50</f>
        <v>0</v>
      </c>
      <c r="B35" s="52" t="s">
        <v>49</v>
      </c>
      <c r="C35" s="145"/>
      <c r="D35" s="145"/>
      <c r="E35" s="145"/>
      <c r="F35" s="145"/>
      <c r="G35" s="277"/>
      <c r="H35" s="901">
        <f>F35-G35</f>
        <v>0</v>
      </c>
      <c r="I35" s="902"/>
      <c r="J35" s="901" t="e">
        <f>H35*(1250+D35+E35)*1500/(125*1250)/(C35/1000)</f>
        <v>#DIV/0!</v>
      </c>
      <c r="K35" s="902"/>
      <c r="L35" s="901" t="str">
        <f>L34</f>
        <v/>
      </c>
      <c r="M35" s="902"/>
      <c r="N35" s="287" t="str">
        <f>IF(ISERROR(J35/L35/40),"",J35/L35/40)</f>
        <v/>
      </c>
      <c r="O35" s="288" t="e">
        <f>N35*1000/180</f>
        <v>#VALUE!</v>
      </c>
    </row>
    <row r="36" spans="1:15">
      <c r="A36" s="68"/>
      <c r="B36" s="52" t="s">
        <v>216</v>
      </c>
      <c r="C36" s="145"/>
      <c r="D36" s="145"/>
      <c r="E36" s="145"/>
      <c r="F36" s="145"/>
      <c r="G36" s="277"/>
      <c r="H36" s="901">
        <f>F36-G36</f>
        <v>0</v>
      </c>
      <c r="I36" s="902"/>
      <c r="J36" s="901" t="e">
        <f>H36*(1250+D36+E36)*1500/(125*1250)/(C36/1000)</f>
        <v>#DIV/0!</v>
      </c>
      <c r="K36" s="902"/>
      <c r="L36" s="901" t="str">
        <f>L34</f>
        <v/>
      </c>
      <c r="M36" s="902"/>
      <c r="N36" s="287" t="str">
        <f>IF(ISERROR(J36/L36/40),"",J36/L36/40)</f>
        <v/>
      </c>
      <c r="O36" s="288" t="e">
        <f>N36*1000/180</f>
        <v>#VALUE!</v>
      </c>
    </row>
    <row r="37" spans="1:15">
      <c r="A37" s="68"/>
      <c r="B37" s="208" t="s">
        <v>109</v>
      </c>
      <c r="C37" s="145"/>
      <c r="D37" s="145"/>
      <c r="E37" s="145"/>
      <c r="F37" s="145"/>
      <c r="G37" s="277"/>
      <c r="H37" s="901"/>
      <c r="I37" s="902"/>
      <c r="J37" s="901"/>
      <c r="K37" s="902"/>
      <c r="L37" s="901"/>
      <c r="M37" s="902"/>
      <c r="N37" s="287"/>
      <c r="O37" s="288"/>
    </row>
    <row r="38" spans="1:15">
      <c r="A38" s="68"/>
      <c r="B38" s="52" t="s">
        <v>215</v>
      </c>
      <c r="C38" s="145"/>
      <c r="D38" s="145"/>
      <c r="E38" s="145"/>
      <c r="F38" s="145"/>
      <c r="G38" s="277"/>
      <c r="H38" s="901"/>
      <c r="I38" s="902"/>
      <c r="J38" s="901"/>
      <c r="K38" s="902"/>
      <c r="L38" s="901"/>
      <c r="M38" s="902"/>
      <c r="N38" s="287"/>
      <c r="O38" s="288"/>
    </row>
    <row r="39" spans="1:15">
      <c r="A39" s="69"/>
      <c r="B39" s="301" t="s">
        <v>101</v>
      </c>
      <c r="C39" s="145"/>
      <c r="D39" s="145"/>
      <c r="E39" s="145"/>
      <c r="F39" s="145"/>
      <c r="G39" s="277"/>
      <c r="H39" s="901"/>
      <c r="I39" s="902"/>
      <c r="J39" s="901"/>
      <c r="K39" s="902"/>
      <c r="L39" s="901"/>
      <c r="M39" s="902"/>
      <c r="N39" s="287"/>
      <c r="O39" s="288"/>
    </row>
    <row r="40" spans="1:15">
      <c r="A40" s="91"/>
      <c r="B40" s="91"/>
      <c r="C40" s="91"/>
      <c r="D40" s="91"/>
      <c r="E40" s="91"/>
      <c r="F40" s="91"/>
      <c r="G40" s="91"/>
      <c r="H40" s="91"/>
      <c r="I40" s="91"/>
      <c r="J40" s="91"/>
      <c r="K40" s="91"/>
      <c r="L40" s="91"/>
      <c r="M40" s="91"/>
      <c r="N40" s="91"/>
      <c r="O40" s="91"/>
    </row>
    <row r="41" spans="1:15" ht="14.25" customHeight="1">
      <c r="A41" s="412" t="s">
        <v>64</v>
      </c>
      <c r="B41" s="413" t="s">
        <v>50</v>
      </c>
      <c r="C41" s="385" t="s">
        <v>66</v>
      </c>
      <c r="D41" s="381" t="s">
        <v>67</v>
      </c>
      <c r="E41" s="381" t="s">
        <v>68</v>
      </c>
      <c r="F41" s="381" t="s">
        <v>102</v>
      </c>
      <c r="G41" s="381" t="s">
        <v>103</v>
      </c>
      <c r="H41" s="828" t="s">
        <v>69</v>
      </c>
      <c r="I41" s="833"/>
      <c r="J41" s="828" t="s">
        <v>70</v>
      </c>
      <c r="K41" s="833"/>
      <c r="L41" s="828" t="s">
        <v>87</v>
      </c>
      <c r="M41" s="833"/>
      <c r="N41" s="922" t="s">
        <v>71</v>
      </c>
      <c r="O41" s="923"/>
    </row>
    <row r="42" spans="1:15" ht="12.75" customHeight="1">
      <c r="A42" s="414"/>
      <c r="B42" s="415"/>
      <c r="C42" s="398" t="s">
        <v>72</v>
      </c>
      <c r="D42" s="416" t="s">
        <v>73</v>
      </c>
      <c r="E42" s="416" t="s">
        <v>73</v>
      </c>
      <c r="F42" s="371" t="s">
        <v>74</v>
      </c>
      <c r="G42" s="371" t="s">
        <v>75</v>
      </c>
      <c r="H42" s="897" t="s">
        <v>76</v>
      </c>
      <c r="I42" s="898"/>
      <c r="J42" s="897" t="s">
        <v>163</v>
      </c>
      <c r="K42" s="898"/>
      <c r="L42" s="897" t="s">
        <v>197</v>
      </c>
      <c r="M42" s="898"/>
      <c r="N42" s="417" t="s">
        <v>162</v>
      </c>
      <c r="O42" s="418" t="s">
        <v>100</v>
      </c>
    </row>
    <row r="43" spans="1:15">
      <c r="A43" s="67" t="s">
        <v>61</v>
      </c>
      <c r="B43" s="52" t="s">
        <v>112</v>
      </c>
      <c r="C43" s="276"/>
      <c r="D43" s="145"/>
      <c r="E43" s="145"/>
      <c r="F43" s="145"/>
      <c r="G43" s="277"/>
      <c r="H43" s="901">
        <f>F43-G43</f>
        <v>0</v>
      </c>
      <c r="I43" s="902"/>
      <c r="J43" s="901" t="e">
        <f>H43*(1250+D43+E43)*1500/(125*1250)/(C43/1000)</f>
        <v>#DIV/0!</v>
      </c>
      <c r="K43" s="902"/>
      <c r="L43" s="901" t="str">
        <f>L45</f>
        <v/>
      </c>
      <c r="M43" s="902"/>
      <c r="N43" s="287" t="str">
        <f>IF(ISERROR(J43/L43/40),"",J43/L43/40)</f>
        <v/>
      </c>
      <c r="O43" s="288" t="e">
        <f>N43*1000/180</f>
        <v>#VALUE!</v>
      </c>
    </row>
    <row r="44" spans="1:15">
      <c r="A44" s="64">
        <f>'--,--'!B67</f>
        <v>0</v>
      </c>
      <c r="B44" s="52" t="s">
        <v>279</v>
      </c>
      <c r="C44" s="276"/>
      <c r="D44" s="278"/>
      <c r="E44" s="278"/>
      <c r="F44" s="278"/>
      <c r="G44" s="279"/>
      <c r="H44" s="901">
        <f>F44-G44</f>
        <v>0</v>
      </c>
      <c r="I44" s="902"/>
      <c r="J44" s="901" t="e">
        <f>H44*(1250+D44+E44)*1500/(125*1250)/(C44/1000)</f>
        <v>#DIV/0!</v>
      </c>
      <c r="K44" s="902"/>
      <c r="L44" s="901" t="str">
        <f>L45</f>
        <v/>
      </c>
      <c r="M44" s="902"/>
      <c r="N44" s="287" t="str">
        <f>IF(ISERROR(J44/L44/40),"",J44/L44/40)</f>
        <v/>
      </c>
      <c r="O44" s="288" t="e">
        <f>N44*1000/180</f>
        <v>#VALUE!</v>
      </c>
    </row>
    <row r="45" spans="1:15">
      <c r="A45" s="68" t="s">
        <v>80</v>
      </c>
      <c r="B45" s="52" t="s">
        <v>48</v>
      </c>
      <c r="C45" s="145"/>
      <c r="D45" s="145"/>
      <c r="E45" s="145"/>
      <c r="F45" s="145"/>
      <c r="G45" s="277"/>
      <c r="H45" s="901">
        <f>F45-G45</f>
        <v>0</v>
      </c>
      <c r="I45" s="902"/>
      <c r="J45" s="901" t="e">
        <f>H45*(1250+D45+E45)*1500/(125*1250)/(C45/1000)</f>
        <v>#DIV/0!</v>
      </c>
      <c r="K45" s="902"/>
      <c r="L45" s="901" t="str">
        <f>IF(ISERROR('--,--'!Y83/'--,--'!X83/10),"",'--,--'!Y83/'--,--'!X83/10)</f>
        <v/>
      </c>
      <c r="M45" s="902"/>
      <c r="N45" s="287" t="str">
        <f>IF(ISERROR(J45/L45/40),"",J45/L45/40)</f>
        <v/>
      </c>
      <c r="O45" s="288" t="e">
        <f>N45*1000/180</f>
        <v>#VALUE!</v>
      </c>
    </row>
    <row r="46" spans="1:15">
      <c r="A46" s="64">
        <f>'--,--'!B72</f>
        <v>0</v>
      </c>
      <c r="B46" s="52" t="s">
        <v>49</v>
      </c>
      <c r="C46" s="145"/>
      <c r="D46" s="145"/>
      <c r="E46" s="145"/>
      <c r="F46" s="145"/>
      <c r="G46" s="277"/>
      <c r="H46" s="901">
        <f>F46-G46</f>
        <v>0</v>
      </c>
      <c r="I46" s="902"/>
      <c r="J46" s="901" t="e">
        <f>H46*(1250+D46+E46)*1500/(125*1250)/(C46/1000)</f>
        <v>#DIV/0!</v>
      </c>
      <c r="K46" s="902"/>
      <c r="L46" s="901" t="str">
        <f>L45</f>
        <v/>
      </c>
      <c r="M46" s="902"/>
      <c r="N46" s="287" t="str">
        <f>IF(ISERROR(J46/L46/40),"",J46/L46/40)</f>
        <v/>
      </c>
      <c r="O46" s="288" t="e">
        <f>N46*1000/180</f>
        <v>#VALUE!</v>
      </c>
    </row>
    <row r="47" spans="1:15">
      <c r="A47" s="68"/>
      <c r="B47" s="52" t="s">
        <v>216</v>
      </c>
      <c r="C47" s="145"/>
      <c r="D47" s="145"/>
      <c r="E47" s="145"/>
      <c r="F47" s="145"/>
      <c r="G47" s="277"/>
      <c r="H47" s="901">
        <f>F47-G47</f>
        <v>0</v>
      </c>
      <c r="I47" s="902"/>
      <c r="J47" s="901" t="e">
        <f>H47*(1250+D47+E47)*1500/(125*1250)/(C47/1000)</f>
        <v>#DIV/0!</v>
      </c>
      <c r="K47" s="902"/>
      <c r="L47" s="901" t="str">
        <f>L45</f>
        <v/>
      </c>
      <c r="M47" s="902"/>
      <c r="N47" s="287" t="str">
        <f>IF(ISERROR(J47/L47/40),"",J47/L47/40)</f>
        <v/>
      </c>
      <c r="O47" s="288" t="e">
        <f>N47*1000/180</f>
        <v>#VALUE!</v>
      </c>
    </row>
    <row r="48" spans="1:15">
      <c r="A48" s="68"/>
      <c r="B48" s="208" t="s">
        <v>109</v>
      </c>
      <c r="C48" s="145"/>
      <c r="D48" s="145"/>
      <c r="E48" s="145"/>
      <c r="F48" s="145"/>
      <c r="G48" s="277"/>
      <c r="H48" s="901"/>
      <c r="I48" s="902"/>
      <c r="J48" s="901"/>
      <c r="K48" s="902"/>
      <c r="L48" s="901"/>
      <c r="M48" s="902"/>
      <c r="N48" s="287"/>
      <c r="O48" s="288"/>
    </row>
    <row r="49" spans="1:17">
      <c r="A49" s="68"/>
      <c r="B49" s="52" t="s">
        <v>215</v>
      </c>
      <c r="C49" s="145"/>
      <c r="D49" s="145"/>
      <c r="E49" s="145"/>
      <c r="F49" s="145"/>
      <c r="G49" s="277"/>
      <c r="H49" s="901"/>
      <c r="I49" s="902"/>
      <c r="J49" s="901"/>
      <c r="K49" s="902"/>
      <c r="L49" s="901"/>
      <c r="M49" s="902"/>
      <c r="N49" s="287"/>
      <c r="O49" s="288"/>
    </row>
    <row r="50" spans="1:17">
      <c r="A50" s="69"/>
      <c r="B50" s="301" t="s">
        <v>101</v>
      </c>
      <c r="C50" s="145"/>
      <c r="D50" s="145"/>
      <c r="E50" s="145"/>
      <c r="F50" s="145"/>
      <c r="G50" s="277"/>
      <c r="H50" s="901"/>
      <c r="I50" s="902"/>
      <c r="J50" s="901"/>
      <c r="K50" s="902"/>
      <c r="L50" s="901"/>
      <c r="M50" s="902"/>
      <c r="N50" s="287"/>
      <c r="O50" s="288"/>
    </row>
    <row r="51" spans="1:17">
      <c r="A51" s="91"/>
      <c r="B51" s="91"/>
      <c r="C51" s="91"/>
      <c r="D51" s="91"/>
      <c r="E51" s="91"/>
      <c r="F51" s="91"/>
      <c r="G51" s="91"/>
      <c r="H51" s="91"/>
      <c r="I51" s="91"/>
      <c r="J51" s="91"/>
      <c r="K51" s="91"/>
      <c r="L51" s="91"/>
      <c r="M51" s="91"/>
      <c r="N51" s="92"/>
    </row>
    <row r="52" spans="1:17" ht="14.25" customHeight="1">
      <c r="A52" s="419" t="s">
        <v>65</v>
      </c>
      <c r="B52" s="420" t="s">
        <v>50</v>
      </c>
      <c r="C52" s="421" t="s">
        <v>66</v>
      </c>
      <c r="D52" s="422" t="s">
        <v>67</v>
      </c>
      <c r="E52" s="422" t="s">
        <v>68</v>
      </c>
      <c r="F52" s="422" t="s">
        <v>102</v>
      </c>
      <c r="G52" s="422" t="s">
        <v>103</v>
      </c>
      <c r="H52" s="828" t="s">
        <v>69</v>
      </c>
      <c r="I52" s="833"/>
      <c r="J52" s="828" t="s">
        <v>70</v>
      </c>
      <c r="K52" s="833"/>
      <c r="L52" s="828" t="s">
        <v>87</v>
      </c>
      <c r="M52" s="833"/>
      <c r="N52" s="922" t="s">
        <v>71</v>
      </c>
      <c r="O52" s="923"/>
      <c r="P52" s="918"/>
      <c r="Q52" s="918"/>
    </row>
    <row r="53" spans="1:17" ht="12.75" customHeight="1">
      <c r="A53" s="414"/>
      <c r="B53" s="415"/>
      <c r="C53" s="398" t="s">
        <v>72</v>
      </c>
      <c r="D53" s="416" t="s">
        <v>73</v>
      </c>
      <c r="E53" s="416" t="s">
        <v>73</v>
      </c>
      <c r="F53" s="371" t="s">
        <v>74</v>
      </c>
      <c r="G53" s="371" t="s">
        <v>75</v>
      </c>
      <c r="H53" s="897" t="s">
        <v>76</v>
      </c>
      <c r="I53" s="898"/>
      <c r="J53" s="897" t="s">
        <v>163</v>
      </c>
      <c r="K53" s="898"/>
      <c r="L53" s="897" t="s">
        <v>197</v>
      </c>
      <c r="M53" s="898"/>
      <c r="N53" s="417" t="s">
        <v>162</v>
      </c>
      <c r="O53" s="418" t="s">
        <v>100</v>
      </c>
      <c r="P53" s="919"/>
      <c r="Q53" s="919"/>
    </row>
    <row r="54" spans="1:17">
      <c r="A54" s="67" t="s">
        <v>61</v>
      </c>
      <c r="B54" s="52" t="s">
        <v>112</v>
      </c>
      <c r="C54" s="276"/>
      <c r="D54" s="145"/>
      <c r="E54" s="145"/>
      <c r="F54" s="145"/>
      <c r="G54" s="277"/>
      <c r="H54" s="901">
        <f>F54-G54</f>
        <v>0</v>
      </c>
      <c r="I54" s="902"/>
      <c r="J54" s="901" t="e">
        <f>H54*(1250+D54+E54)*1500/(125*1250)/(C54/1000)</f>
        <v>#DIV/0!</v>
      </c>
      <c r="K54" s="902"/>
      <c r="L54" s="901" t="str">
        <f>L56</f>
        <v/>
      </c>
      <c r="M54" s="902"/>
      <c r="N54" s="287" t="str">
        <f>IF(ISERROR(J54/L54/40),"",J54/L54/40)</f>
        <v/>
      </c>
      <c r="O54" s="288" t="e">
        <f>N54*1000/180</f>
        <v>#VALUE!</v>
      </c>
      <c r="P54" s="821"/>
      <c r="Q54" s="821"/>
    </row>
    <row r="55" spans="1:17">
      <c r="A55" s="64">
        <f>'--,--'!B89</f>
        <v>0</v>
      </c>
      <c r="B55" s="52" t="s">
        <v>279</v>
      </c>
      <c r="C55" s="276"/>
      <c r="D55" s="278"/>
      <c r="E55" s="278"/>
      <c r="F55" s="278"/>
      <c r="G55" s="279"/>
      <c r="H55" s="901">
        <f>F55-G55</f>
        <v>0</v>
      </c>
      <c r="I55" s="902"/>
      <c r="J55" s="901" t="e">
        <f>H55*(1250+D55+E55)*1500/(125*1250)/(C55/1000)</f>
        <v>#DIV/0!</v>
      </c>
      <c r="K55" s="902"/>
      <c r="L55" s="901" t="str">
        <f>L56</f>
        <v/>
      </c>
      <c r="M55" s="902"/>
      <c r="N55" s="287" t="str">
        <f>IF(ISERROR(J55/L55/40),"",J55/L55/40)</f>
        <v/>
      </c>
      <c r="O55" s="288" t="e">
        <f>N55*1000/180</f>
        <v>#VALUE!</v>
      </c>
      <c r="P55" s="821"/>
      <c r="Q55" s="821"/>
    </row>
    <row r="56" spans="1:17">
      <c r="A56" s="68" t="s">
        <v>80</v>
      </c>
      <c r="B56" s="52" t="s">
        <v>48</v>
      </c>
      <c r="C56" s="145"/>
      <c r="D56" s="145"/>
      <c r="E56" s="145"/>
      <c r="F56" s="145"/>
      <c r="G56" s="277"/>
      <c r="H56" s="901">
        <f>F56-G56</f>
        <v>0</v>
      </c>
      <c r="I56" s="902"/>
      <c r="J56" s="901" t="e">
        <f>H56*(1250+D56+E56)*1500/(125*1250)/(C56/1000)</f>
        <v>#DIV/0!</v>
      </c>
      <c r="K56" s="902"/>
      <c r="L56" s="901" t="str">
        <f>IF(ISERROR('--,--'!Y105/'--,--'!X105/10),"",'--,--'!Y105/'--,--'!X105/10)</f>
        <v/>
      </c>
      <c r="M56" s="902"/>
      <c r="N56" s="287" t="str">
        <f>IF(ISERROR(J56/L56/40),"",J56/L56/40)</f>
        <v/>
      </c>
      <c r="O56" s="288" t="e">
        <f>N56*1000/180</f>
        <v>#VALUE!</v>
      </c>
      <c r="P56" s="821"/>
      <c r="Q56" s="821"/>
    </row>
    <row r="57" spans="1:17">
      <c r="A57" s="64">
        <f>'--,--'!B94</f>
        <v>0</v>
      </c>
      <c r="B57" s="52" t="s">
        <v>49</v>
      </c>
      <c r="C57" s="145"/>
      <c r="D57" s="145"/>
      <c r="E57" s="145"/>
      <c r="F57" s="145"/>
      <c r="G57" s="277"/>
      <c r="H57" s="901">
        <f>F57-G57</f>
        <v>0</v>
      </c>
      <c r="I57" s="902"/>
      <c r="J57" s="901" t="e">
        <f>H57*(1250+D57+E57)*1500/(125*1250)/(C57/1000)</f>
        <v>#DIV/0!</v>
      </c>
      <c r="K57" s="902"/>
      <c r="L57" s="901" t="str">
        <f>L56</f>
        <v/>
      </c>
      <c r="M57" s="902"/>
      <c r="N57" s="287" t="str">
        <f>IF(ISERROR(J57/L57/40),"",J57/L57/40)</f>
        <v/>
      </c>
      <c r="O57" s="288" t="e">
        <f>N57*1000/180</f>
        <v>#VALUE!</v>
      </c>
      <c r="P57" s="821"/>
      <c r="Q57" s="821"/>
    </row>
    <row r="58" spans="1:17">
      <c r="A58" s="68"/>
      <c r="B58" s="52" t="s">
        <v>216</v>
      </c>
      <c r="C58" s="145"/>
      <c r="D58" s="145"/>
      <c r="E58" s="145"/>
      <c r="F58" s="145"/>
      <c r="G58" s="277"/>
      <c r="H58" s="901">
        <f>F58-G58</f>
        <v>0</v>
      </c>
      <c r="I58" s="902"/>
      <c r="J58" s="901" t="e">
        <f>H58*(1250+D58+E58)*1500/(125*1250)/(C58/1000)</f>
        <v>#DIV/0!</v>
      </c>
      <c r="K58" s="902"/>
      <c r="L58" s="901" t="str">
        <f>L56</f>
        <v/>
      </c>
      <c r="M58" s="902"/>
      <c r="N58" s="287" t="str">
        <f>IF(ISERROR(J58/L58/40),"",J58/L58/40)</f>
        <v/>
      </c>
      <c r="O58" s="288" t="e">
        <f>N58*1000/180</f>
        <v>#VALUE!</v>
      </c>
      <c r="P58" s="821"/>
      <c r="Q58" s="821"/>
    </row>
    <row r="59" spans="1:17">
      <c r="A59" s="68"/>
      <c r="B59" s="208" t="s">
        <v>109</v>
      </c>
      <c r="C59" s="145"/>
      <c r="D59" s="145"/>
      <c r="E59" s="145"/>
      <c r="F59" s="145"/>
      <c r="G59" s="277"/>
      <c r="H59" s="901"/>
      <c r="I59" s="902"/>
      <c r="J59" s="901"/>
      <c r="K59" s="902"/>
      <c r="L59" s="901"/>
      <c r="M59" s="902"/>
      <c r="N59" s="287"/>
      <c r="O59" s="288"/>
      <c r="P59" s="821"/>
      <c r="Q59" s="821"/>
    </row>
    <row r="60" spans="1:17">
      <c r="A60" s="68"/>
      <c r="B60" s="52" t="s">
        <v>215</v>
      </c>
      <c r="C60" s="145"/>
      <c r="D60" s="145"/>
      <c r="E60" s="145"/>
      <c r="F60" s="145"/>
      <c r="G60" s="277"/>
      <c r="H60" s="901"/>
      <c r="I60" s="902"/>
      <c r="J60" s="901"/>
      <c r="K60" s="902"/>
      <c r="L60" s="901"/>
      <c r="M60" s="902"/>
      <c r="N60" s="287"/>
      <c r="O60" s="288"/>
      <c r="P60" s="821"/>
      <c r="Q60" s="821"/>
    </row>
    <row r="61" spans="1:17">
      <c r="A61" s="68"/>
      <c r="B61" s="301" t="s">
        <v>101</v>
      </c>
      <c r="C61" s="280"/>
      <c r="D61" s="280"/>
      <c r="E61" s="280"/>
      <c r="F61" s="280"/>
      <c r="G61" s="281"/>
      <c r="H61" s="901"/>
      <c r="I61" s="902"/>
      <c r="J61" s="901"/>
      <c r="K61" s="902"/>
      <c r="L61" s="901"/>
      <c r="M61" s="902"/>
      <c r="N61" s="287"/>
      <c r="O61" s="288"/>
      <c r="P61" s="821"/>
      <c r="Q61" s="821"/>
    </row>
    <row r="62" spans="1:17">
      <c r="A62" s="90"/>
      <c r="B62" s="90"/>
      <c r="C62" s="90"/>
      <c r="D62" s="90"/>
      <c r="E62" s="90"/>
      <c r="F62" s="90"/>
      <c r="G62" s="90"/>
      <c r="H62" s="90"/>
      <c r="I62" s="90"/>
      <c r="J62" s="90"/>
      <c r="K62" s="90"/>
      <c r="L62" s="90"/>
      <c r="M62" s="90"/>
      <c r="N62" s="92"/>
    </row>
    <row r="63" spans="1:17" ht="14.25" customHeight="1">
      <c r="A63" s="412" t="s">
        <v>77</v>
      </c>
      <c r="B63" s="413" t="s">
        <v>50</v>
      </c>
      <c r="C63" s="385" t="s">
        <v>66</v>
      </c>
      <c r="D63" s="381" t="s">
        <v>67</v>
      </c>
      <c r="E63" s="381" t="s">
        <v>68</v>
      </c>
      <c r="F63" s="381" t="s">
        <v>102</v>
      </c>
      <c r="G63" s="381" t="s">
        <v>103</v>
      </c>
      <c r="H63" s="828" t="s">
        <v>69</v>
      </c>
      <c r="I63" s="833"/>
      <c r="J63" s="828" t="s">
        <v>70</v>
      </c>
      <c r="K63" s="833"/>
      <c r="L63" s="828" t="s">
        <v>87</v>
      </c>
      <c r="M63" s="833"/>
      <c r="N63" s="922" t="s">
        <v>71</v>
      </c>
      <c r="O63" s="923"/>
    </row>
    <row r="64" spans="1:17" ht="12.75" customHeight="1">
      <c r="A64" s="414"/>
      <c r="B64" s="415"/>
      <c r="C64" s="398" t="s">
        <v>72</v>
      </c>
      <c r="D64" s="416" t="s">
        <v>73</v>
      </c>
      <c r="E64" s="416" t="s">
        <v>73</v>
      </c>
      <c r="F64" s="371" t="s">
        <v>74</v>
      </c>
      <c r="G64" s="371" t="s">
        <v>75</v>
      </c>
      <c r="H64" s="897" t="s">
        <v>76</v>
      </c>
      <c r="I64" s="898"/>
      <c r="J64" s="897" t="s">
        <v>163</v>
      </c>
      <c r="K64" s="898"/>
      <c r="L64" s="897" t="s">
        <v>197</v>
      </c>
      <c r="M64" s="898"/>
      <c r="N64" s="417" t="s">
        <v>162</v>
      </c>
      <c r="O64" s="418" t="s">
        <v>100</v>
      </c>
    </row>
    <row r="65" spans="1:15">
      <c r="A65" s="67" t="s">
        <v>61</v>
      </c>
      <c r="B65" s="52" t="s">
        <v>112</v>
      </c>
      <c r="C65" s="276"/>
      <c r="D65" s="145"/>
      <c r="E65" s="145"/>
      <c r="F65" s="145"/>
      <c r="G65" s="277"/>
      <c r="H65" s="903">
        <f>F65-G65</f>
        <v>0</v>
      </c>
      <c r="I65" s="904"/>
      <c r="J65" s="903" t="e">
        <f>H65*(1250+D65+E65)*1500/(125*1250)/(C65/1000)</f>
        <v>#DIV/0!</v>
      </c>
      <c r="K65" s="904"/>
      <c r="L65" s="903" t="str">
        <f>L67</f>
        <v/>
      </c>
      <c r="M65" s="904"/>
      <c r="N65" s="287" t="str">
        <f>IF(ISERROR(J65/L65/40),"",J65/L65/40)</f>
        <v/>
      </c>
      <c r="O65" s="288" t="e">
        <f>N65*1000/180</f>
        <v>#VALUE!</v>
      </c>
    </row>
    <row r="66" spans="1:15">
      <c r="A66" s="64">
        <f>'--,--'!B111</f>
        <v>0</v>
      </c>
      <c r="B66" s="52" t="s">
        <v>279</v>
      </c>
      <c r="C66" s="276"/>
      <c r="D66" s="278"/>
      <c r="E66" s="278"/>
      <c r="F66" s="278"/>
      <c r="G66" s="279"/>
      <c r="H66" s="901">
        <f>F66-G66</f>
        <v>0</v>
      </c>
      <c r="I66" s="902"/>
      <c r="J66" s="901" t="e">
        <f>H66*(1250+D66+E66)*1500/(125*1250)/(C66/1000)</f>
        <v>#DIV/0!</v>
      </c>
      <c r="K66" s="902"/>
      <c r="L66" s="901" t="str">
        <f>L67</f>
        <v/>
      </c>
      <c r="M66" s="902"/>
      <c r="N66" s="287" t="str">
        <f>IF(ISERROR(J66/L66/40),"",J66/L66/40)</f>
        <v/>
      </c>
      <c r="O66" s="288" t="e">
        <f>N66*1000/180</f>
        <v>#VALUE!</v>
      </c>
    </row>
    <row r="67" spans="1:15">
      <c r="A67" s="68" t="s">
        <v>80</v>
      </c>
      <c r="B67" s="52" t="s">
        <v>48</v>
      </c>
      <c r="C67" s="145"/>
      <c r="D67" s="145"/>
      <c r="E67" s="145"/>
      <c r="F67" s="145"/>
      <c r="G67" s="277"/>
      <c r="H67" s="901">
        <f>F67-G67</f>
        <v>0</v>
      </c>
      <c r="I67" s="902"/>
      <c r="J67" s="901" t="e">
        <f>H67*(1250+D67+E67)*1500/(125*1250)/(C67/1000)</f>
        <v>#DIV/0!</v>
      </c>
      <c r="K67" s="902"/>
      <c r="L67" s="901" t="str">
        <f>IF(ISERROR('--,--'!Y127/'--,--'!X127/10),"",'--,--'!Y127/'--,--'!X127/10)</f>
        <v/>
      </c>
      <c r="M67" s="902"/>
      <c r="N67" s="287" t="str">
        <f>IF(ISERROR(J67/L67/40),"",J67/L67/40)</f>
        <v/>
      </c>
      <c r="O67" s="288" t="e">
        <f>N67*1000/180</f>
        <v>#VALUE!</v>
      </c>
    </row>
    <row r="68" spans="1:15">
      <c r="A68" s="423">
        <f>'--,--'!B116</f>
        <v>0</v>
      </c>
      <c r="B68" s="52" t="s">
        <v>49</v>
      </c>
      <c r="C68" s="145"/>
      <c r="D68" s="145"/>
      <c r="E68" s="145"/>
      <c r="F68" s="145"/>
      <c r="G68" s="277"/>
      <c r="H68" s="901">
        <f>F68-G68</f>
        <v>0</v>
      </c>
      <c r="I68" s="902"/>
      <c r="J68" s="901" t="e">
        <f>H68*(1250+D68+E68)*1500/(125*1250)/(C68/1000)</f>
        <v>#DIV/0!</v>
      </c>
      <c r="K68" s="902"/>
      <c r="L68" s="901" t="str">
        <f>L67</f>
        <v/>
      </c>
      <c r="M68" s="902"/>
      <c r="N68" s="287" t="str">
        <f>IF(ISERROR(J68/L68/40),"",J68/L68/40)</f>
        <v/>
      </c>
      <c r="O68" s="288" t="e">
        <f>N68*1000/180</f>
        <v>#VALUE!</v>
      </c>
    </row>
    <row r="69" spans="1:15">
      <c r="A69" s="68"/>
      <c r="B69" s="52" t="s">
        <v>216</v>
      </c>
      <c r="C69" s="145"/>
      <c r="D69" s="145"/>
      <c r="E69" s="145"/>
      <c r="F69" s="145"/>
      <c r="G69" s="277"/>
      <c r="H69" s="901">
        <f>F69-G69</f>
        <v>0</v>
      </c>
      <c r="I69" s="902"/>
      <c r="J69" s="901" t="e">
        <f>H69*(1250+D69+E69)*1500/(125*1250)/(C69/1000)</f>
        <v>#DIV/0!</v>
      </c>
      <c r="K69" s="902"/>
      <c r="L69" s="901" t="str">
        <f>L67</f>
        <v/>
      </c>
      <c r="M69" s="902"/>
      <c r="N69" s="287" t="str">
        <f>IF(ISERROR(J69/L69/40),"",J69/L69/40)</f>
        <v/>
      </c>
      <c r="O69" s="288" t="e">
        <f>N69*1000/180</f>
        <v>#VALUE!</v>
      </c>
    </row>
    <row r="70" spans="1:15">
      <c r="A70" s="68"/>
      <c r="B70" s="208" t="s">
        <v>109</v>
      </c>
      <c r="C70" s="145"/>
      <c r="D70" s="145"/>
      <c r="E70" s="145"/>
      <c r="F70" s="145"/>
      <c r="G70" s="277"/>
      <c r="H70" s="901"/>
      <c r="I70" s="902"/>
      <c r="J70" s="901"/>
      <c r="K70" s="902"/>
      <c r="L70" s="901"/>
      <c r="M70" s="902"/>
      <c r="N70" s="287"/>
      <c r="O70" s="288"/>
    </row>
    <row r="71" spans="1:15">
      <c r="A71" s="68"/>
      <c r="B71" s="52" t="s">
        <v>215</v>
      </c>
      <c r="C71" s="145"/>
      <c r="D71" s="145"/>
      <c r="E71" s="145"/>
      <c r="F71" s="145"/>
      <c r="G71" s="277"/>
      <c r="H71" s="901"/>
      <c r="I71" s="902"/>
      <c r="J71" s="901"/>
      <c r="K71" s="902"/>
      <c r="L71" s="901"/>
      <c r="M71" s="902"/>
      <c r="N71" s="287"/>
      <c r="O71" s="288"/>
    </row>
    <row r="72" spans="1:15">
      <c r="A72" s="69"/>
      <c r="B72" s="301" t="s">
        <v>101</v>
      </c>
      <c r="C72" s="145"/>
      <c r="D72" s="145"/>
      <c r="E72" s="145"/>
      <c r="F72" s="145"/>
      <c r="G72" s="277"/>
      <c r="H72" s="920"/>
      <c r="I72" s="921"/>
      <c r="J72" s="920"/>
      <c r="K72" s="921"/>
      <c r="L72" s="920"/>
      <c r="M72" s="921"/>
      <c r="N72" s="287"/>
      <c r="O72" s="288"/>
    </row>
    <row r="73" spans="1:15">
      <c r="A73" s="92"/>
      <c r="B73" s="92"/>
      <c r="C73" s="92"/>
      <c r="D73" s="92"/>
      <c r="E73" s="92"/>
      <c r="F73" s="92"/>
      <c r="G73" s="92"/>
      <c r="H73" s="92"/>
      <c r="I73" s="92"/>
      <c r="J73" s="92"/>
      <c r="K73" s="92"/>
      <c r="L73" s="92"/>
      <c r="M73" s="92"/>
      <c r="N73" s="92"/>
    </row>
    <row r="74" spans="1:15" ht="14.25" customHeight="1">
      <c r="A74" s="412" t="s">
        <v>78</v>
      </c>
      <c r="B74" s="413" t="s">
        <v>50</v>
      </c>
      <c r="C74" s="385" t="s">
        <v>66</v>
      </c>
      <c r="D74" s="381" t="s">
        <v>67</v>
      </c>
      <c r="E74" s="381" t="s">
        <v>68</v>
      </c>
      <c r="F74" s="381" t="s">
        <v>102</v>
      </c>
      <c r="G74" s="381" t="s">
        <v>103</v>
      </c>
      <c r="H74" s="828" t="s">
        <v>69</v>
      </c>
      <c r="I74" s="833"/>
      <c r="J74" s="828" t="s">
        <v>70</v>
      </c>
      <c r="K74" s="833"/>
      <c r="L74" s="828" t="s">
        <v>87</v>
      </c>
      <c r="M74" s="833"/>
      <c r="N74" s="922" t="s">
        <v>71</v>
      </c>
      <c r="O74" s="923"/>
    </row>
    <row r="75" spans="1:15" ht="12.75" customHeight="1">
      <c r="A75" s="414"/>
      <c r="B75" s="415"/>
      <c r="C75" s="398" t="s">
        <v>72</v>
      </c>
      <c r="D75" s="416" t="s">
        <v>73</v>
      </c>
      <c r="E75" s="416" t="s">
        <v>73</v>
      </c>
      <c r="F75" s="371" t="s">
        <v>74</v>
      </c>
      <c r="G75" s="371" t="s">
        <v>75</v>
      </c>
      <c r="H75" s="897" t="s">
        <v>76</v>
      </c>
      <c r="I75" s="898"/>
      <c r="J75" s="897" t="s">
        <v>163</v>
      </c>
      <c r="K75" s="898"/>
      <c r="L75" s="897" t="s">
        <v>197</v>
      </c>
      <c r="M75" s="898"/>
      <c r="N75" s="417" t="s">
        <v>162</v>
      </c>
      <c r="O75" s="418" t="s">
        <v>100</v>
      </c>
    </row>
    <row r="76" spans="1:15">
      <c r="A76" s="67" t="s">
        <v>61</v>
      </c>
      <c r="B76" s="52" t="s">
        <v>112</v>
      </c>
      <c r="C76" s="276"/>
      <c r="D76" s="145"/>
      <c r="E76" s="145"/>
      <c r="F76" s="145"/>
      <c r="G76" s="277"/>
      <c r="H76" s="903">
        <f>F76-G76</f>
        <v>0</v>
      </c>
      <c r="I76" s="904"/>
      <c r="J76" s="903" t="e">
        <f>H76*(1250+D76+E76)*1500/(125*1250)/(C76/1000)</f>
        <v>#DIV/0!</v>
      </c>
      <c r="K76" s="904"/>
      <c r="L76" s="903" t="str">
        <f>L78</f>
        <v/>
      </c>
      <c r="M76" s="904"/>
      <c r="N76" s="287" t="str">
        <f>IF(ISERROR(J76/L76/40),"",J76/L76/40)</f>
        <v/>
      </c>
      <c r="O76" s="288" t="e">
        <f>N76*1000/180</f>
        <v>#VALUE!</v>
      </c>
    </row>
    <row r="77" spans="1:15">
      <c r="A77" s="64">
        <f>'--,--'!B133</f>
        <v>0</v>
      </c>
      <c r="B77" s="52" t="s">
        <v>279</v>
      </c>
      <c r="C77" s="276"/>
      <c r="D77" s="278"/>
      <c r="E77" s="278"/>
      <c r="F77" s="278"/>
      <c r="G77" s="279"/>
      <c r="H77" s="901">
        <f>F77-G77</f>
        <v>0</v>
      </c>
      <c r="I77" s="902"/>
      <c r="J77" s="901" t="e">
        <f>H77*(1250+D77+E77)*1500/(125*1250)/(C77/1000)</f>
        <v>#DIV/0!</v>
      </c>
      <c r="K77" s="902"/>
      <c r="L77" s="901" t="str">
        <f>L78</f>
        <v/>
      </c>
      <c r="M77" s="902"/>
      <c r="N77" s="287" t="str">
        <f>IF(ISERROR(J77/L77/40),"",J77/L77/40)</f>
        <v/>
      </c>
      <c r="O77" s="288" t="e">
        <f>N77*1000/180</f>
        <v>#VALUE!</v>
      </c>
    </row>
    <row r="78" spans="1:15">
      <c r="A78" s="68" t="s">
        <v>80</v>
      </c>
      <c r="B78" s="52" t="s">
        <v>48</v>
      </c>
      <c r="C78" s="145"/>
      <c r="D78" s="145"/>
      <c r="E78" s="145"/>
      <c r="F78" s="145"/>
      <c r="G78" s="277"/>
      <c r="H78" s="901">
        <f>F78-G78</f>
        <v>0</v>
      </c>
      <c r="I78" s="902"/>
      <c r="J78" s="901" t="e">
        <f>H78*(1250+D78+E78)*1500/(125*1250)/(C78/1000)</f>
        <v>#DIV/0!</v>
      </c>
      <c r="K78" s="902"/>
      <c r="L78" s="901" t="str">
        <f>IF(ISERROR('--,--'!Y149/'--,--'!X149/10),"",'--,--'!Y149/'--,--'!X149/10)</f>
        <v/>
      </c>
      <c r="M78" s="902"/>
      <c r="N78" s="287" t="str">
        <f>IF(ISERROR(J78/L78/40),"",J78/L78/40)</f>
        <v/>
      </c>
      <c r="O78" s="288" t="e">
        <f>N78*1000/180</f>
        <v>#VALUE!</v>
      </c>
    </row>
    <row r="79" spans="1:15">
      <c r="A79" s="64">
        <f>'--,--'!B138</f>
        <v>0</v>
      </c>
      <c r="B79" s="52" t="s">
        <v>49</v>
      </c>
      <c r="C79" s="145"/>
      <c r="D79" s="145"/>
      <c r="E79" s="145"/>
      <c r="F79" s="145"/>
      <c r="G79" s="277"/>
      <c r="H79" s="901">
        <f>F79-G79</f>
        <v>0</v>
      </c>
      <c r="I79" s="902"/>
      <c r="J79" s="901" t="e">
        <f>H79*(1250+D79+E79)*1500/(125*1250)/(C79/1000)</f>
        <v>#DIV/0!</v>
      </c>
      <c r="K79" s="902"/>
      <c r="L79" s="901" t="str">
        <f>L78</f>
        <v/>
      </c>
      <c r="M79" s="902"/>
      <c r="N79" s="287" t="str">
        <f>IF(ISERROR(J79/L79/40),"",J79/L79/40)</f>
        <v/>
      </c>
      <c r="O79" s="288" t="e">
        <f>N79*1000/180</f>
        <v>#VALUE!</v>
      </c>
    </row>
    <row r="80" spans="1:15">
      <c r="A80" s="68"/>
      <c r="B80" s="52" t="s">
        <v>216</v>
      </c>
      <c r="C80" s="145"/>
      <c r="D80" s="145"/>
      <c r="E80" s="145"/>
      <c r="F80" s="145"/>
      <c r="G80" s="277"/>
      <c r="H80" s="901">
        <f>F80-G80</f>
        <v>0</v>
      </c>
      <c r="I80" s="902"/>
      <c r="J80" s="901" t="e">
        <f>H80*(1250+D80+E80)*1500/(125*1250)/(C80/1000)</f>
        <v>#DIV/0!</v>
      </c>
      <c r="K80" s="902"/>
      <c r="L80" s="901" t="str">
        <f>L78</f>
        <v/>
      </c>
      <c r="M80" s="902"/>
      <c r="N80" s="287" t="str">
        <f>IF(ISERROR(J80/L80/40),"",J80/L80/40)</f>
        <v/>
      </c>
      <c r="O80" s="288" t="e">
        <f>N80*1000/180</f>
        <v>#VALUE!</v>
      </c>
    </row>
    <row r="81" spans="1:27">
      <c r="A81" s="68"/>
      <c r="B81" s="208" t="s">
        <v>109</v>
      </c>
      <c r="C81" s="145"/>
      <c r="D81" s="145"/>
      <c r="E81" s="145"/>
      <c r="F81" s="145"/>
      <c r="G81" s="277"/>
      <c r="H81" s="901"/>
      <c r="I81" s="902"/>
      <c r="J81" s="901"/>
      <c r="K81" s="902"/>
      <c r="L81" s="901"/>
      <c r="M81" s="902"/>
      <c r="N81" s="287"/>
      <c r="O81" s="288"/>
    </row>
    <row r="82" spans="1:27">
      <c r="A82" s="68"/>
      <c r="B82" s="52" t="s">
        <v>215</v>
      </c>
      <c r="C82" s="145"/>
      <c r="D82" s="145"/>
      <c r="E82" s="145"/>
      <c r="F82" s="145"/>
      <c r="G82" s="277"/>
      <c r="H82" s="901"/>
      <c r="I82" s="902"/>
      <c r="J82" s="901"/>
      <c r="K82" s="902"/>
      <c r="L82" s="901"/>
      <c r="M82" s="902"/>
      <c r="N82" s="287"/>
      <c r="O82" s="288"/>
    </row>
    <row r="83" spans="1:27">
      <c r="A83" s="69"/>
      <c r="B83" s="301" t="s">
        <v>101</v>
      </c>
      <c r="C83" s="145"/>
      <c r="D83" s="145"/>
      <c r="E83" s="145"/>
      <c r="F83" s="145"/>
      <c r="G83" s="277"/>
      <c r="H83" s="920"/>
      <c r="I83" s="921"/>
      <c r="J83" s="920"/>
      <c r="K83" s="921"/>
      <c r="L83" s="920"/>
      <c r="M83" s="921"/>
      <c r="N83" s="287"/>
      <c r="O83" s="288"/>
    </row>
    <row r="84" spans="1:27">
      <c r="A84" s="92"/>
      <c r="B84" s="92"/>
      <c r="C84" s="92"/>
      <c r="D84" s="92"/>
      <c r="E84" s="92"/>
      <c r="F84" s="92"/>
      <c r="G84" s="92"/>
      <c r="H84" s="92"/>
      <c r="I84" s="92"/>
      <c r="J84" s="92"/>
      <c r="K84" s="92"/>
      <c r="L84" s="92"/>
      <c r="M84" s="92"/>
      <c r="N84" s="92"/>
    </row>
    <row r="85" spans="1:27" ht="14.25" customHeight="1">
      <c r="A85" s="412" t="s">
        <v>79</v>
      </c>
      <c r="B85" s="413" t="s">
        <v>50</v>
      </c>
      <c r="C85" s="385" t="s">
        <v>66</v>
      </c>
      <c r="D85" s="381" t="s">
        <v>67</v>
      </c>
      <c r="E85" s="381" t="s">
        <v>68</v>
      </c>
      <c r="F85" s="381" t="s">
        <v>102</v>
      </c>
      <c r="G85" s="381" t="s">
        <v>103</v>
      </c>
      <c r="H85" s="828" t="s">
        <v>69</v>
      </c>
      <c r="I85" s="833"/>
      <c r="J85" s="828" t="s">
        <v>70</v>
      </c>
      <c r="K85" s="833"/>
      <c r="L85" s="828" t="s">
        <v>87</v>
      </c>
      <c r="M85" s="833"/>
      <c r="N85" s="922" t="s">
        <v>71</v>
      </c>
      <c r="O85" s="923"/>
    </row>
    <row r="86" spans="1:27" ht="12.75" customHeight="1">
      <c r="A86" s="414"/>
      <c r="B86" s="415"/>
      <c r="C86" s="398" t="s">
        <v>72</v>
      </c>
      <c r="D86" s="416" t="s">
        <v>73</v>
      </c>
      <c r="E86" s="416" t="s">
        <v>73</v>
      </c>
      <c r="F86" s="371" t="s">
        <v>74</v>
      </c>
      <c r="G86" s="371" t="s">
        <v>75</v>
      </c>
      <c r="H86" s="897" t="s">
        <v>76</v>
      </c>
      <c r="I86" s="898"/>
      <c r="J86" s="897" t="s">
        <v>163</v>
      </c>
      <c r="K86" s="898"/>
      <c r="L86" s="897" t="s">
        <v>197</v>
      </c>
      <c r="M86" s="898"/>
      <c r="N86" s="417" t="s">
        <v>162</v>
      </c>
      <c r="O86" s="418" t="s">
        <v>100</v>
      </c>
    </row>
    <row r="87" spans="1:27">
      <c r="A87" s="67" t="s">
        <v>61</v>
      </c>
      <c r="B87" s="52" t="s">
        <v>112</v>
      </c>
      <c r="C87" s="276"/>
      <c r="D87" s="145"/>
      <c r="E87" s="145"/>
      <c r="F87" s="145"/>
      <c r="G87" s="277"/>
      <c r="H87" s="901"/>
      <c r="I87" s="924"/>
      <c r="J87" s="901"/>
      <c r="K87" s="902"/>
      <c r="L87" s="901"/>
      <c r="M87" s="902"/>
      <c r="N87" s="285"/>
      <c r="O87" s="286"/>
    </row>
    <row r="88" spans="1:27">
      <c r="A88" s="64">
        <f>'--,--'!B155</f>
        <v>0</v>
      </c>
      <c r="B88" s="52" t="s">
        <v>279</v>
      </c>
      <c r="C88" s="276"/>
      <c r="D88" s="278"/>
      <c r="E88" s="278"/>
      <c r="F88" s="278"/>
      <c r="G88" s="279"/>
      <c r="H88" s="901"/>
      <c r="I88" s="902"/>
      <c r="J88" s="901"/>
      <c r="K88" s="902"/>
      <c r="L88" s="901"/>
      <c r="M88" s="902"/>
      <c r="N88" s="287"/>
      <c r="O88" s="288"/>
    </row>
    <row r="89" spans="1:27">
      <c r="A89" s="68" t="s">
        <v>80</v>
      </c>
      <c r="B89" s="52" t="s">
        <v>48</v>
      </c>
      <c r="C89" s="276"/>
      <c r="D89" s="278"/>
      <c r="E89" s="278"/>
      <c r="F89" s="145"/>
      <c r="G89" s="277"/>
      <c r="H89" s="901"/>
      <c r="I89" s="902"/>
      <c r="J89" s="901"/>
      <c r="K89" s="902"/>
      <c r="L89" s="901"/>
      <c r="M89" s="902"/>
      <c r="N89" s="287"/>
      <c r="O89" s="288"/>
    </row>
    <row r="90" spans="1:27">
      <c r="A90" s="64">
        <f>'--,--'!B160</f>
        <v>0</v>
      </c>
      <c r="B90" s="52" t="s">
        <v>49</v>
      </c>
      <c r="C90" s="145"/>
      <c r="D90" s="145"/>
      <c r="E90" s="145"/>
      <c r="F90" s="145"/>
      <c r="G90" s="277"/>
      <c r="H90" s="901"/>
      <c r="I90" s="902"/>
      <c r="J90" s="901"/>
      <c r="K90" s="902"/>
      <c r="L90" s="901"/>
      <c r="M90" s="902"/>
      <c r="N90" s="287"/>
      <c r="O90" s="288"/>
    </row>
    <row r="91" spans="1:27">
      <c r="A91" s="68"/>
      <c r="B91" s="52" t="s">
        <v>216</v>
      </c>
      <c r="C91" s="145"/>
      <c r="D91" s="145"/>
      <c r="E91" s="145"/>
      <c r="F91" s="145"/>
      <c r="G91" s="277"/>
      <c r="H91" s="901"/>
      <c r="I91" s="902"/>
      <c r="J91" s="901"/>
      <c r="K91" s="902"/>
      <c r="L91" s="901"/>
      <c r="M91" s="902"/>
      <c r="N91" s="287"/>
      <c r="O91" s="288"/>
    </row>
    <row r="92" spans="1:27">
      <c r="A92" s="68"/>
      <c r="B92" s="208" t="s">
        <v>109</v>
      </c>
      <c r="C92" s="145"/>
      <c r="D92" s="145"/>
      <c r="E92" s="145"/>
      <c r="F92" s="145"/>
      <c r="G92" s="277"/>
      <c r="H92" s="901"/>
      <c r="I92" s="902"/>
      <c r="J92" s="901"/>
      <c r="K92" s="902"/>
      <c r="L92" s="901"/>
      <c r="M92" s="902"/>
      <c r="N92" s="287"/>
      <c r="O92" s="288"/>
    </row>
    <row r="93" spans="1:27">
      <c r="A93" s="68"/>
      <c r="B93" s="52" t="s">
        <v>215</v>
      </c>
      <c r="C93" s="145"/>
      <c r="D93" s="145"/>
      <c r="E93" s="145"/>
      <c r="F93" s="145"/>
      <c r="G93" s="277"/>
      <c r="H93" s="901"/>
      <c r="I93" s="902"/>
      <c r="J93" s="901"/>
      <c r="K93" s="902"/>
      <c r="L93" s="901"/>
      <c r="M93" s="902"/>
      <c r="N93" s="287"/>
      <c r="O93" s="288"/>
    </row>
    <row r="94" spans="1:27">
      <c r="A94" s="69"/>
      <c r="B94" s="301" t="s">
        <v>101</v>
      </c>
      <c r="C94" s="145"/>
      <c r="D94" s="145"/>
      <c r="E94" s="145"/>
      <c r="F94" s="145"/>
      <c r="G94" s="277"/>
      <c r="H94" s="920"/>
      <c r="I94" s="921"/>
      <c r="J94" s="920"/>
      <c r="K94" s="921"/>
      <c r="L94" s="920"/>
      <c r="M94" s="921"/>
      <c r="N94" s="287"/>
      <c r="O94" s="288"/>
    </row>
    <row r="95" spans="1:27">
      <c r="A95" s="92"/>
      <c r="B95" s="92"/>
      <c r="C95" s="92"/>
      <c r="D95" s="92"/>
      <c r="E95" s="92"/>
      <c r="F95" s="92"/>
      <c r="G95" s="92"/>
      <c r="H95" s="92"/>
      <c r="I95" s="92"/>
      <c r="J95" s="92"/>
      <c r="K95" s="92"/>
      <c r="L95" s="92"/>
      <c r="M95" s="92"/>
      <c r="N95" s="92"/>
    </row>
    <row r="96" spans="1:27" ht="14.25" customHeight="1">
      <c r="A96" s="412" t="s">
        <v>156</v>
      </c>
      <c r="B96" s="413" t="s">
        <v>50</v>
      </c>
      <c r="C96" s="385" t="s">
        <v>66</v>
      </c>
      <c r="D96" s="381" t="s">
        <v>67</v>
      </c>
      <c r="E96" s="381" t="s">
        <v>68</v>
      </c>
      <c r="F96" s="381" t="s">
        <v>102</v>
      </c>
      <c r="G96" s="381" t="s">
        <v>103</v>
      </c>
      <c r="H96" s="828" t="s">
        <v>69</v>
      </c>
      <c r="I96" s="833"/>
      <c r="J96" s="828" t="s">
        <v>70</v>
      </c>
      <c r="K96" s="833"/>
      <c r="L96" s="828" t="s">
        <v>87</v>
      </c>
      <c r="M96" s="833"/>
      <c r="N96" s="922" t="s">
        <v>71</v>
      </c>
      <c r="O96" s="923"/>
      <c r="AA96" s="92"/>
    </row>
    <row r="97" spans="1:27" ht="12.75" customHeight="1">
      <c r="A97" s="414"/>
      <c r="B97" s="415"/>
      <c r="C97" s="398" t="s">
        <v>72</v>
      </c>
      <c r="D97" s="416" t="s">
        <v>73</v>
      </c>
      <c r="E97" s="416" t="s">
        <v>73</v>
      </c>
      <c r="F97" s="371" t="s">
        <v>74</v>
      </c>
      <c r="G97" s="371" t="s">
        <v>75</v>
      </c>
      <c r="H97" s="897" t="s">
        <v>76</v>
      </c>
      <c r="I97" s="898"/>
      <c r="J97" s="897" t="s">
        <v>163</v>
      </c>
      <c r="K97" s="898"/>
      <c r="L97" s="897" t="s">
        <v>197</v>
      </c>
      <c r="M97" s="898"/>
      <c r="N97" s="417" t="s">
        <v>162</v>
      </c>
      <c r="O97" s="418" t="s">
        <v>100</v>
      </c>
      <c r="AA97" s="92"/>
    </row>
    <row r="98" spans="1:27">
      <c r="A98" s="67" t="s">
        <v>61</v>
      </c>
      <c r="B98" s="52" t="s">
        <v>112</v>
      </c>
      <c r="C98" s="276"/>
      <c r="D98" s="145"/>
      <c r="E98" s="145"/>
      <c r="F98" s="145"/>
      <c r="G98" s="277"/>
      <c r="H98" s="901"/>
      <c r="I98" s="924"/>
      <c r="J98" s="901"/>
      <c r="K98" s="902"/>
      <c r="L98" s="901"/>
      <c r="M98" s="902"/>
      <c r="N98" s="285"/>
      <c r="O98" s="286"/>
      <c r="AA98" s="92"/>
    </row>
    <row r="99" spans="1:27">
      <c r="A99" s="64">
        <f>'--,--'!B177</f>
        <v>0</v>
      </c>
      <c r="B99" s="52" t="s">
        <v>279</v>
      </c>
      <c r="C99" s="276"/>
      <c r="D99" s="278"/>
      <c r="E99" s="278"/>
      <c r="F99" s="278"/>
      <c r="G99" s="279"/>
      <c r="H99" s="901"/>
      <c r="I99" s="902"/>
      <c r="J99" s="901"/>
      <c r="K99" s="902"/>
      <c r="L99" s="901"/>
      <c r="M99" s="902"/>
      <c r="N99" s="287"/>
      <c r="O99" s="288"/>
      <c r="AA99" s="92"/>
    </row>
    <row r="100" spans="1:27">
      <c r="A100" s="68" t="s">
        <v>80</v>
      </c>
      <c r="B100" s="52" t="s">
        <v>48</v>
      </c>
      <c r="C100" s="145"/>
      <c r="D100" s="145"/>
      <c r="E100" s="145"/>
      <c r="F100" s="145"/>
      <c r="G100" s="277"/>
      <c r="H100" s="901"/>
      <c r="I100" s="902"/>
      <c r="J100" s="901"/>
      <c r="K100" s="902"/>
      <c r="L100" s="901"/>
      <c r="M100" s="902"/>
      <c r="N100" s="287"/>
      <c r="O100" s="288"/>
      <c r="AA100" s="92"/>
    </row>
    <row r="101" spans="1:27">
      <c r="A101" s="64">
        <f>'--,--'!B182</f>
        <v>0</v>
      </c>
      <c r="B101" s="52" t="s">
        <v>49</v>
      </c>
      <c r="C101" s="145"/>
      <c r="D101" s="145"/>
      <c r="E101" s="145"/>
      <c r="F101" s="145"/>
      <c r="G101" s="277"/>
      <c r="H101" s="901"/>
      <c r="I101" s="902"/>
      <c r="J101" s="901"/>
      <c r="K101" s="902"/>
      <c r="L101" s="901"/>
      <c r="M101" s="902"/>
      <c r="N101" s="287"/>
      <c r="O101" s="288"/>
      <c r="AA101" s="92"/>
    </row>
    <row r="102" spans="1:27">
      <c r="A102" s="68"/>
      <c r="B102" s="52" t="s">
        <v>216</v>
      </c>
      <c r="C102" s="145"/>
      <c r="D102" s="145"/>
      <c r="E102" s="145"/>
      <c r="F102" s="145"/>
      <c r="G102" s="277"/>
      <c r="H102" s="901"/>
      <c r="I102" s="902"/>
      <c r="J102" s="901"/>
      <c r="K102" s="902"/>
      <c r="L102" s="901"/>
      <c r="M102" s="902"/>
      <c r="N102" s="287"/>
      <c r="O102" s="288"/>
      <c r="AA102" s="92"/>
    </row>
    <row r="103" spans="1:27">
      <c r="A103" s="68"/>
      <c r="B103" s="208" t="s">
        <v>109</v>
      </c>
      <c r="C103" s="145"/>
      <c r="D103" s="145"/>
      <c r="E103" s="145"/>
      <c r="F103" s="145"/>
      <c r="G103" s="277"/>
      <c r="H103" s="901"/>
      <c r="I103" s="902"/>
      <c r="J103" s="901"/>
      <c r="K103" s="902"/>
      <c r="L103" s="901"/>
      <c r="M103" s="902"/>
      <c r="N103" s="287"/>
      <c r="O103" s="288"/>
      <c r="AA103" s="92"/>
    </row>
    <row r="104" spans="1:27">
      <c r="A104" s="68"/>
      <c r="B104" s="52" t="s">
        <v>215</v>
      </c>
      <c r="C104" s="145"/>
      <c r="D104" s="145"/>
      <c r="E104" s="145"/>
      <c r="F104" s="145"/>
      <c r="G104" s="277"/>
      <c r="H104" s="901"/>
      <c r="I104" s="902"/>
      <c r="J104" s="901"/>
      <c r="K104" s="902"/>
      <c r="L104" s="901"/>
      <c r="M104" s="902"/>
      <c r="N104" s="287"/>
      <c r="O104" s="288"/>
      <c r="AA104" s="92"/>
    </row>
    <row r="105" spans="1:27">
      <c r="A105" s="69"/>
      <c r="B105" s="301" t="s">
        <v>101</v>
      </c>
      <c r="C105" s="145"/>
      <c r="D105" s="145"/>
      <c r="E105" s="145"/>
      <c r="F105" s="145"/>
      <c r="G105" s="277"/>
      <c r="H105" s="920"/>
      <c r="I105" s="921"/>
      <c r="J105" s="920"/>
      <c r="K105" s="921"/>
      <c r="L105" s="920"/>
      <c r="M105" s="921"/>
      <c r="N105" s="287"/>
      <c r="O105" s="288"/>
      <c r="AA105" s="92"/>
    </row>
    <row r="106" spans="1:27">
      <c r="A106" s="92"/>
      <c r="B106" s="92"/>
      <c r="C106" s="92"/>
      <c r="D106" s="92"/>
      <c r="E106" s="92"/>
      <c r="F106" s="92"/>
      <c r="G106" s="92"/>
      <c r="H106" s="92"/>
      <c r="I106" s="92"/>
      <c r="J106" s="92"/>
      <c r="K106" s="92"/>
      <c r="L106" s="92"/>
      <c r="M106" s="92"/>
      <c r="N106" s="92"/>
      <c r="AA106" s="92"/>
    </row>
    <row r="107" spans="1:27" ht="14.25" customHeight="1">
      <c r="A107" s="412" t="s">
        <v>157</v>
      </c>
      <c r="B107" s="413" t="s">
        <v>50</v>
      </c>
      <c r="C107" s="385" t="s">
        <v>66</v>
      </c>
      <c r="D107" s="381" t="s">
        <v>67</v>
      </c>
      <c r="E107" s="381" t="s">
        <v>68</v>
      </c>
      <c r="F107" s="381" t="s">
        <v>102</v>
      </c>
      <c r="G107" s="381" t="s">
        <v>103</v>
      </c>
      <c r="H107" s="828" t="s">
        <v>69</v>
      </c>
      <c r="I107" s="833"/>
      <c r="J107" s="828" t="s">
        <v>70</v>
      </c>
      <c r="K107" s="833"/>
      <c r="L107" s="828" t="s">
        <v>87</v>
      </c>
      <c r="M107" s="833"/>
      <c r="N107" s="922" t="s">
        <v>71</v>
      </c>
      <c r="O107" s="923"/>
      <c r="AA107" s="92"/>
    </row>
    <row r="108" spans="1:27" ht="12.75" customHeight="1">
      <c r="A108" s="414"/>
      <c r="B108" s="415"/>
      <c r="C108" s="398" t="s">
        <v>72</v>
      </c>
      <c r="D108" s="416" t="s">
        <v>73</v>
      </c>
      <c r="E108" s="416" t="s">
        <v>73</v>
      </c>
      <c r="F108" s="371" t="s">
        <v>74</v>
      </c>
      <c r="G108" s="371" t="s">
        <v>75</v>
      </c>
      <c r="H108" s="897" t="s">
        <v>76</v>
      </c>
      <c r="I108" s="898"/>
      <c r="J108" s="897" t="s">
        <v>163</v>
      </c>
      <c r="K108" s="898"/>
      <c r="L108" s="897" t="s">
        <v>197</v>
      </c>
      <c r="M108" s="898"/>
      <c r="N108" s="417" t="s">
        <v>162</v>
      </c>
      <c r="O108" s="418" t="s">
        <v>100</v>
      </c>
      <c r="AA108" s="92"/>
    </row>
    <row r="109" spans="1:27">
      <c r="A109" s="67" t="s">
        <v>61</v>
      </c>
      <c r="B109" s="52" t="s">
        <v>112</v>
      </c>
      <c r="C109" s="276"/>
      <c r="D109" s="145"/>
      <c r="E109" s="145"/>
      <c r="F109" s="145"/>
      <c r="G109" s="277"/>
      <c r="H109" s="901"/>
      <c r="I109" s="924"/>
      <c r="J109" s="901"/>
      <c r="K109" s="902"/>
      <c r="L109" s="901"/>
      <c r="M109" s="902"/>
      <c r="N109" s="285"/>
      <c r="O109" s="286"/>
      <c r="AA109" s="92"/>
    </row>
    <row r="110" spans="1:27">
      <c r="A110" s="64">
        <f>'--,--'!B199</f>
        <v>0</v>
      </c>
      <c r="B110" s="52" t="s">
        <v>279</v>
      </c>
      <c r="C110" s="276"/>
      <c r="D110" s="278"/>
      <c r="E110" s="278"/>
      <c r="F110" s="278"/>
      <c r="G110" s="279"/>
      <c r="H110" s="901"/>
      <c r="I110" s="902"/>
      <c r="J110" s="901"/>
      <c r="K110" s="902"/>
      <c r="L110" s="901"/>
      <c r="M110" s="902"/>
      <c r="N110" s="287"/>
      <c r="O110" s="288"/>
      <c r="AA110" s="92"/>
    </row>
    <row r="111" spans="1:27">
      <c r="A111" s="68" t="s">
        <v>80</v>
      </c>
      <c r="B111" s="52" t="s">
        <v>48</v>
      </c>
      <c r="C111" s="145"/>
      <c r="D111" s="145"/>
      <c r="E111" s="145"/>
      <c r="F111" s="145"/>
      <c r="G111" s="277"/>
      <c r="H111" s="901"/>
      <c r="I111" s="902"/>
      <c r="J111" s="901"/>
      <c r="K111" s="902"/>
      <c r="L111" s="901"/>
      <c r="M111" s="902"/>
      <c r="N111" s="287"/>
      <c r="O111" s="288"/>
      <c r="AA111" s="92"/>
    </row>
    <row r="112" spans="1:27">
      <c r="A112" s="64">
        <f>'--,--'!B204</f>
        <v>0</v>
      </c>
      <c r="B112" s="52" t="s">
        <v>49</v>
      </c>
      <c r="C112" s="145"/>
      <c r="D112" s="145"/>
      <c r="E112" s="145"/>
      <c r="F112" s="145"/>
      <c r="G112" s="277"/>
      <c r="H112" s="901"/>
      <c r="I112" s="902"/>
      <c r="J112" s="901"/>
      <c r="K112" s="902"/>
      <c r="L112" s="901"/>
      <c r="M112" s="902"/>
      <c r="N112" s="287"/>
      <c r="O112" s="288"/>
      <c r="AA112" s="92"/>
    </row>
    <row r="113" spans="1:27">
      <c r="A113" s="68"/>
      <c r="B113" s="52" t="s">
        <v>216</v>
      </c>
      <c r="C113" s="145"/>
      <c r="D113" s="145"/>
      <c r="E113" s="145"/>
      <c r="F113" s="145"/>
      <c r="G113" s="277"/>
      <c r="H113" s="901"/>
      <c r="I113" s="902"/>
      <c r="J113" s="901"/>
      <c r="K113" s="902"/>
      <c r="L113" s="901"/>
      <c r="M113" s="902"/>
      <c r="N113" s="287"/>
      <c r="O113" s="288"/>
      <c r="AA113" s="92"/>
    </row>
    <row r="114" spans="1:27">
      <c r="A114" s="68"/>
      <c r="B114" s="208" t="s">
        <v>109</v>
      </c>
      <c r="C114" s="145"/>
      <c r="D114" s="145"/>
      <c r="E114" s="145"/>
      <c r="F114" s="145"/>
      <c r="G114" s="277"/>
      <c r="H114" s="901"/>
      <c r="I114" s="902"/>
      <c r="J114" s="901"/>
      <c r="K114" s="902"/>
      <c r="L114" s="901"/>
      <c r="M114" s="902"/>
      <c r="N114" s="287"/>
      <c r="O114" s="288"/>
      <c r="AA114" s="92"/>
    </row>
    <row r="115" spans="1:27">
      <c r="A115" s="68"/>
      <c r="B115" s="52" t="s">
        <v>215</v>
      </c>
      <c r="C115" s="145"/>
      <c r="D115" s="145"/>
      <c r="E115" s="145"/>
      <c r="F115" s="145"/>
      <c r="G115" s="277"/>
      <c r="H115" s="901"/>
      <c r="I115" s="902"/>
      <c r="J115" s="901"/>
      <c r="K115" s="902"/>
      <c r="L115" s="901"/>
      <c r="M115" s="902"/>
      <c r="N115" s="287"/>
      <c r="O115" s="288"/>
      <c r="AA115" s="92"/>
    </row>
    <row r="116" spans="1:27">
      <c r="A116" s="69"/>
      <c r="B116" s="301" t="s">
        <v>101</v>
      </c>
      <c r="C116" s="145"/>
      <c r="D116" s="145"/>
      <c r="E116" s="145"/>
      <c r="F116" s="145"/>
      <c r="G116" s="277"/>
      <c r="H116" s="920"/>
      <c r="I116" s="921"/>
      <c r="J116" s="920"/>
      <c r="K116" s="921"/>
      <c r="L116" s="920"/>
      <c r="M116" s="921"/>
      <c r="N116" s="287"/>
      <c r="O116" s="288"/>
      <c r="AA116" s="92"/>
    </row>
    <row r="117" spans="1:27">
      <c r="A117" s="92"/>
      <c r="B117" s="92"/>
      <c r="C117" s="92"/>
      <c r="D117" s="92"/>
      <c r="E117" s="92"/>
      <c r="F117" s="92"/>
      <c r="G117" s="92"/>
      <c r="H117" s="92"/>
      <c r="I117" s="92"/>
      <c r="J117" s="92"/>
      <c r="K117" s="92"/>
      <c r="L117" s="92"/>
      <c r="M117" s="92"/>
      <c r="N117" s="92"/>
      <c r="AA117" s="92"/>
    </row>
    <row r="118" spans="1:27" ht="14.25" customHeight="1">
      <c r="A118" s="412" t="s">
        <v>222</v>
      </c>
      <c r="B118" s="413" t="s">
        <v>50</v>
      </c>
      <c r="C118" s="385" t="s">
        <v>66</v>
      </c>
      <c r="D118" s="381" t="s">
        <v>67</v>
      </c>
      <c r="E118" s="381" t="s">
        <v>68</v>
      </c>
      <c r="F118" s="381" t="s">
        <v>102</v>
      </c>
      <c r="G118" s="381" t="s">
        <v>103</v>
      </c>
      <c r="H118" s="828" t="s">
        <v>69</v>
      </c>
      <c r="I118" s="833"/>
      <c r="J118" s="828" t="s">
        <v>70</v>
      </c>
      <c r="K118" s="833"/>
      <c r="L118" s="828" t="s">
        <v>87</v>
      </c>
      <c r="M118" s="833"/>
      <c r="N118" s="922" t="s">
        <v>71</v>
      </c>
      <c r="O118" s="923"/>
      <c r="AA118" s="92"/>
    </row>
    <row r="119" spans="1:27" ht="12.75" customHeight="1">
      <c r="A119" s="414"/>
      <c r="B119" s="415"/>
      <c r="C119" s="398" t="s">
        <v>72</v>
      </c>
      <c r="D119" s="416" t="s">
        <v>73</v>
      </c>
      <c r="E119" s="416" t="s">
        <v>73</v>
      </c>
      <c r="F119" s="371" t="s">
        <v>74</v>
      </c>
      <c r="G119" s="371" t="s">
        <v>75</v>
      </c>
      <c r="H119" s="897" t="s">
        <v>76</v>
      </c>
      <c r="I119" s="898"/>
      <c r="J119" s="897" t="s">
        <v>163</v>
      </c>
      <c r="K119" s="898"/>
      <c r="L119" s="897" t="s">
        <v>197</v>
      </c>
      <c r="M119" s="898"/>
      <c r="N119" s="417" t="s">
        <v>162</v>
      </c>
      <c r="O119" s="418" t="s">
        <v>100</v>
      </c>
      <c r="AA119" s="92"/>
    </row>
    <row r="120" spans="1:27">
      <c r="A120" s="67" t="s">
        <v>61</v>
      </c>
      <c r="B120" s="52" t="s">
        <v>112</v>
      </c>
      <c r="C120" s="276"/>
      <c r="D120" s="145"/>
      <c r="E120" s="145"/>
      <c r="F120" s="145"/>
      <c r="G120" s="277"/>
      <c r="H120" s="901"/>
      <c r="I120" s="924"/>
      <c r="J120" s="901"/>
      <c r="K120" s="902"/>
      <c r="L120" s="901"/>
      <c r="M120" s="902"/>
      <c r="N120" s="285"/>
      <c r="O120" s="286"/>
      <c r="AA120" s="92"/>
    </row>
    <row r="121" spans="1:27">
      <c r="A121" s="64">
        <f>'--,--'!B221</f>
        <v>0</v>
      </c>
      <c r="B121" s="52" t="s">
        <v>279</v>
      </c>
      <c r="C121" s="276"/>
      <c r="D121" s="278"/>
      <c r="E121" s="278"/>
      <c r="F121" s="278"/>
      <c r="G121" s="279"/>
      <c r="H121" s="901"/>
      <c r="I121" s="902"/>
      <c r="J121" s="901"/>
      <c r="K121" s="902"/>
      <c r="L121" s="901"/>
      <c r="M121" s="902"/>
      <c r="N121" s="287"/>
      <c r="O121" s="288"/>
      <c r="AA121" s="92"/>
    </row>
    <row r="122" spans="1:27">
      <c r="A122" s="68" t="s">
        <v>80</v>
      </c>
      <c r="B122" s="52" t="s">
        <v>48</v>
      </c>
      <c r="C122" s="145"/>
      <c r="D122" s="145"/>
      <c r="E122" s="145"/>
      <c r="F122" s="145"/>
      <c r="G122" s="277"/>
      <c r="H122" s="901"/>
      <c r="I122" s="902"/>
      <c r="J122" s="901"/>
      <c r="K122" s="902"/>
      <c r="L122" s="901"/>
      <c r="M122" s="902"/>
      <c r="N122" s="287"/>
      <c r="O122" s="288"/>
      <c r="AA122" s="92"/>
    </row>
    <row r="123" spans="1:27">
      <c r="A123" s="64">
        <f>'--,--'!B226</f>
        <v>0</v>
      </c>
      <c r="B123" s="52" t="s">
        <v>49</v>
      </c>
      <c r="C123" s="145"/>
      <c r="D123" s="145"/>
      <c r="E123" s="145"/>
      <c r="F123" s="145"/>
      <c r="G123" s="277"/>
      <c r="H123" s="901"/>
      <c r="I123" s="902"/>
      <c r="J123" s="901"/>
      <c r="K123" s="902"/>
      <c r="L123" s="901"/>
      <c r="M123" s="902"/>
      <c r="N123" s="287"/>
      <c r="O123" s="288"/>
      <c r="AA123" s="92"/>
    </row>
    <row r="124" spans="1:27">
      <c r="A124" s="68"/>
      <c r="B124" s="52" t="s">
        <v>216</v>
      </c>
      <c r="C124" s="145"/>
      <c r="D124" s="145"/>
      <c r="E124" s="145"/>
      <c r="F124" s="145"/>
      <c r="G124" s="277"/>
      <c r="H124" s="901"/>
      <c r="I124" s="902"/>
      <c r="J124" s="901"/>
      <c r="K124" s="902"/>
      <c r="L124" s="901"/>
      <c r="M124" s="902"/>
      <c r="N124" s="287"/>
      <c r="O124" s="288"/>
      <c r="AA124" s="92"/>
    </row>
    <row r="125" spans="1:27">
      <c r="A125" s="68"/>
      <c r="B125" s="208" t="s">
        <v>109</v>
      </c>
      <c r="C125" s="145"/>
      <c r="D125" s="145"/>
      <c r="E125" s="145"/>
      <c r="F125" s="145"/>
      <c r="G125" s="277"/>
      <c r="H125" s="901"/>
      <c r="I125" s="902"/>
      <c r="J125" s="901"/>
      <c r="K125" s="902"/>
      <c r="L125" s="901"/>
      <c r="M125" s="902"/>
      <c r="N125" s="287"/>
      <c r="O125" s="288"/>
      <c r="AA125" s="92"/>
    </row>
    <row r="126" spans="1:27">
      <c r="A126" s="68"/>
      <c r="B126" s="52" t="s">
        <v>215</v>
      </c>
      <c r="C126" s="145"/>
      <c r="D126" s="145"/>
      <c r="E126" s="145"/>
      <c r="F126" s="145"/>
      <c r="G126" s="277"/>
      <c r="H126" s="901"/>
      <c r="I126" s="902"/>
      <c r="J126" s="901"/>
      <c r="K126" s="902"/>
      <c r="L126" s="901"/>
      <c r="M126" s="902"/>
      <c r="N126" s="287"/>
      <c r="O126" s="288"/>
      <c r="AA126" s="92"/>
    </row>
    <row r="127" spans="1:27">
      <c r="A127" s="69"/>
      <c r="B127" s="301" t="s">
        <v>101</v>
      </c>
      <c r="C127" s="145"/>
      <c r="D127" s="145"/>
      <c r="E127" s="145"/>
      <c r="F127" s="145"/>
      <c r="G127" s="277"/>
      <c r="H127" s="920"/>
      <c r="I127" s="921"/>
      <c r="J127" s="920"/>
      <c r="K127" s="921"/>
      <c r="L127" s="920"/>
      <c r="M127" s="921"/>
      <c r="N127" s="287"/>
      <c r="O127" s="288"/>
      <c r="AA127" s="92"/>
    </row>
    <row r="128" spans="1:27">
      <c r="A128" s="92"/>
      <c r="B128" s="92"/>
      <c r="C128" s="92"/>
      <c r="D128" s="92"/>
      <c r="E128" s="92"/>
      <c r="F128" s="92"/>
      <c r="G128" s="92"/>
      <c r="H128" s="92"/>
      <c r="I128" s="92"/>
      <c r="J128" s="92"/>
      <c r="K128" s="92"/>
      <c r="L128" s="92"/>
      <c r="M128" s="92"/>
      <c r="N128" s="92"/>
      <c r="AA128" s="92"/>
    </row>
    <row r="129" spans="1:27" s="446" customFormat="1">
      <c r="A129" s="445"/>
      <c r="B129" s="445"/>
      <c r="C129" s="445"/>
      <c r="D129" s="445"/>
      <c r="E129" s="445"/>
      <c r="F129" s="445"/>
      <c r="G129" s="445"/>
      <c r="H129" s="445"/>
      <c r="I129" s="445"/>
      <c r="J129" s="445"/>
      <c r="K129" s="445"/>
      <c r="L129" s="445"/>
      <c r="M129" s="445"/>
      <c r="N129" s="445"/>
      <c r="O129" s="445"/>
      <c r="P129" s="445"/>
      <c r="Q129" s="445"/>
      <c r="R129" s="445"/>
      <c r="S129" s="445"/>
      <c r="T129" s="445"/>
      <c r="U129" s="445"/>
      <c r="V129" s="445"/>
      <c r="W129" s="445"/>
      <c r="X129" s="445"/>
      <c r="Y129" s="445"/>
      <c r="Z129" s="445"/>
      <c r="AA129" s="445"/>
    </row>
    <row r="130" spans="1:27" s="446" customFormat="1">
      <c r="A130" s="445"/>
      <c r="B130" s="445"/>
      <c r="C130" s="445"/>
      <c r="D130" s="445"/>
      <c r="E130" s="445"/>
      <c r="F130" s="445"/>
      <c r="G130" s="445"/>
      <c r="H130" s="445"/>
      <c r="I130" s="445"/>
      <c r="J130" s="445"/>
      <c r="K130" s="445"/>
      <c r="L130" s="445"/>
      <c r="M130" s="445"/>
      <c r="N130" s="445"/>
      <c r="O130" s="445"/>
      <c r="P130" s="445"/>
      <c r="Q130" s="445"/>
      <c r="R130" s="445"/>
      <c r="S130" s="445"/>
      <c r="T130" s="445"/>
      <c r="U130" s="445"/>
      <c r="V130" s="445"/>
      <c r="W130" s="445"/>
      <c r="X130" s="445"/>
      <c r="Y130" s="445"/>
      <c r="Z130" s="445"/>
      <c r="AA130" s="445"/>
    </row>
    <row r="131" spans="1:27" s="446" customFormat="1">
      <c r="A131" s="445"/>
      <c r="B131" s="445"/>
      <c r="C131" s="445"/>
      <c r="D131" s="445"/>
      <c r="E131" s="445"/>
      <c r="F131" s="445"/>
      <c r="G131" s="445"/>
      <c r="H131" s="445"/>
      <c r="I131" s="445"/>
      <c r="J131" s="445"/>
      <c r="K131" s="445"/>
      <c r="L131" s="445"/>
      <c r="M131" s="445"/>
      <c r="N131" s="445"/>
      <c r="O131" s="445"/>
      <c r="P131" s="445"/>
      <c r="Q131" s="445"/>
      <c r="R131" s="445"/>
      <c r="S131" s="445"/>
      <c r="T131" s="445"/>
      <c r="U131" s="445"/>
      <c r="V131" s="445"/>
      <c r="W131" s="445"/>
      <c r="X131" s="445"/>
      <c r="Y131" s="445"/>
      <c r="Z131" s="445"/>
      <c r="AA131" s="445"/>
    </row>
    <row r="132" spans="1:27" s="446" customFormat="1">
      <c r="A132" s="445"/>
      <c r="B132" s="445"/>
      <c r="C132" s="445"/>
      <c r="D132" s="445"/>
      <c r="E132" s="445"/>
      <c r="F132" s="445"/>
      <c r="G132" s="445"/>
      <c r="H132" s="445"/>
      <c r="I132" s="445"/>
      <c r="J132" s="445"/>
      <c r="K132" s="445"/>
      <c r="L132" s="445"/>
      <c r="M132" s="445"/>
      <c r="N132" s="445"/>
      <c r="O132" s="445"/>
      <c r="P132" s="445"/>
      <c r="Q132" s="445"/>
      <c r="R132" s="445"/>
      <c r="S132" s="445"/>
      <c r="T132" s="445"/>
      <c r="U132" s="445"/>
      <c r="V132" s="445"/>
      <c r="W132" s="445"/>
      <c r="X132" s="445"/>
      <c r="Y132" s="445"/>
      <c r="Z132" s="445"/>
      <c r="AA132" s="445"/>
    </row>
    <row r="133" spans="1:27" s="446" customFormat="1">
      <c r="A133" s="445"/>
      <c r="B133" s="445"/>
      <c r="C133" s="445"/>
      <c r="D133" s="445"/>
      <c r="E133" s="445"/>
      <c r="F133" s="445"/>
      <c r="G133" s="445"/>
      <c r="H133" s="445"/>
      <c r="I133" s="445"/>
      <c r="J133" s="445"/>
      <c r="K133" s="445"/>
      <c r="L133" s="445"/>
      <c r="M133" s="445"/>
      <c r="N133" s="445"/>
      <c r="O133" s="445"/>
      <c r="P133" s="445"/>
      <c r="Q133" s="445"/>
      <c r="R133" s="445"/>
      <c r="S133" s="445"/>
      <c r="T133" s="445"/>
      <c r="U133" s="445"/>
      <c r="V133" s="445"/>
      <c r="W133" s="445"/>
      <c r="X133" s="445"/>
      <c r="Y133" s="445"/>
      <c r="Z133" s="445"/>
      <c r="AA133" s="445"/>
    </row>
    <row r="134" spans="1:27" s="446" customFormat="1">
      <c r="A134" s="445"/>
      <c r="B134" s="445"/>
      <c r="C134" s="445"/>
      <c r="D134" s="445"/>
      <c r="E134" s="445"/>
      <c r="F134" s="445"/>
      <c r="G134" s="445"/>
      <c r="H134" s="445"/>
      <c r="I134" s="445"/>
      <c r="J134" s="445"/>
      <c r="K134" s="445"/>
      <c r="L134" s="445"/>
      <c r="M134" s="445"/>
      <c r="N134" s="445"/>
      <c r="O134" s="445"/>
      <c r="P134" s="445"/>
      <c r="Q134" s="445"/>
      <c r="R134" s="445"/>
      <c r="S134" s="445"/>
      <c r="T134" s="445"/>
      <c r="U134" s="445"/>
      <c r="V134" s="445"/>
      <c r="W134" s="445"/>
      <c r="X134" s="445"/>
      <c r="Y134" s="445"/>
      <c r="Z134" s="445"/>
      <c r="AA134" s="445"/>
    </row>
    <row r="135" spans="1:27" s="446" customFormat="1">
      <c r="A135" s="445"/>
      <c r="B135" s="445"/>
      <c r="C135" s="445"/>
      <c r="D135" s="445"/>
      <c r="E135" s="445"/>
      <c r="F135" s="445"/>
      <c r="G135" s="445"/>
      <c r="H135" s="445"/>
      <c r="I135" s="445"/>
      <c r="J135" s="445"/>
      <c r="K135" s="445"/>
      <c r="L135" s="445"/>
      <c r="M135" s="445"/>
      <c r="N135" s="445"/>
      <c r="O135" s="445"/>
      <c r="P135" s="445"/>
      <c r="Q135" s="445"/>
      <c r="R135" s="445"/>
      <c r="S135" s="445"/>
      <c r="T135" s="445"/>
      <c r="U135" s="445"/>
      <c r="V135" s="445"/>
      <c r="W135" s="445"/>
      <c r="X135" s="445"/>
      <c r="Y135" s="445"/>
      <c r="Z135" s="445"/>
      <c r="AA135" s="445"/>
    </row>
    <row r="136" spans="1:27" s="446" customFormat="1">
      <c r="A136" s="445"/>
      <c r="B136" s="445"/>
      <c r="C136" s="445"/>
      <c r="D136" s="445"/>
      <c r="E136" s="445"/>
      <c r="F136" s="445"/>
      <c r="G136" s="445"/>
      <c r="H136" s="445"/>
      <c r="I136" s="445"/>
      <c r="J136" s="445"/>
      <c r="K136" s="445"/>
      <c r="L136" s="445"/>
      <c r="M136" s="445"/>
      <c r="N136" s="445"/>
      <c r="O136" s="445"/>
      <c r="P136" s="445"/>
      <c r="Q136" s="445"/>
      <c r="R136" s="445"/>
      <c r="S136" s="445"/>
      <c r="T136" s="445"/>
      <c r="U136" s="445"/>
      <c r="V136" s="445"/>
      <c r="W136" s="445"/>
      <c r="X136" s="445"/>
      <c r="Y136" s="445"/>
      <c r="Z136" s="445"/>
      <c r="AA136" s="445"/>
    </row>
    <row r="137" spans="1:27" s="446" customFormat="1">
      <c r="A137" s="445"/>
      <c r="B137" s="445"/>
      <c r="C137" s="445"/>
      <c r="D137" s="445"/>
      <c r="E137" s="445"/>
      <c r="F137" s="445"/>
      <c r="G137" s="445"/>
      <c r="H137" s="445"/>
      <c r="I137" s="445"/>
      <c r="J137" s="445"/>
      <c r="K137" s="445"/>
      <c r="L137" s="445"/>
      <c r="M137" s="445"/>
      <c r="N137" s="445"/>
      <c r="O137" s="445"/>
      <c r="P137" s="445"/>
      <c r="Q137" s="445"/>
      <c r="R137" s="445"/>
      <c r="S137" s="445"/>
      <c r="T137" s="445"/>
      <c r="U137" s="445"/>
      <c r="V137" s="445"/>
      <c r="W137" s="445"/>
      <c r="X137" s="445"/>
      <c r="Y137" s="445"/>
      <c r="Z137" s="445"/>
      <c r="AA137" s="445"/>
    </row>
    <row r="138" spans="1:27" s="446" customFormat="1">
      <c r="A138" s="445"/>
      <c r="B138" s="445"/>
      <c r="C138" s="445"/>
      <c r="D138" s="445"/>
      <c r="E138" s="445"/>
      <c r="F138" s="445"/>
      <c r="G138" s="445"/>
      <c r="H138" s="445"/>
      <c r="I138" s="445"/>
      <c r="J138" s="445"/>
      <c r="K138" s="445"/>
      <c r="L138" s="445"/>
      <c r="M138" s="445"/>
      <c r="N138" s="445"/>
      <c r="O138" s="445"/>
      <c r="P138" s="445"/>
      <c r="Q138" s="445"/>
      <c r="R138" s="445"/>
      <c r="S138" s="445"/>
      <c r="T138" s="445"/>
      <c r="U138" s="445"/>
      <c r="V138" s="445"/>
      <c r="W138" s="445"/>
      <c r="X138" s="445"/>
      <c r="Y138" s="445"/>
      <c r="Z138" s="445"/>
      <c r="AA138" s="445"/>
    </row>
    <row r="139" spans="1:27" s="446" customFormat="1">
      <c r="A139" s="445"/>
      <c r="B139" s="445"/>
      <c r="C139" s="445"/>
      <c r="D139" s="445"/>
      <c r="E139" s="445"/>
      <c r="F139" s="445"/>
      <c r="G139" s="445"/>
      <c r="H139" s="445"/>
      <c r="I139" s="445"/>
      <c r="J139" s="445"/>
      <c r="K139" s="445"/>
      <c r="L139" s="445"/>
      <c r="M139" s="445"/>
      <c r="N139" s="445"/>
      <c r="O139" s="445"/>
      <c r="P139" s="445"/>
      <c r="Q139" s="445"/>
      <c r="R139" s="445"/>
      <c r="S139" s="445"/>
      <c r="T139" s="445"/>
      <c r="U139" s="445"/>
      <c r="V139" s="445"/>
      <c r="W139" s="445"/>
      <c r="X139" s="445"/>
      <c r="Y139" s="445"/>
      <c r="Z139" s="445"/>
      <c r="AA139" s="445"/>
    </row>
    <row r="140" spans="1:27" s="446" customFormat="1">
      <c r="A140" s="445"/>
      <c r="B140" s="445"/>
      <c r="C140" s="445"/>
      <c r="D140" s="445"/>
      <c r="E140" s="445"/>
      <c r="F140" s="445"/>
      <c r="G140" s="445"/>
      <c r="H140" s="445"/>
      <c r="I140" s="445"/>
      <c r="J140" s="445"/>
      <c r="K140" s="445"/>
      <c r="L140" s="445"/>
      <c r="M140" s="445"/>
      <c r="N140" s="445"/>
      <c r="O140" s="445"/>
      <c r="P140" s="445"/>
      <c r="Q140" s="445"/>
      <c r="R140" s="445"/>
      <c r="S140" s="445"/>
      <c r="T140" s="445"/>
      <c r="U140" s="445"/>
      <c r="V140" s="445"/>
      <c r="W140" s="445"/>
      <c r="X140" s="445"/>
      <c r="Y140" s="445"/>
      <c r="Z140" s="445"/>
      <c r="AA140" s="445"/>
    </row>
    <row r="141" spans="1:27" s="446" customFormat="1">
      <c r="A141" s="445"/>
      <c r="B141" s="445"/>
      <c r="C141" s="445"/>
      <c r="D141" s="445"/>
      <c r="E141" s="445"/>
      <c r="F141" s="445"/>
      <c r="G141" s="445"/>
      <c r="H141" s="445"/>
      <c r="I141" s="445"/>
      <c r="J141" s="445"/>
      <c r="K141" s="445"/>
      <c r="L141" s="445"/>
      <c r="M141" s="445"/>
      <c r="N141" s="445"/>
      <c r="O141" s="445"/>
      <c r="P141" s="445"/>
      <c r="Q141" s="445"/>
      <c r="R141" s="445"/>
      <c r="S141" s="445"/>
      <c r="T141" s="445"/>
      <c r="U141" s="445"/>
      <c r="V141" s="445"/>
      <c r="W141" s="445"/>
      <c r="X141" s="445"/>
      <c r="Y141" s="445"/>
      <c r="Z141" s="445"/>
      <c r="AA141" s="445"/>
    </row>
    <row r="142" spans="1:27" s="446" customFormat="1">
      <c r="A142" s="445"/>
      <c r="B142" s="445"/>
      <c r="C142" s="445"/>
      <c r="D142" s="445"/>
      <c r="E142" s="445"/>
      <c r="F142" s="445"/>
      <c r="G142" s="445"/>
      <c r="H142" s="445"/>
      <c r="I142" s="445"/>
      <c r="J142" s="445"/>
      <c r="K142" s="445"/>
      <c r="L142" s="445"/>
      <c r="M142" s="445"/>
      <c r="N142" s="445"/>
      <c r="O142" s="445"/>
      <c r="P142" s="445"/>
      <c r="Q142" s="445"/>
      <c r="R142" s="445"/>
      <c r="S142" s="445"/>
      <c r="T142" s="445"/>
      <c r="U142" s="445"/>
      <c r="V142" s="445"/>
      <c r="W142" s="445"/>
      <c r="X142" s="445"/>
      <c r="Y142" s="445"/>
      <c r="Z142" s="445"/>
      <c r="AA142" s="445"/>
    </row>
    <row r="143" spans="1:27" s="446" customFormat="1">
      <c r="A143" s="445"/>
      <c r="B143" s="445"/>
      <c r="C143" s="445"/>
      <c r="D143" s="445"/>
      <c r="E143" s="445"/>
      <c r="F143" s="445"/>
      <c r="G143" s="445"/>
      <c r="H143" s="445"/>
      <c r="I143" s="445"/>
      <c r="J143" s="445"/>
      <c r="K143" s="445"/>
      <c r="L143" s="445"/>
      <c r="M143" s="445"/>
      <c r="N143" s="445"/>
      <c r="O143" s="445"/>
      <c r="P143" s="445"/>
      <c r="Q143" s="445"/>
      <c r="R143" s="445"/>
      <c r="S143" s="445"/>
      <c r="T143" s="445"/>
      <c r="U143" s="445"/>
      <c r="V143" s="445"/>
      <c r="W143" s="445"/>
      <c r="X143" s="445"/>
      <c r="Y143" s="445"/>
      <c r="Z143" s="445"/>
      <c r="AA143" s="445"/>
    </row>
    <row r="144" spans="1:27" s="446" customFormat="1">
      <c r="A144" s="445"/>
      <c r="B144" s="445"/>
      <c r="C144" s="445"/>
      <c r="D144" s="445"/>
      <c r="E144" s="445"/>
      <c r="F144" s="445"/>
      <c r="G144" s="445"/>
      <c r="H144" s="445"/>
      <c r="I144" s="445"/>
      <c r="J144" s="445"/>
      <c r="K144" s="445"/>
      <c r="L144" s="445"/>
      <c r="M144" s="445"/>
      <c r="N144" s="445"/>
      <c r="O144" s="445"/>
      <c r="P144" s="445"/>
      <c r="Q144" s="445"/>
      <c r="R144" s="445"/>
      <c r="S144" s="445"/>
      <c r="T144" s="445"/>
      <c r="U144" s="445"/>
      <c r="V144" s="445"/>
      <c r="W144" s="445"/>
      <c r="X144" s="445"/>
      <c r="Y144" s="445"/>
      <c r="Z144" s="445"/>
      <c r="AA144" s="445"/>
    </row>
    <row r="145" spans="1:27" s="446" customFormat="1">
      <c r="A145" s="445"/>
      <c r="B145" s="445"/>
      <c r="C145" s="445"/>
      <c r="D145" s="445"/>
      <c r="E145" s="445"/>
      <c r="F145" s="445"/>
      <c r="G145" s="445"/>
      <c r="H145" s="445"/>
      <c r="I145" s="445"/>
      <c r="J145" s="445"/>
      <c r="K145" s="445"/>
      <c r="L145" s="445"/>
      <c r="M145" s="445"/>
      <c r="N145" s="445"/>
      <c r="O145" s="445"/>
      <c r="P145" s="445"/>
      <c r="Q145" s="445"/>
      <c r="R145" s="445"/>
      <c r="S145" s="445"/>
      <c r="T145" s="445"/>
      <c r="U145" s="445"/>
      <c r="V145" s="445"/>
      <c r="W145" s="445"/>
      <c r="X145" s="445"/>
      <c r="Y145" s="445"/>
      <c r="Z145" s="445"/>
      <c r="AA145" s="445"/>
    </row>
    <row r="146" spans="1:27" s="446" customFormat="1">
      <c r="A146" s="445"/>
      <c r="B146" s="445"/>
      <c r="C146" s="445"/>
      <c r="D146" s="445"/>
      <c r="E146" s="445"/>
      <c r="F146" s="445"/>
      <c r="G146" s="445"/>
      <c r="H146" s="445"/>
      <c r="I146" s="445"/>
      <c r="J146" s="445"/>
      <c r="K146" s="445"/>
      <c r="L146" s="445"/>
      <c r="M146" s="445"/>
      <c r="N146" s="445"/>
      <c r="O146" s="445"/>
      <c r="P146" s="445"/>
      <c r="Q146" s="445"/>
      <c r="R146" s="445"/>
      <c r="S146" s="445"/>
      <c r="T146" s="445"/>
      <c r="U146" s="445"/>
      <c r="V146" s="445"/>
      <c r="W146" s="445"/>
      <c r="X146" s="445"/>
      <c r="Y146" s="445"/>
      <c r="Z146" s="445"/>
      <c r="AA146" s="445"/>
    </row>
    <row r="147" spans="1:27" s="446" customFormat="1">
      <c r="A147" s="445"/>
      <c r="B147" s="445"/>
      <c r="C147" s="445"/>
      <c r="D147" s="445"/>
      <c r="E147" s="445"/>
      <c r="F147" s="445"/>
      <c r="G147" s="445"/>
      <c r="H147" s="445"/>
      <c r="I147" s="445"/>
      <c r="J147" s="445"/>
      <c r="K147" s="445"/>
      <c r="L147" s="445"/>
      <c r="M147" s="445"/>
      <c r="N147" s="445"/>
      <c r="O147" s="445"/>
      <c r="P147" s="445"/>
      <c r="Q147" s="445"/>
      <c r="R147" s="445"/>
      <c r="S147" s="445"/>
      <c r="T147" s="445"/>
      <c r="U147" s="445"/>
      <c r="V147" s="445"/>
      <c r="W147" s="445"/>
      <c r="X147" s="445"/>
      <c r="Y147" s="445"/>
      <c r="Z147" s="445"/>
      <c r="AA147" s="445"/>
    </row>
    <row r="148" spans="1:27" s="446" customFormat="1">
      <c r="A148" s="445"/>
      <c r="B148" s="445"/>
      <c r="C148" s="445"/>
      <c r="D148" s="445"/>
      <c r="E148" s="445"/>
      <c r="F148" s="445"/>
      <c r="G148" s="445"/>
      <c r="H148" s="445"/>
      <c r="I148" s="445"/>
      <c r="J148" s="445"/>
      <c r="K148" s="445"/>
      <c r="L148" s="445"/>
      <c r="M148" s="445"/>
      <c r="N148" s="445"/>
      <c r="O148" s="445"/>
      <c r="P148" s="445"/>
      <c r="Q148" s="445"/>
      <c r="R148" s="445"/>
      <c r="S148" s="445"/>
      <c r="T148" s="445"/>
      <c r="U148" s="445"/>
      <c r="V148" s="445"/>
      <c r="W148" s="445"/>
      <c r="X148" s="445"/>
      <c r="Y148" s="445"/>
      <c r="Z148" s="445"/>
      <c r="AA148" s="445"/>
    </row>
    <row r="149" spans="1:27" s="446" customFormat="1">
      <c r="A149" s="445"/>
      <c r="B149" s="445"/>
      <c r="C149" s="445"/>
      <c r="D149" s="445"/>
      <c r="E149" s="445"/>
      <c r="F149" s="445"/>
      <c r="G149" s="445"/>
      <c r="H149" s="445"/>
      <c r="I149" s="445"/>
      <c r="J149" s="445"/>
      <c r="K149" s="445"/>
      <c r="L149" s="445"/>
      <c r="M149" s="445"/>
      <c r="N149" s="445"/>
      <c r="O149" s="445"/>
      <c r="P149" s="445"/>
      <c r="Q149" s="445"/>
      <c r="R149" s="445"/>
      <c r="S149" s="445"/>
      <c r="T149" s="445"/>
      <c r="U149" s="445"/>
      <c r="V149" s="445"/>
      <c r="W149" s="445"/>
      <c r="X149" s="445"/>
      <c r="Y149" s="445"/>
      <c r="Z149" s="445"/>
      <c r="AA149" s="445"/>
    </row>
    <row r="150" spans="1:27" s="446" customFormat="1">
      <c r="A150" s="445"/>
      <c r="B150" s="445"/>
      <c r="C150" s="445"/>
      <c r="D150" s="445"/>
      <c r="E150" s="445"/>
      <c r="F150" s="445"/>
      <c r="G150" s="445"/>
      <c r="H150" s="445"/>
      <c r="I150" s="445"/>
      <c r="J150" s="445"/>
      <c r="K150" s="445"/>
      <c r="L150" s="445"/>
      <c r="M150" s="445"/>
      <c r="N150" s="445"/>
      <c r="O150" s="445"/>
      <c r="P150" s="445"/>
      <c r="Q150" s="445"/>
      <c r="R150" s="445"/>
      <c r="S150" s="445"/>
      <c r="T150" s="445"/>
      <c r="U150" s="445"/>
      <c r="V150" s="445"/>
      <c r="W150" s="445"/>
      <c r="X150" s="445"/>
      <c r="Y150" s="445"/>
      <c r="Z150" s="445"/>
      <c r="AA150" s="445"/>
    </row>
    <row r="151" spans="1:27" s="446" customFormat="1">
      <c r="A151" s="445"/>
      <c r="B151" s="445"/>
      <c r="C151" s="445"/>
      <c r="D151" s="445"/>
      <c r="E151" s="445"/>
      <c r="F151" s="445"/>
      <c r="G151" s="445"/>
      <c r="H151" s="445"/>
      <c r="I151" s="445"/>
      <c r="J151" s="445"/>
      <c r="K151" s="445"/>
      <c r="L151" s="445"/>
      <c r="M151" s="445"/>
      <c r="N151" s="445"/>
      <c r="O151" s="445"/>
      <c r="P151" s="445"/>
      <c r="Q151" s="445"/>
      <c r="R151" s="445"/>
      <c r="S151" s="445"/>
      <c r="T151" s="445"/>
      <c r="U151" s="445"/>
      <c r="V151" s="445"/>
      <c r="W151" s="445"/>
      <c r="X151" s="445"/>
      <c r="Y151" s="445"/>
      <c r="Z151" s="445"/>
      <c r="AA151" s="445"/>
    </row>
    <row r="152" spans="1:27" s="446" customFormat="1">
      <c r="A152" s="445"/>
      <c r="B152" s="445"/>
      <c r="C152" s="445"/>
      <c r="D152" s="445"/>
      <c r="E152" s="445"/>
      <c r="F152" s="445"/>
      <c r="G152" s="445"/>
      <c r="H152" s="445"/>
      <c r="I152" s="445"/>
      <c r="J152" s="445"/>
      <c r="K152" s="445"/>
      <c r="L152" s="445"/>
      <c r="M152" s="445"/>
      <c r="N152" s="445"/>
      <c r="O152" s="445"/>
      <c r="P152" s="445"/>
      <c r="Q152" s="445"/>
      <c r="R152" s="445"/>
      <c r="S152" s="445"/>
      <c r="T152" s="445"/>
      <c r="U152" s="445"/>
      <c r="V152" s="445"/>
      <c r="W152" s="445"/>
      <c r="X152" s="445"/>
      <c r="Y152" s="445"/>
      <c r="Z152" s="445"/>
      <c r="AA152" s="445"/>
    </row>
    <row r="153" spans="1:27" s="446" customFormat="1">
      <c r="A153" s="445"/>
      <c r="B153" s="445"/>
      <c r="C153" s="445"/>
      <c r="D153" s="445"/>
      <c r="E153" s="445"/>
      <c r="F153" s="445"/>
      <c r="G153" s="445"/>
      <c r="H153" s="445"/>
      <c r="I153" s="445"/>
      <c r="J153" s="445"/>
      <c r="K153" s="445"/>
      <c r="L153" s="445"/>
      <c r="M153" s="445"/>
      <c r="N153" s="445"/>
      <c r="O153" s="445"/>
      <c r="P153" s="445"/>
      <c r="Q153" s="445"/>
      <c r="R153" s="445"/>
      <c r="S153" s="445"/>
      <c r="T153" s="445"/>
      <c r="U153" s="445"/>
      <c r="V153" s="445"/>
      <c r="W153" s="445"/>
      <c r="X153" s="445"/>
      <c r="Y153" s="445"/>
      <c r="Z153" s="445"/>
      <c r="AA153" s="445"/>
    </row>
    <row r="154" spans="1:27" s="446" customFormat="1">
      <c r="A154" s="445"/>
      <c r="B154" s="445"/>
      <c r="C154" s="445"/>
      <c r="D154" s="445"/>
      <c r="E154" s="445"/>
      <c r="F154" s="445"/>
      <c r="G154" s="445"/>
      <c r="H154" s="445"/>
      <c r="I154" s="445"/>
      <c r="J154" s="445"/>
      <c r="K154" s="445"/>
      <c r="L154" s="445"/>
      <c r="M154" s="445"/>
      <c r="N154" s="445"/>
      <c r="O154" s="445"/>
      <c r="P154" s="445"/>
      <c r="Q154" s="445"/>
      <c r="R154" s="445"/>
      <c r="S154" s="445"/>
      <c r="T154" s="445"/>
      <c r="U154" s="445"/>
      <c r="V154" s="445"/>
      <c r="W154" s="445"/>
      <c r="X154" s="445"/>
      <c r="Y154" s="445"/>
      <c r="Z154" s="445"/>
      <c r="AA154" s="445"/>
    </row>
    <row r="155" spans="1:27" s="446" customFormat="1">
      <c r="A155" s="445"/>
      <c r="B155" s="445"/>
      <c r="C155" s="445"/>
      <c r="D155" s="445"/>
      <c r="E155" s="445"/>
      <c r="F155" s="445"/>
      <c r="G155" s="445"/>
      <c r="H155" s="445"/>
      <c r="I155" s="445"/>
      <c r="J155" s="445"/>
      <c r="K155" s="445"/>
      <c r="L155" s="445"/>
      <c r="M155" s="445"/>
      <c r="N155" s="445"/>
      <c r="O155" s="445"/>
      <c r="P155" s="445"/>
      <c r="Q155" s="445"/>
      <c r="R155" s="445"/>
      <c r="S155" s="445"/>
      <c r="T155" s="445"/>
      <c r="U155" s="445"/>
      <c r="V155" s="445"/>
      <c r="W155" s="445"/>
      <c r="X155" s="445"/>
      <c r="Y155" s="445"/>
      <c r="Z155" s="445"/>
      <c r="AA155" s="445"/>
    </row>
    <row r="156" spans="1:27" s="446" customFormat="1">
      <c r="A156" s="445"/>
      <c r="B156" s="445"/>
      <c r="C156" s="445"/>
      <c r="D156" s="445"/>
      <c r="E156" s="445"/>
      <c r="F156" s="445"/>
      <c r="G156" s="445"/>
      <c r="H156" s="445"/>
      <c r="I156" s="445"/>
      <c r="J156" s="445"/>
      <c r="K156" s="445"/>
      <c r="L156" s="445"/>
      <c r="M156" s="445"/>
      <c r="N156" s="445"/>
      <c r="O156" s="445"/>
      <c r="P156" s="445"/>
      <c r="Q156" s="445"/>
      <c r="R156" s="445"/>
      <c r="S156" s="445"/>
      <c r="T156" s="445"/>
      <c r="U156" s="445"/>
      <c r="V156" s="445"/>
      <c r="W156" s="445"/>
      <c r="X156" s="445"/>
      <c r="Y156" s="445"/>
      <c r="Z156" s="445"/>
      <c r="AA156" s="445"/>
    </row>
    <row r="157" spans="1:27" s="446" customFormat="1">
      <c r="A157" s="445"/>
      <c r="B157" s="445"/>
      <c r="C157" s="445"/>
      <c r="D157" s="445"/>
      <c r="E157" s="445"/>
      <c r="F157" s="445"/>
      <c r="G157" s="445"/>
      <c r="H157" s="445"/>
      <c r="I157" s="445"/>
      <c r="J157" s="445"/>
      <c r="K157" s="445"/>
      <c r="L157" s="445"/>
      <c r="M157" s="445"/>
      <c r="N157" s="445"/>
      <c r="O157" s="445"/>
      <c r="P157" s="445"/>
      <c r="Q157" s="445"/>
      <c r="R157" s="445"/>
      <c r="S157" s="445"/>
      <c r="T157" s="445"/>
      <c r="U157" s="445"/>
      <c r="V157" s="445"/>
      <c r="W157" s="445"/>
      <c r="X157" s="445"/>
      <c r="Y157" s="445"/>
      <c r="Z157" s="445"/>
      <c r="AA157" s="445"/>
    </row>
    <row r="158" spans="1:27" s="446" customFormat="1">
      <c r="A158" s="445"/>
      <c r="B158" s="445"/>
      <c r="C158" s="445"/>
      <c r="D158" s="445"/>
      <c r="E158" s="445"/>
      <c r="F158" s="445"/>
      <c r="G158" s="445"/>
      <c r="H158" s="445"/>
      <c r="I158" s="445"/>
      <c r="J158" s="445"/>
      <c r="K158" s="445"/>
      <c r="L158" s="445"/>
      <c r="M158" s="445"/>
      <c r="N158" s="445"/>
      <c r="O158" s="445"/>
      <c r="P158" s="445"/>
      <c r="Q158" s="445"/>
      <c r="R158" s="445"/>
      <c r="S158" s="445"/>
      <c r="T158" s="445"/>
      <c r="U158" s="445"/>
      <c r="V158" s="445"/>
      <c r="W158" s="445"/>
      <c r="X158" s="445"/>
      <c r="Y158" s="445"/>
      <c r="Z158" s="445"/>
      <c r="AA158" s="445"/>
    </row>
    <row r="159" spans="1:27" s="446" customFormat="1">
      <c r="A159" s="445"/>
      <c r="B159" s="445"/>
      <c r="C159" s="445"/>
      <c r="D159" s="445"/>
      <c r="E159" s="445"/>
      <c r="F159" s="445"/>
      <c r="G159" s="445"/>
      <c r="H159" s="445"/>
      <c r="I159" s="445"/>
      <c r="J159" s="445"/>
      <c r="K159" s="445"/>
      <c r="L159" s="445"/>
      <c r="M159" s="445"/>
      <c r="N159" s="445"/>
      <c r="O159" s="445"/>
      <c r="P159" s="445"/>
      <c r="Q159" s="445"/>
      <c r="R159" s="445"/>
      <c r="S159" s="445"/>
      <c r="T159" s="445"/>
      <c r="U159" s="445"/>
      <c r="V159" s="445"/>
      <c r="W159" s="445"/>
      <c r="X159" s="445"/>
      <c r="Y159" s="445"/>
      <c r="Z159" s="445"/>
      <c r="AA159" s="445"/>
    </row>
    <row r="160" spans="1:27" s="446" customFormat="1">
      <c r="A160" s="445"/>
      <c r="B160" s="445"/>
      <c r="C160" s="445"/>
      <c r="D160" s="445"/>
      <c r="E160" s="445"/>
      <c r="F160" s="445"/>
      <c r="G160" s="445"/>
      <c r="H160" s="445"/>
      <c r="I160" s="445"/>
      <c r="J160" s="445"/>
      <c r="K160" s="445"/>
      <c r="L160" s="445"/>
      <c r="M160" s="445"/>
      <c r="N160" s="445"/>
      <c r="O160" s="445"/>
      <c r="P160" s="445"/>
      <c r="Q160" s="445"/>
      <c r="R160" s="445"/>
      <c r="S160" s="445"/>
      <c r="T160" s="445"/>
      <c r="U160" s="445"/>
      <c r="V160" s="445"/>
      <c r="W160" s="445"/>
      <c r="X160" s="445"/>
      <c r="Y160" s="445"/>
      <c r="Z160" s="445"/>
      <c r="AA160" s="445"/>
    </row>
    <row r="161" spans="1:27" s="446" customFormat="1">
      <c r="A161" s="445"/>
      <c r="B161" s="445"/>
      <c r="C161" s="445"/>
      <c r="D161" s="445"/>
      <c r="E161" s="445"/>
      <c r="F161" s="445"/>
      <c r="G161" s="445"/>
      <c r="H161" s="445"/>
      <c r="I161" s="445"/>
      <c r="J161" s="445"/>
      <c r="K161" s="445"/>
      <c r="L161" s="445"/>
      <c r="M161" s="445"/>
      <c r="N161" s="445"/>
      <c r="O161" s="445"/>
      <c r="P161" s="445"/>
      <c r="Q161" s="445"/>
      <c r="R161" s="445"/>
      <c r="S161" s="445"/>
      <c r="T161" s="445"/>
      <c r="U161" s="445"/>
      <c r="V161" s="445"/>
      <c r="W161" s="445"/>
      <c r="X161" s="445"/>
      <c r="Y161" s="445"/>
      <c r="Z161" s="445"/>
      <c r="AA161" s="445"/>
    </row>
    <row r="162" spans="1:27" s="446" customFormat="1">
      <c r="A162" s="445"/>
      <c r="B162" s="445"/>
      <c r="C162" s="445"/>
      <c r="D162" s="445"/>
      <c r="E162" s="445"/>
      <c r="F162" s="445"/>
      <c r="G162" s="445"/>
      <c r="H162" s="445"/>
      <c r="I162" s="445"/>
      <c r="J162" s="445"/>
      <c r="K162" s="445"/>
      <c r="L162" s="445"/>
      <c r="M162" s="445"/>
      <c r="N162" s="445"/>
      <c r="O162" s="445"/>
      <c r="P162" s="445"/>
      <c r="Q162" s="445"/>
      <c r="R162" s="445"/>
      <c r="S162" s="445"/>
      <c r="T162" s="445"/>
      <c r="U162" s="445"/>
      <c r="V162" s="445"/>
      <c r="W162" s="445"/>
      <c r="X162" s="445"/>
      <c r="Y162" s="445"/>
      <c r="Z162" s="445"/>
      <c r="AA162" s="445"/>
    </row>
    <row r="163" spans="1:27" s="446" customFormat="1">
      <c r="A163" s="445"/>
      <c r="B163" s="445"/>
      <c r="C163" s="445"/>
      <c r="D163" s="445"/>
      <c r="E163" s="445"/>
      <c r="F163" s="445"/>
      <c r="G163" s="445"/>
      <c r="H163" s="445"/>
      <c r="I163" s="445"/>
      <c r="J163" s="445"/>
      <c r="K163" s="445"/>
      <c r="L163" s="445"/>
      <c r="M163" s="445"/>
      <c r="N163" s="445"/>
      <c r="O163" s="445"/>
      <c r="P163" s="445"/>
      <c r="Q163" s="445"/>
      <c r="R163" s="445"/>
      <c r="S163" s="445"/>
      <c r="T163" s="445"/>
      <c r="U163" s="445"/>
      <c r="V163" s="445"/>
      <c r="W163" s="445"/>
      <c r="X163" s="445"/>
      <c r="Y163" s="445"/>
      <c r="Z163" s="445"/>
      <c r="AA163" s="445"/>
    </row>
    <row r="164" spans="1:27" s="446" customFormat="1">
      <c r="A164" s="445"/>
      <c r="B164" s="445"/>
      <c r="C164" s="445"/>
      <c r="D164" s="445"/>
      <c r="E164" s="445"/>
      <c r="F164" s="445"/>
      <c r="G164" s="445"/>
      <c r="H164" s="445"/>
      <c r="I164" s="445"/>
      <c r="J164" s="445"/>
      <c r="K164" s="445"/>
      <c r="L164" s="445"/>
      <c r="M164" s="445"/>
      <c r="N164" s="445"/>
      <c r="O164" s="445"/>
      <c r="P164" s="445"/>
      <c r="Q164" s="445"/>
      <c r="R164" s="445"/>
      <c r="S164" s="445"/>
      <c r="T164" s="445"/>
      <c r="U164" s="445"/>
      <c r="V164" s="445"/>
      <c r="W164" s="445"/>
      <c r="X164" s="445"/>
      <c r="Y164" s="445"/>
      <c r="Z164" s="445"/>
      <c r="AA164" s="445"/>
    </row>
    <row r="165" spans="1:27" s="446" customFormat="1">
      <c r="A165" s="445"/>
      <c r="B165" s="445"/>
      <c r="C165" s="445"/>
      <c r="D165" s="445"/>
      <c r="E165" s="445"/>
      <c r="F165" s="445"/>
      <c r="G165" s="445"/>
      <c r="H165" s="445"/>
      <c r="I165" s="445"/>
      <c r="J165" s="445"/>
      <c r="K165" s="445"/>
      <c r="L165" s="445"/>
      <c r="M165" s="445"/>
      <c r="N165" s="445"/>
      <c r="O165" s="445"/>
      <c r="P165" s="445"/>
      <c r="Q165" s="445"/>
      <c r="R165" s="445"/>
      <c r="S165" s="445"/>
      <c r="T165" s="445"/>
      <c r="U165" s="445"/>
      <c r="V165" s="445"/>
      <c r="W165" s="445"/>
      <c r="X165" s="445"/>
      <c r="Y165" s="445"/>
      <c r="Z165" s="445"/>
      <c r="AA165" s="445"/>
    </row>
    <row r="166" spans="1:27" s="446" customFormat="1">
      <c r="A166" s="445"/>
      <c r="B166" s="445"/>
      <c r="C166" s="445"/>
      <c r="D166" s="445"/>
      <c r="E166" s="445"/>
      <c r="F166" s="445"/>
      <c r="G166" s="445"/>
      <c r="H166" s="445"/>
      <c r="I166" s="445"/>
      <c r="J166" s="445"/>
      <c r="K166" s="445"/>
      <c r="L166" s="445"/>
      <c r="M166" s="445"/>
      <c r="N166" s="445"/>
      <c r="O166" s="445"/>
      <c r="P166" s="445"/>
      <c r="Q166" s="445"/>
      <c r="R166" s="445"/>
      <c r="S166" s="445"/>
      <c r="T166" s="445"/>
      <c r="U166" s="445"/>
      <c r="V166" s="445"/>
      <c r="W166" s="445"/>
      <c r="X166" s="445"/>
      <c r="Y166" s="445"/>
      <c r="Z166" s="445"/>
      <c r="AA166" s="445"/>
    </row>
    <row r="167" spans="1:27" s="446" customFormat="1">
      <c r="A167" s="445"/>
      <c r="B167" s="445"/>
      <c r="C167" s="445"/>
      <c r="D167" s="445"/>
      <c r="E167" s="445"/>
      <c r="F167" s="445"/>
      <c r="G167" s="445"/>
      <c r="H167" s="445"/>
      <c r="I167" s="445"/>
      <c r="J167" s="445"/>
      <c r="K167" s="445"/>
      <c r="L167" s="445"/>
      <c r="M167" s="445"/>
      <c r="N167" s="445"/>
      <c r="O167" s="445"/>
      <c r="P167" s="445"/>
      <c r="Q167" s="445"/>
      <c r="R167" s="445"/>
      <c r="S167" s="445"/>
      <c r="T167" s="445"/>
      <c r="U167" s="445"/>
      <c r="V167" s="445"/>
      <c r="W167" s="445"/>
      <c r="X167" s="445"/>
      <c r="Y167" s="445"/>
      <c r="Z167" s="445"/>
      <c r="AA167" s="445"/>
    </row>
    <row r="168" spans="1:27" s="446" customFormat="1">
      <c r="A168" s="445"/>
      <c r="B168" s="445"/>
      <c r="C168" s="445"/>
      <c r="D168" s="445"/>
      <c r="E168" s="445"/>
      <c r="F168" s="445"/>
      <c r="G168" s="445"/>
      <c r="H168" s="445"/>
      <c r="I168" s="445"/>
      <c r="J168" s="445"/>
      <c r="K168" s="445"/>
      <c r="L168" s="445"/>
      <c r="M168" s="445"/>
      <c r="N168" s="445"/>
      <c r="O168" s="445"/>
      <c r="P168" s="445"/>
      <c r="Q168" s="445"/>
      <c r="R168" s="445"/>
      <c r="S168" s="445"/>
      <c r="T168" s="445"/>
      <c r="U168" s="445"/>
      <c r="V168" s="445"/>
      <c r="W168" s="445"/>
      <c r="X168" s="445"/>
      <c r="Y168" s="445"/>
      <c r="Z168" s="445"/>
      <c r="AA168" s="445"/>
    </row>
    <row r="169" spans="1:27" s="446" customFormat="1">
      <c r="A169" s="445"/>
      <c r="B169" s="445"/>
      <c r="C169" s="445"/>
      <c r="D169" s="445"/>
      <c r="E169" s="445"/>
      <c r="F169" s="445"/>
      <c r="G169" s="445"/>
      <c r="H169" s="445"/>
      <c r="I169" s="445"/>
      <c r="J169" s="445"/>
      <c r="K169" s="445"/>
      <c r="L169" s="445"/>
      <c r="M169" s="445"/>
      <c r="N169" s="445"/>
      <c r="O169" s="445"/>
      <c r="P169" s="445"/>
      <c r="Q169" s="445"/>
      <c r="R169" s="445"/>
      <c r="S169" s="445"/>
      <c r="T169" s="445"/>
      <c r="U169" s="445"/>
      <c r="V169" s="445"/>
      <c r="W169" s="445"/>
      <c r="X169" s="445"/>
      <c r="Y169" s="445"/>
      <c r="Z169" s="445"/>
      <c r="AA169" s="445"/>
    </row>
    <row r="170" spans="1:27" s="446" customFormat="1">
      <c r="A170" s="445"/>
      <c r="B170" s="445"/>
      <c r="C170" s="445"/>
      <c r="D170" s="445"/>
      <c r="E170" s="445"/>
      <c r="F170" s="445"/>
      <c r="G170" s="445"/>
      <c r="H170" s="445"/>
      <c r="I170" s="445"/>
      <c r="J170" s="445"/>
      <c r="K170" s="445"/>
      <c r="L170" s="445"/>
      <c r="M170" s="445"/>
      <c r="N170" s="445"/>
      <c r="O170" s="445"/>
      <c r="P170" s="445"/>
      <c r="Q170" s="445"/>
      <c r="R170" s="445"/>
      <c r="S170" s="445"/>
      <c r="T170" s="445"/>
      <c r="U170" s="445"/>
      <c r="V170" s="445"/>
      <c r="W170" s="445"/>
      <c r="X170" s="445"/>
      <c r="Y170" s="445"/>
      <c r="Z170" s="445"/>
      <c r="AA170" s="445"/>
    </row>
    <row r="171" spans="1:27" s="446" customFormat="1">
      <c r="A171" s="445"/>
      <c r="B171" s="445"/>
      <c r="C171" s="445"/>
      <c r="D171" s="445"/>
      <c r="E171" s="445"/>
      <c r="F171" s="445"/>
      <c r="G171" s="445"/>
      <c r="H171" s="445"/>
      <c r="I171" s="445"/>
      <c r="J171" s="445"/>
      <c r="K171" s="445"/>
      <c r="L171" s="445"/>
      <c r="M171" s="445"/>
      <c r="N171" s="445"/>
      <c r="O171" s="445"/>
      <c r="P171" s="445"/>
      <c r="Q171" s="445"/>
      <c r="R171" s="445"/>
      <c r="S171" s="445"/>
      <c r="T171" s="445"/>
      <c r="U171" s="445"/>
      <c r="V171" s="445"/>
      <c r="W171" s="445"/>
      <c r="X171" s="445"/>
      <c r="Y171" s="445"/>
      <c r="Z171" s="445"/>
      <c r="AA171" s="445"/>
    </row>
    <row r="172" spans="1:27" s="446" customFormat="1">
      <c r="A172" s="445"/>
      <c r="B172" s="445"/>
      <c r="C172" s="445"/>
      <c r="D172" s="445"/>
      <c r="E172" s="445"/>
      <c r="F172" s="445"/>
      <c r="G172" s="445"/>
      <c r="H172" s="445"/>
      <c r="I172" s="445"/>
      <c r="J172" s="445"/>
      <c r="K172" s="445"/>
      <c r="L172" s="445"/>
      <c r="M172" s="445"/>
      <c r="N172" s="445"/>
      <c r="O172" s="445"/>
      <c r="P172" s="445"/>
      <c r="Q172" s="445"/>
      <c r="R172" s="445"/>
      <c r="S172" s="445"/>
      <c r="T172" s="445"/>
      <c r="U172" s="445"/>
      <c r="V172" s="445"/>
      <c r="W172" s="445"/>
      <c r="X172" s="445"/>
      <c r="Y172" s="445"/>
      <c r="Z172" s="445"/>
      <c r="AA172" s="445"/>
    </row>
    <row r="173" spans="1:27" s="446" customFormat="1">
      <c r="A173" s="445"/>
      <c r="B173" s="445"/>
      <c r="C173" s="445"/>
      <c r="D173" s="445"/>
      <c r="E173" s="445"/>
      <c r="F173" s="445"/>
      <c r="G173" s="445"/>
      <c r="H173" s="445"/>
      <c r="I173" s="445"/>
      <c r="J173" s="445"/>
      <c r="K173" s="445"/>
      <c r="L173" s="445"/>
      <c r="M173" s="445"/>
      <c r="N173" s="445"/>
      <c r="O173" s="445"/>
      <c r="P173" s="445"/>
      <c r="Q173" s="445"/>
      <c r="R173" s="445"/>
      <c r="S173" s="445"/>
      <c r="T173" s="445"/>
      <c r="U173" s="445"/>
      <c r="V173" s="445"/>
      <c r="W173" s="445"/>
      <c r="X173" s="445"/>
      <c r="Y173" s="445"/>
      <c r="Z173" s="445"/>
      <c r="AA173" s="445"/>
    </row>
    <row r="174" spans="1:27" s="446" customFormat="1">
      <c r="A174" s="445"/>
      <c r="B174" s="445"/>
      <c r="C174" s="445"/>
      <c r="D174" s="445"/>
      <c r="E174" s="445"/>
      <c r="F174" s="445"/>
      <c r="G174" s="445"/>
      <c r="H174" s="445"/>
      <c r="I174" s="445"/>
      <c r="J174" s="445"/>
      <c r="K174" s="445"/>
      <c r="L174" s="445"/>
      <c r="M174" s="445"/>
      <c r="N174" s="445"/>
      <c r="O174" s="445"/>
      <c r="P174" s="445"/>
      <c r="Q174" s="445"/>
      <c r="R174" s="445"/>
      <c r="S174" s="445"/>
      <c r="T174" s="445"/>
      <c r="U174" s="445"/>
      <c r="V174" s="445"/>
      <c r="W174" s="445"/>
      <c r="X174" s="445"/>
      <c r="Y174" s="445"/>
      <c r="Z174" s="445"/>
      <c r="AA174" s="445"/>
    </row>
    <row r="175" spans="1:27" s="446" customFormat="1">
      <c r="A175" s="445"/>
      <c r="B175" s="445"/>
      <c r="C175" s="445"/>
      <c r="D175" s="445"/>
      <c r="E175" s="445"/>
      <c r="F175" s="445"/>
      <c r="G175" s="445"/>
      <c r="H175" s="445"/>
      <c r="I175" s="445"/>
      <c r="J175" s="445"/>
      <c r="K175" s="445"/>
      <c r="L175" s="445"/>
      <c r="M175" s="445"/>
      <c r="N175" s="445"/>
      <c r="O175" s="445"/>
      <c r="P175" s="445"/>
      <c r="Q175" s="445"/>
      <c r="R175" s="445"/>
      <c r="S175" s="445"/>
      <c r="T175" s="445"/>
      <c r="U175" s="445"/>
      <c r="V175" s="445"/>
      <c r="W175" s="445"/>
      <c r="X175" s="445"/>
      <c r="Y175" s="445"/>
      <c r="Z175" s="445"/>
      <c r="AA175" s="445"/>
    </row>
    <row r="176" spans="1:27" s="446" customFormat="1">
      <c r="A176" s="445"/>
      <c r="B176" s="445"/>
      <c r="C176" s="445"/>
      <c r="D176" s="445"/>
      <c r="E176" s="445"/>
      <c r="F176" s="445"/>
      <c r="G176" s="445"/>
      <c r="H176" s="445"/>
      <c r="I176" s="445"/>
      <c r="J176" s="445"/>
      <c r="K176" s="445"/>
      <c r="L176" s="445"/>
      <c r="M176" s="445"/>
      <c r="N176" s="445"/>
      <c r="O176" s="445"/>
      <c r="P176" s="445"/>
      <c r="Q176" s="445"/>
      <c r="R176" s="445"/>
      <c r="S176" s="445"/>
      <c r="T176" s="445"/>
      <c r="U176" s="445"/>
      <c r="V176" s="445"/>
      <c r="W176" s="445"/>
      <c r="X176" s="445"/>
      <c r="Y176" s="445"/>
      <c r="Z176" s="445"/>
      <c r="AA176" s="445"/>
    </row>
    <row r="177" spans="1:27" s="446" customFormat="1">
      <c r="A177" s="445"/>
      <c r="B177" s="445"/>
      <c r="C177" s="445"/>
      <c r="D177" s="445"/>
      <c r="E177" s="445"/>
      <c r="F177" s="445"/>
      <c r="G177" s="445"/>
      <c r="H177" s="445"/>
      <c r="I177" s="445"/>
      <c r="J177" s="445"/>
      <c r="K177" s="445"/>
      <c r="L177" s="445"/>
      <c r="M177" s="445"/>
      <c r="N177" s="445"/>
      <c r="O177" s="445"/>
      <c r="P177" s="445"/>
      <c r="Q177" s="445"/>
      <c r="R177" s="445"/>
      <c r="S177" s="445"/>
      <c r="T177" s="445"/>
      <c r="U177" s="445"/>
      <c r="V177" s="445"/>
      <c r="W177" s="445"/>
      <c r="X177" s="445"/>
      <c r="Y177" s="445"/>
      <c r="Z177" s="445"/>
      <c r="AA177" s="445"/>
    </row>
    <row r="178" spans="1:27" s="446" customFormat="1">
      <c r="A178" s="445"/>
      <c r="B178" s="445"/>
      <c r="C178" s="445"/>
      <c r="D178" s="445"/>
      <c r="E178" s="445"/>
      <c r="F178" s="445"/>
      <c r="G178" s="445"/>
      <c r="H178" s="445"/>
      <c r="I178" s="445"/>
      <c r="J178" s="445"/>
      <c r="K178" s="445"/>
      <c r="L178" s="445"/>
      <c r="M178" s="445"/>
      <c r="N178" s="445"/>
      <c r="O178" s="445"/>
      <c r="P178" s="445"/>
      <c r="Q178" s="445"/>
      <c r="R178" s="445"/>
      <c r="S178" s="445"/>
      <c r="T178" s="445"/>
      <c r="U178" s="445"/>
      <c r="V178" s="445"/>
      <c r="W178" s="445"/>
      <c r="X178" s="445"/>
      <c r="Y178" s="445"/>
      <c r="Z178" s="445"/>
      <c r="AA178" s="445"/>
    </row>
    <row r="179" spans="1:27" s="446" customFormat="1">
      <c r="A179" s="445"/>
      <c r="B179" s="445"/>
      <c r="C179" s="445"/>
      <c r="D179" s="445"/>
      <c r="E179" s="445"/>
      <c r="F179" s="445"/>
      <c r="G179" s="445"/>
      <c r="H179" s="445"/>
      <c r="I179" s="445"/>
      <c r="J179" s="445"/>
      <c r="K179" s="445"/>
      <c r="L179" s="445"/>
      <c r="M179" s="445"/>
      <c r="N179" s="445"/>
      <c r="O179" s="445"/>
      <c r="P179" s="445"/>
      <c r="Q179" s="445"/>
      <c r="R179" s="445"/>
      <c r="S179" s="445"/>
      <c r="T179" s="445"/>
      <c r="U179" s="445"/>
      <c r="V179" s="445"/>
      <c r="W179" s="445"/>
      <c r="X179" s="445"/>
      <c r="Y179" s="445"/>
      <c r="Z179" s="445"/>
      <c r="AA179" s="445"/>
    </row>
    <row r="180" spans="1:27" s="446" customFormat="1">
      <c r="A180" s="445"/>
      <c r="B180" s="445"/>
      <c r="C180" s="445"/>
      <c r="D180" s="445"/>
      <c r="E180" s="445"/>
      <c r="F180" s="445"/>
      <c r="G180" s="445"/>
      <c r="H180" s="445"/>
      <c r="I180" s="445"/>
      <c r="J180" s="445"/>
      <c r="K180" s="445"/>
      <c r="L180" s="445"/>
      <c r="M180" s="445"/>
      <c r="N180" s="445"/>
      <c r="O180" s="445"/>
      <c r="P180" s="445"/>
      <c r="Q180" s="445"/>
      <c r="R180" s="445"/>
      <c r="S180" s="445"/>
      <c r="T180" s="445"/>
      <c r="U180" s="445"/>
      <c r="V180" s="445"/>
      <c r="W180" s="445"/>
      <c r="X180" s="445"/>
      <c r="Y180" s="445"/>
      <c r="Z180" s="445"/>
      <c r="AA180" s="445"/>
    </row>
    <row r="181" spans="1:27" s="446" customFormat="1">
      <c r="A181" s="445"/>
      <c r="B181" s="445"/>
      <c r="C181" s="445"/>
      <c r="D181" s="445"/>
      <c r="E181" s="445"/>
      <c r="F181" s="445"/>
      <c r="G181" s="445"/>
      <c r="H181" s="445"/>
      <c r="I181" s="445"/>
      <c r="J181" s="445"/>
      <c r="K181" s="445"/>
      <c r="L181" s="445"/>
      <c r="M181" s="445"/>
      <c r="N181" s="445"/>
      <c r="O181" s="445"/>
      <c r="P181" s="445"/>
      <c r="Q181" s="445"/>
      <c r="R181" s="445"/>
      <c r="S181" s="445"/>
      <c r="T181" s="445"/>
      <c r="U181" s="445"/>
      <c r="V181" s="445"/>
      <c r="W181" s="445"/>
      <c r="X181" s="445"/>
      <c r="Y181" s="445"/>
      <c r="Z181" s="445"/>
      <c r="AA181" s="445"/>
    </row>
    <row r="182" spans="1:27" s="446" customFormat="1">
      <c r="A182" s="445"/>
      <c r="B182" s="445"/>
      <c r="C182" s="445"/>
      <c r="D182" s="445"/>
      <c r="E182" s="445"/>
      <c r="F182" s="445"/>
      <c r="G182" s="445"/>
      <c r="H182" s="445"/>
      <c r="I182" s="445"/>
      <c r="J182" s="445"/>
      <c r="K182" s="445"/>
      <c r="L182" s="445"/>
      <c r="M182" s="445"/>
      <c r="N182" s="445"/>
      <c r="O182" s="445"/>
      <c r="P182" s="445"/>
      <c r="Q182" s="445"/>
      <c r="R182" s="445"/>
      <c r="S182" s="445"/>
      <c r="T182" s="445"/>
      <c r="U182" s="445"/>
      <c r="V182" s="445"/>
      <c r="W182" s="445"/>
      <c r="X182" s="445"/>
      <c r="Y182" s="445"/>
      <c r="Z182" s="445"/>
      <c r="AA182" s="445"/>
    </row>
    <row r="183" spans="1:27" s="446" customFormat="1">
      <c r="A183" s="445"/>
      <c r="B183" s="445"/>
      <c r="C183" s="445"/>
      <c r="D183" s="445"/>
      <c r="E183" s="445"/>
      <c r="F183" s="445"/>
      <c r="G183" s="445"/>
      <c r="H183" s="445"/>
      <c r="I183" s="445"/>
      <c r="J183" s="445"/>
      <c r="K183" s="445"/>
      <c r="L183" s="445"/>
      <c r="M183" s="445"/>
      <c r="N183" s="445"/>
      <c r="O183" s="445"/>
      <c r="P183" s="445"/>
      <c r="Q183" s="445"/>
      <c r="R183" s="445"/>
      <c r="S183" s="445"/>
      <c r="T183" s="445"/>
      <c r="U183" s="445"/>
      <c r="V183" s="445"/>
      <c r="W183" s="445"/>
      <c r="X183" s="445"/>
      <c r="Y183" s="445"/>
      <c r="Z183" s="445"/>
      <c r="AA183" s="445"/>
    </row>
    <row r="184" spans="1:27" s="446" customFormat="1">
      <c r="A184" s="445"/>
      <c r="B184" s="445"/>
      <c r="C184" s="445"/>
      <c r="D184" s="445"/>
      <c r="E184" s="445"/>
      <c r="F184" s="445"/>
      <c r="G184" s="445"/>
      <c r="H184" s="445"/>
      <c r="I184" s="445"/>
      <c r="J184" s="445"/>
      <c r="K184" s="445"/>
      <c r="L184" s="445"/>
      <c r="M184" s="445"/>
      <c r="N184" s="445"/>
      <c r="O184" s="445"/>
      <c r="P184" s="445"/>
      <c r="Q184" s="445"/>
      <c r="R184" s="445"/>
      <c r="S184" s="445"/>
      <c r="T184" s="445"/>
      <c r="U184" s="445"/>
      <c r="V184" s="445"/>
      <c r="W184" s="445"/>
      <c r="X184" s="445"/>
      <c r="Y184" s="445"/>
      <c r="Z184" s="445"/>
      <c r="AA184" s="445"/>
    </row>
    <row r="185" spans="1:27" s="446" customFormat="1">
      <c r="A185" s="445"/>
      <c r="B185" s="445"/>
      <c r="C185" s="445"/>
      <c r="D185" s="445"/>
      <c r="E185" s="445"/>
      <c r="F185" s="445"/>
      <c r="G185" s="445"/>
      <c r="H185" s="445"/>
      <c r="I185" s="445"/>
      <c r="J185" s="445"/>
      <c r="K185" s="445"/>
      <c r="L185" s="445"/>
      <c r="M185" s="445"/>
      <c r="N185" s="445"/>
      <c r="O185" s="445"/>
      <c r="P185" s="445"/>
      <c r="Q185" s="445"/>
      <c r="R185" s="445"/>
      <c r="S185" s="445"/>
      <c r="T185" s="445"/>
      <c r="U185" s="445"/>
      <c r="V185" s="445"/>
      <c r="W185" s="445"/>
      <c r="X185" s="445"/>
      <c r="Y185" s="445"/>
      <c r="Z185" s="445"/>
      <c r="AA185" s="445"/>
    </row>
    <row r="186" spans="1:27" s="446" customFormat="1">
      <c r="A186" s="445"/>
      <c r="B186" s="445"/>
      <c r="C186" s="445"/>
      <c r="D186" s="445"/>
      <c r="E186" s="445"/>
      <c r="F186" s="445"/>
      <c r="G186" s="445"/>
      <c r="H186" s="445"/>
      <c r="I186" s="445"/>
      <c r="J186" s="445"/>
      <c r="K186" s="445"/>
      <c r="L186" s="445"/>
      <c r="M186" s="445"/>
      <c r="N186" s="445"/>
      <c r="O186" s="445"/>
      <c r="P186" s="445"/>
      <c r="Q186" s="445"/>
      <c r="R186" s="445"/>
      <c r="S186" s="445"/>
      <c r="T186" s="445"/>
      <c r="U186" s="445"/>
      <c r="V186" s="445"/>
      <c r="W186" s="445"/>
      <c r="X186" s="445"/>
      <c r="Y186" s="445"/>
      <c r="Z186" s="445"/>
      <c r="AA186" s="445"/>
    </row>
    <row r="187" spans="1:27" s="446" customFormat="1">
      <c r="A187" s="445"/>
      <c r="B187" s="445"/>
      <c r="C187" s="445"/>
      <c r="D187" s="445"/>
      <c r="E187" s="445"/>
      <c r="F187" s="445"/>
      <c r="G187" s="445"/>
      <c r="H187" s="445"/>
      <c r="I187" s="445"/>
      <c r="J187" s="445"/>
      <c r="K187" s="445"/>
      <c r="L187" s="445"/>
      <c r="M187" s="445"/>
      <c r="N187" s="445"/>
      <c r="O187" s="445"/>
      <c r="P187" s="445"/>
      <c r="Q187" s="445"/>
      <c r="R187" s="445"/>
      <c r="S187" s="445"/>
      <c r="T187" s="445"/>
      <c r="U187" s="445"/>
      <c r="V187" s="445"/>
      <c r="W187" s="445"/>
      <c r="X187" s="445"/>
      <c r="Y187" s="445"/>
      <c r="Z187" s="445"/>
      <c r="AA187" s="445"/>
    </row>
    <row r="188" spans="1:27" s="446" customFormat="1">
      <c r="A188" s="445"/>
      <c r="B188" s="445"/>
      <c r="C188" s="445"/>
      <c r="D188" s="445"/>
      <c r="E188" s="445"/>
      <c r="F188" s="445"/>
      <c r="G188" s="445"/>
      <c r="H188" s="445"/>
      <c r="I188" s="445"/>
      <c r="J188" s="445"/>
      <c r="K188" s="445"/>
      <c r="L188" s="445"/>
      <c r="M188" s="445"/>
      <c r="N188" s="445"/>
      <c r="O188" s="445"/>
      <c r="P188" s="445"/>
      <c r="Q188" s="445"/>
      <c r="R188" s="445"/>
      <c r="S188" s="445"/>
      <c r="T188" s="445"/>
      <c r="U188" s="445"/>
      <c r="V188" s="445"/>
      <c r="W188" s="445"/>
      <c r="X188" s="445"/>
      <c r="Y188" s="445"/>
      <c r="Z188" s="445"/>
      <c r="AA188" s="445"/>
    </row>
    <row r="189" spans="1:27" s="446" customFormat="1">
      <c r="A189" s="445"/>
      <c r="B189" s="445"/>
      <c r="C189" s="445"/>
      <c r="D189" s="445"/>
      <c r="E189" s="445"/>
      <c r="F189" s="445"/>
      <c r="G189" s="445"/>
      <c r="H189" s="445"/>
      <c r="I189" s="445"/>
      <c r="J189" s="445"/>
      <c r="K189" s="445"/>
      <c r="L189" s="445"/>
      <c r="M189" s="445"/>
      <c r="N189" s="445"/>
      <c r="O189" s="445"/>
      <c r="P189" s="445"/>
      <c r="Q189" s="445"/>
      <c r="R189" s="445"/>
      <c r="S189" s="445"/>
      <c r="T189" s="445"/>
      <c r="U189" s="445"/>
      <c r="V189" s="445"/>
      <c r="W189" s="445"/>
      <c r="X189" s="445"/>
      <c r="Y189" s="445"/>
      <c r="Z189" s="445"/>
      <c r="AA189" s="445"/>
    </row>
    <row r="190" spans="1:27" s="446" customFormat="1">
      <c r="A190" s="445"/>
      <c r="B190" s="445"/>
      <c r="C190" s="445"/>
      <c r="D190" s="445"/>
      <c r="E190" s="445"/>
      <c r="F190" s="445"/>
      <c r="G190" s="445"/>
      <c r="H190" s="445"/>
      <c r="I190" s="445"/>
      <c r="J190" s="445"/>
      <c r="K190" s="445"/>
      <c r="L190" s="445"/>
      <c r="M190" s="445"/>
      <c r="N190" s="445"/>
      <c r="O190" s="445"/>
      <c r="P190" s="445"/>
      <c r="Q190" s="445"/>
      <c r="R190" s="445"/>
      <c r="S190" s="445"/>
      <c r="T190" s="445"/>
      <c r="U190" s="445"/>
      <c r="V190" s="445"/>
      <c r="W190" s="445"/>
      <c r="X190" s="445"/>
      <c r="Y190" s="445"/>
      <c r="Z190" s="445"/>
      <c r="AA190" s="445"/>
    </row>
    <row r="191" spans="1:27" s="446" customFormat="1">
      <c r="A191" s="445"/>
      <c r="B191" s="445"/>
      <c r="C191" s="445"/>
      <c r="D191" s="445"/>
      <c r="E191" s="445"/>
      <c r="F191" s="445"/>
      <c r="G191" s="445"/>
      <c r="H191" s="445"/>
      <c r="I191" s="445"/>
      <c r="J191" s="445"/>
      <c r="K191" s="445"/>
      <c r="L191" s="445"/>
      <c r="M191" s="445"/>
      <c r="N191" s="445"/>
      <c r="O191" s="445"/>
      <c r="P191" s="445"/>
      <c r="Q191" s="445"/>
      <c r="R191" s="445"/>
      <c r="S191" s="445"/>
      <c r="T191" s="445"/>
      <c r="U191" s="445"/>
      <c r="V191" s="445"/>
      <c r="W191" s="445"/>
      <c r="X191" s="445"/>
      <c r="Y191" s="445"/>
      <c r="Z191" s="445"/>
      <c r="AA191" s="445"/>
    </row>
    <row r="192" spans="1:27" s="446" customFormat="1">
      <c r="A192" s="445"/>
      <c r="B192" s="445"/>
      <c r="C192" s="445"/>
      <c r="D192" s="445"/>
      <c r="E192" s="445"/>
      <c r="F192" s="445"/>
      <c r="G192" s="445"/>
      <c r="H192" s="445"/>
      <c r="I192" s="445"/>
      <c r="J192" s="445"/>
      <c r="K192" s="445"/>
      <c r="L192" s="445"/>
      <c r="M192" s="445"/>
      <c r="N192" s="445"/>
      <c r="O192" s="445"/>
      <c r="P192" s="445"/>
      <c r="Q192" s="445"/>
      <c r="R192" s="445"/>
      <c r="S192" s="445"/>
      <c r="T192" s="445"/>
      <c r="U192" s="445"/>
      <c r="V192" s="445"/>
      <c r="W192" s="445"/>
      <c r="X192" s="445"/>
      <c r="Y192" s="445"/>
      <c r="Z192" s="445"/>
      <c r="AA192" s="445"/>
    </row>
    <row r="193" spans="1:27" s="446" customFormat="1">
      <c r="A193" s="445"/>
      <c r="B193" s="445"/>
      <c r="C193" s="445"/>
      <c r="D193" s="445"/>
      <c r="E193" s="445"/>
      <c r="F193" s="445"/>
      <c r="G193" s="445"/>
      <c r="H193" s="445"/>
      <c r="I193" s="445"/>
      <c r="J193" s="445"/>
      <c r="K193" s="445"/>
      <c r="L193" s="445"/>
      <c r="M193" s="445"/>
      <c r="N193" s="445"/>
      <c r="O193" s="445"/>
      <c r="P193" s="445"/>
      <c r="Q193" s="445"/>
      <c r="R193" s="445"/>
      <c r="S193" s="445"/>
      <c r="T193" s="445"/>
      <c r="U193" s="445"/>
      <c r="V193" s="445"/>
      <c r="W193" s="445"/>
      <c r="X193" s="445"/>
      <c r="Y193" s="445"/>
      <c r="Z193" s="445"/>
      <c r="AA193" s="445"/>
    </row>
    <row r="194" spans="1:27" s="446" customFormat="1">
      <c r="A194" s="445"/>
      <c r="B194" s="445"/>
      <c r="C194" s="445"/>
      <c r="D194" s="445"/>
      <c r="E194" s="445"/>
      <c r="F194" s="445"/>
      <c r="G194" s="445"/>
      <c r="H194" s="445"/>
      <c r="I194" s="445"/>
      <c r="J194" s="445"/>
      <c r="K194" s="445"/>
      <c r="L194" s="445"/>
      <c r="M194" s="445"/>
      <c r="N194" s="445"/>
      <c r="O194" s="445"/>
      <c r="P194" s="445"/>
      <c r="Q194" s="445"/>
      <c r="R194" s="445"/>
      <c r="S194" s="445"/>
      <c r="T194" s="445"/>
      <c r="U194" s="445"/>
      <c r="V194" s="445"/>
      <c r="W194" s="445"/>
      <c r="X194" s="445"/>
      <c r="Y194" s="445"/>
      <c r="Z194" s="445"/>
      <c r="AA194" s="445"/>
    </row>
    <row r="195" spans="1:27" s="446" customFormat="1">
      <c r="A195" s="445"/>
      <c r="B195" s="445"/>
      <c r="C195" s="445"/>
      <c r="D195" s="445"/>
      <c r="E195" s="445"/>
      <c r="F195" s="445"/>
      <c r="G195" s="445"/>
      <c r="H195" s="445"/>
      <c r="I195" s="445"/>
      <c r="J195" s="445"/>
      <c r="K195" s="445"/>
      <c r="L195" s="445"/>
      <c r="M195" s="445"/>
      <c r="N195" s="445"/>
      <c r="O195" s="445"/>
      <c r="P195" s="445"/>
      <c r="Q195" s="445"/>
      <c r="R195" s="445"/>
      <c r="S195" s="445"/>
      <c r="T195" s="445"/>
      <c r="U195" s="445"/>
      <c r="V195" s="445"/>
      <c r="W195" s="445"/>
      <c r="X195" s="445"/>
      <c r="Y195" s="445"/>
      <c r="Z195" s="445"/>
      <c r="AA195" s="445"/>
    </row>
    <row r="196" spans="1:27" s="446" customFormat="1">
      <c r="A196" s="445"/>
      <c r="B196" s="445"/>
      <c r="C196" s="445"/>
      <c r="D196" s="445"/>
      <c r="E196" s="445"/>
      <c r="F196" s="445"/>
      <c r="G196" s="445"/>
      <c r="H196" s="445"/>
      <c r="I196" s="445"/>
      <c r="J196" s="445"/>
      <c r="K196" s="445"/>
      <c r="L196" s="445"/>
      <c r="M196" s="445"/>
      <c r="N196" s="445"/>
      <c r="O196" s="445"/>
      <c r="P196" s="445"/>
      <c r="Q196" s="445"/>
      <c r="R196" s="445"/>
      <c r="S196" s="445"/>
      <c r="T196" s="445"/>
      <c r="U196" s="445"/>
      <c r="V196" s="445"/>
      <c r="W196" s="445"/>
      <c r="X196" s="445"/>
      <c r="Y196" s="445"/>
      <c r="Z196" s="445"/>
      <c r="AA196" s="445"/>
    </row>
    <row r="197" spans="1:27" s="446" customFormat="1">
      <c r="A197" s="445"/>
      <c r="B197" s="445"/>
      <c r="C197" s="445"/>
      <c r="D197" s="445"/>
      <c r="E197" s="445"/>
      <c r="F197" s="445"/>
      <c r="G197" s="445"/>
      <c r="H197" s="445"/>
      <c r="I197" s="445"/>
      <c r="J197" s="445"/>
      <c r="K197" s="445"/>
      <c r="L197" s="445"/>
      <c r="M197" s="445"/>
      <c r="N197" s="445"/>
      <c r="O197" s="445"/>
      <c r="P197" s="445"/>
      <c r="Q197" s="445"/>
      <c r="R197" s="445"/>
      <c r="S197" s="445"/>
      <c r="T197" s="445"/>
      <c r="U197" s="445"/>
      <c r="V197" s="445"/>
      <c r="W197" s="445"/>
      <c r="X197" s="445"/>
      <c r="Y197" s="445"/>
      <c r="Z197" s="445"/>
      <c r="AA197" s="445"/>
    </row>
    <row r="198" spans="1:27" s="446" customFormat="1">
      <c r="A198" s="445"/>
      <c r="B198" s="445"/>
      <c r="C198" s="445"/>
      <c r="D198" s="445"/>
      <c r="E198" s="445"/>
      <c r="F198" s="445"/>
      <c r="G198" s="445"/>
      <c r="H198" s="445"/>
      <c r="I198" s="445"/>
      <c r="J198" s="445"/>
      <c r="K198" s="445"/>
      <c r="L198" s="445"/>
      <c r="M198" s="445"/>
      <c r="N198" s="445"/>
      <c r="O198" s="445"/>
      <c r="P198" s="445"/>
      <c r="Q198" s="445"/>
      <c r="R198" s="445"/>
      <c r="S198" s="445"/>
      <c r="T198" s="445"/>
      <c r="U198" s="445"/>
      <c r="V198" s="445"/>
      <c r="W198" s="445"/>
      <c r="X198" s="445"/>
      <c r="Y198" s="445"/>
      <c r="Z198" s="445"/>
      <c r="AA198" s="445"/>
    </row>
    <row r="199" spans="1:27" s="446" customFormat="1">
      <c r="A199" s="445"/>
      <c r="B199" s="445"/>
      <c r="C199" s="445"/>
      <c r="D199" s="445"/>
      <c r="E199" s="445"/>
      <c r="F199" s="445"/>
      <c r="G199" s="445"/>
      <c r="H199" s="445"/>
      <c r="I199" s="445"/>
      <c r="J199" s="445"/>
      <c r="K199" s="445"/>
      <c r="L199" s="445"/>
      <c r="M199" s="445"/>
      <c r="N199" s="445"/>
      <c r="O199" s="445"/>
      <c r="P199" s="445"/>
      <c r="Q199" s="445"/>
      <c r="R199" s="445"/>
      <c r="S199" s="445"/>
      <c r="T199" s="445"/>
      <c r="U199" s="445"/>
      <c r="V199" s="445"/>
      <c r="W199" s="445"/>
      <c r="X199" s="445"/>
      <c r="Y199" s="445"/>
      <c r="Z199" s="445"/>
      <c r="AA199" s="445"/>
    </row>
    <row r="200" spans="1:27" s="446" customFormat="1">
      <c r="A200" s="445"/>
      <c r="B200" s="445"/>
      <c r="C200" s="445"/>
      <c r="D200" s="445"/>
      <c r="E200" s="445"/>
      <c r="F200" s="445"/>
      <c r="G200" s="445"/>
      <c r="H200" s="445"/>
      <c r="I200" s="445"/>
      <c r="J200" s="445"/>
      <c r="K200" s="445"/>
      <c r="L200" s="445"/>
      <c r="M200" s="445"/>
      <c r="N200" s="445"/>
      <c r="O200" s="445"/>
      <c r="P200" s="445"/>
      <c r="Q200" s="445"/>
      <c r="R200" s="445"/>
      <c r="S200" s="445"/>
      <c r="T200" s="445"/>
      <c r="U200" s="445"/>
      <c r="V200" s="445"/>
      <c r="W200" s="445"/>
      <c r="X200" s="445"/>
      <c r="Y200" s="445"/>
      <c r="Z200" s="445"/>
      <c r="AA200" s="445"/>
    </row>
    <row r="201" spans="1:27" s="446" customFormat="1">
      <c r="A201" s="445"/>
      <c r="B201" s="445"/>
      <c r="C201" s="445"/>
      <c r="D201" s="445"/>
      <c r="E201" s="445"/>
      <c r="F201" s="445"/>
      <c r="G201" s="445"/>
      <c r="H201" s="445"/>
      <c r="I201" s="445"/>
      <c r="J201" s="445"/>
      <c r="K201" s="445"/>
      <c r="L201" s="445"/>
      <c r="M201" s="445"/>
      <c r="N201" s="445"/>
      <c r="O201" s="445"/>
      <c r="P201" s="445"/>
      <c r="Q201" s="445"/>
      <c r="R201" s="445"/>
      <c r="S201" s="445"/>
      <c r="T201" s="445"/>
      <c r="U201" s="445"/>
      <c r="V201" s="445"/>
      <c r="W201" s="445"/>
      <c r="X201" s="445"/>
      <c r="Y201" s="445"/>
      <c r="Z201" s="445"/>
      <c r="AA201" s="445"/>
    </row>
    <row r="202" spans="1:27" s="446" customFormat="1">
      <c r="A202" s="445"/>
      <c r="B202" s="445"/>
      <c r="C202" s="445"/>
      <c r="D202" s="445"/>
      <c r="E202" s="445"/>
      <c r="F202" s="445"/>
      <c r="G202" s="445"/>
      <c r="H202" s="445"/>
      <c r="I202" s="445"/>
      <c r="J202" s="445"/>
      <c r="K202" s="445"/>
      <c r="L202" s="445"/>
      <c r="M202" s="445"/>
      <c r="N202" s="445"/>
      <c r="O202" s="445"/>
      <c r="P202" s="445"/>
      <c r="Q202" s="445"/>
      <c r="R202" s="445"/>
      <c r="S202" s="445"/>
      <c r="T202" s="445"/>
      <c r="U202" s="445"/>
      <c r="V202" s="445"/>
      <c r="W202" s="445"/>
      <c r="X202" s="445"/>
      <c r="Y202" s="445"/>
      <c r="Z202" s="445"/>
      <c r="AA202" s="445"/>
    </row>
    <row r="203" spans="1:27" s="446" customFormat="1">
      <c r="A203" s="445"/>
      <c r="B203" s="445"/>
      <c r="C203" s="445"/>
      <c r="D203" s="445"/>
      <c r="E203" s="445"/>
      <c r="F203" s="445"/>
      <c r="G203" s="445"/>
      <c r="H203" s="445"/>
      <c r="I203" s="445"/>
      <c r="J203" s="445"/>
      <c r="K203" s="445"/>
      <c r="L203" s="445"/>
      <c r="M203" s="445"/>
      <c r="N203" s="445"/>
      <c r="O203" s="445"/>
      <c r="P203" s="445"/>
      <c r="Q203" s="445"/>
      <c r="R203" s="445"/>
      <c r="S203" s="445"/>
      <c r="T203" s="445"/>
      <c r="U203" s="445"/>
      <c r="V203" s="445"/>
      <c r="W203" s="445"/>
      <c r="X203" s="445"/>
      <c r="Y203" s="445"/>
      <c r="Z203" s="445"/>
      <c r="AA203" s="445"/>
    </row>
    <row r="204" spans="1:27" s="446" customFormat="1">
      <c r="A204" s="445"/>
      <c r="B204" s="445"/>
      <c r="C204" s="445"/>
      <c r="D204" s="445"/>
      <c r="E204" s="445"/>
      <c r="F204" s="445"/>
      <c r="G204" s="445"/>
      <c r="H204" s="445"/>
      <c r="I204" s="445"/>
      <c r="J204" s="445"/>
      <c r="K204" s="445"/>
      <c r="L204" s="445"/>
      <c r="M204" s="445"/>
      <c r="N204" s="445"/>
      <c r="O204" s="445"/>
      <c r="P204" s="445"/>
      <c r="Q204" s="445"/>
      <c r="R204" s="445"/>
      <c r="S204" s="445"/>
      <c r="T204" s="445"/>
      <c r="U204" s="445"/>
      <c r="V204" s="445"/>
      <c r="W204" s="445"/>
      <c r="X204" s="445"/>
      <c r="Y204" s="445"/>
      <c r="Z204" s="445"/>
      <c r="AA204" s="445"/>
    </row>
    <row r="205" spans="1:27" s="446" customFormat="1">
      <c r="A205" s="445"/>
      <c r="B205" s="445"/>
      <c r="C205" s="445"/>
      <c r="D205" s="445"/>
      <c r="E205" s="445"/>
      <c r="F205" s="445"/>
      <c r="G205" s="445"/>
      <c r="H205" s="445"/>
      <c r="I205" s="445"/>
      <c r="J205" s="445"/>
      <c r="K205" s="445"/>
      <c r="L205" s="445"/>
      <c r="M205" s="445"/>
      <c r="N205" s="445"/>
      <c r="O205" s="445"/>
      <c r="P205" s="445"/>
      <c r="Q205" s="445"/>
      <c r="R205" s="445"/>
      <c r="S205" s="445"/>
      <c r="T205" s="445"/>
      <c r="U205" s="445"/>
      <c r="V205" s="445"/>
      <c r="W205" s="445"/>
      <c r="X205" s="445"/>
      <c r="Y205" s="445"/>
      <c r="Z205" s="445"/>
      <c r="AA205" s="445"/>
    </row>
    <row r="206" spans="1:27" s="446" customFormat="1">
      <c r="A206" s="445"/>
      <c r="B206" s="445"/>
      <c r="C206" s="445"/>
      <c r="D206" s="445"/>
      <c r="E206" s="445"/>
      <c r="F206" s="445"/>
      <c r="G206" s="445"/>
      <c r="H206" s="445"/>
      <c r="I206" s="445"/>
      <c r="J206" s="445"/>
      <c r="K206" s="445"/>
      <c r="L206" s="445"/>
      <c r="M206" s="445"/>
      <c r="N206" s="445"/>
      <c r="O206" s="445"/>
      <c r="P206" s="445"/>
      <c r="Q206" s="445"/>
      <c r="R206" s="445"/>
      <c r="S206" s="445"/>
      <c r="T206" s="445"/>
      <c r="U206" s="445"/>
      <c r="V206" s="445"/>
      <c r="W206" s="445"/>
      <c r="X206" s="445"/>
      <c r="Y206" s="445"/>
      <c r="Z206" s="445"/>
      <c r="AA206" s="445"/>
    </row>
    <row r="207" spans="1:27" s="446" customFormat="1">
      <c r="A207" s="445"/>
      <c r="B207" s="445"/>
      <c r="C207" s="445"/>
      <c r="D207" s="445"/>
      <c r="E207" s="445"/>
      <c r="F207" s="445"/>
      <c r="G207" s="445"/>
      <c r="H207" s="445"/>
      <c r="I207" s="445"/>
      <c r="J207" s="445"/>
      <c r="K207" s="445"/>
      <c r="L207" s="445"/>
      <c r="M207" s="445"/>
      <c r="N207" s="445"/>
      <c r="O207" s="445"/>
      <c r="P207" s="445"/>
      <c r="Q207" s="445"/>
      <c r="R207" s="445"/>
      <c r="S207" s="445"/>
      <c r="T207" s="445"/>
      <c r="U207" s="445"/>
      <c r="V207" s="445"/>
      <c r="W207" s="445"/>
      <c r="X207" s="445"/>
      <c r="Y207" s="445"/>
      <c r="Z207" s="445"/>
      <c r="AA207" s="445"/>
    </row>
    <row r="208" spans="1:27" s="446" customFormat="1">
      <c r="A208" s="445"/>
      <c r="B208" s="445"/>
      <c r="C208" s="445"/>
      <c r="D208" s="445"/>
      <c r="E208" s="445"/>
      <c r="F208" s="445"/>
      <c r="G208" s="445"/>
      <c r="H208" s="445"/>
      <c r="I208" s="445"/>
      <c r="J208" s="445"/>
      <c r="K208" s="445"/>
      <c r="L208" s="445"/>
      <c r="M208" s="445"/>
      <c r="N208" s="445"/>
      <c r="O208" s="445"/>
      <c r="P208" s="445"/>
      <c r="Q208" s="445"/>
      <c r="R208" s="445"/>
      <c r="S208" s="445"/>
      <c r="T208" s="445"/>
      <c r="U208" s="445"/>
      <c r="V208" s="445"/>
      <c r="W208" s="445"/>
      <c r="X208" s="445"/>
      <c r="Y208" s="445"/>
      <c r="Z208" s="445"/>
      <c r="AA208" s="445"/>
    </row>
    <row r="209" spans="1:27" s="446" customFormat="1">
      <c r="A209" s="445"/>
      <c r="B209" s="445"/>
      <c r="C209" s="445"/>
      <c r="D209" s="445"/>
      <c r="E209" s="445"/>
      <c r="F209" s="445"/>
      <c r="G209" s="445"/>
      <c r="H209" s="445"/>
      <c r="I209" s="445"/>
      <c r="J209" s="445"/>
      <c r="K209" s="445"/>
      <c r="L209" s="445"/>
      <c r="M209" s="445"/>
      <c r="N209" s="445"/>
      <c r="O209" s="445"/>
      <c r="P209" s="445"/>
      <c r="Q209" s="445"/>
      <c r="R209" s="445"/>
      <c r="S209" s="445"/>
      <c r="T209" s="445"/>
      <c r="U209" s="445"/>
      <c r="V209" s="445"/>
      <c r="W209" s="445"/>
      <c r="X209" s="445"/>
      <c r="Y209" s="445"/>
      <c r="Z209" s="445"/>
      <c r="AA209" s="445"/>
    </row>
    <row r="210" spans="1:27" s="446" customFormat="1">
      <c r="A210" s="445"/>
      <c r="B210" s="445"/>
      <c r="C210" s="445"/>
      <c r="D210" s="445"/>
      <c r="E210" s="445"/>
      <c r="F210" s="445"/>
      <c r="G210" s="445"/>
      <c r="H210" s="445"/>
      <c r="I210" s="445"/>
      <c r="J210" s="445"/>
      <c r="K210" s="445"/>
      <c r="L210" s="445"/>
      <c r="M210" s="445"/>
      <c r="N210" s="445"/>
      <c r="O210" s="445"/>
      <c r="P210" s="445"/>
      <c r="Q210" s="445"/>
      <c r="R210" s="445"/>
      <c r="S210" s="445"/>
      <c r="T210" s="445"/>
      <c r="U210" s="445"/>
      <c r="V210" s="445"/>
      <c r="W210" s="445"/>
      <c r="X210" s="445"/>
      <c r="Y210" s="445"/>
      <c r="Z210" s="445"/>
      <c r="AA210" s="445"/>
    </row>
    <row r="211" spans="1:27" s="446" customFormat="1">
      <c r="A211" s="445"/>
      <c r="B211" s="445"/>
      <c r="C211" s="445"/>
      <c r="D211" s="445"/>
      <c r="E211" s="445"/>
      <c r="F211" s="445"/>
      <c r="G211" s="445"/>
      <c r="H211" s="445"/>
      <c r="I211" s="445"/>
      <c r="J211" s="445"/>
      <c r="K211" s="445"/>
      <c r="L211" s="445"/>
      <c r="M211" s="445"/>
      <c r="N211" s="445"/>
      <c r="O211" s="445"/>
      <c r="P211" s="445"/>
      <c r="Q211" s="445"/>
      <c r="R211" s="445"/>
      <c r="S211" s="445"/>
      <c r="T211" s="445"/>
      <c r="U211" s="445"/>
      <c r="V211" s="445"/>
      <c r="W211" s="445"/>
      <c r="X211" s="445"/>
      <c r="Y211" s="445"/>
      <c r="Z211" s="445"/>
      <c r="AA211" s="445"/>
    </row>
    <row r="212" spans="1:27" s="446" customFormat="1">
      <c r="A212" s="445"/>
      <c r="B212" s="445"/>
      <c r="C212" s="445"/>
      <c r="D212" s="445"/>
      <c r="E212" s="445"/>
      <c r="F212" s="445"/>
      <c r="G212" s="445"/>
      <c r="H212" s="445"/>
      <c r="I212" s="445"/>
      <c r="J212" s="445"/>
      <c r="K212" s="445"/>
      <c r="L212" s="445"/>
      <c r="M212" s="445"/>
      <c r="N212" s="445"/>
      <c r="O212" s="445"/>
      <c r="P212" s="445"/>
      <c r="Q212" s="445"/>
      <c r="R212" s="445"/>
      <c r="S212" s="445"/>
      <c r="T212" s="445"/>
      <c r="U212" s="445"/>
      <c r="V212" s="445"/>
      <c r="W212" s="445"/>
      <c r="X212" s="445"/>
      <c r="Y212" s="445"/>
      <c r="Z212" s="445"/>
      <c r="AA212" s="445"/>
    </row>
    <row r="213" spans="1:27" s="446" customFormat="1">
      <c r="A213" s="445"/>
      <c r="B213" s="445"/>
      <c r="C213" s="445"/>
      <c r="D213" s="445"/>
      <c r="E213" s="445"/>
      <c r="F213" s="445"/>
      <c r="G213" s="445"/>
      <c r="H213" s="445"/>
      <c r="I213" s="445"/>
      <c r="J213" s="445"/>
      <c r="K213" s="445"/>
      <c r="L213" s="445"/>
      <c r="M213" s="445"/>
      <c r="N213" s="445"/>
      <c r="O213" s="445"/>
      <c r="P213" s="445"/>
      <c r="Q213" s="445"/>
      <c r="R213" s="445"/>
      <c r="S213" s="445"/>
      <c r="T213" s="445"/>
      <c r="U213" s="445"/>
      <c r="V213" s="445"/>
      <c r="W213" s="445"/>
      <c r="X213" s="445"/>
      <c r="Y213" s="445"/>
      <c r="Z213" s="445"/>
      <c r="AA213" s="445"/>
    </row>
    <row r="214" spans="1:27" s="446" customFormat="1">
      <c r="A214" s="445"/>
      <c r="B214" s="445"/>
      <c r="C214" s="445"/>
      <c r="D214" s="445"/>
      <c r="E214" s="445"/>
      <c r="F214" s="445"/>
      <c r="G214" s="445"/>
      <c r="H214" s="445"/>
      <c r="I214" s="445"/>
      <c r="J214" s="445"/>
      <c r="K214" s="445"/>
      <c r="L214" s="445"/>
      <c r="M214" s="445"/>
      <c r="N214" s="445"/>
      <c r="O214" s="445"/>
      <c r="P214" s="445"/>
      <c r="Q214" s="445"/>
      <c r="R214" s="445"/>
      <c r="S214" s="445"/>
      <c r="T214" s="445"/>
      <c r="U214" s="445"/>
      <c r="V214" s="445"/>
      <c r="W214" s="445"/>
      <c r="X214" s="445"/>
      <c r="Y214" s="445"/>
      <c r="Z214" s="445"/>
      <c r="AA214" s="445"/>
    </row>
    <row r="215" spans="1:27" s="446" customFormat="1">
      <c r="A215" s="445"/>
      <c r="B215" s="445"/>
      <c r="C215" s="445"/>
      <c r="D215" s="445"/>
      <c r="E215" s="445"/>
      <c r="F215" s="445"/>
      <c r="G215" s="445"/>
      <c r="H215" s="445"/>
      <c r="I215" s="445"/>
      <c r="J215" s="445"/>
      <c r="K215" s="445"/>
      <c r="L215" s="445"/>
      <c r="M215" s="445"/>
      <c r="N215" s="445"/>
      <c r="O215" s="445"/>
      <c r="P215" s="445"/>
      <c r="Q215" s="445"/>
      <c r="R215" s="445"/>
      <c r="S215" s="445"/>
      <c r="T215" s="445"/>
      <c r="U215" s="445"/>
      <c r="V215" s="445"/>
      <c r="W215" s="445"/>
      <c r="X215" s="445"/>
      <c r="Y215" s="445"/>
      <c r="Z215" s="445"/>
      <c r="AA215" s="445"/>
    </row>
    <row r="216" spans="1:27" s="446" customFormat="1">
      <c r="A216" s="445"/>
      <c r="B216" s="445"/>
      <c r="C216" s="445"/>
      <c r="D216" s="445"/>
      <c r="E216" s="445"/>
      <c r="F216" s="445"/>
      <c r="G216" s="445"/>
      <c r="H216" s="445"/>
      <c r="I216" s="445"/>
      <c r="J216" s="445"/>
      <c r="K216" s="445"/>
      <c r="L216" s="445"/>
      <c r="M216" s="445"/>
      <c r="N216" s="445"/>
      <c r="O216" s="445"/>
      <c r="P216" s="445"/>
      <c r="Q216" s="445"/>
      <c r="R216" s="445"/>
      <c r="S216" s="445"/>
      <c r="T216" s="445"/>
      <c r="U216" s="445"/>
      <c r="V216" s="445"/>
      <c r="W216" s="445"/>
      <c r="X216" s="445"/>
      <c r="Y216" s="445"/>
      <c r="Z216" s="445"/>
      <c r="AA216" s="445"/>
    </row>
    <row r="217" spans="1:27" s="446" customFormat="1">
      <c r="A217" s="445"/>
      <c r="B217" s="445"/>
      <c r="C217" s="445"/>
      <c r="D217" s="445"/>
      <c r="E217" s="445"/>
      <c r="F217" s="445"/>
      <c r="G217" s="445"/>
      <c r="H217" s="445"/>
      <c r="I217" s="445"/>
      <c r="J217" s="445"/>
      <c r="K217" s="445"/>
      <c r="L217" s="445"/>
      <c r="M217" s="445"/>
      <c r="N217" s="445"/>
      <c r="O217" s="445"/>
      <c r="P217" s="445"/>
      <c r="Q217" s="445"/>
      <c r="R217" s="445"/>
      <c r="S217" s="445"/>
      <c r="T217" s="445"/>
      <c r="U217" s="445"/>
      <c r="V217" s="445"/>
      <c r="W217" s="445"/>
      <c r="X217" s="445"/>
      <c r="Y217" s="445"/>
      <c r="Z217" s="445"/>
      <c r="AA217" s="445"/>
    </row>
    <row r="218" spans="1:27" s="446" customFormat="1">
      <c r="A218" s="445"/>
      <c r="B218" s="445"/>
      <c r="C218" s="445"/>
      <c r="D218" s="445"/>
      <c r="E218" s="445"/>
      <c r="F218" s="445"/>
      <c r="G218" s="445"/>
      <c r="H218" s="445"/>
      <c r="I218" s="445"/>
      <c r="J218" s="445"/>
      <c r="K218" s="445"/>
      <c r="L218" s="445"/>
      <c r="M218" s="445"/>
      <c r="N218" s="445"/>
      <c r="O218" s="445"/>
      <c r="P218" s="445"/>
      <c r="Q218" s="445"/>
      <c r="R218" s="445"/>
      <c r="S218" s="445"/>
      <c r="T218" s="445"/>
      <c r="U218" s="445"/>
      <c r="V218" s="445"/>
      <c r="W218" s="445"/>
      <c r="X218" s="445"/>
      <c r="Y218" s="445"/>
      <c r="Z218" s="445"/>
      <c r="AA218" s="445"/>
    </row>
    <row r="219" spans="1:27" s="446" customFormat="1">
      <c r="A219" s="445"/>
      <c r="B219" s="445"/>
      <c r="C219" s="445"/>
      <c r="D219" s="445"/>
      <c r="E219" s="445"/>
      <c r="F219" s="445"/>
      <c r="G219" s="445"/>
      <c r="H219" s="445"/>
      <c r="I219" s="445"/>
      <c r="J219" s="445"/>
      <c r="K219" s="445"/>
      <c r="L219" s="445"/>
      <c r="M219" s="445"/>
      <c r="N219" s="445"/>
      <c r="O219" s="445"/>
      <c r="P219" s="445"/>
      <c r="Q219" s="445"/>
      <c r="R219" s="445"/>
      <c r="S219" s="445"/>
      <c r="T219" s="445"/>
      <c r="U219" s="445"/>
      <c r="V219" s="445"/>
      <c r="W219" s="445"/>
      <c r="X219" s="445"/>
      <c r="Y219" s="445"/>
      <c r="Z219" s="445"/>
      <c r="AA219" s="445"/>
    </row>
    <row r="220" spans="1:27" s="446" customFormat="1">
      <c r="A220" s="445"/>
      <c r="B220" s="445"/>
      <c r="C220" s="445"/>
      <c r="D220" s="445"/>
      <c r="E220" s="445"/>
      <c r="F220" s="445"/>
      <c r="G220" s="445"/>
      <c r="H220" s="445"/>
      <c r="I220" s="445"/>
      <c r="J220" s="445"/>
      <c r="K220" s="445"/>
      <c r="L220" s="445"/>
      <c r="M220" s="445"/>
      <c r="N220" s="445"/>
      <c r="O220" s="445"/>
      <c r="P220" s="445"/>
      <c r="Q220" s="445"/>
      <c r="R220" s="445"/>
      <c r="S220" s="445"/>
      <c r="T220" s="445"/>
      <c r="U220" s="445"/>
      <c r="V220" s="445"/>
      <c r="W220" s="445"/>
      <c r="X220" s="445"/>
      <c r="Y220" s="445"/>
      <c r="Z220" s="445"/>
      <c r="AA220" s="445"/>
    </row>
    <row r="221" spans="1:27" s="446" customFormat="1">
      <c r="A221" s="445"/>
      <c r="B221" s="445"/>
      <c r="C221" s="445"/>
      <c r="D221" s="445"/>
      <c r="E221" s="445"/>
      <c r="F221" s="445"/>
      <c r="G221" s="445"/>
      <c r="H221" s="445"/>
      <c r="I221" s="445"/>
      <c r="J221" s="445"/>
      <c r="K221" s="445"/>
      <c r="L221" s="445"/>
      <c r="M221" s="445"/>
      <c r="N221" s="445"/>
      <c r="O221" s="445"/>
      <c r="P221" s="445"/>
      <c r="Q221" s="445"/>
      <c r="R221" s="445"/>
      <c r="S221" s="445"/>
      <c r="T221" s="445"/>
      <c r="U221" s="445"/>
      <c r="V221" s="445"/>
      <c r="W221" s="445"/>
      <c r="X221" s="445"/>
      <c r="Y221" s="445"/>
      <c r="Z221" s="445"/>
      <c r="AA221" s="445"/>
    </row>
    <row r="222" spans="1:27" s="446" customFormat="1">
      <c r="A222" s="445"/>
      <c r="B222" s="445"/>
      <c r="C222" s="445"/>
      <c r="D222" s="445"/>
      <c r="E222" s="445"/>
      <c r="F222" s="445"/>
      <c r="G222" s="445"/>
      <c r="H222" s="445"/>
      <c r="I222" s="445"/>
      <c r="J222" s="445"/>
      <c r="K222" s="445"/>
      <c r="L222" s="445"/>
      <c r="M222" s="445"/>
      <c r="N222" s="445"/>
      <c r="O222" s="445"/>
      <c r="P222" s="445"/>
      <c r="Q222" s="445"/>
      <c r="R222" s="445"/>
      <c r="S222" s="445"/>
      <c r="T222" s="445"/>
      <c r="U222" s="445"/>
      <c r="V222" s="445"/>
      <c r="W222" s="445"/>
      <c r="X222" s="445"/>
      <c r="Y222" s="445"/>
      <c r="Z222" s="445"/>
      <c r="AA222" s="445"/>
    </row>
    <row r="223" spans="1:27" s="446" customFormat="1">
      <c r="A223" s="445"/>
      <c r="B223" s="445"/>
      <c r="C223" s="445"/>
      <c r="D223" s="445"/>
      <c r="E223" s="445"/>
      <c r="F223" s="445"/>
      <c r="G223" s="445"/>
      <c r="H223" s="445"/>
      <c r="I223" s="445"/>
      <c r="J223" s="445"/>
      <c r="K223" s="445"/>
      <c r="L223" s="445"/>
      <c r="M223" s="445"/>
      <c r="N223" s="445"/>
      <c r="O223" s="445"/>
      <c r="P223" s="445"/>
      <c r="Q223" s="445"/>
      <c r="R223" s="445"/>
      <c r="S223" s="445"/>
      <c r="T223" s="445"/>
      <c r="U223" s="445"/>
      <c r="V223" s="445"/>
      <c r="W223" s="445"/>
      <c r="X223" s="445"/>
      <c r="Y223" s="445"/>
      <c r="Z223" s="445"/>
      <c r="AA223" s="445"/>
    </row>
    <row r="224" spans="1:27" s="446" customFormat="1">
      <c r="A224" s="445"/>
      <c r="B224" s="445"/>
      <c r="C224" s="445"/>
      <c r="D224" s="445"/>
      <c r="E224" s="445"/>
      <c r="F224" s="445"/>
      <c r="G224" s="445"/>
      <c r="H224" s="445"/>
      <c r="I224" s="445"/>
      <c r="J224" s="445"/>
      <c r="K224" s="445"/>
      <c r="L224" s="445"/>
      <c r="M224" s="445"/>
      <c r="N224" s="445"/>
      <c r="O224" s="445"/>
      <c r="P224" s="445"/>
      <c r="Q224" s="445"/>
      <c r="R224" s="445"/>
      <c r="S224" s="445"/>
      <c r="T224" s="445"/>
      <c r="U224" s="445"/>
      <c r="V224" s="445"/>
      <c r="W224" s="445"/>
      <c r="X224" s="445"/>
      <c r="Y224" s="445"/>
      <c r="Z224" s="445"/>
      <c r="AA224" s="445"/>
    </row>
    <row r="225" spans="1:27" s="446" customFormat="1">
      <c r="A225" s="445"/>
      <c r="B225" s="445"/>
      <c r="C225" s="445"/>
      <c r="D225" s="445"/>
      <c r="E225" s="445"/>
      <c r="F225" s="445"/>
      <c r="G225" s="445"/>
      <c r="H225" s="445"/>
      <c r="I225" s="445"/>
      <c r="J225" s="445"/>
      <c r="K225" s="445"/>
      <c r="L225" s="445"/>
      <c r="M225" s="445"/>
      <c r="N225" s="445"/>
      <c r="O225" s="445"/>
      <c r="P225" s="445"/>
      <c r="Q225" s="445"/>
      <c r="R225" s="445"/>
      <c r="S225" s="445"/>
      <c r="T225" s="445"/>
      <c r="U225" s="445"/>
      <c r="V225" s="445"/>
      <c r="W225" s="445"/>
      <c r="X225" s="445"/>
      <c r="Y225" s="445"/>
      <c r="Z225" s="445"/>
      <c r="AA225" s="445"/>
    </row>
    <row r="226" spans="1:27" s="446" customFormat="1">
      <c r="A226" s="445"/>
      <c r="B226" s="445"/>
      <c r="C226" s="445"/>
      <c r="D226" s="445"/>
      <c r="E226" s="445"/>
      <c r="F226" s="445"/>
      <c r="G226" s="445"/>
      <c r="H226" s="445"/>
      <c r="I226" s="445"/>
      <c r="J226" s="445"/>
      <c r="K226" s="445"/>
      <c r="L226" s="445"/>
      <c r="M226" s="445"/>
      <c r="N226" s="445"/>
      <c r="O226" s="445"/>
      <c r="P226" s="445"/>
      <c r="Q226" s="445"/>
      <c r="R226" s="445"/>
      <c r="S226" s="445"/>
      <c r="T226" s="445"/>
      <c r="U226" s="445"/>
      <c r="V226" s="445"/>
      <c r="W226" s="445"/>
      <c r="X226" s="445"/>
      <c r="Y226" s="445"/>
      <c r="Z226" s="445"/>
      <c r="AA226" s="445"/>
    </row>
    <row r="227" spans="1:27" s="446" customFormat="1">
      <c r="A227" s="445"/>
      <c r="B227" s="445"/>
      <c r="C227" s="445"/>
      <c r="D227" s="445"/>
      <c r="E227" s="445"/>
      <c r="F227" s="445"/>
      <c r="G227" s="445"/>
      <c r="H227" s="445"/>
      <c r="I227" s="445"/>
      <c r="J227" s="445"/>
      <c r="K227" s="445"/>
      <c r="L227" s="445"/>
      <c r="M227" s="445"/>
      <c r="N227" s="445"/>
      <c r="O227" s="445"/>
      <c r="P227" s="445"/>
      <c r="Q227" s="445"/>
      <c r="R227" s="445"/>
      <c r="S227" s="445"/>
      <c r="T227" s="445"/>
      <c r="U227" s="445"/>
      <c r="V227" s="445"/>
      <c r="W227" s="445"/>
      <c r="X227" s="445"/>
      <c r="Y227" s="445"/>
      <c r="Z227" s="445"/>
      <c r="AA227" s="445"/>
    </row>
    <row r="228" spans="1:27" s="446" customFormat="1">
      <c r="A228" s="445"/>
      <c r="B228" s="445"/>
      <c r="C228" s="445"/>
      <c r="D228" s="445"/>
      <c r="E228" s="445"/>
      <c r="F228" s="445"/>
      <c r="G228" s="445"/>
      <c r="H228" s="445"/>
      <c r="I228" s="445"/>
      <c r="J228" s="445"/>
      <c r="K228" s="445"/>
      <c r="L228" s="445"/>
      <c r="M228" s="445"/>
      <c r="N228" s="445"/>
      <c r="O228" s="445"/>
      <c r="P228" s="445"/>
      <c r="Q228" s="445"/>
      <c r="R228" s="445"/>
      <c r="S228" s="445"/>
      <c r="T228" s="445"/>
      <c r="U228" s="445"/>
      <c r="V228" s="445"/>
      <c r="W228" s="445"/>
      <c r="X228" s="445"/>
      <c r="Y228" s="445"/>
      <c r="Z228" s="445"/>
      <c r="AA228" s="445"/>
    </row>
    <row r="229" spans="1:27" s="446" customFormat="1">
      <c r="A229" s="445"/>
      <c r="B229" s="445"/>
      <c r="C229" s="445"/>
      <c r="D229" s="445"/>
      <c r="E229" s="445"/>
      <c r="F229" s="445"/>
      <c r="G229" s="445"/>
      <c r="H229" s="445"/>
      <c r="I229" s="445"/>
      <c r="J229" s="445"/>
      <c r="K229" s="445"/>
      <c r="L229" s="445"/>
      <c r="M229" s="445"/>
      <c r="N229" s="445"/>
      <c r="O229" s="445"/>
      <c r="P229" s="445"/>
      <c r="Q229" s="445"/>
      <c r="R229" s="445"/>
      <c r="S229" s="445"/>
      <c r="T229" s="445"/>
      <c r="U229" s="445"/>
      <c r="V229" s="445"/>
      <c r="W229" s="445"/>
      <c r="X229" s="445"/>
      <c r="Y229" s="445"/>
      <c r="Z229" s="445"/>
      <c r="AA229" s="445"/>
    </row>
    <row r="230" spans="1:27" s="446" customFormat="1">
      <c r="A230" s="445"/>
      <c r="B230" s="445"/>
      <c r="C230" s="445"/>
      <c r="D230" s="445"/>
      <c r="E230" s="445"/>
      <c r="F230" s="445"/>
      <c r="G230" s="445"/>
      <c r="H230" s="445"/>
      <c r="I230" s="445"/>
      <c r="J230" s="445"/>
      <c r="K230" s="445"/>
      <c r="L230" s="445"/>
      <c r="M230" s="445"/>
      <c r="N230" s="445"/>
      <c r="O230" s="445"/>
      <c r="P230" s="445"/>
      <c r="Q230" s="445"/>
      <c r="R230" s="445"/>
      <c r="S230" s="445"/>
      <c r="T230" s="445"/>
      <c r="U230" s="445"/>
      <c r="V230" s="445"/>
      <c r="W230" s="445"/>
      <c r="X230" s="445"/>
      <c r="Y230" s="445"/>
      <c r="Z230" s="445"/>
      <c r="AA230" s="445"/>
    </row>
    <row r="231" spans="1:27" s="446" customFormat="1">
      <c r="A231" s="445"/>
      <c r="B231" s="445"/>
      <c r="C231" s="445"/>
      <c r="D231" s="445"/>
      <c r="E231" s="445"/>
      <c r="F231" s="445"/>
      <c r="G231" s="445"/>
      <c r="H231" s="445"/>
      <c r="I231" s="445"/>
      <c r="J231" s="445"/>
      <c r="K231" s="445"/>
      <c r="L231" s="445"/>
      <c r="M231" s="445"/>
      <c r="N231" s="445"/>
      <c r="O231" s="445"/>
      <c r="P231" s="445"/>
      <c r="Q231" s="445"/>
      <c r="R231" s="445"/>
      <c r="S231" s="445"/>
      <c r="T231" s="445"/>
      <c r="U231" s="445"/>
      <c r="V231" s="445"/>
      <c r="W231" s="445"/>
      <c r="X231" s="445"/>
      <c r="Y231" s="445"/>
      <c r="Z231" s="445"/>
      <c r="AA231" s="445"/>
    </row>
    <row r="232" spans="1:27" s="446" customFormat="1">
      <c r="A232" s="445"/>
      <c r="B232" s="445"/>
      <c r="C232" s="445"/>
      <c r="D232" s="445"/>
      <c r="E232" s="445"/>
      <c r="F232" s="445"/>
      <c r="G232" s="445"/>
      <c r="H232" s="445"/>
      <c r="I232" s="445"/>
      <c r="J232" s="445"/>
      <c r="K232" s="445"/>
      <c r="L232" s="445"/>
      <c r="M232" s="445"/>
      <c r="N232" s="445"/>
      <c r="O232" s="445"/>
      <c r="P232" s="445"/>
      <c r="Q232" s="445"/>
      <c r="R232" s="445"/>
      <c r="S232" s="445"/>
      <c r="T232" s="445"/>
      <c r="U232" s="445"/>
      <c r="V232" s="445"/>
      <c r="W232" s="445"/>
      <c r="X232" s="445"/>
      <c r="Y232" s="445"/>
      <c r="Z232" s="445"/>
      <c r="AA232" s="445"/>
    </row>
    <row r="233" spans="1:27" s="446" customFormat="1">
      <c r="A233" s="445"/>
      <c r="B233" s="445"/>
      <c r="C233" s="445"/>
      <c r="D233" s="445"/>
      <c r="E233" s="445"/>
      <c r="F233" s="445"/>
      <c r="G233" s="445"/>
      <c r="H233" s="445"/>
      <c r="I233" s="445"/>
      <c r="J233" s="445"/>
      <c r="K233" s="445"/>
      <c r="L233" s="445"/>
      <c r="M233" s="445"/>
      <c r="N233" s="445"/>
      <c r="O233" s="445"/>
      <c r="P233" s="445"/>
      <c r="Q233" s="445"/>
      <c r="R233" s="445"/>
      <c r="S233" s="445"/>
      <c r="T233" s="445"/>
      <c r="U233" s="445"/>
      <c r="V233" s="445"/>
      <c r="W233" s="445"/>
      <c r="X233" s="445"/>
      <c r="Y233" s="445"/>
      <c r="Z233" s="445"/>
      <c r="AA233" s="445"/>
    </row>
    <row r="234" spans="1:27" s="446" customFormat="1">
      <c r="A234" s="445"/>
      <c r="B234" s="445"/>
      <c r="C234" s="445"/>
      <c r="D234" s="445"/>
      <c r="E234" s="445"/>
      <c r="F234" s="445"/>
      <c r="G234" s="445"/>
      <c r="H234" s="445"/>
      <c r="I234" s="445"/>
      <c r="J234" s="445"/>
      <c r="K234" s="445"/>
      <c r="L234" s="445"/>
      <c r="M234" s="445"/>
      <c r="N234" s="445"/>
      <c r="O234" s="445"/>
      <c r="P234" s="445"/>
      <c r="Q234" s="445"/>
      <c r="R234" s="445"/>
      <c r="S234" s="445"/>
      <c r="T234" s="445"/>
      <c r="U234" s="445"/>
      <c r="V234" s="445"/>
      <c r="W234" s="445"/>
      <c r="X234" s="445"/>
      <c r="Y234" s="445"/>
      <c r="Z234" s="445"/>
      <c r="AA234" s="445"/>
    </row>
    <row r="235" spans="1:27" s="446" customFormat="1">
      <c r="A235" s="445"/>
      <c r="B235" s="445"/>
      <c r="C235" s="445"/>
      <c r="D235" s="445"/>
      <c r="E235" s="445"/>
      <c r="F235" s="445"/>
      <c r="G235" s="445"/>
      <c r="H235" s="445"/>
      <c r="I235" s="445"/>
      <c r="J235" s="445"/>
      <c r="K235" s="445"/>
      <c r="L235" s="445"/>
      <c r="M235" s="445"/>
      <c r="N235" s="445"/>
      <c r="O235" s="445"/>
      <c r="P235" s="445"/>
      <c r="Q235" s="445"/>
      <c r="R235" s="445"/>
      <c r="S235" s="445"/>
      <c r="T235" s="445"/>
      <c r="U235" s="445"/>
      <c r="V235" s="445"/>
      <c r="W235" s="445"/>
      <c r="X235" s="445"/>
      <c r="Y235" s="445"/>
      <c r="Z235" s="445"/>
      <c r="AA235" s="445"/>
    </row>
    <row r="236" spans="1:27" s="446" customFormat="1">
      <c r="A236" s="445"/>
      <c r="B236" s="445"/>
      <c r="C236" s="445"/>
      <c r="D236" s="445"/>
      <c r="E236" s="445"/>
      <c r="F236" s="445"/>
      <c r="G236" s="445"/>
      <c r="H236" s="445"/>
      <c r="I236" s="445"/>
      <c r="J236" s="445"/>
      <c r="K236" s="445"/>
      <c r="L236" s="445"/>
      <c r="M236" s="445"/>
      <c r="N236" s="445"/>
      <c r="O236" s="445"/>
      <c r="P236" s="445"/>
      <c r="Q236" s="445"/>
      <c r="R236" s="445"/>
      <c r="S236" s="445"/>
      <c r="T236" s="445"/>
      <c r="U236" s="445"/>
      <c r="V236" s="445"/>
      <c r="W236" s="445"/>
      <c r="X236" s="445"/>
      <c r="Y236" s="445"/>
      <c r="Z236" s="445"/>
      <c r="AA236" s="445"/>
    </row>
    <row r="237" spans="1:27" s="446" customFormat="1">
      <c r="A237" s="445"/>
      <c r="B237" s="445"/>
      <c r="C237" s="445"/>
      <c r="D237" s="445"/>
      <c r="E237" s="445"/>
      <c r="F237" s="445"/>
      <c r="G237" s="445"/>
      <c r="H237" s="445"/>
      <c r="I237" s="445"/>
      <c r="J237" s="445"/>
      <c r="K237" s="445"/>
      <c r="L237" s="445"/>
      <c r="M237" s="445"/>
      <c r="N237" s="445"/>
      <c r="O237" s="445"/>
      <c r="P237" s="445"/>
      <c r="Q237" s="445"/>
      <c r="R237" s="445"/>
      <c r="S237" s="445"/>
      <c r="T237" s="445"/>
      <c r="U237" s="445"/>
      <c r="V237" s="445"/>
      <c r="W237" s="445"/>
      <c r="X237" s="445"/>
      <c r="Y237" s="445"/>
      <c r="Z237" s="445"/>
      <c r="AA237" s="445"/>
    </row>
    <row r="238" spans="1:27" s="446" customFormat="1">
      <c r="A238" s="445"/>
      <c r="B238" s="445"/>
      <c r="C238" s="445"/>
      <c r="D238" s="445"/>
      <c r="E238" s="445"/>
      <c r="F238" s="445"/>
      <c r="G238" s="445"/>
      <c r="H238" s="445"/>
      <c r="I238" s="445"/>
      <c r="J238" s="445"/>
      <c r="K238" s="445"/>
      <c r="L238" s="445"/>
      <c r="M238" s="445"/>
      <c r="N238" s="445"/>
      <c r="O238" s="445"/>
      <c r="P238" s="445"/>
      <c r="Q238" s="445"/>
      <c r="R238" s="445"/>
      <c r="S238" s="445"/>
      <c r="T238" s="445"/>
      <c r="U238" s="445"/>
      <c r="V238" s="445"/>
      <c r="W238" s="445"/>
      <c r="X238" s="445"/>
      <c r="Y238" s="445"/>
      <c r="Z238" s="445"/>
      <c r="AA238" s="445"/>
    </row>
    <row r="239" spans="1:27" s="446" customFormat="1">
      <c r="A239" s="445"/>
      <c r="B239" s="445"/>
      <c r="C239" s="445"/>
      <c r="D239" s="445"/>
      <c r="E239" s="445"/>
      <c r="F239" s="445"/>
      <c r="G239" s="445"/>
      <c r="H239" s="445"/>
      <c r="I239" s="445"/>
      <c r="J239" s="445"/>
      <c r="K239" s="445"/>
      <c r="L239" s="445"/>
      <c r="M239" s="445"/>
      <c r="N239" s="445"/>
      <c r="O239" s="445"/>
      <c r="P239" s="445"/>
      <c r="Q239" s="445"/>
      <c r="R239" s="445"/>
      <c r="S239" s="445"/>
      <c r="T239" s="445"/>
      <c r="U239" s="445"/>
      <c r="V239" s="445"/>
      <c r="W239" s="445"/>
      <c r="X239" s="445"/>
      <c r="Y239" s="445"/>
      <c r="Z239" s="445"/>
      <c r="AA239" s="445"/>
    </row>
    <row r="240" spans="1:27" s="446" customFormat="1">
      <c r="A240" s="445"/>
      <c r="B240" s="445"/>
      <c r="C240" s="445"/>
      <c r="D240" s="445"/>
      <c r="E240" s="445"/>
      <c r="F240" s="445"/>
      <c r="G240" s="445"/>
      <c r="H240" s="445"/>
      <c r="I240" s="445"/>
      <c r="J240" s="445"/>
      <c r="K240" s="445"/>
      <c r="L240" s="445"/>
      <c r="M240" s="445"/>
      <c r="N240" s="445"/>
      <c r="O240" s="445"/>
      <c r="P240" s="445"/>
      <c r="Q240" s="445"/>
      <c r="R240" s="445"/>
      <c r="S240" s="445"/>
      <c r="T240" s="445"/>
      <c r="U240" s="445"/>
      <c r="V240" s="445"/>
      <c r="W240" s="445"/>
      <c r="X240" s="445"/>
      <c r="Y240" s="445"/>
      <c r="Z240" s="445"/>
      <c r="AA240" s="445"/>
    </row>
    <row r="241" spans="1:27" s="446" customFormat="1">
      <c r="A241" s="445"/>
      <c r="B241" s="445"/>
      <c r="C241" s="445"/>
      <c r="D241" s="445"/>
      <c r="E241" s="445"/>
      <c r="F241" s="445"/>
      <c r="G241" s="445"/>
      <c r="H241" s="445"/>
      <c r="I241" s="445"/>
      <c r="J241" s="445"/>
      <c r="K241" s="445"/>
      <c r="L241" s="445"/>
      <c r="M241" s="445"/>
      <c r="N241" s="445"/>
      <c r="O241" s="445"/>
      <c r="P241" s="445"/>
      <c r="Q241" s="445"/>
      <c r="R241" s="445"/>
      <c r="S241" s="445"/>
      <c r="T241" s="445"/>
      <c r="U241" s="445"/>
      <c r="V241" s="445"/>
      <c r="W241" s="445"/>
      <c r="X241" s="445"/>
      <c r="Y241" s="445"/>
      <c r="Z241" s="445"/>
      <c r="AA241" s="445"/>
    </row>
    <row r="242" spans="1:27" s="446" customFormat="1">
      <c r="A242" s="445"/>
      <c r="B242" s="445"/>
      <c r="C242" s="445"/>
      <c r="D242" s="445"/>
      <c r="E242" s="445"/>
      <c r="F242" s="445"/>
      <c r="G242" s="445"/>
      <c r="H242" s="445"/>
      <c r="I242" s="445"/>
      <c r="J242" s="445"/>
      <c r="K242" s="445"/>
      <c r="L242" s="445"/>
      <c r="M242" s="445"/>
      <c r="N242" s="445"/>
      <c r="O242" s="445"/>
      <c r="P242" s="445"/>
      <c r="Q242" s="445"/>
      <c r="R242" s="445"/>
      <c r="S242" s="445"/>
      <c r="T242" s="445"/>
      <c r="U242" s="445"/>
      <c r="V242" s="445"/>
      <c r="W242" s="445"/>
      <c r="X242" s="445"/>
      <c r="Y242" s="445"/>
      <c r="Z242" s="445"/>
      <c r="AA242" s="445"/>
    </row>
    <row r="243" spans="1:27" s="446" customFormat="1">
      <c r="A243" s="445"/>
      <c r="B243" s="445"/>
      <c r="C243" s="445"/>
      <c r="D243" s="445"/>
      <c r="E243" s="445"/>
      <c r="F243" s="445"/>
      <c r="G243" s="445"/>
      <c r="H243" s="445"/>
      <c r="I243" s="445"/>
      <c r="J243" s="445"/>
      <c r="K243" s="445"/>
      <c r="L243" s="445"/>
      <c r="M243" s="445"/>
      <c r="N243" s="445"/>
      <c r="O243" s="445"/>
      <c r="P243" s="445"/>
      <c r="Q243" s="445"/>
      <c r="R243" s="445"/>
      <c r="S243" s="445"/>
      <c r="T243" s="445"/>
      <c r="U243" s="445"/>
      <c r="V243" s="445"/>
      <c r="W243" s="445"/>
      <c r="X243" s="445"/>
      <c r="Y243" s="445"/>
      <c r="Z243" s="445"/>
      <c r="AA243" s="445"/>
    </row>
    <row r="244" spans="1:27" s="446" customFormat="1">
      <c r="A244" s="445"/>
      <c r="B244" s="445"/>
      <c r="C244" s="445"/>
      <c r="D244" s="445"/>
      <c r="E244" s="445"/>
      <c r="F244" s="445"/>
      <c r="G244" s="445"/>
      <c r="H244" s="445"/>
      <c r="I244" s="445"/>
      <c r="J244" s="445"/>
      <c r="K244" s="445"/>
      <c r="L244" s="445"/>
      <c r="M244" s="445"/>
      <c r="N244" s="445"/>
      <c r="O244" s="445"/>
      <c r="P244" s="445"/>
      <c r="Q244" s="445"/>
      <c r="R244" s="445"/>
      <c r="S244" s="445"/>
      <c r="T244" s="445"/>
      <c r="U244" s="445"/>
      <c r="V244" s="445"/>
      <c r="W244" s="445"/>
      <c r="X244" s="445"/>
      <c r="Y244" s="445"/>
      <c r="Z244" s="445"/>
      <c r="AA244" s="445"/>
    </row>
    <row r="245" spans="1:27" s="446" customFormat="1">
      <c r="A245" s="445"/>
      <c r="B245" s="445"/>
      <c r="C245" s="445"/>
      <c r="D245" s="445"/>
      <c r="E245" s="445"/>
      <c r="F245" s="445"/>
      <c r="G245" s="445"/>
      <c r="H245" s="445"/>
      <c r="I245" s="445"/>
      <c r="J245" s="445"/>
      <c r="K245" s="445"/>
      <c r="L245" s="445"/>
      <c r="M245" s="445"/>
      <c r="N245" s="445"/>
      <c r="O245" s="445"/>
      <c r="P245" s="445"/>
      <c r="Q245" s="445"/>
      <c r="R245" s="445"/>
      <c r="S245" s="445"/>
      <c r="T245" s="445"/>
      <c r="U245" s="445"/>
      <c r="V245" s="445"/>
      <c r="W245" s="445"/>
      <c r="X245" s="445"/>
      <c r="Y245" s="445"/>
      <c r="Z245" s="445"/>
      <c r="AA245" s="445"/>
    </row>
    <row r="246" spans="1:27" s="446" customFormat="1">
      <c r="A246" s="445"/>
      <c r="B246" s="445"/>
      <c r="C246" s="445"/>
      <c r="D246" s="445"/>
      <c r="E246" s="445"/>
      <c r="F246" s="445"/>
      <c r="G246" s="445"/>
      <c r="H246" s="445"/>
      <c r="I246" s="445"/>
      <c r="J246" s="445"/>
      <c r="K246" s="445"/>
      <c r="L246" s="445"/>
      <c r="M246" s="445"/>
      <c r="N246" s="445"/>
      <c r="O246" s="445"/>
      <c r="P246" s="445"/>
      <c r="Q246" s="445"/>
      <c r="R246" s="445"/>
      <c r="S246" s="445"/>
      <c r="T246" s="445"/>
      <c r="U246" s="445"/>
      <c r="V246" s="445"/>
      <c r="W246" s="445"/>
      <c r="X246" s="445"/>
      <c r="Y246" s="445"/>
      <c r="Z246" s="445"/>
      <c r="AA246" s="445"/>
    </row>
    <row r="247" spans="1:27" s="446" customFormat="1">
      <c r="A247" s="445"/>
      <c r="B247" s="445"/>
      <c r="C247" s="445"/>
      <c r="D247" s="445"/>
      <c r="E247" s="445"/>
      <c r="F247" s="445"/>
      <c r="G247" s="445"/>
      <c r="H247" s="445"/>
      <c r="I247" s="445"/>
      <c r="J247" s="445"/>
      <c r="K247" s="445"/>
      <c r="L247" s="445"/>
      <c r="M247" s="445"/>
      <c r="N247" s="445"/>
      <c r="O247" s="445"/>
      <c r="P247" s="445"/>
      <c r="Q247" s="445"/>
      <c r="R247" s="445"/>
      <c r="S247" s="445"/>
      <c r="T247" s="445"/>
      <c r="U247" s="445"/>
      <c r="V247" s="445"/>
      <c r="W247" s="445"/>
      <c r="X247" s="445"/>
      <c r="Y247" s="445"/>
      <c r="Z247" s="445"/>
      <c r="AA247" s="445"/>
    </row>
    <row r="248" spans="1:27" s="446" customFormat="1">
      <c r="A248" s="445"/>
      <c r="B248" s="445"/>
      <c r="C248" s="445"/>
      <c r="D248" s="445"/>
      <c r="E248" s="445"/>
      <c r="F248" s="445"/>
      <c r="G248" s="445"/>
      <c r="H248" s="445"/>
      <c r="I248" s="445"/>
      <c r="J248" s="445"/>
      <c r="K248" s="445"/>
      <c r="L248" s="445"/>
      <c r="M248" s="445"/>
      <c r="N248" s="445"/>
      <c r="O248" s="445"/>
      <c r="P248" s="445"/>
      <c r="Q248" s="445"/>
      <c r="R248" s="445"/>
      <c r="S248" s="445"/>
      <c r="T248" s="445"/>
      <c r="U248" s="445"/>
      <c r="V248" s="445"/>
      <c r="W248" s="445"/>
      <c r="X248" s="445"/>
      <c r="Y248" s="445"/>
      <c r="Z248" s="445"/>
      <c r="AA248" s="445"/>
    </row>
    <row r="249" spans="1:27" s="446" customFormat="1">
      <c r="A249" s="445"/>
      <c r="B249" s="445"/>
      <c r="C249" s="445"/>
      <c r="D249" s="445"/>
      <c r="E249" s="445"/>
      <c r="F249" s="445"/>
      <c r="G249" s="445"/>
      <c r="H249" s="445"/>
      <c r="I249" s="445"/>
      <c r="J249" s="445"/>
      <c r="K249" s="445"/>
      <c r="L249" s="445"/>
      <c r="M249" s="445"/>
      <c r="N249" s="445"/>
      <c r="O249" s="445"/>
      <c r="P249" s="445"/>
      <c r="Q249" s="445"/>
      <c r="R249" s="445"/>
      <c r="S249" s="445"/>
      <c r="T249" s="445"/>
      <c r="U249" s="445"/>
      <c r="V249" s="445"/>
      <c r="W249" s="445"/>
      <c r="X249" s="445"/>
      <c r="Y249" s="445"/>
      <c r="Z249" s="445"/>
      <c r="AA249" s="445"/>
    </row>
    <row r="250" spans="1:27" s="446" customFormat="1">
      <c r="A250" s="445"/>
      <c r="B250" s="445"/>
      <c r="C250" s="445"/>
      <c r="D250" s="445"/>
      <c r="E250" s="445"/>
      <c r="F250" s="445"/>
      <c r="G250" s="445"/>
      <c r="H250" s="445"/>
      <c r="I250" s="445"/>
      <c r="J250" s="445"/>
      <c r="K250" s="445"/>
      <c r="L250" s="445"/>
      <c r="M250" s="445"/>
      <c r="N250" s="445"/>
      <c r="O250" s="445"/>
      <c r="P250" s="445"/>
      <c r="Q250" s="445"/>
      <c r="R250" s="445"/>
      <c r="S250" s="445"/>
      <c r="T250" s="445"/>
      <c r="U250" s="445"/>
      <c r="V250" s="445"/>
      <c r="W250" s="445"/>
      <c r="X250" s="445"/>
      <c r="Y250" s="445"/>
      <c r="Z250" s="445"/>
      <c r="AA250" s="445"/>
    </row>
    <row r="251" spans="1:27" s="446" customFormat="1">
      <c r="A251" s="445"/>
      <c r="B251" s="445"/>
      <c r="C251" s="445"/>
      <c r="D251" s="445"/>
      <c r="E251" s="445"/>
      <c r="F251" s="445"/>
      <c r="G251" s="445"/>
      <c r="H251" s="445"/>
      <c r="I251" s="445"/>
      <c r="J251" s="445"/>
      <c r="K251" s="445"/>
      <c r="L251" s="445"/>
      <c r="M251" s="445"/>
      <c r="N251" s="445"/>
      <c r="O251" s="445"/>
      <c r="P251" s="445"/>
      <c r="Q251" s="445"/>
      <c r="R251" s="445"/>
      <c r="S251" s="445"/>
      <c r="T251" s="445"/>
      <c r="U251" s="445"/>
      <c r="V251" s="445"/>
      <c r="W251" s="445"/>
      <c r="X251" s="445"/>
      <c r="Y251" s="445"/>
      <c r="Z251" s="445"/>
      <c r="AA251" s="445"/>
    </row>
    <row r="252" spans="1:27" s="446" customFormat="1">
      <c r="A252" s="445"/>
      <c r="B252" s="445"/>
      <c r="C252" s="445"/>
      <c r="D252" s="445"/>
      <c r="E252" s="445"/>
      <c r="F252" s="445"/>
      <c r="G252" s="445"/>
      <c r="H252" s="445"/>
      <c r="I252" s="445"/>
      <c r="J252" s="445"/>
      <c r="K252" s="445"/>
      <c r="L252" s="445"/>
      <c r="M252" s="445"/>
      <c r="N252" s="445"/>
      <c r="O252" s="445"/>
      <c r="P252" s="445"/>
      <c r="Q252" s="445"/>
      <c r="R252" s="445"/>
      <c r="S252" s="445"/>
      <c r="T252" s="445"/>
      <c r="U252" s="445"/>
      <c r="V252" s="445"/>
      <c r="W252" s="445"/>
      <c r="X252" s="445"/>
      <c r="Y252" s="445"/>
      <c r="Z252" s="445"/>
      <c r="AA252" s="445"/>
    </row>
    <row r="253" spans="1:27" s="446" customFormat="1">
      <c r="A253" s="445"/>
      <c r="B253" s="445"/>
      <c r="C253" s="445"/>
      <c r="D253" s="445"/>
      <c r="E253" s="445"/>
      <c r="F253" s="445"/>
      <c r="G253" s="445"/>
      <c r="H253" s="445"/>
      <c r="I253" s="445"/>
      <c r="J253" s="445"/>
      <c r="K253" s="445"/>
      <c r="L253" s="445"/>
      <c r="M253" s="445"/>
      <c r="N253" s="445"/>
      <c r="O253" s="445"/>
      <c r="P253" s="445"/>
      <c r="Q253" s="445"/>
      <c r="R253" s="445"/>
      <c r="S253" s="445"/>
      <c r="T253" s="445"/>
      <c r="U253" s="445"/>
      <c r="V253" s="445"/>
      <c r="W253" s="445"/>
      <c r="X253" s="445"/>
      <c r="Y253" s="445"/>
      <c r="Z253" s="445"/>
      <c r="AA253" s="445"/>
    </row>
    <row r="254" spans="1:27" s="446" customFormat="1">
      <c r="A254" s="445"/>
      <c r="B254" s="445"/>
      <c r="C254" s="445"/>
      <c r="D254" s="445"/>
      <c r="E254" s="445"/>
      <c r="F254" s="445"/>
      <c r="G254" s="445"/>
      <c r="H254" s="445"/>
      <c r="I254" s="445"/>
      <c r="J254" s="445"/>
      <c r="K254" s="445"/>
      <c r="L254" s="445"/>
      <c r="M254" s="445"/>
      <c r="N254" s="445"/>
      <c r="O254" s="445"/>
      <c r="P254" s="445"/>
      <c r="Q254" s="445"/>
      <c r="R254" s="445"/>
      <c r="S254" s="445"/>
      <c r="T254" s="445"/>
      <c r="U254" s="445"/>
      <c r="V254" s="445"/>
      <c r="W254" s="445"/>
      <c r="X254" s="445"/>
      <c r="Y254" s="445"/>
      <c r="Z254" s="445"/>
      <c r="AA254" s="445"/>
    </row>
    <row r="255" spans="1:27" s="446" customFormat="1">
      <c r="A255" s="445"/>
      <c r="B255" s="445"/>
      <c r="C255" s="445"/>
      <c r="D255" s="445"/>
      <c r="E255" s="445"/>
      <c r="F255" s="445"/>
      <c r="G255" s="445"/>
      <c r="H255" s="445"/>
      <c r="I255" s="445"/>
      <c r="J255" s="445"/>
      <c r="K255" s="445"/>
      <c r="L255" s="445"/>
      <c r="M255" s="445"/>
      <c r="N255" s="445"/>
      <c r="O255" s="445"/>
      <c r="P255" s="445"/>
      <c r="Q255" s="445"/>
      <c r="R255" s="445"/>
      <c r="S255" s="445"/>
      <c r="T255" s="445"/>
      <c r="U255" s="445"/>
      <c r="V255" s="445"/>
      <c r="W255" s="445"/>
      <c r="X255" s="445"/>
      <c r="Y255" s="445"/>
      <c r="Z255" s="445"/>
      <c r="AA255" s="445"/>
    </row>
    <row r="256" spans="1:27" s="446" customFormat="1">
      <c r="A256" s="445"/>
      <c r="B256" s="445"/>
      <c r="C256" s="445"/>
      <c r="D256" s="445"/>
      <c r="E256" s="445"/>
      <c r="F256" s="445"/>
      <c r="G256" s="445"/>
      <c r="H256" s="445"/>
      <c r="I256" s="445"/>
      <c r="J256" s="445"/>
      <c r="K256" s="445"/>
      <c r="L256" s="445"/>
      <c r="M256" s="445"/>
      <c r="N256" s="445"/>
      <c r="O256" s="445"/>
      <c r="P256" s="445"/>
      <c r="Q256" s="445"/>
      <c r="R256" s="445"/>
      <c r="S256" s="445"/>
      <c r="T256" s="445"/>
      <c r="U256" s="445"/>
      <c r="V256" s="445"/>
      <c r="W256" s="445"/>
      <c r="X256" s="445"/>
      <c r="Y256" s="445"/>
      <c r="Z256" s="445"/>
      <c r="AA256" s="445"/>
    </row>
    <row r="257" spans="1:27" s="446" customFormat="1">
      <c r="A257" s="445"/>
      <c r="B257" s="445"/>
      <c r="C257" s="445"/>
      <c r="D257" s="445"/>
      <c r="E257" s="445"/>
      <c r="F257" s="445"/>
      <c r="G257" s="445"/>
      <c r="H257" s="445"/>
      <c r="I257" s="445"/>
      <c r="J257" s="445"/>
      <c r="K257" s="445"/>
      <c r="L257" s="445"/>
      <c r="M257" s="445"/>
      <c r="N257" s="445"/>
      <c r="O257" s="445"/>
      <c r="P257" s="445"/>
      <c r="Q257" s="445"/>
      <c r="R257" s="445"/>
      <c r="S257" s="445"/>
      <c r="T257" s="445"/>
      <c r="U257" s="445"/>
      <c r="V257" s="445"/>
      <c r="W257" s="445"/>
      <c r="X257" s="445"/>
      <c r="Y257" s="445"/>
      <c r="Z257" s="445"/>
      <c r="AA257" s="445"/>
    </row>
    <row r="258" spans="1:27" s="446" customFormat="1">
      <c r="A258" s="445"/>
      <c r="B258" s="445"/>
      <c r="C258" s="445"/>
      <c r="D258" s="445"/>
      <c r="E258" s="445"/>
      <c r="F258" s="445"/>
      <c r="G258" s="445"/>
      <c r="H258" s="445"/>
      <c r="I258" s="445"/>
      <c r="J258" s="445"/>
      <c r="K258" s="445"/>
      <c r="L258" s="445"/>
      <c r="M258" s="445"/>
      <c r="N258" s="445"/>
      <c r="O258" s="445"/>
      <c r="P258" s="445"/>
      <c r="Q258" s="445"/>
      <c r="R258" s="445"/>
      <c r="S258" s="445"/>
      <c r="T258" s="445"/>
      <c r="U258" s="445"/>
      <c r="V258" s="445"/>
      <c r="W258" s="445"/>
      <c r="X258" s="445"/>
      <c r="Y258" s="445"/>
      <c r="Z258" s="445"/>
      <c r="AA258" s="445"/>
    </row>
    <row r="259" spans="1:27" s="446" customFormat="1">
      <c r="A259" s="445"/>
      <c r="B259" s="445"/>
      <c r="C259" s="445"/>
      <c r="D259" s="445"/>
      <c r="E259" s="445"/>
      <c r="F259" s="445"/>
      <c r="G259" s="445"/>
      <c r="H259" s="445"/>
      <c r="I259" s="445"/>
      <c r="J259" s="445"/>
      <c r="K259" s="445"/>
      <c r="L259" s="445"/>
      <c r="M259" s="445"/>
      <c r="N259" s="445"/>
      <c r="O259" s="445"/>
      <c r="P259" s="445"/>
      <c r="Q259" s="445"/>
      <c r="R259" s="445"/>
      <c r="S259" s="445"/>
      <c r="T259" s="445"/>
      <c r="U259" s="445"/>
      <c r="V259" s="445"/>
      <c r="W259" s="445"/>
      <c r="X259" s="445"/>
      <c r="Y259" s="445"/>
      <c r="Z259" s="445"/>
      <c r="AA259" s="445"/>
    </row>
    <row r="260" spans="1:27" s="446" customFormat="1">
      <c r="A260" s="445"/>
      <c r="B260" s="445"/>
      <c r="C260" s="445"/>
      <c r="D260" s="445"/>
      <c r="E260" s="445"/>
      <c r="F260" s="445"/>
      <c r="G260" s="445"/>
      <c r="H260" s="445"/>
      <c r="I260" s="445"/>
      <c r="J260" s="445"/>
      <c r="K260" s="445"/>
      <c r="L260" s="445"/>
      <c r="M260" s="445"/>
      <c r="N260" s="445"/>
      <c r="O260" s="445"/>
      <c r="P260" s="445"/>
      <c r="Q260" s="445"/>
      <c r="R260" s="445"/>
      <c r="S260" s="445"/>
      <c r="T260" s="445"/>
      <c r="U260" s="445"/>
      <c r="V260" s="445"/>
      <c r="W260" s="445"/>
      <c r="X260" s="445"/>
      <c r="Y260" s="445"/>
      <c r="Z260" s="445"/>
      <c r="AA260" s="445"/>
    </row>
    <row r="261" spans="1:27" s="446" customFormat="1">
      <c r="A261" s="445"/>
      <c r="B261" s="445"/>
      <c r="C261" s="445"/>
      <c r="D261" s="445"/>
      <c r="E261" s="445"/>
      <c r="F261" s="445"/>
      <c r="G261" s="445"/>
      <c r="H261" s="445"/>
      <c r="I261" s="445"/>
      <c r="J261" s="445"/>
      <c r="K261" s="445"/>
      <c r="L261" s="445"/>
      <c r="M261" s="445"/>
      <c r="N261" s="445"/>
      <c r="O261" s="445"/>
      <c r="P261" s="445"/>
      <c r="Q261" s="445"/>
      <c r="R261" s="445"/>
      <c r="S261" s="445"/>
      <c r="T261" s="445"/>
      <c r="U261" s="445"/>
      <c r="V261" s="445"/>
      <c r="W261" s="445"/>
      <c r="X261" s="445"/>
      <c r="Y261" s="445"/>
      <c r="Z261" s="445"/>
      <c r="AA261" s="445"/>
    </row>
    <row r="262" spans="1:27" s="446" customFormat="1">
      <c r="A262" s="445"/>
      <c r="B262" s="445"/>
      <c r="C262" s="445"/>
      <c r="D262" s="445"/>
      <c r="E262" s="445"/>
      <c r="F262" s="445"/>
      <c r="G262" s="445"/>
      <c r="H262" s="445"/>
      <c r="I262" s="445"/>
      <c r="J262" s="445"/>
      <c r="K262" s="445"/>
      <c r="L262" s="445"/>
      <c r="M262" s="445"/>
      <c r="N262" s="445"/>
      <c r="O262" s="445"/>
      <c r="P262" s="445"/>
      <c r="Q262" s="445"/>
      <c r="R262" s="445"/>
      <c r="S262" s="445"/>
      <c r="T262" s="445"/>
      <c r="U262" s="445"/>
      <c r="V262" s="445"/>
      <c r="W262" s="445"/>
      <c r="X262" s="445"/>
      <c r="Y262" s="445"/>
      <c r="Z262" s="445"/>
      <c r="AA262" s="445"/>
    </row>
    <row r="263" spans="1:27" s="446" customFormat="1">
      <c r="A263" s="445"/>
      <c r="B263" s="445"/>
      <c r="C263" s="445"/>
      <c r="D263" s="445"/>
      <c r="E263" s="445"/>
      <c r="F263" s="445"/>
      <c r="G263" s="445"/>
      <c r="H263" s="445"/>
      <c r="I263" s="445"/>
      <c r="J263" s="445"/>
      <c r="K263" s="445"/>
      <c r="L263" s="445"/>
      <c r="M263" s="445"/>
      <c r="N263" s="445"/>
      <c r="O263" s="445"/>
      <c r="P263" s="445"/>
      <c r="Q263" s="445"/>
      <c r="R263" s="445"/>
      <c r="S263" s="445"/>
      <c r="T263" s="445"/>
      <c r="U263" s="445"/>
      <c r="V263" s="445"/>
      <c r="W263" s="445"/>
      <c r="X263" s="445"/>
      <c r="Y263" s="445"/>
      <c r="Z263" s="445"/>
      <c r="AA263" s="445"/>
    </row>
    <row r="264" spans="1:27" s="446" customFormat="1">
      <c r="A264" s="445"/>
      <c r="B264" s="445"/>
      <c r="C264" s="445"/>
      <c r="D264" s="445"/>
      <c r="E264" s="445"/>
      <c r="F264" s="445"/>
      <c r="G264" s="445"/>
      <c r="H264" s="445"/>
      <c r="I264" s="445"/>
      <c r="J264" s="445"/>
      <c r="K264" s="445"/>
      <c r="L264" s="445"/>
      <c r="M264" s="445"/>
      <c r="N264" s="445"/>
      <c r="O264" s="445"/>
      <c r="P264" s="445"/>
      <c r="Q264" s="445"/>
      <c r="R264" s="445"/>
      <c r="S264" s="445"/>
      <c r="T264" s="445"/>
      <c r="U264" s="445"/>
      <c r="V264" s="445"/>
      <c r="W264" s="445"/>
      <c r="X264" s="445"/>
      <c r="Y264" s="445"/>
      <c r="Z264" s="445"/>
      <c r="AA264" s="445"/>
    </row>
    <row r="265" spans="1:27" s="446" customFormat="1">
      <c r="A265" s="445"/>
      <c r="B265" s="445"/>
      <c r="C265" s="445"/>
      <c r="D265" s="445"/>
      <c r="E265" s="445"/>
      <c r="F265" s="445"/>
      <c r="G265" s="445"/>
      <c r="H265" s="445"/>
      <c r="I265" s="445"/>
      <c r="J265" s="445"/>
      <c r="K265" s="445"/>
      <c r="L265" s="445"/>
      <c r="M265" s="445"/>
      <c r="N265" s="445"/>
      <c r="O265" s="445"/>
      <c r="P265" s="445"/>
      <c r="Q265" s="445"/>
      <c r="R265" s="445"/>
      <c r="S265" s="445"/>
      <c r="T265" s="445"/>
      <c r="U265" s="445"/>
      <c r="V265" s="445"/>
      <c r="W265" s="445"/>
      <c r="X265" s="445"/>
      <c r="Y265" s="445"/>
      <c r="Z265" s="445"/>
      <c r="AA265" s="445"/>
    </row>
    <row r="266" spans="1:27" s="446" customFormat="1">
      <c r="A266" s="445"/>
      <c r="B266" s="445"/>
      <c r="C266" s="445"/>
      <c r="D266" s="445"/>
      <c r="E266" s="445"/>
      <c r="F266" s="445"/>
      <c r="G266" s="445"/>
      <c r="H266" s="445"/>
      <c r="I266" s="445"/>
      <c r="J266" s="445"/>
      <c r="K266" s="445"/>
      <c r="L266" s="445"/>
      <c r="M266" s="445"/>
      <c r="N266" s="445"/>
      <c r="O266" s="445"/>
      <c r="P266" s="445"/>
      <c r="Q266" s="445"/>
      <c r="R266" s="445"/>
      <c r="S266" s="445"/>
      <c r="T266" s="445"/>
      <c r="U266" s="445"/>
      <c r="V266" s="445"/>
      <c r="W266" s="445"/>
      <c r="X266" s="445"/>
      <c r="Y266" s="445"/>
      <c r="Z266" s="445"/>
      <c r="AA266" s="445"/>
    </row>
    <row r="267" spans="1:27" s="446" customFormat="1">
      <c r="A267" s="445"/>
      <c r="B267" s="445"/>
      <c r="C267" s="445"/>
      <c r="D267" s="445"/>
      <c r="E267" s="445"/>
      <c r="F267" s="445"/>
      <c r="G267" s="445"/>
      <c r="H267" s="445"/>
      <c r="I267" s="445"/>
      <c r="J267" s="445"/>
      <c r="K267" s="445"/>
      <c r="L267" s="445"/>
      <c r="M267" s="445"/>
      <c r="N267" s="445"/>
      <c r="O267" s="445"/>
      <c r="P267" s="445"/>
      <c r="Q267" s="445"/>
      <c r="R267" s="445"/>
      <c r="S267" s="445"/>
      <c r="T267" s="445"/>
      <c r="U267" s="445"/>
      <c r="V267" s="445"/>
      <c r="W267" s="445"/>
      <c r="X267" s="445"/>
      <c r="Y267" s="445"/>
      <c r="Z267" s="445"/>
      <c r="AA267" s="445"/>
    </row>
    <row r="268" spans="1:27" s="446" customFormat="1">
      <c r="A268" s="445"/>
      <c r="B268" s="445"/>
      <c r="C268" s="445"/>
      <c r="D268" s="445"/>
      <c r="E268" s="445"/>
      <c r="F268" s="445"/>
      <c r="G268" s="445"/>
      <c r="H268" s="445"/>
      <c r="I268" s="445"/>
      <c r="J268" s="445"/>
      <c r="K268" s="445"/>
      <c r="L268" s="445"/>
      <c r="M268" s="445"/>
      <c r="N268" s="445"/>
      <c r="O268" s="445"/>
      <c r="P268" s="445"/>
      <c r="Q268" s="445"/>
      <c r="R268" s="445"/>
      <c r="S268" s="445"/>
      <c r="T268" s="445"/>
      <c r="U268" s="445"/>
      <c r="V268" s="445"/>
      <c r="W268" s="445"/>
      <c r="X268" s="445"/>
      <c r="Y268" s="445"/>
      <c r="Z268" s="445"/>
      <c r="AA268" s="445"/>
    </row>
    <row r="269" spans="1:27" s="446" customFormat="1">
      <c r="A269" s="445"/>
      <c r="B269" s="445"/>
      <c r="C269" s="445"/>
      <c r="D269" s="445"/>
      <c r="E269" s="445"/>
      <c r="F269" s="445"/>
      <c r="G269" s="445"/>
      <c r="H269" s="445"/>
      <c r="I269" s="445"/>
      <c r="J269" s="445"/>
      <c r="K269" s="445"/>
      <c r="L269" s="445"/>
      <c r="M269" s="445"/>
      <c r="N269" s="445"/>
      <c r="O269" s="445"/>
      <c r="P269" s="445"/>
      <c r="Q269" s="445"/>
      <c r="R269" s="445"/>
      <c r="S269" s="445"/>
      <c r="T269" s="445"/>
      <c r="U269" s="445"/>
      <c r="V269" s="445"/>
      <c r="W269" s="445"/>
      <c r="X269" s="445"/>
      <c r="Y269" s="445"/>
      <c r="Z269" s="445"/>
      <c r="AA269" s="445"/>
    </row>
    <row r="270" spans="1:27" s="446" customFormat="1">
      <c r="A270" s="445"/>
      <c r="B270" s="445"/>
      <c r="C270" s="445"/>
      <c r="D270" s="445"/>
      <c r="E270" s="445"/>
      <c r="F270" s="445"/>
      <c r="G270" s="445"/>
      <c r="H270" s="445"/>
      <c r="I270" s="445"/>
      <c r="J270" s="445"/>
      <c r="K270" s="445"/>
      <c r="L270" s="445"/>
      <c r="M270" s="445"/>
      <c r="N270" s="445"/>
      <c r="O270" s="445"/>
      <c r="P270" s="445"/>
      <c r="Q270" s="445"/>
      <c r="R270" s="445"/>
      <c r="S270" s="445"/>
      <c r="T270" s="445"/>
      <c r="U270" s="445"/>
      <c r="V270" s="445"/>
      <c r="W270" s="445"/>
      <c r="X270" s="445"/>
      <c r="Y270" s="445"/>
      <c r="Z270" s="445"/>
      <c r="AA270" s="445"/>
    </row>
    <row r="271" spans="1:27" s="446" customFormat="1">
      <c r="A271" s="445"/>
      <c r="B271" s="445"/>
      <c r="C271" s="445"/>
      <c r="D271" s="445"/>
      <c r="E271" s="445"/>
      <c r="F271" s="445"/>
      <c r="G271" s="445"/>
      <c r="H271" s="445"/>
      <c r="I271" s="445"/>
      <c r="J271" s="445"/>
      <c r="K271" s="445"/>
      <c r="L271" s="445"/>
      <c r="M271" s="445"/>
      <c r="N271" s="445"/>
      <c r="O271" s="445"/>
      <c r="P271" s="445"/>
      <c r="Q271" s="445"/>
      <c r="R271" s="445"/>
      <c r="S271" s="445"/>
      <c r="T271" s="445"/>
      <c r="U271" s="445"/>
      <c r="V271" s="445"/>
      <c r="W271" s="445"/>
      <c r="X271" s="445"/>
      <c r="Y271" s="445"/>
      <c r="Z271" s="445"/>
      <c r="AA271" s="445"/>
    </row>
    <row r="272" spans="1:27" s="446" customFormat="1">
      <c r="A272" s="445"/>
      <c r="B272" s="445"/>
      <c r="C272" s="445"/>
      <c r="D272" s="445"/>
      <c r="E272" s="445"/>
      <c r="F272" s="445"/>
      <c r="G272" s="445"/>
      <c r="H272" s="445"/>
      <c r="I272" s="445"/>
      <c r="J272" s="445"/>
      <c r="K272" s="445"/>
      <c r="L272" s="445"/>
      <c r="M272" s="445"/>
      <c r="N272" s="445"/>
      <c r="O272" s="445"/>
      <c r="P272" s="445"/>
      <c r="Q272" s="445"/>
      <c r="R272" s="445"/>
      <c r="S272" s="445"/>
      <c r="T272" s="445"/>
      <c r="U272" s="445"/>
      <c r="V272" s="445"/>
      <c r="W272" s="445"/>
      <c r="X272" s="445"/>
      <c r="Y272" s="445"/>
      <c r="Z272" s="445"/>
      <c r="AA272" s="445"/>
    </row>
    <row r="273" spans="1:27" s="446" customFormat="1">
      <c r="A273" s="445"/>
      <c r="B273" s="445"/>
      <c r="C273" s="445"/>
      <c r="D273" s="445"/>
      <c r="E273" s="445"/>
      <c r="F273" s="445"/>
      <c r="G273" s="445"/>
      <c r="H273" s="445"/>
      <c r="I273" s="445"/>
      <c r="J273" s="445"/>
      <c r="K273" s="445"/>
      <c r="L273" s="445"/>
      <c r="M273" s="445"/>
      <c r="N273" s="445"/>
      <c r="O273" s="445"/>
      <c r="P273" s="445"/>
      <c r="Q273" s="445"/>
      <c r="R273" s="445"/>
      <c r="S273" s="445"/>
      <c r="T273" s="445"/>
      <c r="U273" s="445"/>
      <c r="V273" s="445"/>
      <c r="W273" s="445"/>
      <c r="X273" s="445"/>
      <c r="Y273" s="445"/>
      <c r="Z273" s="445"/>
      <c r="AA273" s="445"/>
    </row>
    <row r="274" spans="1:27" s="446" customFormat="1">
      <c r="A274" s="445"/>
      <c r="B274" s="445"/>
      <c r="C274" s="445"/>
      <c r="D274" s="445"/>
      <c r="E274" s="445"/>
      <c r="F274" s="445"/>
      <c r="G274" s="445"/>
      <c r="H274" s="445"/>
      <c r="I274" s="445"/>
      <c r="J274" s="445"/>
      <c r="K274" s="445"/>
      <c r="L274" s="445"/>
      <c r="M274" s="445"/>
      <c r="N274" s="445"/>
      <c r="O274" s="445"/>
      <c r="P274" s="445"/>
      <c r="Q274" s="445"/>
      <c r="R274" s="445"/>
      <c r="S274" s="445"/>
      <c r="T274" s="445"/>
      <c r="U274" s="445"/>
      <c r="V274" s="445"/>
      <c r="W274" s="445"/>
      <c r="X274" s="445"/>
      <c r="Y274" s="445"/>
      <c r="Z274" s="445"/>
      <c r="AA274" s="445"/>
    </row>
    <row r="275" spans="1:27" s="446" customFormat="1">
      <c r="A275" s="445"/>
      <c r="B275" s="445"/>
      <c r="C275" s="445"/>
      <c r="D275" s="445"/>
      <c r="E275" s="445"/>
      <c r="F275" s="445"/>
      <c r="G275" s="445"/>
      <c r="H275" s="445"/>
      <c r="I275" s="445"/>
      <c r="J275" s="445"/>
      <c r="K275" s="445"/>
      <c r="L275" s="445"/>
      <c r="M275" s="445"/>
      <c r="N275" s="445"/>
      <c r="O275" s="445"/>
      <c r="P275" s="445"/>
      <c r="Q275" s="445"/>
      <c r="R275" s="445"/>
      <c r="S275" s="445"/>
      <c r="T275" s="445"/>
      <c r="U275" s="445"/>
      <c r="V275" s="445"/>
      <c r="W275" s="445"/>
      <c r="X275" s="445"/>
      <c r="Y275" s="445"/>
      <c r="Z275" s="445"/>
      <c r="AA275" s="445"/>
    </row>
    <row r="276" spans="1:27" s="446" customFormat="1">
      <c r="A276" s="445"/>
      <c r="B276" s="445"/>
      <c r="C276" s="445"/>
      <c r="D276" s="445"/>
      <c r="E276" s="445"/>
      <c r="F276" s="445"/>
      <c r="G276" s="445"/>
      <c r="H276" s="445"/>
      <c r="I276" s="445"/>
      <c r="J276" s="445"/>
      <c r="K276" s="445"/>
      <c r="L276" s="445"/>
      <c r="M276" s="445"/>
      <c r="N276" s="445"/>
      <c r="O276" s="445"/>
      <c r="P276" s="445"/>
      <c r="Q276" s="445"/>
      <c r="R276" s="445"/>
      <c r="S276" s="445"/>
      <c r="T276" s="445"/>
      <c r="U276" s="445"/>
      <c r="V276" s="445"/>
      <c r="W276" s="445"/>
      <c r="X276" s="445"/>
      <c r="Y276" s="445"/>
      <c r="Z276" s="445"/>
      <c r="AA276" s="445"/>
    </row>
    <row r="277" spans="1:27" s="446" customFormat="1">
      <c r="A277" s="445"/>
      <c r="B277" s="445"/>
      <c r="C277" s="445"/>
      <c r="D277" s="445"/>
      <c r="E277" s="445"/>
      <c r="F277" s="445"/>
      <c r="G277" s="445"/>
      <c r="H277" s="445"/>
      <c r="I277" s="445"/>
      <c r="J277" s="445"/>
      <c r="K277" s="445"/>
      <c r="L277" s="445"/>
      <c r="M277" s="445"/>
      <c r="N277" s="445"/>
      <c r="O277" s="445"/>
      <c r="P277" s="445"/>
      <c r="Q277" s="445"/>
      <c r="R277" s="445"/>
      <c r="S277" s="445"/>
      <c r="T277" s="445"/>
      <c r="U277" s="445"/>
      <c r="V277" s="445"/>
      <c r="W277" s="445"/>
      <c r="X277" s="445"/>
      <c r="Y277" s="445"/>
      <c r="Z277" s="445"/>
      <c r="AA277" s="445"/>
    </row>
    <row r="278" spans="1:27" s="446" customFormat="1">
      <c r="A278" s="445"/>
      <c r="B278" s="445"/>
      <c r="C278" s="445"/>
      <c r="D278" s="445"/>
      <c r="E278" s="445"/>
      <c r="F278" s="445"/>
      <c r="G278" s="445"/>
      <c r="H278" s="445"/>
      <c r="I278" s="445"/>
      <c r="J278" s="445"/>
      <c r="K278" s="445"/>
      <c r="L278" s="445"/>
      <c r="M278" s="445"/>
      <c r="N278" s="445"/>
      <c r="O278" s="445"/>
      <c r="P278" s="445"/>
      <c r="Q278" s="445"/>
      <c r="R278" s="445"/>
      <c r="S278" s="445"/>
      <c r="T278" s="445"/>
      <c r="U278" s="445"/>
      <c r="V278" s="445"/>
      <c r="W278" s="445"/>
      <c r="X278" s="445"/>
      <c r="Y278" s="445"/>
      <c r="Z278" s="445"/>
      <c r="AA278" s="445"/>
    </row>
    <row r="279" spans="1:27" s="446" customFormat="1">
      <c r="A279" s="445"/>
      <c r="B279" s="445"/>
      <c r="C279" s="445"/>
      <c r="D279" s="445"/>
      <c r="E279" s="445"/>
      <c r="F279" s="445"/>
      <c r="G279" s="445"/>
      <c r="H279" s="445"/>
      <c r="I279" s="445"/>
      <c r="J279" s="445"/>
      <c r="K279" s="445"/>
      <c r="L279" s="445"/>
      <c r="M279" s="445"/>
      <c r="N279" s="445"/>
      <c r="O279" s="445"/>
      <c r="P279" s="445"/>
      <c r="Q279" s="445"/>
      <c r="R279" s="445"/>
      <c r="S279" s="445"/>
      <c r="T279" s="445"/>
      <c r="U279" s="445"/>
      <c r="V279" s="445"/>
      <c r="W279" s="445"/>
      <c r="X279" s="445"/>
      <c r="Y279" s="445"/>
      <c r="Z279" s="445"/>
      <c r="AA279" s="445"/>
    </row>
    <row r="280" spans="1:27" s="446" customFormat="1">
      <c r="A280" s="445"/>
      <c r="B280" s="445"/>
      <c r="C280" s="445"/>
      <c r="D280" s="445"/>
      <c r="E280" s="445"/>
      <c r="F280" s="445"/>
      <c r="G280" s="445"/>
      <c r="H280" s="445"/>
      <c r="I280" s="445"/>
      <c r="J280" s="445"/>
      <c r="K280" s="445"/>
      <c r="L280" s="445"/>
      <c r="M280" s="445"/>
      <c r="N280" s="445"/>
      <c r="O280" s="445"/>
      <c r="P280" s="445"/>
      <c r="Q280" s="445"/>
      <c r="R280" s="445"/>
      <c r="S280" s="445"/>
      <c r="T280" s="445"/>
      <c r="U280" s="445"/>
      <c r="V280" s="445"/>
      <c r="W280" s="445"/>
      <c r="X280" s="445"/>
      <c r="Y280" s="445"/>
      <c r="Z280" s="445"/>
      <c r="AA280" s="445"/>
    </row>
    <row r="281" spans="1:27" s="446" customFormat="1">
      <c r="A281" s="445"/>
      <c r="B281" s="445"/>
      <c r="C281" s="445"/>
      <c r="D281" s="445"/>
      <c r="E281" s="445"/>
      <c r="F281" s="445"/>
      <c r="G281" s="445"/>
      <c r="H281" s="445"/>
      <c r="I281" s="445"/>
      <c r="J281" s="445"/>
      <c r="K281" s="445"/>
      <c r="L281" s="445"/>
      <c r="M281" s="445"/>
      <c r="N281" s="445"/>
      <c r="O281" s="445"/>
      <c r="P281" s="445"/>
      <c r="Q281" s="445"/>
      <c r="R281" s="445"/>
      <c r="S281" s="445"/>
      <c r="T281" s="445"/>
      <c r="U281" s="445"/>
      <c r="V281" s="445"/>
      <c r="W281" s="445"/>
      <c r="X281" s="445"/>
      <c r="Y281" s="445"/>
      <c r="Z281" s="445"/>
      <c r="AA281" s="445"/>
    </row>
    <row r="282" spans="1:27" s="446" customFormat="1">
      <c r="A282" s="445"/>
      <c r="B282" s="445"/>
      <c r="C282" s="445"/>
      <c r="D282" s="445"/>
      <c r="E282" s="445"/>
      <c r="F282" s="445"/>
      <c r="G282" s="445"/>
      <c r="H282" s="445"/>
      <c r="I282" s="445"/>
      <c r="J282" s="445"/>
      <c r="K282" s="445"/>
      <c r="L282" s="445"/>
      <c r="M282" s="445"/>
      <c r="N282" s="445"/>
      <c r="O282" s="445"/>
      <c r="P282" s="445"/>
      <c r="Q282" s="445"/>
      <c r="R282" s="445"/>
      <c r="S282" s="445"/>
      <c r="T282" s="445"/>
      <c r="U282" s="445"/>
      <c r="V282" s="445"/>
      <c r="W282" s="445"/>
      <c r="X282" s="445"/>
      <c r="Y282" s="445"/>
      <c r="Z282" s="445"/>
      <c r="AA282" s="445"/>
    </row>
    <row r="283" spans="1:27" s="446" customFormat="1">
      <c r="A283" s="445"/>
      <c r="B283" s="445"/>
      <c r="C283" s="445"/>
      <c r="D283" s="445"/>
      <c r="E283" s="445"/>
      <c r="F283" s="445"/>
      <c r="G283" s="445"/>
      <c r="H283" s="445"/>
      <c r="I283" s="445"/>
      <c r="J283" s="445"/>
      <c r="K283" s="445"/>
      <c r="L283" s="445"/>
      <c r="M283" s="445"/>
      <c r="N283" s="445"/>
      <c r="O283" s="445"/>
      <c r="P283" s="445"/>
      <c r="Q283" s="445"/>
      <c r="R283" s="445"/>
      <c r="S283" s="445"/>
      <c r="T283" s="445"/>
      <c r="U283" s="445"/>
      <c r="V283" s="445"/>
      <c r="W283" s="445"/>
      <c r="X283" s="445"/>
      <c r="Y283" s="445"/>
      <c r="Z283" s="445"/>
      <c r="AA283" s="445"/>
    </row>
    <row r="284" spans="1:27" s="446" customFormat="1">
      <c r="A284" s="445"/>
      <c r="B284" s="445"/>
      <c r="C284" s="445"/>
      <c r="D284" s="445"/>
      <c r="E284" s="445"/>
      <c r="F284" s="445"/>
      <c r="G284" s="445"/>
      <c r="H284" s="445"/>
      <c r="I284" s="445"/>
      <c r="J284" s="445"/>
      <c r="K284" s="445"/>
      <c r="L284" s="445"/>
      <c r="M284" s="445"/>
      <c r="N284" s="445"/>
      <c r="O284" s="445"/>
      <c r="P284" s="445"/>
      <c r="Q284" s="445"/>
      <c r="R284" s="445"/>
      <c r="S284" s="445"/>
      <c r="T284" s="445"/>
      <c r="U284" s="445"/>
      <c r="V284" s="445"/>
      <c r="W284" s="445"/>
      <c r="X284" s="445"/>
      <c r="Y284" s="445"/>
      <c r="Z284" s="445"/>
      <c r="AA284" s="445"/>
    </row>
    <row r="285" spans="1:27" s="446" customFormat="1">
      <c r="A285" s="445"/>
      <c r="B285" s="445"/>
      <c r="C285" s="445"/>
      <c r="D285" s="445"/>
      <c r="E285" s="445"/>
      <c r="F285" s="445"/>
      <c r="G285" s="445"/>
      <c r="H285" s="445"/>
      <c r="I285" s="445"/>
      <c r="J285" s="445"/>
      <c r="K285" s="445"/>
      <c r="L285" s="445"/>
      <c r="M285" s="445"/>
      <c r="N285" s="445"/>
      <c r="O285" s="445"/>
      <c r="P285" s="445"/>
      <c r="Q285" s="445"/>
      <c r="R285" s="445"/>
      <c r="S285" s="445"/>
      <c r="T285" s="445"/>
      <c r="U285" s="445"/>
      <c r="V285" s="445"/>
      <c r="W285" s="445"/>
      <c r="X285" s="445"/>
      <c r="Y285" s="445"/>
      <c r="Z285" s="445"/>
      <c r="AA285" s="445"/>
    </row>
    <row r="286" spans="1:27" s="446" customFormat="1">
      <c r="A286" s="445"/>
      <c r="B286" s="445"/>
      <c r="C286" s="445"/>
      <c r="D286" s="445"/>
      <c r="E286" s="445"/>
      <c r="F286" s="445"/>
      <c r="G286" s="445"/>
      <c r="H286" s="445"/>
      <c r="I286" s="445"/>
      <c r="J286" s="445"/>
      <c r="K286" s="445"/>
      <c r="L286" s="445"/>
      <c r="M286" s="445"/>
      <c r="N286" s="445"/>
      <c r="O286" s="445"/>
      <c r="P286" s="445"/>
      <c r="Q286" s="445"/>
      <c r="R286" s="445"/>
      <c r="S286" s="445"/>
      <c r="T286" s="445"/>
      <c r="U286" s="445"/>
      <c r="V286" s="445"/>
      <c r="W286" s="445"/>
      <c r="X286" s="445"/>
      <c r="Y286" s="445"/>
      <c r="Z286" s="445"/>
      <c r="AA286" s="445"/>
    </row>
    <row r="287" spans="1:27" s="446" customFormat="1">
      <c r="A287" s="445"/>
      <c r="B287" s="445"/>
      <c r="C287" s="445"/>
      <c r="D287" s="445"/>
      <c r="E287" s="445"/>
      <c r="F287" s="445"/>
      <c r="G287" s="445"/>
      <c r="H287" s="445"/>
      <c r="I287" s="445"/>
      <c r="J287" s="445"/>
      <c r="K287" s="445"/>
      <c r="L287" s="445"/>
      <c r="M287" s="445"/>
      <c r="N287" s="445"/>
      <c r="O287" s="445"/>
      <c r="P287" s="445"/>
      <c r="Q287" s="445"/>
      <c r="R287" s="445"/>
      <c r="S287" s="445"/>
      <c r="T287" s="445"/>
      <c r="U287" s="445"/>
      <c r="V287" s="445"/>
      <c r="W287" s="445"/>
      <c r="X287" s="445"/>
      <c r="Y287" s="445"/>
      <c r="Z287" s="445"/>
      <c r="AA287" s="445"/>
    </row>
    <row r="288" spans="1:27" s="446" customFormat="1">
      <c r="A288" s="445"/>
      <c r="B288" s="445"/>
      <c r="C288" s="445"/>
      <c r="D288" s="445"/>
      <c r="E288" s="445"/>
      <c r="F288" s="445"/>
      <c r="G288" s="445"/>
      <c r="H288" s="445"/>
      <c r="I288" s="445"/>
      <c r="J288" s="445"/>
      <c r="K288" s="445"/>
      <c r="L288" s="445"/>
      <c r="M288" s="445"/>
      <c r="N288" s="445"/>
      <c r="O288" s="445"/>
      <c r="P288" s="445"/>
      <c r="Q288" s="445"/>
      <c r="R288" s="445"/>
      <c r="S288" s="445"/>
      <c r="T288" s="445"/>
      <c r="U288" s="445"/>
      <c r="V288" s="445"/>
      <c r="W288" s="445"/>
      <c r="X288" s="445"/>
      <c r="Y288" s="445"/>
      <c r="Z288" s="445"/>
      <c r="AA288" s="445"/>
    </row>
    <row r="289" spans="1:27" s="446" customFormat="1">
      <c r="A289" s="445"/>
      <c r="B289" s="445"/>
      <c r="C289" s="445"/>
      <c r="D289" s="445"/>
      <c r="E289" s="445"/>
      <c r="F289" s="445"/>
      <c r="G289" s="445"/>
      <c r="H289" s="445"/>
      <c r="I289" s="445"/>
      <c r="J289" s="445"/>
      <c r="K289" s="445"/>
      <c r="L289" s="445"/>
      <c r="M289" s="445"/>
      <c r="N289" s="445"/>
      <c r="O289" s="445"/>
      <c r="P289" s="445"/>
      <c r="Q289" s="445"/>
      <c r="R289" s="445"/>
      <c r="S289" s="445"/>
      <c r="T289" s="445"/>
      <c r="U289" s="445"/>
      <c r="V289" s="445"/>
      <c r="W289" s="445"/>
      <c r="X289" s="445"/>
      <c r="Y289" s="445"/>
      <c r="Z289" s="445"/>
      <c r="AA289" s="445"/>
    </row>
    <row r="290" spans="1:27" s="446" customFormat="1">
      <c r="A290" s="445"/>
      <c r="B290" s="445"/>
      <c r="C290" s="445"/>
      <c r="D290" s="445"/>
      <c r="E290" s="445"/>
      <c r="F290" s="445"/>
      <c r="G290" s="445"/>
      <c r="H290" s="445"/>
      <c r="I290" s="445"/>
      <c r="J290" s="445"/>
      <c r="K290" s="445"/>
      <c r="L290" s="445"/>
      <c r="M290" s="445"/>
      <c r="N290" s="445"/>
      <c r="O290" s="445"/>
      <c r="P290" s="445"/>
      <c r="Q290" s="445"/>
      <c r="R290" s="445"/>
      <c r="S290" s="445"/>
      <c r="T290" s="445"/>
      <c r="U290" s="445"/>
      <c r="V290" s="445"/>
      <c r="W290" s="445"/>
      <c r="X290" s="445"/>
      <c r="Y290" s="445"/>
      <c r="Z290" s="445"/>
      <c r="AA290" s="445"/>
    </row>
    <row r="291" spans="1:27" s="446" customFormat="1">
      <c r="A291" s="445"/>
      <c r="B291" s="445"/>
      <c r="C291" s="445"/>
      <c r="D291" s="445"/>
      <c r="E291" s="445"/>
      <c r="F291" s="445"/>
      <c r="G291" s="445"/>
      <c r="H291" s="445"/>
      <c r="I291" s="445"/>
      <c r="J291" s="445"/>
      <c r="K291" s="445"/>
      <c r="L291" s="445"/>
      <c r="M291" s="445"/>
      <c r="N291" s="445"/>
      <c r="O291" s="445"/>
      <c r="P291" s="445"/>
      <c r="Q291" s="445"/>
      <c r="R291" s="445"/>
      <c r="S291" s="445"/>
      <c r="T291" s="445"/>
      <c r="U291" s="445"/>
      <c r="V291" s="445"/>
      <c r="W291" s="445"/>
      <c r="X291" s="445"/>
      <c r="Y291" s="445"/>
      <c r="Z291" s="445"/>
      <c r="AA291" s="445"/>
    </row>
    <row r="292" spans="1:27" s="446" customFormat="1">
      <c r="A292" s="445"/>
      <c r="B292" s="445"/>
      <c r="C292" s="445"/>
      <c r="D292" s="445"/>
      <c r="E292" s="445"/>
      <c r="F292" s="445"/>
      <c r="G292" s="445"/>
      <c r="H292" s="445"/>
      <c r="I292" s="445"/>
      <c r="J292" s="445"/>
      <c r="K292" s="445"/>
      <c r="L292" s="445"/>
      <c r="M292" s="445"/>
      <c r="N292" s="445"/>
      <c r="O292" s="445"/>
      <c r="P292" s="445"/>
      <c r="Q292" s="445"/>
      <c r="R292" s="445"/>
      <c r="S292" s="445"/>
      <c r="T292" s="445"/>
      <c r="U292" s="445"/>
      <c r="V292" s="445"/>
      <c r="W292" s="445"/>
      <c r="X292" s="445"/>
      <c r="Y292" s="445"/>
      <c r="Z292" s="445"/>
      <c r="AA292" s="445"/>
    </row>
    <row r="293" spans="1:27" s="446" customFormat="1">
      <c r="A293" s="445"/>
      <c r="B293" s="445"/>
      <c r="C293" s="445"/>
      <c r="D293" s="445"/>
      <c r="E293" s="445"/>
      <c r="F293" s="445"/>
      <c r="G293" s="445"/>
      <c r="H293" s="445"/>
      <c r="I293" s="445"/>
      <c r="J293" s="445"/>
      <c r="K293" s="445"/>
      <c r="L293" s="445"/>
      <c r="M293" s="445"/>
      <c r="N293" s="445"/>
      <c r="O293" s="445"/>
      <c r="P293" s="445"/>
      <c r="Q293" s="445"/>
      <c r="R293" s="445"/>
      <c r="S293" s="445"/>
      <c r="T293" s="445"/>
      <c r="U293" s="445"/>
      <c r="V293" s="445"/>
      <c r="W293" s="445"/>
      <c r="X293" s="445"/>
      <c r="Y293" s="445"/>
      <c r="Z293" s="445"/>
      <c r="AA293" s="445"/>
    </row>
    <row r="294" spans="1:27" s="446" customFormat="1">
      <c r="A294" s="445"/>
      <c r="B294" s="445"/>
      <c r="C294" s="445"/>
      <c r="D294" s="445"/>
      <c r="E294" s="445"/>
      <c r="F294" s="445"/>
      <c r="G294" s="445"/>
      <c r="H294" s="445"/>
      <c r="I294" s="445"/>
      <c r="J294" s="445"/>
      <c r="K294" s="445"/>
      <c r="L294" s="445"/>
      <c r="M294" s="445"/>
      <c r="N294" s="445"/>
      <c r="O294" s="445"/>
      <c r="P294" s="445"/>
      <c r="Q294" s="445"/>
      <c r="R294" s="445"/>
      <c r="S294" s="445"/>
      <c r="T294" s="445"/>
      <c r="U294" s="445"/>
      <c r="V294" s="445"/>
      <c r="W294" s="445"/>
      <c r="X294" s="445"/>
      <c r="Y294" s="445"/>
      <c r="Z294" s="445"/>
      <c r="AA294" s="445"/>
    </row>
    <row r="295" spans="1:27" s="446" customFormat="1">
      <c r="A295" s="445"/>
      <c r="B295" s="445"/>
      <c r="C295" s="445"/>
      <c r="D295" s="445"/>
      <c r="E295" s="445"/>
      <c r="F295" s="445"/>
      <c r="G295" s="445"/>
      <c r="H295" s="445"/>
      <c r="I295" s="445"/>
      <c r="J295" s="445"/>
      <c r="K295" s="445"/>
      <c r="L295" s="445"/>
      <c r="M295" s="445"/>
      <c r="N295" s="445"/>
      <c r="O295" s="445"/>
      <c r="P295" s="445"/>
      <c r="Q295" s="445"/>
      <c r="R295" s="445"/>
      <c r="S295" s="445"/>
      <c r="T295" s="445"/>
      <c r="U295" s="445"/>
      <c r="V295" s="445"/>
      <c r="W295" s="445"/>
      <c r="X295" s="445"/>
      <c r="Y295" s="445"/>
      <c r="Z295" s="445"/>
      <c r="AA295" s="445"/>
    </row>
    <row r="296" spans="1:27" s="446" customFormat="1">
      <c r="A296" s="445"/>
      <c r="B296" s="445"/>
      <c r="C296" s="445"/>
      <c r="D296" s="445"/>
      <c r="E296" s="445"/>
      <c r="F296" s="445"/>
      <c r="G296" s="445"/>
      <c r="H296" s="445"/>
      <c r="I296" s="445"/>
      <c r="J296" s="445"/>
      <c r="K296" s="445"/>
      <c r="L296" s="445"/>
      <c r="M296" s="445"/>
      <c r="N296" s="445"/>
      <c r="O296" s="445"/>
      <c r="P296" s="445"/>
      <c r="Q296" s="445"/>
      <c r="R296" s="445"/>
      <c r="S296" s="445"/>
      <c r="T296" s="445"/>
      <c r="U296" s="445"/>
      <c r="V296" s="445"/>
      <c r="W296" s="445"/>
      <c r="X296" s="445"/>
      <c r="Y296" s="445"/>
      <c r="Z296" s="445"/>
      <c r="AA296" s="445"/>
    </row>
    <row r="297" spans="1:27" s="446" customFormat="1">
      <c r="A297" s="445"/>
      <c r="B297" s="445"/>
      <c r="C297" s="445"/>
      <c r="D297" s="445"/>
      <c r="E297" s="445"/>
      <c r="F297" s="445"/>
      <c r="G297" s="445"/>
      <c r="H297" s="445"/>
      <c r="I297" s="445"/>
      <c r="J297" s="445"/>
      <c r="K297" s="445"/>
      <c r="L297" s="445"/>
      <c r="M297" s="445"/>
      <c r="N297" s="445"/>
      <c r="O297" s="445"/>
      <c r="P297" s="445"/>
      <c r="Q297" s="445"/>
      <c r="R297" s="445"/>
      <c r="S297" s="445"/>
      <c r="T297" s="445"/>
      <c r="U297" s="445"/>
      <c r="V297" s="445"/>
      <c r="W297" s="445"/>
      <c r="X297" s="445"/>
      <c r="Y297" s="445"/>
      <c r="Z297" s="445"/>
      <c r="AA297" s="445"/>
    </row>
    <row r="298" spans="1:27" s="446" customFormat="1">
      <c r="A298" s="445"/>
      <c r="B298" s="445"/>
      <c r="C298" s="445"/>
      <c r="D298" s="445"/>
      <c r="E298" s="445"/>
      <c r="F298" s="445"/>
      <c r="G298" s="445"/>
      <c r="H298" s="445"/>
      <c r="I298" s="445"/>
      <c r="J298" s="445"/>
      <c r="K298" s="445"/>
      <c r="L298" s="445"/>
      <c r="M298" s="445"/>
      <c r="N298" s="445"/>
      <c r="O298" s="445"/>
      <c r="P298" s="445"/>
      <c r="Q298" s="445"/>
      <c r="R298" s="445"/>
      <c r="S298" s="445"/>
      <c r="T298" s="445"/>
      <c r="U298" s="445"/>
      <c r="V298" s="445"/>
      <c r="W298" s="445"/>
      <c r="X298" s="445"/>
      <c r="Y298" s="445"/>
      <c r="Z298" s="445"/>
      <c r="AA298" s="445"/>
    </row>
    <row r="299" spans="1:27" s="446" customFormat="1">
      <c r="A299" s="445"/>
      <c r="B299" s="445"/>
      <c r="C299" s="445"/>
      <c r="D299" s="445"/>
      <c r="E299" s="445"/>
      <c r="F299" s="445"/>
      <c r="G299" s="445"/>
      <c r="H299" s="445"/>
      <c r="I299" s="445"/>
      <c r="J299" s="445"/>
      <c r="K299" s="445"/>
      <c r="L299" s="445"/>
      <c r="M299" s="445"/>
      <c r="N299" s="445"/>
      <c r="O299" s="445"/>
      <c r="P299" s="445"/>
      <c r="Q299" s="445"/>
      <c r="R299" s="445"/>
      <c r="S299" s="445"/>
      <c r="T299" s="445"/>
      <c r="U299" s="445"/>
      <c r="V299" s="445"/>
      <c r="W299" s="445"/>
      <c r="X299" s="445"/>
      <c r="Y299" s="445"/>
      <c r="Z299" s="445"/>
      <c r="AA299" s="445"/>
    </row>
    <row r="300" spans="1:27" s="446" customFormat="1">
      <c r="A300" s="445"/>
      <c r="B300" s="445"/>
      <c r="C300" s="445"/>
      <c r="D300" s="445"/>
      <c r="E300" s="445"/>
      <c r="F300" s="445"/>
      <c r="G300" s="445"/>
      <c r="H300" s="445"/>
      <c r="I300" s="445"/>
      <c r="J300" s="445"/>
      <c r="K300" s="445"/>
      <c r="L300" s="445"/>
      <c r="M300" s="445"/>
      <c r="N300" s="445"/>
      <c r="O300" s="445"/>
      <c r="P300" s="445"/>
      <c r="Q300" s="445"/>
      <c r="R300" s="445"/>
      <c r="S300" s="445"/>
      <c r="T300" s="445"/>
      <c r="U300" s="445"/>
      <c r="V300" s="445"/>
      <c r="W300" s="445"/>
      <c r="X300" s="445"/>
      <c r="Y300" s="445"/>
      <c r="Z300" s="445"/>
      <c r="AA300" s="445"/>
    </row>
    <row r="301" spans="1:27" s="446" customFormat="1">
      <c r="A301" s="445"/>
      <c r="B301" s="445"/>
      <c r="C301" s="445"/>
      <c r="D301" s="445"/>
      <c r="E301" s="445"/>
      <c r="F301" s="445"/>
      <c r="G301" s="445"/>
      <c r="H301" s="445"/>
      <c r="I301" s="445"/>
      <c r="J301" s="445"/>
      <c r="K301" s="445"/>
      <c r="L301" s="445"/>
      <c r="M301" s="445"/>
      <c r="N301" s="445"/>
      <c r="O301" s="445"/>
      <c r="P301" s="445"/>
      <c r="Q301" s="445"/>
      <c r="R301" s="445"/>
      <c r="S301" s="445"/>
      <c r="T301" s="445"/>
      <c r="U301" s="445"/>
      <c r="V301" s="445"/>
      <c r="W301" s="445"/>
      <c r="X301" s="445"/>
      <c r="Y301" s="445"/>
      <c r="Z301" s="445"/>
      <c r="AA301" s="445"/>
    </row>
    <row r="302" spans="1:27" s="446" customFormat="1">
      <c r="A302" s="445"/>
      <c r="B302" s="445"/>
      <c r="C302" s="445"/>
      <c r="D302" s="445"/>
      <c r="E302" s="445"/>
      <c r="F302" s="445"/>
      <c r="G302" s="445"/>
      <c r="H302" s="445"/>
      <c r="I302" s="445"/>
      <c r="J302" s="445"/>
      <c r="K302" s="445"/>
      <c r="L302" s="445"/>
      <c r="M302" s="445"/>
      <c r="N302" s="445"/>
      <c r="O302" s="445"/>
      <c r="P302" s="445"/>
      <c r="Q302" s="445"/>
      <c r="R302" s="445"/>
      <c r="S302" s="445"/>
      <c r="T302" s="445"/>
      <c r="U302" s="445"/>
      <c r="V302" s="445"/>
      <c r="W302" s="445"/>
      <c r="X302" s="445"/>
      <c r="Y302" s="445"/>
      <c r="Z302" s="445"/>
      <c r="AA302" s="445"/>
    </row>
    <row r="303" spans="1:27" s="446" customFormat="1">
      <c r="A303" s="445"/>
      <c r="B303" s="445"/>
      <c r="C303" s="445"/>
      <c r="D303" s="445"/>
      <c r="E303" s="445"/>
      <c r="F303" s="445"/>
      <c r="G303" s="445"/>
      <c r="H303" s="445"/>
      <c r="I303" s="445"/>
      <c r="J303" s="445"/>
      <c r="K303" s="445"/>
      <c r="L303" s="445"/>
      <c r="M303" s="445"/>
      <c r="N303" s="445"/>
      <c r="O303" s="445"/>
      <c r="P303" s="445"/>
      <c r="Q303" s="445"/>
      <c r="R303" s="445"/>
      <c r="S303" s="445"/>
      <c r="T303" s="445"/>
      <c r="U303" s="445"/>
      <c r="V303" s="445"/>
      <c r="W303" s="445"/>
      <c r="X303" s="445"/>
      <c r="Y303" s="445"/>
      <c r="Z303" s="445"/>
      <c r="AA303" s="445"/>
    </row>
    <row r="304" spans="1:27" s="446" customFormat="1">
      <c r="A304" s="445"/>
      <c r="B304" s="445"/>
      <c r="C304" s="445"/>
      <c r="D304" s="445"/>
      <c r="E304" s="445"/>
      <c r="F304" s="445"/>
      <c r="G304" s="445"/>
      <c r="H304" s="445"/>
      <c r="I304" s="445"/>
      <c r="J304" s="445"/>
      <c r="K304" s="445"/>
      <c r="L304" s="445"/>
      <c r="M304" s="445"/>
      <c r="N304" s="445"/>
      <c r="O304" s="445"/>
      <c r="P304" s="445"/>
      <c r="Q304" s="445"/>
      <c r="R304" s="445"/>
      <c r="S304" s="445"/>
      <c r="T304" s="445"/>
      <c r="U304" s="445"/>
      <c r="V304" s="445"/>
      <c r="W304" s="445"/>
      <c r="X304" s="445"/>
      <c r="Y304" s="445"/>
      <c r="Z304" s="445"/>
      <c r="AA304" s="445"/>
    </row>
    <row r="305" spans="1:27" s="446" customFormat="1">
      <c r="A305" s="445"/>
      <c r="B305" s="445"/>
      <c r="C305" s="445"/>
      <c r="D305" s="445"/>
      <c r="E305" s="445"/>
      <c r="F305" s="445"/>
      <c r="G305" s="445"/>
      <c r="H305" s="445"/>
      <c r="I305" s="445"/>
      <c r="J305" s="445"/>
      <c r="K305" s="445"/>
      <c r="L305" s="445"/>
      <c r="M305" s="445"/>
      <c r="N305" s="445"/>
      <c r="O305" s="445"/>
      <c r="P305" s="445"/>
      <c r="Q305" s="445"/>
      <c r="R305" s="445"/>
      <c r="S305" s="445"/>
      <c r="T305" s="445"/>
      <c r="U305" s="445"/>
      <c r="V305" s="445"/>
      <c r="W305" s="445"/>
      <c r="X305" s="445"/>
      <c r="Y305" s="445"/>
      <c r="Z305" s="445"/>
      <c r="AA305" s="445"/>
    </row>
    <row r="306" spans="1:27" s="446" customFormat="1">
      <c r="A306" s="445"/>
      <c r="B306" s="445"/>
      <c r="C306" s="445"/>
      <c r="D306" s="445"/>
      <c r="E306" s="445"/>
      <c r="F306" s="445"/>
      <c r="G306" s="445"/>
      <c r="H306" s="445"/>
      <c r="I306" s="445"/>
      <c r="J306" s="445"/>
      <c r="K306" s="445"/>
      <c r="L306" s="445"/>
      <c r="M306" s="445"/>
      <c r="N306" s="445"/>
      <c r="O306" s="445"/>
      <c r="P306" s="445"/>
      <c r="Q306" s="445"/>
      <c r="R306" s="445"/>
      <c r="S306" s="445"/>
      <c r="T306" s="445"/>
      <c r="U306" s="445"/>
      <c r="V306" s="445"/>
      <c r="W306" s="445"/>
      <c r="X306" s="445"/>
      <c r="Y306" s="445"/>
      <c r="Z306" s="445"/>
      <c r="AA306" s="445"/>
    </row>
    <row r="307" spans="1:27" s="446" customFormat="1">
      <c r="A307" s="445"/>
      <c r="B307" s="445"/>
      <c r="C307" s="445"/>
      <c r="D307" s="445"/>
      <c r="E307" s="445"/>
      <c r="F307" s="445"/>
      <c r="G307" s="445"/>
      <c r="H307" s="445"/>
      <c r="I307" s="445"/>
      <c r="J307" s="445"/>
      <c r="K307" s="445"/>
      <c r="L307" s="445"/>
      <c r="M307" s="445"/>
      <c r="N307" s="445"/>
      <c r="O307" s="445"/>
      <c r="P307" s="445"/>
      <c r="Q307" s="445"/>
      <c r="R307" s="445"/>
      <c r="S307" s="445"/>
      <c r="T307" s="445"/>
      <c r="U307" s="445"/>
      <c r="V307" s="445"/>
      <c r="W307" s="445"/>
      <c r="X307" s="445"/>
      <c r="Y307" s="445"/>
      <c r="Z307" s="445"/>
      <c r="AA307" s="445"/>
    </row>
    <row r="308" spans="1:27" s="446" customFormat="1">
      <c r="A308" s="445"/>
      <c r="B308" s="445"/>
      <c r="C308" s="445"/>
      <c r="D308" s="445"/>
      <c r="E308" s="445"/>
      <c r="F308" s="445"/>
      <c r="G308" s="445"/>
      <c r="H308" s="445"/>
      <c r="I308" s="445"/>
      <c r="J308" s="445"/>
      <c r="K308" s="445"/>
      <c r="L308" s="445"/>
      <c r="M308" s="445"/>
      <c r="N308" s="445"/>
      <c r="O308" s="445"/>
      <c r="P308" s="445"/>
      <c r="Q308" s="445"/>
      <c r="R308" s="445"/>
      <c r="S308" s="445"/>
      <c r="T308" s="445"/>
      <c r="U308" s="445"/>
      <c r="V308" s="445"/>
      <c r="W308" s="445"/>
      <c r="X308" s="445"/>
      <c r="Y308" s="445"/>
      <c r="Z308" s="445"/>
      <c r="AA308" s="445"/>
    </row>
    <row r="309" spans="1:27" s="446" customFormat="1">
      <c r="A309" s="445"/>
      <c r="B309" s="445"/>
      <c r="C309" s="445"/>
      <c r="D309" s="445"/>
      <c r="E309" s="445"/>
      <c r="F309" s="445"/>
      <c r="G309" s="445"/>
      <c r="H309" s="445"/>
      <c r="I309" s="445"/>
      <c r="J309" s="445"/>
      <c r="K309" s="445"/>
      <c r="L309" s="445"/>
      <c r="M309" s="445"/>
      <c r="N309" s="445"/>
      <c r="O309" s="445"/>
      <c r="P309" s="445"/>
      <c r="Q309" s="445"/>
      <c r="R309" s="445"/>
      <c r="S309" s="445"/>
      <c r="T309" s="445"/>
      <c r="U309" s="445"/>
      <c r="V309" s="445"/>
      <c r="W309" s="445"/>
      <c r="X309" s="445"/>
      <c r="Y309" s="445"/>
      <c r="Z309" s="445"/>
      <c r="AA309" s="445"/>
    </row>
    <row r="310" spans="1:27" s="446" customFormat="1">
      <c r="A310" s="445"/>
      <c r="B310" s="445"/>
      <c r="C310" s="445"/>
      <c r="D310" s="445"/>
      <c r="E310" s="445"/>
      <c r="F310" s="445"/>
      <c r="G310" s="445"/>
      <c r="H310" s="445"/>
      <c r="I310" s="445"/>
      <c r="J310" s="445"/>
      <c r="K310" s="445"/>
      <c r="L310" s="445"/>
      <c r="M310" s="445"/>
      <c r="N310" s="445"/>
      <c r="O310" s="445"/>
      <c r="P310" s="445"/>
      <c r="Q310" s="445"/>
      <c r="R310" s="445"/>
      <c r="S310" s="445"/>
      <c r="T310" s="445"/>
      <c r="U310" s="445"/>
      <c r="V310" s="445"/>
      <c r="W310" s="445"/>
      <c r="X310" s="445"/>
      <c r="Y310" s="445"/>
      <c r="Z310" s="445"/>
      <c r="AA310" s="445"/>
    </row>
    <row r="311" spans="1:27" s="446" customFormat="1">
      <c r="A311" s="445"/>
      <c r="B311" s="445"/>
      <c r="C311" s="445"/>
      <c r="D311" s="445"/>
      <c r="E311" s="445"/>
      <c r="F311" s="445"/>
      <c r="G311" s="445"/>
      <c r="H311" s="445"/>
      <c r="I311" s="445"/>
      <c r="J311" s="445"/>
      <c r="K311" s="445"/>
      <c r="L311" s="445"/>
      <c r="M311" s="445"/>
      <c r="N311" s="445"/>
      <c r="O311" s="445"/>
      <c r="P311" s="445"/>
      <c r="Q311" s="445"/>
      <c r="R311" s="445"/>
      <c r="S311" s="445"/>
      <c r="T311" s="445"/>
      <c r="U311" s="445"/>
      <c r="V311" s="445"/>
      <c r="W311" s="445"/>
      <c r="X311" s="445"/>
      <c r="Y311" s="445"/>
      <c r="Z311" s="445"/>
      <c r="AA311" s="445"/>
    </row>
    <row r="312" spans="1:27" s="446" customFormat="1">
      <c r="A312" s="445"/>
      <c r="B312" s="445"/>
      <c r="C312" s="445"/>
      <c r="D312" s="445"/>
      <c r="E312" s="445"/>
      <c r="F312" s="445"/>
      <c r="G312" s="445"/>
      <c r="H312" s="445"/>
      <c r="I312" s="445"/>
      <c r="J312" s="445"/>
      <c r="K312" s="445"/>
      <c r="L312" s="445"/>
      <c r="M312" s="445"/>
      <c r="N312" s="445"/>
      <c r="O312" s="445"/>
      <c r="P312" s="445"/>
      <c r="Q312" s="445"/>
      <c r="R312" s="445"/>
      <c r="S312" s="445"/>
      <c r="T312" s="445"/>
      <c r="U312" s="445"/>
      <c r="V312" s="445"/>
      <c r="W312" s="445"/>
      <c r="X312" s="445"/>
      <c r="Y312" s="445"/>
      <c r="Z312" s="445"/>
      <c r="AA312" s="445"/>
    </row>
    <row r="313" spans="1:27" s="446" customFormat="1">
      <c r="A313" s="445"/>
      <c r="B313" s="445"/>
      <c r="C313" s="445"/>
      <c r="D313" s="445"/>
      <c r="E313" s="445"/>
      <c r="F313" s="445"/>
      <c r="G313" s="445"/>
      <c r="H313" s="445"/>
      <c r="I313" s="445"/>
      <c r="J313" s="445"/>
      <c r="K313" s="445"/>
      <c r="L313" s="445"/>
      <c r="M313" s="445"/>
      <c r="N313" s="445"/>
      <c r="O313" s="445"/>
      <c r="P313" s="445"/>
      <c r="Q313" s="445"/>
      <c r="R313" s="445"/>
      <c r="S313" s="445"/>
      <c r="T313" s="445"/>
      <c r="U313" s="445"/>
      <c r="V313" s="445"/>
      <c r="W313" s="445"/>
      <c r="X313" s="445"/>
      <c r="Y313" s="445"/>
      <c r="Z313" s="445"/>
      <c r="AA313" s="445"/>
    </row>
    <row r="314" spans="1:27" s="446" customFormat="1">
      <c r="A314" s="445"/>
      <c r="B314" s="445"/>
      <c r="C314" s="445"/>
      <c r="D314" s="445"/>
      <c r="E314" s="445"/>
      <c r="F314" s="445"/>
      <c r="G314" s="445"/>
      <c r="H314" s="445"/>
      <c r="I314" s="445"/>
      <c r="J314" s="445"/>
      <c r="K314" s="445"/>
      <c r="L314" s="445"/>
      <c r="M314" s="445"/>
      <c r="N314" s="445"/>
      <c r="O314" s="445"/>
      <c r="P314" s="445"/>
      <c r="Q314" s="445"/>
      <c r="R314" s="445"/>
      <c r="S314" s="445"/>
      <c r="T314" s="445"/>
      <c r="U314" s="445"/>
      <c r="V314" s="445"/>
      <c r="W314" s="445"/>
      <c r="X314" s="445"/>
      <c r="Y314" s="445"/>
      <c r="Z314" s="445"/>
      <c r="AA314" s="445"/>
    </row>
    <row r="315" spans="1:27" s="446" customFormat="1">
      <c r="A315" s="445"/>
      <c r="B315" s="445"/>
      <c r="C315" s="445"/>
      <c r="D315" s="445"/>
      <c r="E315" s="445"/>
      <c r="F315" s="445"/>
      <c r="G315" s="445"/>
      <c r="H315" s="445"/>
      <c r="I315" s="445"/>
      <c r="J315" s="445"/>
      <c r="K315" s="445"/>
      <c r="L315" s="445"/>
      <c r="M315" s="445"/>
      <c r="N315" s="445"/>
      <c r="O315" s="445"/>
      <c r="P315" s="445"/>
      <c r="Q315" s="445"/>
      <c r="R315" s="445"/>
      <c r="S315" s="445"/>
      <c r="T315" s="445"/>
      <c r="U315" s="445"/>
      <c r="V315" s="445"/>
      <c r="W315" s="445"/>
      <c r="X315" s="445"/>
      <c r="Y315" s="445"/>
      <c r="Z315" s="445"/>
      <c r="AA315" s="445"/>
    </row>
    <row r="316" spans="1:27" s="446" customFormat="1">
      <c r="A316" s="445"/>
      <c r="B316" s="445"/>
      <c r="C316" s="445"/>
      <c r="D316" s="445"/>
      <c r="E316" s="445"/>
      <c r="F316" s="445"/>
      <c r="G316" s="445"/>
      <c r="H316" s="445"/>
      <c r="I316" s="445"/>
      <c r="J316" s="445"/>
      <c r="K316" s="445"/>
      <c r="L316" s="445"/>
      <c r="M316" s="445"/>
      <c r="N316" s="445"/>
      <c r="O316" s="445"/>
      <c r="P316" s="445"/>
      <c r="Q316" s="445"/>
      <c r="R316" s="445"/>
      <c r="S316" s="445"/>
      <c r="T316" s="445"/>
      <c r="U316" s="445"/>
      <c r="V316" s="445"/>
      <c r="W316" s="445"/>
      <c r="X316" s="445"/>
      <c r="Y316" s="445"/>
      <c r="Z316" s="445"/>
      <c r="AA316" s="445"/>
    </row>
    <row r="317" spans="1:27" s="446" customFormat="1">
      <c r="A317" s="445"/>
      <c r="B317" s="445"/>
      <c r="C317" s="445"/>
      <c r="D317" s="445"/>
      <c r="E317" s="445"/>
      <c r="F317" s="445"/>
      <c r="G317" s="445"/>
      <c r="H317" s="445"/>
      <c r="I317" s="445"/>
      <c r="J317" s="445"/>
      <c r="K317" s="445"/>
      <c r="L317" s="445"/>
      <c r="M317" s="445"/>
      <c r="N317" s="445"/>
      <c r="O317" s="445"/>
      <c r="P317" s="445"/>
      <c r="Q317" s="445"/>
      <c r="R317" s="445"/>
      <c r="S317" s="445"/>
      <c r="T317" s="445"/>
      <c r="U317" s="445"/>
      <c r="V317" s="445"/>
      <c r="W317" s="445"/>
      <c r="X317" s="445"/>
      <c r="Y317" s="445"/>
      <c r="Z317" s="445"/>
      <c r="AA317" s="445"/>
    </row>
    <row r="318" spans="1:27" s="446" customFormat="1">
      <c r="A318" s="445"/>
      <c r="B318" s="445"/>
      <c r="C318" s="445"/>
      <c r="D318" s="445"/>
      <c r="E318" s="445"/>
      <c r="F318" s="445"/>
      <c r="G318" s="445"/>
      <c r="H318" s="445"/>
      <c r="I318" s="445"/>
      <c r="J318" s="445"/>
      <c r="K318" s="445"/>
      <c r="L318" s="445"/>
      <c r="M318" s="445"/>
      <c r="N318" s="445"/>
      <c r="O318" s="445"/>
      <c r="P318" s="445"/>
      <c r="Q318" s="445"/>
      <c r="R318" s="445"/>
      <c r="S318" s="445"/>
      <c r="T318" s="445"/>
      <c r="U318" s="445"/>
      <c r="V318" s="445"/>
      <c r="W318" s="445"/>
      <c r="X318" s="445"/>
      <c r="Y318" s="445"/>
      <c r="Z318" s="445"/>
      <c r="AA318" s="445"/>
    </row>
    <row r="319" spans="1:27" s="446" customFormat="1">
      <c r="A319" s="445"/>
      <c r="B319" s="445"/>
      <c r="C319" s="445"/>
      <c r="D319" s="445"/>
      <c r="E319" s="445"/>
      <c r="F319" s="445"/>
      <c r="G319" s="445"/>
      <c r="H319" s="445"/>
      <c r="I319" s="445"/>
      <c r="J319" s="445"/>
      <c r="K319" s="445"/>
      <c r="L319" s="445"/>
      <c r="M319" s="445"/>
      <c r="N319" s="445"/>
      <c r="O319" s="445"/>
      <c r="P319" s="445"/>
      <c r="Q319" s="445"/>
      <c r="R319" s="445"/>
      <c r="S319" s="445"/>
      <c r="T319" s="445"/>
      <c r="U319" s="445"/>
      <c r="V319" s="445"/>
      <c r="W319" s="445"/>
      <c r="X319" s="445"/>
      <c r="Y319" s="445"/>
      <c r="Z319" s="445"/>
      <c r="AA319" s="445"/>
    </row>
    <row r="320" spans="1:27" s="446" customFormat="1">
      <c r="A320" s="445"/>
      <c r="B320" s="445"/>
      <c r="C320" s="445"/>
      <c r="D320" s="445"/>
      <c r="E320" s="445"/>
      <c r="F320" s="445"/>
      <c r="G320" s="445"/>
      <c r="H320" s="445"/>
      <c r="I320" s="445"/>
      <c r="J320" s="445"/>
      <c r="K320" s="445"/>
      <c r="L320" s="445"/>
      <c r="M320" s="445"/>
      <c r="N320" s="445"/>
      <c r="O320" s="445"/>
      <c r="P320" s="445"/>
      <c r="Q320" s="445"/>
      <c r="R320" s="445"/>
      <c r="S320" s="445"/>
      <c r="T320" s="445"/>
      <c r="U320" s="445"/>
      <c r="V320" s="445"/>
      <c r="W320" s="445"/>
      <c r="X320" s="445"/>
      <c r="Y320" s="445"/>
      <c r="Z320" s="445"/>
      <c r="AA320" s="445"/>
    </row>
    <row r="321" spans="1:27" s="446" customFormat="1">
      <c r="A321" s="445"/>
      <c r="B321" s="445"/>
      <c r="C321" s="445"/>
      <c r="D321" s="445"/>
      <c r="E321" s="445"/>
      <c r="F321" s="445"/>
      <c r="G321" s="445"/>
      <c r="H321" s="445"/>
      <c r="I321" s="445"/>
      <c r="J321" s="445"/>
      <c r="K321" s="445"/>
      <c r="L321" s="445"/>
      <c r="M321" s="445"/>
      <c r="N321" s="445"/>
      <c r="O321" s="445"/>
      <c r="P321" s="445"/>
      <c r="Q321" s="445"/>
      <c r="R321" s="445"/>
      <c r="S321" s="445"/>
      <c r="T321" s="445"/>
      <c r="U321" s="445"/>
      <c r="V321" s="445"/>
      <c r="W321" s="445"/>
      <c r="X321" s="445"/>
      <c r="Y321" s="445"/>
      <c r="Z321" s="445"/>
      <c r="AA321" s="445"/>
    </row>
    <row r="322" spans="1:27" s="446" customFormat="1">
      <c r="A322" s="445"/>
      <c r="B322" s="445"/>
      <c r="C322" s="445"/>
      <c r="D322" s="445"/>
      <c r="E322" s="445"/>
      <c r="F322" s="445"/>
      <c r="G322" s="445"/>
      <c r="H322" s="445"/>
      <c r="I322" s="445"/>
      <c r="J322" s="445"/>
      <c r="K322" s="445"/>
      <c r="L322" s="445"/>
      <c r="M322" s="445"/>
      <c r="N322" s="445"/>
      <c r="O322" s="445"/>
      <c r="P322" s="445"/>
      <c r="Q322" s="445"/>
      <c r="R322" s="445"/>
      <c r="S322" s="445"/>
      <c r="T322" s="445"/>
      <c r="U322" s="445"/>
      <c r="V322" s="445"/>
      <c r="W322" s="445"/>
      <c r="X322" s="445"/>
      <c r="Y322" s="445"/>
      <c r="Z322" s="445"/>
      <c r="AA322" s="445"/>
    </row>
    <row r="323" spans="1:27" s="446" customFormat="1">
      <c r="A323" s="445"/>
      <c r="B323" s="445"/>
      <c r="C323" s="445"/>
      <c r="D323" s="445"/>
      <c r="E323" s="445"/>
      <c r="F323" s="445"/>
      <c r="G323" s="445"/>
      <c r="H323" s="445"/>
      <c r="I323" s="445"/>
      <c r="J323" s="445"/>
      <c r="K323" s="445"/>
      <c r="L323" s="445"/>
      <c r="M323" s="445"/>
      <c r="N323" s="445"/>
      <c r="O323" s="445"/>
      <c r="P323" s="445"/>
      <c r="Q323" s="445"/>
      <c r="R323" s="445"/>
      <c r="S323" s="445"/>
      <c r="T323" s="445"/>
      <c r="U323" s="445"/>
      <c r="V323" s="445"/>
      <c r="W323" s="445"/>
      <c r="X323" s="445"/>
      <c r="Y323" s="445"/>
      <c r="Z323" s="445"/>
      <c r="AA323" s="445"/>
    </row>
    <row r="324" spans="1:27" s="446" customFormat="1">
      <c r="A324" s="445"/>
      <c r="B324" s="445"/>
      <c r="C324" s="445"/>
      <c r="D324" s="445"/>
      <c r="E324" s="445"/>
      <c r="F324" s="445"/>
      <c r="G324" s="445"/>
      <c r="H324" s="445"/>
      <c r="I324" s="445"/>
      <c r="J324" s="445"/>
      <c r="K324" s="445"/>
      <c r="L324" s="445"/>
      <c r="M324" s="445"/>
      <c r="N324" s="445"/>
      <c r="O324" s="445"/>
      <c r="P324" s="445"/>
      <c r="Q324" s="445"/>
      <c r="R324" s="445"/>
      <c r="S324" s="445"/>
      <c r="T324" s="445"/>
      <c r="U324" s="445"/>
      <c r="V324" s="445"/>
      <c r="W324" s="445"/>
      <c r="X324" s="445"/>
      <c r="Y324" s="445"/>
      <c r="Z324" s="445"/>
      <c r="AA324" s="445"/>
    </row>
    <row r="325" spans="1:27" s="446" customFormat="1">
      <c r="A325" s="445"/>
      <c r="B325" s="445"/>
      <c r="C325" s="445"/>
      <c r="D325" s="445"/>
      <c r="E325" s="445"/>
      <c r="F325" s="445"/>
      <c r="G325" s="445"/>
      <c r="H325" s="445"/>
      <c r="I325" s="445"/>
      <c r="J325" s="445"/>
      <c r="K325" s="445"/>
      <c r="L325" s="445"/>
      <c r="M325" s="445"/>
      <c r="N325" s="445"/>
      <c r="O325" s="445"/>
      <c r="P325" s="445"/>
      <c r="Q325" s="445"/>
      <c r="R325" s="445"/>
      <c r="S325" s="445"/>
      <c r="T325" s="445"/>
      <c r="U325" s="445"/>
      <c r="V325" s="445"/>
      <c r="W325" s="445"/>
      <c r="X325" s="445"/>
      <c r="Y325" s="445"/>
      <c r="Z325" s="445"/>
      <c r="AA325" s="445"/>
    </row>
    <row r="326" spans="1:27" s="446" customFormat="1">
      <c r="A326" s="445"/>
      <c r="B326" s="445"/>
      <c r="C326" s="445"/>
      <c r="D326" s="445"/>
      <c r="E326" s="445"/>
      <c r="F326" s="445"/>
      <c r="G326" s="445"/>
      <c r="H326" s="445"/>
      <c r="I326" s="445"/>
      <c r="J326" s="445"/>
      <c r="K326" s="445"/>
      <c r="L326" s="445"/>
      <c r="M326" s="445"/>
      <c r="N326" s="445"/>
      <c r="O326" s="445"/>
      <c r="P326" s="445"/>
      <c r="Q326" s="445"/>
      <c r="R326" s="445"/>
      <c r="S326" s="445"/>
      <c r="T326" s="445"/>
      <c r="U326" s="445"/>
      <c r="V326" s="445"/>
      <c r="W326" s="445"/>
      <c r="X326" s="445"/>
      <c r="Y326" s="445"/>
      <c r="Z326" s="445"/>
      <c r="AA326" s="445"/>
    </row>
    <row r="327" spans="1:27" s="446" customFormat="1">
      <c r="A327" s="445"/>
      <c r="B327" s="445"/>
      <c r="C327" s="445"/>
      <c r="D327" s="445"/>
      <c r="E327" s="445"/>
      <c r="F327" s="445"/>
      <c r="G327" s="445"/>
      <c r="H327" s="445"/>
      <c r="I327" s="445"/>
      <c r="J327" s="445"/>
      <c r="K327" s="445"/>
      <c r="L327" s="445"/>
      <c r="M327" s="445"/>
      <c r="N327" s="445"/>
      <c r="O327" s="445"/>
      <c r="P327" s="445"/>
      <c r="Q327" s="445"/>
      <c r="R327" s="445"/>
      <c r="S327" s="445"/>
      <c r="T327" s="445"/>
      <c r="U327" s="445"/>
      <c r="V327" s="445"/>
      <c r="W327" s="445"/>
      <c r="X327" s="445"/>
      <c r="Y327" s="445"/>
      <c r="Z327" s="445"/>
      <c r="AA327" s="445"/>
    </row>
    <row r="328" spans="1:27" s="446" customFormat="1">
      <c r="A328" s="445"/>
      <c r="B328" s="445"/>
      <c r="C328" s="445"/>
      <c r="D328" s="445"/>
      <c r="E328" s="445"/>
      <c r="F328" s="445"/>
      <c r="G328" s="445"/>
      <c r="H328" s="445"/>
      <c r="I328" s="445"/>
      <c r="J328" s="445"/>
      <c r="K328" s="445"/>
      <c r="L328" s="445"/>
      <c r="M328" s="445"/>
      <c r="N328" s="445"/>
      <c r="O328" s="445"/>
      <c r="P328" s="445"/>
      <c r="Q328" s="445"/>
      <c r="R328" s="445"/>
      <c r="S328" s="445"/>
      <c r="T328" s="445"/>
      <c r="U328" s="445"/>
      <c r="V328" s="445"/>
      <c r="W328" s="445"/>
      <c r="X328" s="445"/>
      <c r="Y328" s="445"/>
      <c r="Z328" s="445"/>
      <c r="AA328" s="445"/>
    </row>
    <row r="329" spans="1:27" s="446" customFormat="1">
      <c r="A329" s="445"/>
      <c r="B329" s="445"/>
      <c r="C329" s="445"/>
      <c r="D329" s="445"/>
      <c r="E329" s="445"/>
      <c r="F329" s="445"/>
      <c r="G329" s="445"/>
      <c r="H329" s="445"/>
      <c r="I329" s="445"/>
      <c r="J329" s="445"/>
      <c r="K329" s="445"/>
      <c r="L329" s="445"/>
      <c r="M329" s="445"/>
      <c r="N329" s="445"/>
      <c r="O329" s="445"/>
      <c r="P329" s="445"/>
      <c r="Q329" s="445"/>
      <c r="R329" s="445"/>
      <c r="S329" s="445"/>
      <c r="T329" s="445"/>
      <c r="U329" s="445"/>
      <c r="V329" s="445"/>
      <c r="W329" s="445"/>
      <c r="X329" s="445"/>
      <c r="Y329" s="445"/>
      <c r="Z329" s="445"/>
      <c r="AA329" s="445"/>
    </row>
    <row r="330" spans="1:27" s="446" customFormat="1">
      <c r="A330" s="445"/>
      <c r="B330" s="445"/>
      <c r="C330" s="445"/>
      <c r="D330" s="445"/>
      <c r="E330" s="445"/>
      <c r="F330" s="445"/>
      <c r="G330" s="445"/>
      <c r="H330" s="445"/>
      <c r="I330" s="445"/>
      <c r="J330" s="445"/>
      <c r="K330" s="445"/>
      <c r="L330" s="445"/>
      <c r="M330" s="445"/>
      <c r="N330" s="445"/>
      <c r="O330" s="445"/>
      <c r="P330" s="445"/>
      <c r="Q330" s="445"/>
      <c r="R330" s="445"/>
      <c r="S330" s="445"/>
      <c r="T330" s="445"/>
      <c r="U330" s="445"/>
      <c r="V330" s="445"/>
      <c r="W330" s="445"/>
      <c r="X330" s="445"/>
      <c r="Y330" s="445"/>
      <c r="Z330" s="445"/>
      <c r="AA330" s="445"/>
    </row>
    <row r="331" spans="1:27" s="446" customFormat="1">
      <c r="A331" s="445"/>
      <c r="B331" s="445"/>
      <c r="C331" s="445"/>
      <c r="D331" s="445"/>
      <c r="E331" s="445"/>
      <c r="F331" s="445"/>
      <c r="G331" s="445"/>
      <c r="H331" s="445"/>
      <c r="I331" s="445"/>
      <c r="J331" s="445"/>
      <c r="K331" s="445"/>
      <c r="L331" s="445"/>
      <c r="M331" s="445"/>
      <c r="N331" s="445"/>
      <c r="O331" s="445"/>
      <c r="P331" s="445"/>
      <c r="Q331" s="445"/>
      <c r="R331" s="445"/>
      <c r="S331" s="445"/>
      <c r="T331" s="445"/>
      <c r="U331" s="445"/>
      <c r="V331" s="445"/>
      <c r="W331" s="445"/>
      <c r="X331" s="445"/>
      <c r="Y331" s="445"/>
      <c r="Z331" s="445"/>
      <c r="AA331" s="445"/>
    </row>
    <row r="332" spans="1:27" s="446" customFormat="1">
      <c r="A332" s="445"/>
      <c r="B332" s="445"/>
      <c r="C332" s="445"/>
      <c r="D332" s="445"/>
      <c r="E332" s="445"/>
      <c r="F332" s="445"/>
      <c r="G332" s="445"/>
      <c r="H332" s="445"/>
      <c r="I332" s="445"/>
      <c r="J332" s="445"/>
      <c r="K332" s="445"/>
      <c r="L332" s="445"/>
      <c r="M332" s="445"/>
      <c r="N332" s="445"/>
      <c r="O332" s="445"/>
      <c r="P332" s="445"/>
      <c r="Q332" s="445"/>
      <c r="R332" s="445"/>
      <c r="S332" s="445"/>
      <c r="T332" s="445"/>
      <c r="U332" s="445"/>
      <c r="V332" s="445"/>
      <c r="W332" s="445"/>
      <c r="X332" s="445"/>
      <c r="Y332" s="445"/>
      <c r="Z332" s="445"/>
      <c r="AA332" s="445"/>
    </row>
    <row r="333" spans="1:27" s="446" customFormat="1">
      <c r="A333" s="445"/>
      <c r="B333" s="445"/>
      <c r="C333" s="445"/>
      <c r="D333" s="445"/>
      <c r="E333" s="445"/>
      <c r="F333" s="445"/>
      <c r="G333" s="445"/>
      <c r="H333" s="445"/>
      <c r="I333" s="445"/>
      <c r="J333" s="445"/>
      <c r="K333" s="445"/>
      <c r="L333" s="445"/>
      <c r="M333" s="445"/>
      <c r="N333" s="445"/>
      <c r="O333" s="445"/>
      <c r="P333" s="445"/>
      <c r="Q333" s="445"/>
      <c r="R333" s="445"/>
      <c r="S333" s="445"/>
      <c r="T333" s="445"/>
      <c r="U333" s="445"/>
      <c r="V333" s="445"/>
      <c r="W333" s="445"/>
      <c r="X333" s="445"/>
      <c r="Y333" s="445"/>
      <c r="Z333" s="445"/>
      <c r="AA333" s="445"/>
    </row>
    <row r="334" spans="1:27" s="446" customFormat="1">
      <c r="A334" s="445"/>
      <c r="B334" s="445"/>
      <c r="C334" s="445"/>
      <c r="D334" s="445"/>
      <c r="E334" s="445"/>
      <c r="F334" s="445"/>
      <c r="G334" s="445"/>
      <c r="H334" s="445"/>
      <c r="I334" s="445"/>
      <c r="J334" s="445"/>
      <c r="K334" s="445"/>
      <c r="L334" s="445"/>
      <c r="M334" s="445"/>
      <c r="N334" s="445"/>
      <c r="O334" s="445"/>
      <c r="P334" s="445"/>
      <c r="Q334" s="445"/>
      <c r="R334" s="445"/>
      <c r="S334" s="445"/>
      <c r="T334" s="445"/>
      <c r="U334" s="445"/>
      <c r="V334" s="445"/>
      <c r="W334" s="445"/>
      <c r="X334" s="445"/>
      <c r="Y334" s="445"/>
      <c r="Z334" s="445"/>
      <c r="AA334" s="445"/>
    </row>
    <row r="335" spans="1:27" s="446" customFormat="1">
      <c r="A335" s="445"/>
      <c r="B335" s="445"/>
      <c r="C335" s="445"/>
      <c r="D335" s="445"/>
      <c r="E335" s="445"/>
      <c r="F335" s="445"/>
      <c r="G335" s="445"/>
      <c r="H335" s="445"/>
      <c r="I335" s="445"/>
      <c r="J335" s="445"/>
      <c r="K335" s="445"/>
      <c r="L335" s="445"/>
      <c r="M335" s="445"/>
      <c r="N335" s="445"/>
      <c r="O335" s="445"/>
      <c r="P335" s="445"/>
      <c r="Q335" s="445"/>
      <c r="R335" s="445"/>
      <c r="S335" s="445"/>
      <c r="T335" s="445"/>
      <c r="U335" s="445"/>
      <c r="V335" s="445"/>
      <c r="W335" s="445"/>
      <c r="X335" s="445"/>
      <c r="Y335" s="445"/>
      <c r="Z335" s="445"/>
      <c r="AA335" s="445"/>
    </row>
    <row r="336" spans="1:27" s="446" customFormat="1">
      <c r="A336" s="445"/>
      <c r="B336" s="445"/>
      <c r="C336" s="445"/>
      <c r="D336" s="445"/>
      <c r="E336" s="445"/>
      <c r="F336" s="445"/>
      <c r="G336" s="445"/>
      <c r="H336" s="445"/>
      <c r="I336" s="445"/>
      <c r="J336" s="445"/>
      <c r="K336" s="445"/>
      <c r="L336" s="445"/>
      <c r="M336" s="445"/>
      <c r="N336" s="445"/>
      <c r="O336" s="445"/>
      <c r="P336" s="445"/>
      <c r="Q336" s="445"/>
      <c r="R336" s="445"/>
      <c r="S336" s="445"/>
      <c r="T336" s="445"/>
      <c r="U336" s="445"/>
      <c r="V336" s="445"/>
      <c r="W336" s="445"/>
      <c r="X336" s="445"/>
      <c r="Y336" s="445"/>
      <c r="Z336" s="445"/>
      <c r="AA336" s="445"/>
    </row>
    <row r="337" spans="1:27" s="446" customFormat="1">
      <c r="A337" s="445"/>
      <c r="B337" s="445"/>
      <c r="C337" s="445"/>
      <c r="D337" s="445"/>
      <c r="E337" s="445"/>
      <c r="F337" s="445"/>
      <c r="G337" s="445"/>
      <c r="H337" s="445"/>
      <c r="I337" s="445"/>
      <c r="J337" s="445"/>
      <c r="K337" s="445"/>
      <c r="L337" s="445"/>
      <c r="M337" s="445"/>
      <c r="N337" s="445"/>
      <c r="O337" s="445"/>
      <c r="P337" s="445"/>
      <c r="Q337" s="445"/>
      <c r="R337" s="445"/>
      <c r="S337" s="445"/>
      <c r="T337" s="445"/>
      <c r="U337" s="445"/>
      <c r="V337" s="445"/>
      <c r="W337" s="445"/>
      <c r="X337" s="445"/>
      <c r="Y337" s="445"/>
      <c r="Z337" s="445"/>
      <c r="AA337" s="445"/>
    </row>
    <row r="338" spans="1:27" s="446" customFormat="1">
      <c r="A338" s="445"/>
      <c r="B338" s="445"/>
      <c r="C338" s="445"/>
      <c r="D338" s="445"/>
      <c r="E338" s="445"/>
      <c r="F338" s="445"/>
      <c r="G338" s="445"/>
      <c r="H338" s="445"/>
      <c r="I338" s="445"/>
      <c r="J338" s="445"/>
      <c r="K338" s="445"/>
      <c r="L338" s="445"/>
      <c r="M338" s="445"/>
      <c r="N338" s="445"/>
      <c r="O338" s="445"/>
      <c r="P338" s="445"/>
      <c r="Q338" s="445"/>
      <c r="R338" s="445"/>
      <c r="S338" s="445"/>
      <c r="T338" s="445"/>
      <c r="U338" s="445"/>
      <c r="V338" s="445"/>
      <c r="W338" s="445"/>
      <c r="X338" s="445"/>
      <c r="Y338" s="445"/>
      <c r="Z338" s="445"/>
      <c r="AA338" s="445"/>
    </row>
    <row r="339" spans="1:27" s="446" customFormat="1">
      <c r="A339" s="445"/>
      <c r="B339" s="445"/>
      <c r="C339" s="445"/>
      <c r="D339" s="445"/>
      <c r="E339" s="445"/>
      <c r="F339" s="445"/>
      <c r="G339" s="445"/>
      <c r="H339" s="445"/>
      <c r="I339" s="445"/>
      <c r="J339" s="445"/>
      <c r="K339" s="445"/>
      <c r="L339" s="445"/>
      <c r="M339" s="445"/>
      <c r="N339" s="445"/>
      <c r="O339" s="445"/>
      <c r="P339" s="445"/>
      <c r="Q339" s="445"/>
      <c r="R339" s="445"/>
      <c r="S339" s="445"/>
      <c r="T339" s="445"/>
      <c r="U339" s="445"/>
      <c r="V339" s="445"/>
      <c r="W339" s="445"/>
      <c r="X339" s="445"/>
      <c r="Y339" s="445"/>
      <c r="Z339" s="445"/>
      <c r="AA339" s="445"/>
    </row>
    <row r="340" spans="1:27" s="446" customFormat="1">
      <c r="A340" s="445"/>
      <c r="B340" s="445"/>
      <c r="C340" s="445"/>
      <c r="D340" s="445"/>
      <c r="E340" s="445"/>
      <c r="F340" s="445"/>
      <c r="G340" s="445"/>
      <c r="H340" s="445"/>
      <c r="I340" s="445"/>
      <c r="J340" s="445"/>
      <c r="K340" s="445"/>
      <c r="L340" s="445"/>
      <c r="M340" s="445"/>
      <c r="N340" s="445"/>
      <c r="O340" s="445"/>
      <c r="P340" s="445"/>
      <c r="Q340" s="445"/>
      <c r="R340" s="445"/>
      <c r="S340" s="445"/>
      <c r="T340" s="445"/>
      <c r="U340" s="445"/>
      <c r="V340" s="445"/>
      <c r="W340" s="445"/>
      <c r="X340" s="445"/>
      <c r="Y340" s="445"/>
      <c r="Z340" s="445"/>
      <c r="AA340" s="445"/>
    </row>
    <row r="341" spans="1:27" s="446" customFormat="1">
      <c r="A341" s="445"/>
      <c r="B341" s="445"/>
      <c r="C341" s="445"/>
      <c r="D341" s="445"/>
      <c r="E341" s="445"/>
      <c r="F341" s="445"/>
      <c r="G341" s="445"/>
      <c r="H341" s="445"/>
      <c r="I341" s="445"/>
      <c r="J341" s="445"/>
      <c r="K341" s="445"/>
      <c r="L341" s="445"/>
      <c r="M341" s="445"/>
      <c r="N341" s="445"/>
      <c r="O341" s="445"/>
      <c r="P341" s="445"/>
      <c r="Q341" s="445"/>
      <c r="R341" s="445"/>
      <c r="S341" s="445"/>
      <c r="T341" s="445"/>
      <c r="U341" s="445"/>
      <c r="V341" s="445"/>
      <c r="W341" s="445"/>
      <c r="X341" s="445"/>
      <c r="Y341" s="445"/>
      <c r="Z341" s="445"/>
      <c r="AA341" s="445"/>
    </row>
    <row r="342" spans="1:27" s="446" customFormat="1">
      <c r="A342" s="445"/>
      <c r="B342" s="445"/>
      <c r="C342" s="445"/>
      <c r="D342" s="445"/>
      <c r="E342" s="445"/>
      <c r="F342" s="445"/>
      <c r="G342" s="445"/>
      <c r="H342" s="445"/>
      <c r="I342" s="445"/>
      <c r="J342" s="445"/>
      <c r="K342" s="445"/>
      <c r="L342" s="445"/>
      <c r="M342" s="445"/>
      <c r="N342" s="445"/>
      <c r="O342" s="445"/>
      <c r="P342" s="445"/>
      <c r="Q342" s="445"/>
      <c r="R342" s="445"/>
      <c r="S342" s="445"/>
      <c r="T342" s="445"/>
      <c r="U342" s="445"/>
      <c r="V342" s="445"/>
      <c r="W342" s="445"/>
      <c r="X342" s="445"/>
      <c r="Y342" s="445"/>
      <c r="Z342" s="445"/>
      <c r="AA342" s="445"/>
    </row>
    <row r="343" spans="1:27" s="446" customFormat="1">
      <c r="A343" s="445"/>
      <c r="B343" s="445"/>
      <c r="C343" s="445"/>
      <c r="D343" s="445"/>
      <c r="E343" s="445"/>
      <c r="F343" s="445"/>
      <c r="G343" s="445"/>
      <c r="H343" s="445"/>
      <c r="I343" s="445"/>
      <c r="J343" s="445"/>
      <c r="K343" s="445"/>
      <c r="L343" s="445"/>
      <c r="M343" s="445"/>
      <c r="N343" s="445"/>
      <c r="O343" s="445"/>
      <c r="P343" s="445"/>
      <c r="Q343" s="445"/>
      <c r="R343" s="445"/>
      <c r="S343" s="445"/>
      <c r="T343" s="445"/>
      <c r="U343" s="445"/>
      <c r="V343" s="445"/>
      <c r="W343" s="445"/>
      <c r="X343" s="445"/>
      <c r="Y343" s="445"/>
      <c r="Z343" s="445"/>
      <c r="AA343" s="445"/>
    </row>
    <row r="344" spans="1:27" s="446" customFormat="1">
      <c r="A344" s="445"/>
      <c r="B344" s="445"/>
      <c r="C344" s="445"/>
      <c r="D344" s="445"/>
      <c r="E344" s="445"/>
      <c r="F344" s="445"/>
      <c r="G344" s="445"/>
      <c r="H344" s="445"/>
      <c r="I344" s="445"/>
      <c r="J344" s="445"/>
      <c r="K344" s="445"/>
      <c r="L344" s="445"/>
      <c r="M344" s="445"/>
      <c r="N344" s="445"/>
      <c r="O344" s="445"/>
      <c r="P344" s="445"/>
      <c r="Q344" s="445"/>
      <c r="R344" s="445"/>
      <c r="S344" s="445"/>
      <c r="T344" s="445"/>
      <c r="U344" s="445"/>
      <c r="V344" s="445"/>
      <c r="W344" s="445"/>
      <c r="X344" s="445"/>
      <c r="Y344" s="445"/>
      <c r="Z344" s="445"/>
      <c r="AA344" s="445"/>
    </row>
    <row r="345" spans="1:27" s="446" customFormat="1">
      <c r="A345" s="445"/>
      <c r="B345" s="445"/>
      <c r="C345" s="445"/>
      <c r="D345" s="445"/>
      <c r="E345" s="445"/>
      <c r="F345" s="445"/>
      <c r="G345" s="445"/>
      <c r="H345" s="445"/>
      <c r="I345" s="445"/>
      <c r="J345" s="445"/>
      <c r="K345" s="445"/>
      <c r="L345" s="445"/>
      <c r="M345" s="445"/>
      <c r="N345" s="445"/>
      <c r="O345" s="445"/>
      <c r="P345" s="445"/>
      <c r="Q345" s="445"/>
      <c r="R345" s="445"/>
      <c r="S345" s="445"/>
      <c r="T345" s="445"/>
      <c r="U345" s="445"/>
      <c r="V345" s="445"/>
      <c r="W345" s="445"/>
      <c r="X345" s="445"/>
      <c r="Y345" s="445"/>
      <c r="Z345" s="445"/>
      <c r="AA345" s="445"/>
    </row>
    <row r="346" spans="1:27" s="446" customFormat="1">
      <c r="A346" s="445"/>
      <c r="B346" s="445"/>
      <c r="C346" s="445"/>
      <c r="D346" s="445"/>
      <c r="E346" s="445"/>
      <c r="F346" s="445"/>
      <c r="G346" s="445"/>
      <c r="H346" s="445"/>
      <c r="I346" s="445"/>
      <c r="J346" s="445"/>
      <c r="K346" s="445"/>
      <c r="L346" s="445"/>
      <c r="M346" s="445"/>
      <c r="N346" s="445"/>
      <c r="O346" s="445"/>
      <c r="P346" s="445"/>
      <c r="Q346" s="445"/>
      <c r="R346" s="445"/>
      <c r="S346" s="445"/>
      <c r="T346" s="445"/>
      <c r="U346" s="445"/>
      <c r="V346" s="445"/>
      <c r="W346" s="445"/>
      <c r="X346" s="445"/>
      <c r="Y346" s="445"/>
      <c r="Z346" s="445"/>
      <c r="AA346" s="445"/>
    </row>
    <row r="347" spans="1:27" s="446" customFormat="1">
      <c r="A347" s="445"/>
      <c r="B347" s="445"/>
      <c r="C347" s="445"/>
      <c r="D347" s="445"/>
      <c r="E347" s="445"/>
      <c r="F347" s="445"/>
      <c r="G347" s="445"/>
      <c r="H347" s="445"/>
      <c r="I347" s="445"/>
      <c r="J347" s="445"/>
      <c r="K347" s="445"/>
      <c r="L347" s="445"/>
      <c r="M347" s="445"/>
      <c r="N347" s="445"/>
      <c r="O347" s="445"/>
      <c r="P347" s="445"/>
      <c r="Q347" s="445"/>
      <c r="R347" s="445"/>
      <c r="S347" s="445"/>
      <c r="T347" s="445"/>
      <c r="U347" s="445"/>
      <c r="V347" s="445"/>
      <c r="W347" s="445"/>
      <c r="X347" s="445"/>
      <c r="Y347" s="445"/>
      <c r="Z347" s="445"/>
      <c r="AA347" s="445"/>
    </row>
    <row r="348" spans="1:27" s="446" customFormat="1">
      <c r="A348" s="445"/>
      <c r="B348" s="445"/>
      <c r="C348" s="445"/>
      <c r="D348" s="445"/>
      <c r="E348" s="445"/>
      <c r="F348" s="445"/>
      <c r="G348" s="445"/>
      <c r="H348" s="445"/>
      <c r="I348" s="445"/>
      <c r="J348" s="445"/>
      <c r="K348" s="445"/>
      <c r="L348" s="445"/>
      <c r="M348" s="445"/>
      <c r="N348" s="445"/>
      <c r="O348" s="445"/>
      <c r="P348" s="445"/>
      <c r="Q348" s="445"/>
      <c r="R348" s="445"/>
      <c r="S348" s="445"/>
      <c r="T348" s="445"/>
      <c r="U348" s="445"/>
      <c r="V348" s="445"/>
      <c r="W348" s="445"/>
      <c r="X348" s="445"/>
      <c r="Y348" s="445"/>
      <c r="Z348" s="445"/>
      <c r="AA348" s="445"/>
    </row>
    <row r="349" spans="1:27" s="446" customFormat="1">
      <c r="A349" s="445"/>
      <c r="B349" s="445"/>
      <c r="C349" s="445"/>
      <c r="D349" s="445"/>
      <c r="E349" s="445"/>
      <c r="F349" s="445"/>
      <c r="G349" s="445"/>
      <c r="H349" s="445"/>
      <c r="I349" s="445"/>
      <c r="J349" s="445"/>
      <c r="K349" s="445"/>
      <c r="L349" s="445"/>
      <c r="M349" s="445"/>
      <c r="N349" s="445"/>
      <c r="O349" s="445"/>
      <c r="P349" s="445"/>
      <c r="Q349" s="445"/>
      <c r="R349" s="445"/>
      <c r="S349" s="445"/>
      <c r="T349" s="445"/>
      <c r="U349" s="445"/>
      <c r="V349" s="445"/>
      <c r="W349" s="445"/>
      <c r="X349" s="445"/>
      <c r="Y349" s="445"/>
      <c r="Z349" s="445"/>
      <c r="AA349" s="445"/>
    </row>
    <row r="350" spans="1:27" s="446" customFormat="1">
      <c r="A350" s="445"/>
      <c r="B350" s="445"/>
      <c r="C350" s="445"/>
      <c r="D350" s="445"/>
      <c r="E350" s="445"/>
      <c r="F350" s="445"/>
      <c r="G350" s="445"/>
      <c r="H350" s="445"/>
      <c r="I350" s="445"/>
      <c r="J350" s="445"/>
      <c r="K350" s="445"/>
      <c r="L350" s="445"/>
      <c r="M350" s="445"/>
      <c r="N350" s="445"/>
      <c r="O350" s="445"/>
      <c r="P350" s="445"/>
      <c r="Q350" s="445"/>
      <c r="R350" s="445"/>
      <c r="S350" s="445"/>
      <c r="T350" s="445"/>
      <c r="U350" s="445"/>
      <c r="V350" s="445"/>
      <c r="W350" s="445"/>
      <c r="X350" s="445"/>
      <c r="Y350" s="445"/>
      <c r="Z350" s="445"/>
      <c r="AA350" s="445"/>
    </row>
    <row r="351" spans="1:27" s="446" customFormat="1">
      <c r="A351" s="445"/>
      <c r="B351" s="445"/>
      <c r="C351" s="445"/>
      <c r="D351" s="445"/>
      <c r="E351" s="445"/>
      <c r="F351" s="445"/>
      <c r="G351" s="445"/>
      <c r="H351" s="445"/>
      <c r="I351" s="445"/>
      <c r="J351" s="445"/>
      <c r="K351" s="445"/>
      <c r="L351" s="445"/>
      <c r="M351" s="445"/>
      <c r="N351" s="445"/>
      <c r="O351" s="445"/>
      <c r="P351" s="445"/>
      <c r="Q351" s="445"/>
      <c r="R351" s="445"/>
      <c r="S351" s="445"/>
      <c r="T351" s="445"/>
      <c r="U351" s="445"/>
      <c r="V351" s="445"/>
      <c r="W351" s="445"/>
      <c r="X351" s="445"/>
      <c r="Y351" s="445"/>
      <c r="Z351" s="445"/>
      <c r="AA351" s="445"/>
    </row>
    <row r="352" spans="1:27" s="446" customFormat="1">
      <c r="A352" s="445"/>
      <c r="B352" s="445"/>
      <c r="C352" s="445"/>
      <c r="D352" s="445"/>
      <c r="E352" s="445"/>
      <c r="F352" s="445"/>
      <c r="G352" s="445"/>
      <c r="H352" s="445"/>
      <c r="I352" s="445"/>
      <c r="J352" s="445"/>
      <c r="K352" s="445"/>
      <c r="L352" s="445"/>
      <c r="M352" s="445"/>
      <c r="N352" s="445"/>
      <c r="O352" s="445"/>
      <c r="P352" s="445"/>
      <c r="Q352" s="445"/>
      <c r="R352" s="445"/>
      <c r="S352" s="445"/>
      <c r="T352" s="445"/>
      <c r="U352" s="445"/>
      <c r="V352" s="445"/>
      <c r="W352" s="445"/>
      <c r="X352" s="445"/>
      <c r="Y352" s="445"/>
      <c r="Z352" s="445"/>
      <c r="AA352" s="445"/>
    </row>
    <row r="353" spans="1:27" s="446" customFormat="1">
      <c r="A353" s="445"/>
      <c r="B353" s="445"/>
      <c r="C353" s="445"/>
      <c r="D353" s="445"/>
      <c r="E353" s="445"/>
      <c r="F353" s="445"/>
      <c r="G353" s="445"/>
      <c r="H353" s="445"/>
      <c r="I353" s="445"/>
      <c r="J353" s="445"/>
      <c r="K353" s="445"/>
      <c r="L353" s="445"/>
      <c r="M353" s="445"/>
      <c r="N353" s="445"/>
      <c r="O353" s="445"/>
      <c r="P353" s="445"/>
      <c r="Q353" s="445"/>
      <c r="R353" s="445"/>
      <c r="S353" s="445"/>
      <c r="T353" s="445"/>
      <c r="U353" s="445"/>
      <c r="V353" s="445"/>
      <c r="W353" s="445"/>
      <c r="X353" s="445"/>
      <c r="Y353" s="445"/>
      <c r="Z353" s="445"/>
      <c r="AA353" s="445"/>
    </row>
    <row r="354" spans="1:27" s="446" customFormat="1">
      <c r="A354" s="445"/>
      <c r="B354" s="445"/>
      <c r="C354" s="445"/>
      <c r="D354" s="445"/>
      <c r="E354" s="445"/>
      <c r="F354" s="445"/>
      <c r="G354" s="445"/>
      <c r="H354" s="445"/>
      <c r="I354" s="445"/>
      <c r="J354" s="445"/>
      <c r="K354" s="445"/>
      <c r="L354" s="445"/>
      <c r="M354" s="445"/>
      <c r="N354" s="445"/>
      <c r="O354" s="445"/>
      <c r="P354" s="445"/>
      <c r="Q354" s="445"/>
      <c r="R354" s="445"/>
      <c r="S354" s="445"/>
      <c r="T354" s="445"/>
      <c r="U354" s="445"/>
      <c r="V354" s="445"/>
      <c r="W354" s="445"/>
      <c r="X354" s="445"/>
      <c r="Y354" s="445"/>
      <c r="Z354" s="445"/>
      <c r="AA354" s="445"/>
    </row>
    <row r="355" spans="1:27" s="446" customFormat="1">
      <c r="A355" s="445"/>
      <c r="B355" s="445"/>
      <c r="C355" s="445"/>
      <c r="D355" s="445"/>
      <c r="E355" s="445"/>
      <c r="F355" s="445"/>
      <c r="G355" s="445"/>
      <c r="H355" s="445"/>
      <c r="I355" s="445"/>
      <c r="J355" s="445"/>
      <c r="K355" s="445"/>
      <c r="L355" s="445"/>
      <c r="M355" s="445"/>
      <c r="N355" s="445"/>
      <c r="O355" s="445"/>
      <c r="P355" s="445"/>
      <c r="Q355" s="445"/>
      <c r="R355" s="445"/>
      <c r="S355" s="445"/>
      <c r="T355" s="445"/>
      <c r="U355" s="445"/>
      <c r="V355" s="445"/>
      <c r="W355" s="445"/>
      <c r="X355" s="445"/>
      <c r="Y355" s="445"/>
      <c r="Z355" s="445"/>
      <c r="AA355" s="445"/>
    </row>
    <row r="356" spans="1:27" s="446" customFormat="1">
      <c r="A356" s="445"/>
      <c r="B356" s="445"/>
      <c r="C356" s="445"/>
      <c r="D356" s="445"/>
      <c r="E356" s="445"/>
      <c r="F356" s="445"/>
      <c r="G356" s="445"/>
      <c r="H356" s="445"/>
      <c r="I356" s="445"/>
      <c r="J356" s="445"/>
      <c r="K356" s="445"/>
      <c r="L356" s="445"/>
      <c r="M356" s="445"/>
      <c r="N356" s="445"/>
      <c r="O356" s="445"/>
      <c r="P356" s="445"/>
      <c r="Q356" s="445"/>
      <c r="R356" s="445"/>
      <c r="S356" s="445"/>
      <c r="T356" s="445"/>
      <c r="U356" s="445"/>
      <c r="V356" s="445"/>
      <c r="W356" s="445"/>
      <c r="X356" s="445"/>
      <c r="Y356" s="445"/>
      <c r="Z356" s="445"/>
      <c r="AA356" s="445"/>
    </row>
    <row r="357" spans="1:27" s="446" customFormat="1">
      <c r="A357" s="445"/>
      <c r="B357" s="445"/>
      <c r="C357" s="445"/>
      <c r="D357" s="445"/>
      <c r="E357" s="445"/>
      <c r="F357" s="445"/>
      <c r="G357" s="445"/>
      <c r="H357" s="445"/>
      <c r="I357" s="445"/>
      <c r="J357" s="445"/>
      <c r="K357" s="445"/>
      <c r="L357" s="445"/>
      <c r="M357" s="445"/>
      <c r="N357" s="445"/>
      <c r="O357" s="445"/>
      <c r="P357" s="445"/>
      <c r="Q357" s="445"/>
      <c r="R357" s="445"/>
      <c r="S357" s="445"/>
      <c r="T357" s="445"/>
      <c r="U357" s="445"/>
      <c r="V357" s="445"/>
      <c r="W357" s="445"/>
      <c r="X357" s="445"/>
      <c r="Y357" s="445"/>
      <c r="Z357" s="445"/>
      <c r="AA357" s="445"/>
    </row>
    <row r="358" spans="1:27" s="446" customFormat="1">
      <c r="A358" s="445"/>
      <c r="B358" s="445"/>
      <c r="C358" s="445"/>
      <c r="D358" s="445"/>
      <c r="E358" s="445"/>
      <c r="F358" s="445"/>
      <c r="G358" s="445"/>
      <c r="H358" s="445"/>
      <c r="I358" s="445"/>
      <c r="J358" s="445"/>
      <c r="K358" s="445"/>
      <c r="L358" s="445"/>
      <c r="M358" s="445"/>
      <c r="N358" s="445"/>
      <c r="O358" s="445"/>
      <c r="P358" s="445"/>
      <c r="Q358" s="445"/>
      <c r="R358" s="445"/>
      <c r="S358" s="445"/>
      <c r="T358" s="445"/>
      <c r="U358" s="445"/>
      <c r="V358" s="445"/>
      <c r="W358" s="445"/>
      <c r="X358" s="445"/>
      <c r="Y358" s="445"/>
      <c r="Z358" s="445"/>
      <c r="AA358" s="445"/>
    </row>
    <row r="359" spans="1:27" s="446" customFormat="1">
      <c r="A359" s="445"/>
      <c r="B359" s="445"/>
      <c r="C359" s="445"/>
      <c r="D359" s="445"/>
      <c r="E359" s="445"/>
      <c r="F359" s="445"/>
      <c r="G359" s="445"/>
      <c r="H359" s="445"/>
      <c r="I359" s="445"/>
      <c r="J359" s="445"/>
      <c r="K359" s="445"/>
      <c r="L359" s="445"/>
      <c r="M359" s="445"/>
      <c r="N359" s="445"/>
      <c r="O359" s="445"/>
      <c r="P359" s="445"/>
      <c r="Q359" s="445"/>
      <c r="R359" s="445"/>
      <c r="S359" s="445"/>
      <c r="T359" s="445"/>
      <c r="U359" s="445"/>
      <c r="V359" s="445"/>
      <c r="W359" s="445"/>
      <c r="X359" s="445"/>
      <c r="Y359" s="445"/>
      <c r="Z359" s="445"/>
      <c r="AA359" s="445"/>
    </row>
    <row r="360" spans="1:27" s="446" customFormat="1">
      <c r="A360" s="445"/>
      <c r="B360" s="445"/>
      <c r="C360" s="445"/>
      <c r="D360" s="445"/>
      <c r="E360" s="445"/>
      <c r="F360" s="445"/>
      <c r="G360" s="445"/>
      <c r="H360" s="445"/>
      <c r="I360" s="445"/>
      <c r="J360" s="445"/>
      <c r="K360" s="445"/>
      <c r="L360" s="445"/>
      <c r="M360" s="445"/>
      <c r="N360" s="445"/>
      <c r="O360" s="445"/>
      <c r="P360" s="445"/>
      <c r="Q360" s="445"/>
      <c r="R360" s="445"/>
      <c r="S360" s="445"/>
      <c r="T360" s="445"/>
      <c r="U360" s="445"/>
      <c r="V360" s="445"/>
      <c r="W360" s="445"/>
      <c r="X360" s="445"/>
      <c r="Y360" s="445"/>
      <c r="Z360" s="445"/>
      <c r="AA360" s="445"/>
    </row>
    <row r="361" spans="1:27" s="446" customFormat="1">
      <c r="A361" s="445"/>
      <c r="B361" s="445"/>
      <c r="C361" s="445"/>
      <c r="D361" s="445"/>
      <c r="E361" s="445"/>
      <c r="F361" s="445"/>
      <c r="G361" s="445"/>
      <c r="H361" s="445"/>
      <c r="I361" s="445"/>
      <c r="J361" s="445"/>
      <c r="K361" s="445"/>
      <c r="L361" s="445"/>
      <c r="M361" s="445"/>
      <c r="N361" s="445"/>
      <c r="O361" s="445"/>
      <c r="P361" s="445"/>
      <c r="Q361" s="445"/>
      <c r="R361" s="445"/>
      <c r="S361" s="445"/>
      <c r="T361" s="445"/>
      <c r="U361" s="445"/>
      <c r="V361" s="445"/>
      <c r="W361" s="445"/>
      <c r="X361" s="445"/>
      <c r="Y361" s="445"/>
      <c r="Z361" s="445"/>
      <c r="AA361" s="445"/>
    </row>
    <row r="362" spans="1:27" s="446" customFormat="1">
      <c r="A362" s="445"/>
      <c r="B362" s="445"/>
      <c r="C362" s="445"/>
      <c r="D362" s="445"/>
      <c r="E362" s="445"/>
      <c r="F362" s="445"/>
      <c r="G362" s="445"/>
      <c r="H362" s="445"/>
      <c r="I362" s="445"/>
      <c r="J362" s="445"/>
      <c r="K362" s="445"/>
      <c r="L362" s="445"/>
      <c r="M362" s="445"/>
      <c r="N362" s="445"/>
      <c r="O362" s="445"/>
      <c r="P362" s="445"/>
      <c r="Q362" s="445"/>
      <c r="R362" s="445"/>
      <c r="S362" s="445"/>
      <c r="T362" s="445"/>
      <c r="U362" s="445"/>
      <c r="V362" s="445"/>
      <c r="W362" s="445"/>
      <c r="X362" s="445"/>
      <c r="Y362" s="445"/>
      <c r="Z362" s="445"/>
      <c r="AA362" s="445"/>
    </row>
    <row r="363" spans="1:27" s="446" customFormat="1">
      <c r="A363" s="445"/>
      <c r="B363" s="445"/>
      <c r="C363" s="445"/>
      <c r="D363" s="445"/>
      <c r="E363" s="445"/>
      <c r="F363" s="445"/>
      <c r="G363" s="445"/>
      <c r="H363" s="445"/>
      <c r="I363" s="445"/>
      <c r="J363" s="445"/>
      <c r="K363" s="445"/>
      <c r="L363" s="445"/>
      <c r="M363" s="445"/>
      <c r="N363" s="445"/>
      <c r="O363" s="445"/>
      <c r="P363" s="445"/>
      <c r="Q363" s="445"/>
      <c r="R363" s="445"/>
      <c r="S363" s="445"/>
      <c r="T363" s="445"/>
      <c r="U363" s="445"/>
      <c r="V363" s="445"/>
      <c r="W363" s="445"/>
      <c r="X363" s="445"/>
      <c r="Y363" s="445"/>
      <c r="Z363" s="445"/>
      <c r="AA363" s="445"/>
    </row>
    <row r="364" spans="1:27" s="446" customFormat="1">
      <c r="A364" s="445"/>
      <c r="B364" s="445"/>
      <c r="C364" s="445"/>
      <c r="D364" s="445"/>
      <c r="E364" s="445"/>
      <c r="F364" s="445"/>
      <c r="G364" s="445"/>
      <c r="H364" s="445"/>
      <c r="I364" s="445"/>
      <c r="J364" s="445"/>
      <c r="K364" s="445"/>
      <c r="L364" s="445"/>
      <c r="M364" s="445"/>
      <c r="N364" s="445"/>
      <c r="O364" s="445"/>
      <c r="P364" s="445"/>
      <c r="Q364" s="445"/>
      <c r="R364" s="445"/>
      <c r="S364" s="445"/>
      <c r="T364" s="445"/>
      <c r="U364" s="445"/>
      <c r="V364" s="445"/>
      <c r="W364" s="445"/>
      <c r="X364" s="445"/>
      <c r="Y364" s="445"/>
      <c r="Z364" s="445"/>
      <c r="AA364" s="445"/>
    </row>
    <row r="365" spans="1:27" s="446" customFormat="1">
      <c r="A365" s="445"/>
      <c r="B365" s="445"/>
      <c r="C365" s="445"/>
      <c r="D365" s="445"/>
      <c r="E365" s="445"/>
      <c r="F365" s="445"/>
      <c r="G365" s="445"/>
      <c r="H365" s="445"/>
      <c r="I365" s="445"/>
      <c r="J365" s="445"/>
      <c r="K365" s="445"/>
      <c r="L365" s="445"/>
      <c r="M365" s="445"/>
      <c r="N365" s="445"/>
      <c r="O365" s="445"/>
      <c r="P365" s="445"/>
      <c r="Q365" s="445"/>
      <c r="R365" s="445"/>
      <c r="S365" s="445"/>
      <c r="T365" s="445"/>
      <c r="U365" s="445"/>
      <c r="V365" s="445"/>
      <c r="W365" s="445"/>
      <c r="X365" s="445"/>
      <c r="Y365" s="445"/>
      <c r="Z365" s="445"/>
      <c r="AA365" s="445"/>
    </row>
    <row r="366" spans="1:27" s="446" customFormat="1">
      <c r="A366" s="445"/>
      <c r="B366" s="445"/>
      <c r="C366" s="445"/>
      <c r="D366" s="445"/>
      <c r="E366" s="445"/>
      <c r="F366" s="445"/>
      <c r="G366" s="445"/>
      <c r="H366" s="445"/>
      <c r="I366" s="445"/>
      <c r="J366" s="445"/>
      <c r="K366" s="445"/>
      <c r="L366" s="445"/>
      <c r="M366" s="445"/>
      <c r="N366" s="445"/>
      <c r="O366" s="445"/>
      <c r="P366" s="445"/>
      <c r="Q366" s="445"/>
      <c r="R366" s="445"/>
      <c r="S366" s="445"/>
      <c r="T366" s="445"/>
      <c r="U366" s="445"/>
      <c r="V366" s="445"/>
      <c r="W366" s="445"/>
      <c r="X366" s="445"/>
      <c r="Y366" s="445"/>
      <c r="Z366" s="445"/>
      <c r="AA366" s="445"/>
    </row>
  </sheetData>
  <mergeCells count="298">
    <mergeCell ref="A1:R1"/>
    <mergeCell ref="A2:R2"/>
    <mergeCell ref="A4:R4"/>
    <mergeCell ref="A6:F6"/>
    <mergeCell ref="G6:Q6"/>
    <mergeCell ref="R6:AA6"/>
    <mergeCell ref="A19:B19"/>
    <mergeCell ref="C19:G19"/>
    <mergeCell ref="A20:B20"/>
    <mergeCell ref="H30:I30"/>
    <mergeCell ref="J30:K30"/>
    <mergeCell ref="L30:M30"/>
    <mergeCell ref="N30:O30"/>
    <mergeCell ref="H31:I31"/>
    <mergeCell ref="J31:K31"/>
    <mergeCell ref="L31:M31"/>
    <mergeCell ref="H32:I32"/>
    <mergeCell ref="J32:K32"/>
    <mergeCell ref="L32:M32"/>
    <mergeCell ref="H33:I33"/>
    <mergeCell ref="J33:K33"/>
    <mergeCell ref="L33:M33"/>
    <mergeCell ref="H34:I34"/>
    <mergeCell ref="J34:K34"/>
    <mergeCell ref="L34:M34"/>
    <mergeCell ref="H35:I35"/>
    <mergeCell ref="J35:K35"/>
    <mergeCell ref="L35:M35"/>
    <mergeCell ref="H36:I36"/>
    <mergeCell ref="J36:K36"/>
    <mergeCell ref="L36:M36"/>
    <mergeCell ref="H37:I37"/>
    <mergeCell ref="J37:K37"/>
    <mergeCell ref="L37:M37"/>
    <mergeCell ref="H38:I38"/>
    <mergeCell ref="J38:K38"/>
    <mergeCell ref="L38:M38"/>
    <mergeCell ref="H39:I39"/>
    <mergeCell ref="J39:K39"/>
    <mergeCell ref="L39:M39"/>
    <mergeCell ref="H41:I41"/>
    <mergeCell ref="J41:K41"/>
    <mergeCell ref="L41:M41"/>
    <mergeCell ref="N41:O41"/>
    <mergeCell ref="H42:I42"/>
    <mergeCell ref="J42:K42"/>
    <mergeCell ref="L42:M42"/>
    <mergeCell ref="H43:I43"/>
    <mergeCell ref="J43:K43"/>
    <mergeCell ref="L43:M43"/>
    <mergeCell ref="H44:I44"/>
    <mergeCell ref="J44:K44"/>
    <mergeCell ref="L44:M44"/>
    <mergeCell ref="H45:I45"/>
    <mergeCell ref="J45:K45"/>
    <mergeCell ref="L45:M45"/>
    <mergeCell ref="H46:I46"/>
    <mergeCell ref="J46:K46"/>
    <mergeCell ref="L46:M46"/>
    <mergeCell ref="H47:I47"/>
    <mergeCell ref="J47:K47"/>
    <mergeCell ref="L47:M47"/>
    <mergeCell ref="H48:I48"/>
    <mergeCell ref="J48:K48"/>
    <mergeCell ref="L48:M48"/>
    <mergeCell ref="H49:I49"/>
    <mergeCell ref="J49:K49"/>
    <mergeCell ref="L49:M49"/>
    <mergeCell ref="H50:I50"/>
    <mergeCell ref="J50:K50"/>
    <mergeCell ref="L50:M50"/>
    <mergeCell ref="H52:I52"/>
    <mergeCell ref="J52:K52"/>
    <mergeCell ref="L52:M52"/>
    <mergeCell ref="N52:O52"/>
    <mergeCell ref="P52:Q52"/>
    <mergeCell ref="H53:I53"/>
    <mergeCell ref="J53:K53"/>
    <mergeCell ref="L53:M53"/>
    <mergeCell ref="P53:Q53"/>
    <mergeCell ref="H54:I54"/>
    <mergeCell ref="J54:K54"/>
    <mergeCell ref="L54:M54"/>
    <mergeCell ref="P54:Q54"/>
    <mergeCell ref="H55:I55"/>
    <mergeCell ref="J55:K55"/>
    <mergeCell ref="L55:M55"/>
    <mergeCell ref="P55:Q55"/>
    <mergeCell ref="H56:I56"/>
    <mergeCell ref="J56:K56"/>
    <mergeCell ref="L56:M56"/>
    <mergeCell ref="P56:Q56"/>
    <mergeCell ref="H57:I57"/>
    <mergeCell ref="J57:K57"/>
    <mergeCell ref="L57:M57"/>
    <mergeCell ref="P57:Q57"/>
    <mergeCell ref="H58:I58"/>
    <mergeCell ref="J58:K58"/>
    <mergeCell ref="L58:M58"/>
    <mergeCell ref="P58:Q58"/>
    <mergeCell ref="H59:I59"/>
    <mergeCell ref="J59:K59"/>
    <mergeCell ref="L59:M59"/>
    <mergeCell ref="P59:Q59"/>
    <mergeCell ref="H60:I60"/>
    <mergeCell ref="J60:K60"/>
    <mergeCell ref="L60:M60"/>
    <mergeCell ref="P60:Q60"/>
    <mergeCell ref="H61:I61"/>
    <mergeCell ref="J61:K61"/>
    <mergeCell ref="L61:M61"/>
    <mergeCell ref="P61:Q61"/>
    <mergeCell ref="H63:I63"/>
    <mergeCell ref="J63:K63"/>
    <mergeCell ref="L63:M63"/>
    <mergeCell ref="N63:O63"/>
    <mergeCell ref="H64:I64"/>
    <mergeCell ref="J64:K64"/>
    <mergeCell ref="L64:M64"/>
    <mergeCell ref="H65:I65"/>
    <mergeCell ref="J65:K65"/>
    <mergeCell ref="L65:M65"/>
    <mergeCell ref="H66:I66"/>
    <mergeCell ref="J66:K66"/>
    <mergeCell ref="L66:M66"/>
    <mergeCell ref="H67:I67"/>
    <mergeCell ref="J67:K67"/>
    <mergeCell ref="L67:M67"/>
    <mergeCell ref="H68:I68"/>
    <mergeCell ref="J68:K68"/>
    <mergeCell ref="L68:M68"/>
    <mergeCell ref="H69:I69"/>
    <mergeCell ref="J69:K69"/>
    <mergeCell ref="L69:M69"/>
    <mergeCell ref="H70:I70"/>
    <mergeCell ref="J70:K70"/>
    <mergeCell ref="L70:M70"/>
    <mergeCell ref="H71:I71"/>
    <mergeCell ref="J71:K71"/>
    <mergeCell ref="L71:M71"/>
    <mergeCell ref="H72:I72"/>
    <mergeCell ref="J72:K72"/>
    <mergeCell ref="L72:M72"/>
    <mergeCell ref="H74:I74"/>
    <mergeCell ref="J74:K74"/>
    <mergeCell ref="L74:M74"/>
    <mergeCell ref="N74:O74"/>
    <mergeCell ref="H75:I75"/>
    <mergeCell ref="J75:K75"/>
    <mergeCell ref="L75:M75"/>
    <mergeCell ref="H76:I76"/>
    <mergeCell ref="J76:K76"/>
    <mergeCell ref="L76:M76"/>
    <mergeCell ref="H77:I77"/>
    <mergeCell ref="J77:K77"/>
    <mergeCell ref="L77:M77"/>
    <mergeCell ref="H78:I78"/>
    <mergeCell ref="J78:K78"/>
    <mergeCell ref="L78:M78"/>
    <mergeCell ref="H79:I79"/>
    <mergeCell ref="J79:K79"/>
    <mergeCell ref="L79:M79"/>
    <mergeCell ref="H80:I80"/>
    <mergeCell ref="J80:K80"/>
    <mergeCell ref="L80:M80"/>
    <mergeCell ref="H81:I81"/>
    <mergeCell ref="J81:K81"/>
    <mergeCell ref="L81:M81"/>
    <mergeCell ref="H82:I82"/>
    <mergeCell ref="J82:K82"/>
    <mergeCell ref="L82:M82"/>
    <mergeCell ref="H83:I83"/>
    <mergeCell ref="J83:K83"/>
    <mergeCell ref="L83:M83"/>
    <mergeCell ref="H85:I85"/>
    <mergeCell ref="J85:K85"/>
    <mergeCell ref="L85:M85"/>
    <mergeCell ref="N85:O85"/>
    <mergeCell ref="H86:I86"/>
    <mergeCell ref="J86:K86"/>
    <mergeCell ref="L86:M86"/>
    <mergeCell ref="H87:I87"/>
    <mergeCell ref="J87:K87"/>
    <mergeCell ref="L87:M87"/>
    <mergeCell ref="H88:I88"/>
    <mergeCell ref="J88:K88"/>
    <mergeCell ref="L88:M88"/>
    <mergeCell ref="H89:I89"/>
    <mergeCell ref="J89:K89"/>
    <mergeCell ref="L89:M89"/>
    <mergeCell ref="H90:I90"/>
    <mergeCell ref="J90:K90"/>
    <mergeCell ref="L90:M90"/>
    <mergeCell ref="H91:I91"/>
    <mergeCell ref="J91:K91"/>
    <mergeCell ref="L91:M91"/>
    <mergeCell ref="H92:I92"/>
    <mergeCell ref="J92:K92"/>
    <mergeCell ref="L92:M92"/>
    <mergeCell ref="H93:I93"/>
    <mergeCell ref="J93:K93"/>
    <mergeCell ref="L93:M93"/>
    <mergeCell ref="H94:I94"/>
    <mergeCell ref="J94:K94"/>
    <mergeCell ref="L94:M94"/>
    <mergeCell ref="H96:I96"/>
    <mergeCell ref="J96:K96"/>
    <mergeCell ref="L96:M96"/>
    <mergeCell ref="N96:O96"/>
    <mergeCell ref="H97:I97"/>
    <mergeCell ref="J97:K97"/>
    <mergeCell ref="L97:M97"/>
    <mergeCell ref="H98:I98"/>
    <mergeCell ref="J98:K98"/>
    <mergeCell ref="L98:M98"/>
    <mergeCell ref="H99:I99"/>
    <mergeCell ref="J99:K99"/>
    <mergeCell ref="L99:M99"/>
    <mergeCell ref="H100:I100"/>
    <mergeCell ref="J100:K100"/>
    <mergeCell ref="L100:M100"/>
    <mergeCell ref="H101:I101"/>
    <mergeCell ref="J101:K101"/>
    <mergeCell ref="L101:M101"/>
    <mergeCell ref="H102:I102"/>
    <mergeCell ref="J102:K102"/>
    <mergeCell ref="L102:M102"/>
    <mergeCell ref="H103:I103"/>
    <mergeCell ref="J103:K103"/>
    <mergeCell ref="L103:M103"/>
    <mergeCell ref="H104:I104"/>
    <mergeCell ref="J104:K104"/>
    <mergeCell ref="L104:M104"/>
    <mergeCell ref="H105:I105"/>
    <mergeCell ref="J105:K105"/>
    <mergeCell ref="L105:M105"/>
    <mergeCell ref="H107:I107"/>
    <mergeCell ref="J107:K107"/>
    <mergeCell ref="L107:M107"/>
    <mergeCell ref="N107:O107"/>
    <mergeCell ref="H108:I108"/>
    <mergeCell ref="J108:K108"/>
    <mergeCell ref="L108:M108"/>
    <mergeCell ref="H109:I109"/>
    <mergeCell ref="J109:K109"/>
    <mergeCell ref="L109:M109"/>
    <mergeCell ref="H110:I110"/>
    <mergeCell ref="J110:K110"/>
    <mergeCell ref="L110:M110"/>
    <mergeCell ref="H111:I111"/>
    <mergeCell ref="J111:K111"/>
    <mergeCell ref="L111:M111"/>
    <mergeCell ref="H112:I112"/>
    <mergeCell ref="J112:K112"/>
    <mergeCell ref="L112:M112"/>
    <mergeCell ref="H113:I113"/>
    <mergeCell ref="J113:K113"/>
    <mergeCell ref="L113:M113"/>
    <mergeCell ref="H114:I114"/>
    <mergeCell ref="J114:K114"/>
    <mergeCell ref="L114:M114"/>
    <mergeCell ref="H115:I115"/>
    <mergeCell ref="J115:K115"/>
    <mergeCell ref="L115:M115"/>
    <mergeCell ref="H116:I116"/>
    <mergeCell ref="J116:K116"/>
    <mergeCell ref="L116:M116"/>
    <mergeCell ref="H118:I118"/>
    <mergeCell ref="J118:K118"/>
    <mergeCell ref="L118:M118"/>
    <mergeCell ref="N118:O118"/>
    <mergeCell ref="H119:I119"/>
    <mergeCell ref="J119:K119"/>
    <mergeCell ref="L119:M119"/>
    <mergeCell ref="H120:I120"/>
    <mergeCell ref="J120:K120"/>
    <mergeCell ref="L120:M120"/>
    <mergeCell ref="H121:I121"/>
    <mergeCell ref="J121:K121"/>
    <mergeCell ref="L121:M121"/>
    <mergeCell ref="H122:I122"/>
    <mergeCell ref="J122:K122"/>
    <mergeCell ref="L122:M122"/>
    <mergeCell ref="H123:I123"/>
    <mergeCell ref="J123:K123"/>
    <mergeCell ref="L123:M123"/>
    <mergeCell ref="H127:I127"/>
    <mergeCell ref="J127:K127"/>
    <mergeCell ref="L127:M127"/>
    <mergeCell ref="H124:I124"/>
    <mergeCell ref="J124:K124"/>
    <mergeCell ref="L124:M124"/>
    <mergeCell ref="H125:I125"/>
    <mergeCell ref="J125:K125"/>
    <mergeCell ref="L125:M125"/>
    <mergeCell ref="H126:I126"/>
    <mergeCell ref="J126:K126"/>
    <mergeCell ref="L126:M126"/>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M360"/>
  <sheetViews>
    <sheetView workbookViewId="0">
      <selection activeCell="V20" sqref="V20"/>
    </sheetView>
  </sheetViews>
  <sheetFormatPr defaultRowHeight="12.75"/>
  <cols>
    <col min="18" max="26" width="9.140625" style="89"/>
    <col min="27" max="39" width="9.140625" style="446"/>
  </cols>
  <sheetData>
    <row r="1" spans="1:25" ht="20.25" customHeight="1">
      <c r="A1" s="798" t="s">
        <v>129</v>
      </c>
      <c r="B1" s="799"/>
      <c r="C1" s="799"/>
      <c r="D1" s="799"/>
      <c r="E1" s="799"/>
      <c r="F1" s="799"/>
      <c r="G1" s="799"/>
      <c r="H1" s="799"/>
      <c r="I1" s="799"/>
      <c r="J1" s="799"/>
      <c r="K1" s="799"/>
      <c r="L1" s="799"/>
      <c r="M1" s="799"/>
      <c r="N1" s="799"/>
      <c r="O1" s="799"/>
      <c r="P1" s="799"/>
      <c r="Q1" s="799"/>
      <c r="R1" s="799"/>
      <c r="S1" s="218"/>
      <c r="T1" s="266"/>
      <c r="U1" s="273"/>
      <c r="V1" s="273"/>
      <c r="W1" s="273"/>
      <c r="X1" s="273"/>
      <c r="Y1" s="92"/>
    </row>
    <row r="2" spans="1:25" ht="20.25" customHeight="1">
      <c r="A2" s="800" t="s">
        <v>149</v>
      </c>
      <c r="B2" s="801"/>
      <c r="C2" s="801"/>
      <c r="D2" s="801"/>
      <c r="E2" s="801"/>
      <c r="F2" s="801"/>
      <c r="G2" s="801"/>
      <c r="H2" s="801"/>
      <c r="I2" s="801"/>
      <c r="J2" s="801"/>
      <c r="K2" s="801"/>
      <c r="L2" s="801"/>
      <c r="M2" s="801"/>
      <c r="N2" s="801"/>
      <c r="O2" s="801"/>
      <c r="P2" s="801"/>
      <c r="Q2" s="801"/>
      <c r="R2" s="801"/>
      <c r="S2" s="219"/>
      <c r="T2" s="267"/>
      <c r="U2" s="272"/>
      <c r="V2" s="272"/>
      <c r="W2" s="272"/>
      <c r="X2" s="272"/>
      <c r="Y2" s="92"/>
    </row>
    <row r="3" spans="1:25" ht="9" customHeight="1">
      <c r="A3" s="268"/>
      <c r="B3" s="269"/>
      <c r="C3" s="269"/>
      <c r="D3" s="269"/>
      <c r="E3" s="269"/>
      <c r="F3" s="269"/>
      <c r="G3" s="269"/>
      <c r="H3" s="269"/>
      <c r="I3" s="269"/>
      <c r="J3" s="269"/>
      <c r="K3" s="269"/>
      <c r="L3" s="269"/>
      <c r="M3" s="269"/>
      <c r="N3" s="269"/>
      <c r="O3" s="269"/>
      <c r="P3" s="269"/>
      <c r="Q3" s="269"/>
      <c r="R3" s="269"/>
      <c r="S3" s="219"/>
      <c r="T3" s="267"/>
      <c r="U3" s="272"/>
      <c r="V3" s="272"/>
      <c r="W3" s="272"/>
      <c r="X3" s="272"/>
      <c r="Y3" s="92"/>
    </row>
    <row r="4" spans="1:25" ht="26.25" customHeight="1">
      <c r="A4" s="804" t="s">
        <v>246</v>
      </c>
      <c r="B4" s="805"/>
      <c r="C4" s="805"/>
      <c r="D4" s="805"/>
      <c r="E4" s="805"/>
      <c r="F4" s="805"/>
      <c r="G4" s="805"/>
      <c r="H4" s="805"/>
      <c r="I4" s="805"/>
      <c r="J4" s="805"/>
      <c r="K4" s="805"/>
      <c r="L4" s="805"/>
      <c r="M4" s="805"/>
      <c r="N4" s="805"/>
      <c r="O4" s="805"/>
      <c r="P4" s="805"/>
      <c r="Q4" s="805"/>
      <c r="R4" s="805"/>
      <c r="S4" s="219"/>
      <c r="T4" s="267"/>
      <c r="U4" s="272"/>
      <c r="V4" s="272"/>
      <c r="W4" s="272"/>
      <c r="X4" s="272"/>
      <c r="Y4" s="92"/>
    </row>
    <row r="5" spans="1:25" ht="12.75" customHeight="1">
      <c r="A5" s="217"/>
      <c r="B5" s="186"/>
      <c r="C5" s="117"/>
      <c r="D5" s="117"/>
      <c r="E5" s="117"/>
      <c r="F5" s="117"/>
      <c r="G5" s="117"/>
      <c r="H5" s="186"/>
      <c r="I5" s="186"/>
      <c r="J5" s="119"/>
      <c r="K5" s="119"/>
      <c r="L5" s="119"/>
      <c r="M5" s="186"/>
      <c r="N5" s="271"/>
      <c r="O5" s="118"/>
      <c r="P5" s="186"/>
      <c r="Q5" s="118"/>
      <c r="R5" s="120"/>
      <c r="S5" s="120"/>
      <c r="T5" s="270"/>
      <c r="U5" s="274"/>
      <c r="V5" s="274"/>
      <c r="W5" s="274"/>
      <c r="X5" s="274"/>
      <c r="Y5" s="92"/>
    </row>
    <row r="6" spans="1:25" ht="18.75">
      <c r="A6" s="929" t="s">
        <v>131</v>
      </c>
      <c r="B6" s="930"/>
      <c r="C6" s="930"/>
      <c r="D6" s="930"/>
      <c r="E6" s="930"/>
      <c r="F6" s="930"/>
      <c r="G6" s="930"/>
      <c r="H6" s="930"/>
      <c r="I6" s="930"/>
      <c r="J6" s="930"/>
      <c r="K6" s="930"/>
      <c r="L6" s="930"/>
      <c r="M6" s="930"/>
      <c r="N6" s="930"/>
      <c r="O6" s="930"/>
      <c r="P6" s="930"/>
      <c r="Q6" s="930"/>
      <c r="R6" s="930"/>
      <c r="S6" s="930"/>
      <c r="T6" s="931"/>
    </row>
    <row r="7" spans="1:25">
      <c r="A7" s="228"/>
      <c r="B7" s="229"/>
      <c r="C7" s="229"/>
      <c r="D7" s="229"/>
      <c r="E7" s="229"/>
      <c r="F7" s="229"/>
      <c r="G7" s="229"/>
      <c r="H7" s="229"/>
      <c r="I7" s="229" t="s">
        <v>230</v>
      </c>
      <c r="J7" s="229"/>
      <c r="K7" s="229"/>
      <c r="L7" s="229"/>
      <c r="M7" s="229"/>
      <c r="N7" s="229"/>
      <c r="O7" s="229"/>
      <c r="P7" s="229"/>
      <c r="Q7" s="229"/>
      <c r="R7" s="229"/>
      <c r="S7" s="229"/>
      <c r="T7" s="230"/>
    </row>
    <row r="8" spans="1:25" ht="18.75" customHeight="1">
      <c r="A8" s="244" t="s">
        <v>135</v>
      </c>
      <c r="B8" s="193"/>
      <c r="C8" s="193"/>
      <c r="D8" s="193"/>
      <c r="E8" s="193"/>
      <c r="F8" s="193"/>
      <c r="G8" s="193"/>
      <c r="H8" s="193"/>
      <c r="I8" s="193"/>
      <c r="J8" s="193"/>
      <c r="K8" s="193"/>
      <c r="L8" s="193"/>
      <c r="M8" s="193"/>
      <c r="N8" s="193"/>
      <c r="O8" s="193"/>
      <c r="P8" s="193"/>
      <c r="Q8" s="193"/>
      <c r="R8" s="193"/>
      <c r="S8" s="193"/>
      <c r="T8" s="194"/>
    </row>
    <row r="9" spans="1:25" ht="18.75" customHeight="1">
      <c r="A9" s="241" t="s">
        <v>288</v>
      </c>
      <c r="B9" s="195"/>
      <c r="C9" s="195"/>
      <c r="D9" s="195"/>
      <c r="E9" s="195"/>
      <c r="F9" s="195"/>
      <c r="G9" s="195"/>
      <c r="H9" s="195"/>
      <c r="I9" s="195"/>
      <c r="J9" s="195"/>
      <c r="K9" s="195"/>
      <c r="L9" s="195"/>
      <c r="M9" s="195"/>
      <c r="N9" s="195"/>
      <c r="O9" s="195"/>
      <c r="P9" s="195"/>
      <c r="Q9" s="195"/>
      <c r="R9" s="195"/>
      <c r="S9" s="195"/>
      <c r="T9" s="197"/>
    </row>
    <row r="10" spans="1:25" ht="18.75" customHeight="1">
      <c r="A10" s="242" t="s">
        <v>150</v>
      </c>
      <c r="B10" s="195"/>
      <c r="C10" s="195"/>
      <c r="D10" s="195"/>
      <c r="E10" s="195"/>
      <c r="F10" s="195"/>
      <c r="G10" s="195"/>
      <c r="H10" s="195"/>
      <c r="I10" s="195"/>
      <c r="J10" s="195"/>
      <c r="K10" s="195"/>
      <c r="L10" s="195"/>
      <c r="M10" s="195"/>
      <c r="N10" s="195"/>
      <c r="O10" s="195"/>
      <c r="P10" s="195"/>
      <c r="Q10" s="195"/>
      <c r="R10" s="195"/>
      <c r="S10" s="195"/>
      <c r="T10" s="197"/>
    </row>
    <row r="11" spans="1:25" ht="18.75" customHeight="1">
      <c r="A11" s="242" t="s">
        <v>289</v>
      </c>
      <c r="B11" s="195"/>
      <c r="C11" s="195"/>
      <c r="D11" s="195"/>
      <c r="E11" s="195"/>
      <c r="F11" s="195"/>
      <c r="G11" s="195"/>
      <c r="H11" s="195"/>
      <c r="I11" s="195"/>
      <c r="J11" s="195"/>
      <c r="K11" s="195"/>
      <c r="L11" s="195"/>
      <c r="M11" s="195"/>
      <c r="N11" s="195"/>
      <c r="O11" s="195"/>
      <c r="P11" s="195"/>
      <c r="Q11" s="195"/>
      <c r="R11" s="195"/>
      <c r="S11" s="195"/>
      <c r="T11" s="197"/>
    </row>
    <row r="12" spans="1:25" ht="18.75" customHeight="1">
      <c r="A12" s="242" t="s">
        <v>200</v>
      </c>
      <c r="B12" s="195"/>
      <c r="C12" s="195"/>
      <c r="D12" s="195"/>
      <c r="E12" s="195"/>
      <c r="F12" s="195"/>
      <c r="G12" s="195"/>
      <c r="H12" s="195"/>
      <c r="I12" s="195"/>
      <c r="J12" s="195"/>
      <c r="K12" s="195"/>
      <c r="L12" s="195"/>
      <c r="M12" s="195"/>
      <c r="N12" s="195"/>
      <c r="O12" s="195"/>
      <c r="P12" s="195"/>
      <c r="Q12" s="195"/>
      <c r="R12" s="195"/>
      <c r="S12" s="195"/>
      <c r="T12" s="197"/>
    </row>
    <row r="13" spans="1:25" ht="18.75" customHeight="1">
      <c r="A13" s="242" t="s">
        <v>201</v>
      </c>
      <c r="B13" s="195"/>
      <c r="C13" s="195"/>
      <c r="D13" s="195"/>
      <c r="E13" s="195"/>
      <c r="F13" s="195"/>
      <c r="G13" s="195"/>
      <c r="H13" s="195"/>
      <c r="I13" s="195"/>
      <c r="J13" s="195"/>
      <c r="K13" s="195"/>
      <c r="L13" s="195"/>
      <c r="M13" s="195"/>
      <c r="N13" s="195"/>
      <c r="O13" s="195"/>
      <c r="P13" s="195"/>
      <c r="Q13" s="195"/>
      <c r="R13" s="195"/>
      <c r="S13" s="195"/>
      <c r="T13" s="197"/>
    </row>
    <row r="14" spans="1:25" ht="18.75" customHeight="1">
      <c r="A14" s="242" t="s">
        <v>270</v>
      </c>
      <c r="B14" s="195"/>
      <c r="C14" s="195"/>
      <c r="D14" s="195"/>
      <c r="E14" s="195"/>
      <c r="F14" s="195"/>
      <c r="G14" s="195"/>
      <c r="H14" s="195"/>
      <c r="I14" s="195"/>
      <c r="J14" s="195"/>
      <c r="K14" s="195"/>
      <c r="L14" s="195"/>
      <c r="M14" s="195"/>
      <c r="N14" s="195"/>
      <c r="O14" s="195"/>
      <c r="P14" s="195"/>
      <c r="Q14" s="195"/>
      <c r="R14" s="195"/>
      <c r="S14" s="195"/>
      <c r="T14" s="197"/>
    </row>
    <row r="15" spans="1:25" ht="18.75" customHeight="1">
      <c r="A15" s="242" t="s">
        <v>207</v>
      </c>
      <c r="B15" s="195"/>
      <c r="C15" s="195"/>
      <c r="D15" s="195"/>
      <c r="E15" s="195"/>
      <c r="F15" s="195"/>
      <c r="G15" s="195"/>
      <c r="H15" s="195"/>
      <c r="I15" s="195"/>
      <c r="J15" s="195"/>
      <c r="K15" s="195"/>
      <c r="L15" s="195"/>
      <c r="M15" s="195"/>
      <c r="N15" s="195"/>
      <c r="O15" s="195"/>
      <c r="P15" s="195"/>
      <c r="Q15" s="195"/>
      <c r="R15" s="195"/>
      <c r="S15" s="195"/>
      <c r="T15" s="197"/>
    </row>
    <row r="16" spans="1:25" ht="18.75" customHeight="1">
      <c r="A16" s="242"/>
      <c r="B16" s="195"/>
      <c r="C16" s="195"/>
      <c r="D16" s="195"/>
      <c r="E16" s="195"/>
      <c r="F16" s="195"/>
      <c r="G16" s="195"/>
      <c r="H16" s="195"/>
      <c r="I16" s="195"/>
      <c r="J16" s="195"/>
      <c r="K16" s="195"/>
      <c r="L16" s="195"/>
      <c r="M16" s="195"/>
      <c r="N16" s="195"/>
      <c r="O16" s="195"/>
      <c r="P16" s="195"/>
      <c r="Q16" s="195"/>
      <c r="R16" s="195"/>
      <c r="S16" s="195"/>
      <c r="T16" s="197"/>
    </row>
    <row r="17" spans="1:20" ht="18.75" customHeight="1">
      <c r="A17" s="243" t="s">
        <v>136</v>
      </c>
      <c r="B17" s="195"/>
      <c r="C17" s="195"/>
      <c r="D17" s="195"/>
      <c r="E17" s="195"/>
      <c r="F17" s="195"/>
      <c r="G17" s="195"/>
      <c r="H17" s="195"/>
      <c r="I17" s="195"/>
      <c r="J17" s="195"/>
      <c r="K17" s="195"/>
      <c r="L17" s="195"/>
      <c r="M17" s="195"/>
      <c r="N17" s="195"/>
      <c r="O17" s="195"/>
      <c r="P17" s="195"/>
      <c r="Q17" s="195"/>
      <c r="R17" s="195"/>
      <c r="S17" s="195"/>
      <c r="T17" s="197"/>
    </row>
    <row r="18" spans="1:20" ht="18.75" customHeight="1">
      <c r="A18" s="242" t="s">
        <v>290</v>
      </c>
      <c r="B18" s="195"/>
      <c r="C18" s="195"/>
      <c r="D18" s="195"/>
      <c r="E18" s="195"/>
      <c r="F18" s="195"/>
      <c r="G18" s="195"/>
      <c r="H18" s="195"/>
      <c r="I18" s="195"/>
      <c r="J18" s="195"/>
      <c r="K18" s="195"/>
      <c r="L18" s="195"/>
      <c r="M18" s="195"/>
      <c r="N18" s="195"/>
      <c r="O18" s="195"/>
      <c r="P18" s="195"/>
      <c r="Q18" s="195"/>
      <c r="R18" s="195"/>
      <c r="S18" s="195"/>
      <c r="T18" s="197"/>
    </row>
    <row r="19" spans="1:20" ht="18.75" customHeight="1">
      <c r="A19" s="242" t="s">
        <v>291</v>
      </c>
      <c r="B19" s="195"/>
      <c r="C19" s="195"/>
      <c r="D19" s="195"/>
      <c r="E19" s="195"/>
      <c r="F19" s="195"/>
      <c r="G19" s="195"/>
      <c r="H19" s="195"/>
      <c r="I19" s="195"/>
      <c r="J19" s="195"/>
      <c r="K19" s="195"/>
      <c r="L19" s="195"/>
      <c r="M19" s="195"/>
      <c r="N19" s="195"/>
      <c r="O19" s="195"/>
      <c r="P19" s="195"/>
      <c r="Q19" s="195"/>
      <c r="R19" s="195"/>
      <c r="S19" s="195"/>
      <c r="T19" s="197"/>
    </row>
    <row r="20" spans="1:20" ht="18.75" customHeight="1">
      <c r="A20" s="242" t="s">
        <v>292</v>
      </c>
      <c r="B20" s="195"/>
      <c r="C20" s="195"/>
      <c r="D20" s="195"/>
      <c r="E20" s="195"/>
      <c r="F20" s="195"/>
      <c r="G20" s="195"/>
      <c r="H20" s="195"/>
      <c r="I20" s="195"/>
      <c r="J20" s="195"/>
      <c r="K20" s="195"/>
      <c r="L20" s="195"/>
      <c r="M20" s="195"/>
      <c r="N20" s="195"/>
      <c r="O20" s="195"/>
      <c r="P20" s="195"/>
      <c r="Q20" s="195"/>
      <c r="R20" s="195"/>
      <c r="S20" s="195"/>
      <c r="T20" s="197"/>
    </row>
    <row r="21" spans="1:20" ht="18.75" customHeight="1">
      <c r="A21" s="242" t="s">
        <v>293</v>
      </c>
      <c r="B21" s="195"/>
      <c r="C21" s="195"/>
      <c r="D21" s="195"/>
      <c r="E21" s="195"/>
      <c r="F21" s="195"/>
      <c r="G21" s="195"/>
      <c r="H21" s="195"/>
      <c r="I21" s="195"/>
      <c r="J21" s="195"/>
      <c r="K21" s="195"/>
      <c r="L21" s="195"/>
      <c r="M21" s="195"/>
      <c r="N21" s="195"/>
      <c r="O21" s="195"/>
      <c r="P21" s="195"/>
      <c r="Q21" s="195"/>
      <c r="R21" s="195"/>
      <c r="S21" s="195"/>
      <c r="T21" s="197"/>
    </row>
    <row r="22" spans="1:20" ht="18.75" customHeight="1">
      <c r="A22" s="242" t="s">
        <v>151</v>
      </c>
      <c r="B22" s="195"/>
      <c r="C22" s="195"/>
      <c r="D22" s="195"/>
      <c r="E22" s="195"/>
      <c r="F22" s="195"/>
      <c r="G22" s="195"/>
      <c r="H22" s="195"/>
      <c r="I22" s="195"/>
      <c r="J22" s="195"/>
      <c r="K22" s="195"/>
      <c r="L22" s="195"/>
      <c r="M22" s="195"/>
      <c r="N22" s="195"/>
      <c r="O22" s="195"/>
      <c r="P22" s="195"/>
      <c r="Q22" s="195"/>
      <c r="R22" s="195"/>
      <c r="S22" s="195"/>
      <c r="T22" s="197"/>
    </row>
    <row r="23" spans="1:20" ht="18.75" customHeight="1">
      <c r="A23" s="242" t="s">
        <v>294</v>
      </c>
      <c r="B23" s="195"/>
      <c r="C23" s="195"/>
      <c r="D23" s="195"/>
      <c r="E23" s="195"/>
      <c r="F23" s="195"/>
      <c r="G23" s="195"/>
      <c r="H23" s="195"/>
      <c r="I23" s="195"/>
      <c r="J23" s="195"/>
      <c r="K23" s="195"/>
      <c r="L23" s="195"/>
      <c r="M23" s="195"/>
      <c r="N23" s="195"/>
      <c r="O23" s="195"/>
      <c r="P23" s="195"/>
      <c r="Q23" s="195"/>
      <c r="R23" s="195"/>
      <c r="S23" s="195"/>
      <c r="T23" s="197"/>
    </row>
    <row r="24" spans="1:20" ht="18.75" customHeight="1">
      <c r="A24" s="242" t="s">
        <v>295</v>
      </c>
      <c r="B24" s="195"/>
      <c r="C24" s="195"/>
      <c r="D24" s="195"/>
      <c r="E24" s="195"/>
      <c r="F24" s="195"/>
      <c r="G24" s="195"/>
      <c r="H24" s="195"/>
      <c r="I24" s="195"/>
      <c r="J24" s="195"/>
      <c r="K24" s="195"/>
      <c r="L24" s="195"/>
      <c r="M24" s="195"/>
      <c r="N24" s="195"/>
      <c r="O24" s="195"/>
      <c r="P24" s="195"/>
      <c r="Q24" s="195"/>
      <c r="R24" s="195"/>
      <c r="S24" s="195"/>
      <c r="T24" s="197"/>
    </row>
    <row r="25" spans="1:20" ht="18.75" customHeight="1">
      <c r="A25" s="242" t="s">
        <v>296</v>
      </c>
      <c r="B25" s="195"/>
      <c r="C25" s="195"/>
      <c r="D25" s="195"/>
      <c r="E25" s="195"/>
      <c r="F25" s="195"/>
      <c r="G25" s="195"/>
      <c r="H25" s="195"/>
      <c r="I25" s="195"/>
      <c r="J25" s="195"/>
      <c r="K25" s="195"/>
      <c r="L25" s="195"/>
      <c r="M25" s="195"/>
      <c r="N25" s="195"/>
      <c r="O25" s="195"/>
      <c r="P25" s="195"/>
      <c r="Q25" s="195"/>
      <c r="R25" s="195"/>
      <c r="S25" s="195"/>
      <c r="T25" s="197"/>
    </row>
    <row r="26" spans="1:20" ht="18.75" customHeight="1">
      <c r="A26" s="242"/>
      <c r="B26" s="195"/>
      <c r="C26" s="195"/>
      <c r="D26" s="195"/>
      <c r="E26" s="195"/>
      <c r="F26" s="195"/>
      <c r="G26" s="195"/>
      <c r="H26" s="195"/>
      <c r="I26" s="195"/>
      <c r="J26" s="195"/>
      <c r="K26" s="195"/>
      <c r="L26" s="195"/>
      <c r="M26" s="195"/>
      <c r="N26" s="195"/>
      <c r="O26" s="195"/>
      <c r="P26" s="195"/>
      <c r="Q26" s="195"/>
      <c r="R26" s="195"/>
      <c r="S26" s="195"/>
      <c r="T26" s="197"/>
    </row>
    <row r="27" spans="1:20" ht="18.75" customHeight="1">
      <c r="A27" s="243" t="s">
        <v>137</v>
      </c>
      <c r="B27" s="195"/>
      <c r="C27" s="195"/>
      <c r="D27" s="195"/>
      <c r="E27" s="195"/>
      <c r="F27" s="195"/>
      <c r="G27" s="195"/>
      <c r="H27" s="195"/>
      <c r="I27" s="195"/>
      <c r="J27" s="195"/>
      <c r="K27" s="195"/>
      <c r="L27" s="195"/>
      <c r="M27" s="195"/>
      <c r="N27" s="195"/>
      <c r="O27" s="195"/>
      <c r="P27" s="195"/>
      <c r="Q27" s="195"/>
      <c r="R27" s="195"/>
      <c r="S27" s="195"/>
      <c r="T27" s="197"/>
    </row>
    <row r="28" spans="1:20" ht="18.75" customHeight="1">
      <c r="A28" s="242" t="s">
        <v>297</v>
      </c>
      <c r="B28" s="195"/>
      <c r="C28" s="195"/>
      <c r="D28" s="195"/>
      <c r="E28" s="195"/>
      <c r="F28" s="195"/>
      <c r="G28" s="195"/>
      <c r="H28" s="195"/>
      <c r="I28" s="195"/>
      <c r="J28" s="195"/>
      <c r="K28" s="195"/>
      <c r="L28" s="195"/>
      <c r="M28" s="195"/>
      <c r="N28" s="195"/>
      <c r="O28" s="195"/>
      <c r="P28" s="195"/>
      <c r="Q28" s="195"/>
      <c r="R28" s="195"/>
      <c r="S28" s="195"/>
      <c r="T28" s="197"/>
    </row>
    <row r="29" spans="1:20" ht="18.75" customHeight="1">
      <c r="A29" s="242" t="s">
        <v>0</v>
      </c>
      <c r="B29" s="195"/>
      <c r="C29" s="195"/>
      <c r="D29" s="195"/>
      <c r="E29" s="195"/>
      <c r="F29" s="195"/>
      <c r="G29" s="195"/>
      <c r="H29" s="195"/>
      <c r="I29" s="195"/>
      <c r="J29" s="195"/>
      <c r="K29" s="195"/>
      <c r="L29" s="195"/>
      <c r="M29" s="195"/>
      <c r="N29" s="195"/>
      <c r="O29" s="195"/>
      <c r="P29" s="195"/>
      <c r="Q29" s="195"/>
      <c r="R29" s="195"/>
      <c r="S29" s="195"/>
      <c r="T29" s="197"/>
    </row>
    <row r="30" spans="1:20" ht="18.75" customHeight="1">
      <c r="A30" s="242" t="s">
        <v>298</v>
      </c>
      <c r="B30" s="195"/>
      <c r="C30" s="195"/>
      <c r="D30" s="195"/>
      <c r="E30" s="195"/>
      <c r="F30" s="195"/>
      <c r="G30" s="195"/>
      <c r="H30" s="195"/>
      <c r="I30" s="195"/>
      <c r="J30" s="195"/>
      <c r="K30" s="195"/>
      <c r="L30" s="195"/>
      <c r="M30" s="195"/>
      <c r="N30" s="195"/>
      <c r="O30" s="195"/>
      <c r="P30" s="195"/>
      <c r="Q30" s="195"/>
      <c r="R30" s="195"/>
      <c r="S30" s="195"/>
      <c r="T30" s="197"/>
    </row>
    <row r="31" spans="1:20" ht="18.75" customHeight="1">
      <c r="A31" s="242" t="s">
        <v>299</v>
      </c>
      <c r="B31" s="195"/>
      <c r="C31" s="195"/>
      <c r="D31" s="195"/>
      <c r="E31" s="195"/>
      <c r="F31" s="195"/>
      <c r="G31" s="195"/>
      <c r="H31" s="195"/>
      <c r="I31" s="195"/>
      <c r="J31" s="195"/>
      <c r="K31" s="195"/>
      <c r="L31" s="195"/>
      <c r="M31" s="195"/>
      <c r="N31" s="195"/>
      <c r="O31" s="195"/>
      <c r="P31" s="195"/>
      <c r="Q31" s="195"/>
      <c r="R31" s="195"/>
      <c r="S31" s="195"/>
      <c r="T31" s="197"/>
    </row>
    <row r="32" spans="1:20" ht="18.75" customHeight="1">
      <c r="A32" s="239"/>
      <c r="B32" s="195"/>
      <c r="C32" s="195"/>
      <c r="D32" s="195"/>
      <c r="E32" s="195"/>
      <c r="F32" s="195"/>
      <c r="G32" s="195"/>
      <c r="H32" s="195"/>
      <c r="I32" s="195"/>
      <c r="J32" s="195"/>
      <c r="K32" s="195"/>
      <c r="L32" s="195"/>
      <c r="M32" s="195"/>
      <c r="N32" s="195"/>
      <c r="O32" s="195"/>
      <c r="P32" s="195"/>
      <c r="Q32" s="195"/>
      <c r="R32" s="195"/>
      <c r="S32" s="195"/>
      <c r="T32" s="197"/>
    </row>
    <row r="33" spans="1:20" ht="18.75" customHeight="1">
      <c r="A33" s="243" t="s">
        <v>138</v>
      </c>
      <c r="B33" s="195"/>
      <c r="C33" s="195"/>
      <c r="D33" s="195"/>
      <c r="E33" s="195"/>
      <c r="F33" s="195"/>
      <c r="G33" s="195"/>
      <c r="H33" s="195"/>
      <c r="I33" s="195"/>
      <c r="J33" s="195"/>
      <c r="K33" s="195"/>
      <c r="L33" s="195"/>
      <c r="M33" s="195"/>
      <c r="N33" s="195"/>
      <c r="O33" s="195"/>
      <c r="P33" s="195"/>
      <c r="Q33" s="195"/>
      <c r="R33" s="195"/>
      <c r="S33" s="195"/>
      <c r="T33" s="197"/>
    </row>
    <row r="34" spans="1:20" ht="18.75" customHeight="1">
      <c r="A34" s="242" t="s">
        <v>251</v>
      </c>
      <c r="B34" s="195"/>
      <c r="C34" s="195"/>
      <c r="D34" s="195"/>
      <c r="E34" s="195"/>
      <c r="F34" s="195"/>
      <c r="G34" s="195"/>
      <c r="H34" s="195"/>
      <c r="I34" s="195"/>
      <c r="J34" s="195"/>
      <c r="K34" s="195"/>
      <c r="L34" s="195"/>
      <c r="M34" s="195"/>
      <c r="N34" s="195"/>
      <c r="O34" s="195"/>
      <c r="P34" s="195"/>
      <c r="Q34" s="195"/>
      <c r="R34" s="195"/>
      <c r="S34" s="195"/>
      <c r="T34" s="197"/>
    </row>
    <row r="35" spans="1:20" ht="18.75" customHeight="1">
      <c r="A35" s="242" t="s">
        <v>252</v>
      </c>
      <c r="B35" s="195"/>
      <c r="C35" s="195"/>
      <c r="D35" s="195"/>
      <c r="E35" s="195"/>
      <c r="F35" s="195"/>
      <c r="G35" s="195"/>
      <c r="H35" s="195"/>
      <c r="I35" s="195"/>
      <c r="J35" s="195"/>
      <c r="K35" s="195"/>
      <c r="L35" s="195"/>
      <c r="M35" s="195"/>
      <c r="N35" s="195"/>
      <c r="O35" s="195"/>
      <c r="P35" s="195"/>
      <c r="Q35" s="195"/>
      <c r="R35" s="195"/>
      <c r="S35" s="195"/>
      <c r="T35" s="197"/>
    </row>
    <row r="36" spans="1:20" ht="18.75" customHeight="1">
      <c r="A36" s="242" t="s">
        <v>249</v>
      </c>
      <c r="B36" s="195"/>
      <c r="C36" s="195"/>
      <c r="D36" s="195"/>
      <c r="E36" s="195"/>
      <c r="F36" s="195"/>
      <c r="G36" s="195"/>
      <c r="H36" s="195"/>
      <c r="I36" s="195"/>
      <c r="J36" s="195"/>
      <c r="K36" s="195"/>
      <c r="L36" s="195"/>
      <c r="M36" s="195"/>
      <c r="N36" s="195"/>
      <c r="O36" s="195"/>
      <c r="P36" s="195"/>
      <c r="Q36" s="195"/>
      <c r="R36" s="195"/>
      <c r="S36" s="195"/>
      <c r="T36" s="197"/>
    </row>
    <row r="37" spans="1:20" ht="18.75" customHeight="1">
      <c r="A37" s="242" t="s">
        <v>253</v>
      </c>
      <c r="B37" s="195"/>
      <c r="C37" s="195"/>
      <c r="D37" s="195"/>
      <c r="E37" s="195"/>
      <c r="F37" s="195"/>
      <c r="G37" s="195"/>
      <c r="H37" s="195"/>
      <c r="I37" s="195"/>
      <c r="J37" s="195"/>
      <c r="K37" s="195"/>
      <c r="L37" s="195"/>
      <c r="M37" s="195"/>
      <c r="N37" s="195"/>
      <c r="O37" s="195"/>
      <c r="P37" s="195"/>
      <c r="Q37" s="195"/>
      <c r="R37" s="195"/>
      <c r="S37" s="195"/>
      <c r="T37" s="197"/>
    </row>
    <row r="38" spans="1:20" ht="18.75" customHeight="1">
      <c r="A38" s="242" t="s">
        <v>250</v>
      </c>
      <c r="B38" s="195"/>
      <c r="C38" s="195"/>
      <c r="D38" s="195"/>
      <c r="E38" s="195"/>
      <c r="F38" s="195"/>
      <c r="G38" s="195"/>
      <c r="H38" s="195"/>
      <c r="I38" s="195"/>
      <c r="J38" s="195"/>
      <c r="K38" s="195"/>
      <c r="L38" s="195"/>
      <c r="M38" s="195"/>
      <c r="N38" s="195"/>
      <c r="O38" s="195"/>
      <c r="P38" s="195"/>
      <c r="Q38" s="195"/>
      <c r="R38" s="195"/>
      <c r="S38" s="195"/>
      <c r="T38" s="197"/>
    </row>
    <row r="39" spans="1:20" ht="18.75" customHeight="1">
      <c r="A39" s="242" t="s">
        <v>254</v>
      </c>
      <c r="B39" s="195"/>
      <c r="C39" s="195"/>
      <c r="D39" s="195"/>
      <c r="E39" s="195"/>
      <c r="F39" s="195"/>
      <c r="G39" s="195"/>
      <c r="H39" s="195"/>
      <c r="I39" s="195"/>
      <c r="J39" s="195"/>
      <c r="K39" s="195"/>
      <c r="L39" s="195"/>
      <c r="M39" s="195"/>
      <c r="N39" s="195"/>
      <c r="O39" s="195"/>
      <c r="P39" s="195"/>
      <c r="Q39" s="195"/>
      <c r="R39" s="195"/>
      <c r="S39" s="195"/>
      <c r="T39" s="197"/>
    </row>
    <row r="40" spans="1:20" ht="18.75" customHeight="1">
      <c r="A40" s="240"/>
      <c r="B40" s="200"/>
      <c r="C40" s="200"/>
      <c r="D40" s="200"/>
      <c r="E40" s="200"/>
      <c r="F40" s="200"/>
      <c r="G40" s="200"/>
      <c r="H40" s="200"/>
      <c r="I40" s="200"/>
      <c r="J40" s="200"/>
      <c r="K40" s="200"/>
      <c r="L40" s="200"/>
      <c r="M40" s="200"/>
      <c r="N40" s="200"/>
      <c r="O40" s="200"/>
      <c r="P40" s="200"/>
      <c r="Q40" s="200"/>
      <c r="R40" s="200"/>
      <c r="S40" s="200"/>
      <c r="T40" s="201"/>
    </row>
    <row r="41" spans="1:20" ht="18.75" customHeight="1">
      <c r="A41" s="929" t="s">
        <v>132</v>
      </c>
      <c r="B41" s="932"/>
      <c r="C41" s="932"/>
      <c r="D41" s="932"/>
      <c r="E41" s="932"/>
      <c r="F41" s="932"/>
      <c r="G41" s="932"/>
      <c r="H41" s="932"/>
      <c r="I41" s="932"/>
      <c r="J41" s="932"/>
      <c r="K41" s="932"/>
      <c r="L41" s="932"/>
      <c r="M41" s="932"/>
      <c r="N41" s="932"/>
      <c r="O41" s="932"/>
      <c r="P41" s="932"/>
      <c r="Q41" s="932"/>
      <c r="R41" s="932"/>
      <c r="S41" s="932"/>
      <c r="T41" s="868"/>
    </row>
    <row r="42" spans="1:20" ht="18.75" customHeight="1">
      <c r="A42" s="228"/>
      <c r="B42" s="229"/>
      <c r="C42" s="229"/>
      <c r="D42" s="229"/>
      <c r="E42" s="229"/>
      <c r="F42" s="229"/>
      <c r="G42" s="229"/>
      <c r="H42" s="229"/>
      <c r="I42" s="229"/>
      <c r="J42" s="229"/>
      <c r="K42" s="229"/>
      <c r="L42" s="229"/>
      <c r="M42" s="229"/>
      <c r="N42" s="229"/>
      <c r="O42" s="229"/>
      <c r="P42" s="229"/>
      <c r="Q42" s="229"/>
      <c r="R42" s="229"/>
      <c r="S42" s="229"/>
      <c r="T42" s="230"/>
    </row>
    <row r="43" spans="1:20" ht="18.75" customHeight="1">
      <c r="A43" s="192"/>
      <c r="B43" s="193"/>
      <c r="C43" s="193"/>
      <c r="D43" s="193"/>
      <c r="E43" s="193"/>
      <c r="F43" s="193"/>
      <c r="G43" s="193"/>
      <c r="H43" s="193"/>
      <c r="I43" s="193"/>
      <c r="J43" s="193"/>
      <c r="K43" s="193"/>
      <c r="L43" s="193"/>
      <c r="M43" s="193"/>
      <c r="N43" s="193"/>
      <c r="O43" s="193"/>
      <c r="P43" s="193"/>
      <c r="Q43" s="193"/>
      <c r="R43" s="193"/>
      <c r="S43" s="193"/>
      <c r="T43" s="194"/>
    </row>
    <row r="44" spans="1:20" ht="18.75" customHeight="1">
      <c r="A44" s="243" t="s">
        <v>1</v>
      </c>
      <c r="B44" s="195"/>
      <c r="C44" s="195"/>
      <c r="D44" s="195"/>
      <c r="E44" s="245"/>
      <c r="F44" s="195"/>
      <c r="G44" s="246" t="s">
        <v>264</v>
      </c>
      <c r="H44" s="195"/>
      <c r="I44" s="195"/>
      <c r="J44" s="195"/>
      <c r="K44" s="196"/>
      <c r="L44" s="195"/>
      <c r="M44" s="195"/>
      <c r="N44" s="195"/>
      <c r="O44" s="195"/>
      <c r="P44" s="195"/>
      <c r="Q44" s="195"/>
      <c r="R44" s="195"/>
      <c r="S44" s="195"/>
      <c r="T44" s="197"/>
    </row>
    <row r="45" spans="1:20" ht="18.75" customHeight="1">
      <c r="A45" s="242" t="s">
        <v>3</v>
      </c>
      <c r="B45" s="195"/>
      <c r="C45" s="195"/>
      <c r="D45" s="195"/>
      <c r="E45" s="245"/>
      <c r="F45" s="195"/>
      <c r="G45" s="246"/>
      <c r="H45" s="195"/>
      <c r="I45" s="195"/>
      <c r="J45" s="195"/>
      <c r="K45" s="195"/>
      <c r="L45" s="195"/>
      <c r="M45" s="195"/>
      <c r="N45" s="195"/>
      <c r="O45" s="195"/>
      <c r="P45" s="195"/>
      <c r="Q45" s="195"/>
      <c r="R45" s="195"/>
      <c r="S45" s="195"/>
      <c r="T45" s="197"/>
    </row>
    <row r="46" spans="1:20" ht="18.75" customHeight="1">
      <c r="A46" s="198"/>
      <c r="B46" s="195"/>
      <c r="C46" s="195"/>
      <c r="D46" s="195"/>
      <c r="E46" s="245"/>
      <c r="F46" s="195"/>
      <c r="G46" s="246"/>
      <c r="H46" s="195"/>
      <c r="I46" s="195"/>
      <c r="J46" s="195"/>
      <c r="K46" s="195"/>
      <c r="L46" s="195"/>
      <c r="M46" s="195"/>
      <c r="N46" s="195"/>
      <c r="O46" s="195"/>
      <c r="P46" s="195"/>
      <c r="Q46" s="195"/>
      <c r="R46" s="195"/>
      <c r="S46" s="195"/>
      <c r="T46" s="197"/>
    </row>
    <row r="47" spans="1:20" ht="18.75" customHeight="1">
      <c r="A47" s="243" t="s">
        <v>2</v>
      </c>
      <c r="B47" s="195"/>
      <c r="C47" s="195"/>
      <c r="D47" s="195"/>
      <c r="E47" s="245"/>
      <c r="F47" s="195"/>
      <c r="G47" s="246" t="s">
        <v>14</v>
      </c>
      <c r="H47" s="195"/>
      <c r="I47" s="195"/>
      <c r="J47" s="195"/>
      <c r="K47" s="196"/>
      <c r="L47" s="195"/>
      <c r="M47" s="195"/>
      <c r="N47" s="195"/>
      <c r="O47" s="195"/>
      <c r="P47" s="195"/>
      <c r="Q47" s="195"/>
      <c r="R47" s="195"/>
      <c r="S47" s="195"/>
      <c r="T47" s="197"/>
    </row>
    <row r="48" spans="1:20" ht="18.75" customHeight="1">
      <c r="A48" s="242" t="s">
        <v>6</v>
      </c>
      <c r="B48" s="195"/>
      <c r="C48" s="195"/>
      <c r="D48" s="195"/>
      <c r="E48" s="245"/>
      <c r="F48" s="195"/>
      <c r="G48" s="246"/>
      <c r="H48" s="195"/>
      <c r="I48" s="195"/>
      <c r="J48" s="195"/>
      <c r="K48" s="195"/>
      <c r="L48" s="195"/>
      <c r="M48" s="195"/>
      <c r="N48" s="195"/>
      <c r="O48" s="195"/>
      <c r="P48" s="195"/>
      <c r="Q48" s="195"/>
      <c r="R48" s="195"/>
      <c r="S48" s="195"/>
      <c r="T48" s="197"/>
    </row>
    <row r="49" spans="1:20" ht="18.75" customHeight="1">
      <c r="A49" s="198"/>
      <c r="B49" s="195"/>
      <c r="C49" s="195"/>
      <c r="D49" s="195"/>
      <c r="E49" s="245"/>
      <c r="F49" s="195"/>
      <c r="G49" s="246"/>
      <c r="H49" s="195"/>
      <c r="I49" s="195"/>
      <c r="J49" s="195"/>
      <c r="K49" s="195"/>
      <c r="L49" s="195"/>
      <c r="M49" s="195"/>
      <c r="N49" s="195"/>
      <c r="O49" s="195"/>
      <c r="P49" s="195"/>
      <c r="Q49" s="195"/>
      <c r="R49" s="195"/>
      <c r="S49" s="195"/>
      <c r="T49" s="197"/>
    </row>
    <row r="50" spans="1:20" ht="18.75" customHeight="1">
      <c r="A50" s="243" t="s">
        <v>4</v>
      </c>
      <c r="B50" s="195"/>
      <c r="C50" s="195"/>
      <c r="D50" s="195"/>
      <c r="E50" s="245"/>
      <c r="F50" s="195"/>
      <c r="G50" s="246" t="s">
        <v>265</v>
      </c>
      <c r="H50" s="195"/>
      <c r="I50" s="195"/>
      <c r="J50" s="195"/>
      <c r="K50" s="196"/>
      <c r="L50" s="195"/>
      <c r="M50" s="195"/>
      <c r="N50" s="195"/>
      <c r="O50" s="195"/>
      <c r="P50" s="195"/>
      <c r="Q50" s="195"/>
      <c r="R50" s="195"/>
      <c r="S50" s="195"/>
      <c r="T50" s="197"/>
    </row>
    <row r="51" spans="1:20" ht="18.75" customHeight="1">
      <c r="A51" s="242" t="s">
        <v>5</v>
      </c>
      <c r="B51" s="195"/>
      <c r="C51" s="195"/>
      <c r="D51" s="195"/>
      <c r="E51" s="245"/>
      <c r="F51" s="195"/>
      <c r="G51" s="246"/>
      <c r="H51" s="195"/>
      <c r="I51" s="195"/>
      <c r="J51" s="195"/>
      <c r="K51" s="195"/>
      <c r="L51" s="195"/>
      <c r="M51" s="195"/>
      <c r="N51" s="195"/>
      <c r="O51" s="195"/>
      <c r="P51" s="195"/>
      <c r="Q51" s="195"/>
      <c r="R51" s="195"/>
      <c r="S51" s="195"/>
      <c r="T51" s="197"/>
    </row>
    <row r="52" spans="1:20" ht="18.75" customHeight="1">
      <c r="A52" s="198"/>
      <c r="B52" s="195"/>
      <c r="C52" s="195"/>
      <c r="D52" s="195"/>
      <c r="E52" s="245"/>
      <c r="F52" s="195"/>
      <c r="G52" s="246"/>
      <c r="H52" s="195"/>
      <c r="I52" s="195"/>
      <c r="J52" s="195"/>
      <c r="K52" s="195"/>
      <c r="L52" s="195"/>
      <c r="M52" s="195"/>
      <c r="N52" s="195"/>
      <c r="O52" s="195"/>
      <c r="P52" s="195"/>
      <c r="Q52" s="195"/>
      <c r="R52" s="195"/>
      <c r="S52" s="195"/>
      <c r="T52" s="197"/>
    </row>
    <row r="53" spans="1:20" ht="18.75" customHeight="1">
      <c r="A53" s="243" t="s">
        <v>7</v>
      </c>
      <c r="B53" s="195"/>
      <c r="C53" s="195"/>
      <c r="D53" s="195"/>
      <c r="E53" s="245"/>
      <c r="F53" s="195"/>
      <c r="G53" s="246" t="s">
        <v>106</v>
      </c>
      <c r="H53" s="195"/>
      <c r="I53" s="195"/>
      <c r="J53" s="195"/>
      <c r="K53" s="196"/>
      <c r="L53" s="195"/>
      <c r="M53" s="195"/>
      <c r="N53" s="195"/>
      <c r="O53" s="195"/>
      <c r="P53" s="195"/>
      <c r="Q53" s="195"/>
      <c r="R53" s="195"/>
      <c r="S53" s="195"/>
      <c r="T53" s="197"/>
    </row>
    <row r="54" spans="1:20" ht="18.75" customHeight="1">
      <c r="A54" s="242" t="s">
        <v>8</v>
      </c>
      <c r="B54" s="195"/>
      <c r="C54" s="195"/>
      <c r="D54" s="195"/>
      <c r="E54" s="195"/>
      <c r="F54" s="195"/>
      <c r="G54" s="246"/>
      <c r="H54" s="195"/>
      <c r="I54" s="195"/>
      <c r="J54" s="195"/>
      <c r="K54" s="195"/>
      <c r="L54" s="195"/>
      <c r="M54" s="195"/>
      <c r="N54" s="195"/>
      <c r="O54" s="195"/>
      <c r="P54" s="195"/>
      <c r="Q54" s="195"/>
      <c r="R54" s="195"/>
      <c r="S54" s="195"/>
      <c r="T54" s="197"/>
    </row>
    <row r="55" spans="1:20" ht="18.75" customHeight="1">
      <c r="A55" s="198"/>
      <c r="B55" s="195"/>
      <c r="C55" s="195"/>
      <c r="D55" s="195"/>
      <c r="E55" s="195"/>
      <c r="F55" s="195"/>
      <c r="G55" s="246"/>
      <c r="H55" s="195"/>
      <c r="I55" s="195"/>
      <c r="J55" s="195"/>
      <c r="K55" s="195"/>
      <c r="L55" s="195"/>
      <c r="M55" s="195"/>
      <c r="N55" s="195"/>
      <c r="O55" s="195"/>
      <c r="P55" s="195"/>
      <c r="Q55" s="195"/>
      <c r="R55" s="195"/>
      <c r="S55" s="195"/>
      <c r="T55" s="197"/>
    </row>
    <row r="56" spans="1:20" ht="18.75" customHeight="1">
      <c r="A56" s="243" t="s">
        <v>9</v>
      </c>
      <c r="B56" s="195"/>
      <c r="C56" s="195"/>
      <c r="D56" s="195"/>
      <c r="E56" s="195"/>
      <c r="F56" s="195"/>
      <c r="G56" s="246"/>
      <c r="H56" s="195"/>
      <c r="I56" s="195"/>
      <c r="J56" s="195"/>
      <c r="K56" s="196"/>
      <c r="L56" s="195"/>
      <c r="M56" s="195"/>
      <c r="N56" s="195"/>
      <c r="O56" s="195"/>
      <c r="P56" s="195"/>
      <c r="Q56" s="195"/>
      <c r="R56" s="195"/>
      <c r="S56" s="195"/>
      <c r="T56" s="197"/>
    </row>
    <row r="57" spans="1:20" ht="18.75" customHeight="1">
      <c r="A57" s="243" t="s">
        <v>16</v>
      </c>
      <c r="B57" s="195"/>
      <c r="C57" s="195"/>
      <c r="D57" s="195"/>
      <c r="E57" s="195"/>
      <c r="F57" s="195"/>
      <c r="G57" s="246" t="s">
        <v>180</v>
      </c>
      <c r="H57" s="195"/>
      <c r="I57" s="195"/>
      <c r="J57" s="195"/>
      <c r="K57" s="195"/>
      <c r="L57" s="195"/>
      <c r="M57" s="195"/>
      <c r="N57" s="195"/>
      <c r="O57" s="195"/>
      <c r="P57" s="195"/>
      <c r="Q57" s="195"/>
      <c r="R57" s="195"/>
      <c r="S57" s="195"/>
      <c r="T57" s="197"/>
    </row>
    <row r="58" spans="1:20" ht="18.75" customHeight="1">
      <c r="A58" s="242" t="s">
        <v>3</v>
      </c>
      <c r="B58" s="195"/>
      <c r="C58" s="195"/>
      <c r="D58" s="195"/>
      <c r="E58" s="195"/>
      <c r="F58" s="195"/>
      <c r="G58" s="246"/>
      <c r="H58" s="195"/>
      <c r="I58" s="195"/>
      <c r="J58" s="195"/>
      <c r="K58" s="195"/>
      <c r="L58" s="195"/>
      <c r="M58" s="195"/>
      <c r="N58" s="195"/>
      <c r="O58" s="195"/>
      <c r="P58" s="195"/>
      <c r="Q58" s="195"/>
      <c r="R58" s="195"/>
      <c r="S58" s="195"/>
      <c r="T58" s="197"/>
    </row>
    <row r="59" spans="1:20" ht="18.75" customHeight="1">
      <c r="A59" s="242"/>
      <c r="B59" s="195"/>
      <c r="C59" s="195"/>
      <c r="D59" s="195"/>
      <c r="E59" s="195"/>
      <c r="F59" s="195"/>
      <c r="G59" s="246"/>
      <c r="H59" s="195"/>
      <c r="I59" s="195"/>
      <c r="J59" s="195"/>
      <c r="K59" s="195"/>
      <c r="L59" s="195"/>
      <c r="M59" s="195"/>
      <c r="N59" s="195"/>
      <c r="O59" s="195"/>
      <c r="P59" s="195"/>
      <c r="Q59" s="195"/>
      <c r="R59" s="195"/>
      <c r="S59" s="195"/>
      <c r="T59" s="197"/>
    </row>
    <row r="60" spans="1:20" ht="18.75" customHeight="1">
      <c r="A60" s="243" t="s">
        <v>10</v>
      </c>
      <c r="B60" s="195"/>
      <c r="C60" s="195"/>
      <c r="D60" s="195"/>
      <c r="E60" s="195"/>
      <c r="F60" s="195"/>
      <c r="G60" s="246" t="s">
        <v>168</v>
      </c>
      <c r="H60" s="195"/>
      <c r="I60" s="195"/>
      <c r="J60" s="195"/>
      <c r="K60" s="196"/>
      <c r="L60" s="195"/>
      <c r="M60" s="195"/>
      <c r="N60" s="195"/>
      <c r="O60" s="195"/>
      <c r="P60" s="195"/>
      <c r="Q60" s="195"/>
      <c r="R60" s="195"/>
      <c r="S60" s="195"/>
      <c r="T60" s="197"/>
    </row>
    <row r="61" spans="1:20" ht="18.75" customHeight="1">
      <c r="A61" s="242" t="s">
        <v>11</v>
      </c>
      <c r="B61" s="195"/>
      <c r="C61" s="195"/>
      <c r="D61" s="195"/>
      <c r="E61" s="195"/>
      <c r="F61" s="195"/>
      <c r="G61" s="246" t="s">
        <v>169</v>
      </c>
      <c r="H61" s="195"/>
      <c r="I61" s="195"/>
      <c r="J61" s="195"/>
      <c r="K61" s="195"/>
      <c r="L61" s="195"/>
      <c r="M61" s="195"/>
      <c r="N61" s="195"/>
      <c r="O61" s="195"/>
      <c r="P61" s="195"/>
      <c r="Q61" s="195"/>
      <c r="R61" s="195"/>
      <c r="S61" s="195"/>
      <c r="T61" s="197"/>
    </row>
    <row r="62" spans="1:20" ht="18.75" customHeight="1">
      <c r="A62" s="242"/>
      <c r="B62" s="195"/>
      <c r="C62" s="195"/>
      <c r="D62" s="195"/>
      <c r="E62" s="195"/>
      <c r="F62" s="195"/>
      <c r="G62" s="246"/>
      <c r="H62" s="195"/>
      <c r="I62" s="195"/>
      <c r="J62" s="195"/>
      <c r="K62" s="195"/>
      <c r="L62" s="195"/>
      <c r="M62" s="195"/>
      <c r="N62" s="195"/>
      <c r="O62" s="195"/>
      <c r="P62" s="195"/>
      <c r="Q62" s="195"/>
      <c r="R62" s="195"/>
      <c r="S62" s="195"/>
      <c r="T62" s="197"/>
    </row>
    <row r="63" spans="1:20" ht="18.75" customHeight="1">
      <c r="A63" s="243" t="s">
        <v>12</v>
      </c>
      <c r="B63" s="195"/>
      <c r="C63" s="195"/>
      <c r="D63" s="195"/>
      <c r="E63" s="195"/>
      <c r="F63" s="195"/>
      <c r="G63" s="247" t="s">
        <v>17</v>
      </c>
      <c r="H63" s="195"/>
      <c r="I63" s="195"/>
      <c r="J63" s="195"/>
      <c r="K63" s="195"/>
      <c r="L63" s="196"/>
      <c r="M63" s="195"/>
      <c r="N63" s="195"/>
      <c r="O63" s="195"/>
      <c r="P63" s="195"/>
      <c r="Q63" s="195"/>
      <c r="R63" s="195"/>
      <c r="S63" s="195"/>
      <c r="T63" s="197"/>
    </row>
    <row r="64" spans="1:20" ht="18.75" customHeight="1">
      <c r="A64" s="242" t="s">
        <v>3</v>
      </c>
      <c r="B64" s="195"/>
      <c r="C64" s="195"/>
      <c r="D64" s="195"/>
      <c r="E64" s="195"/>
      <c r="F64" s="195"/>
      <c r="G64" s="246" t="s">
        <v>170</v>
      </c>
      <c r="H64" s="195"/>
      <c r="I64" s="195"/>
      <c r="J64" s="195"/>
      <c r="K64" s="195"/>
      <c r="L64" s="196"/>
      <c r="M64" s="195"/>
      <c r="N64" s="195"/>
      <c r="O64" s="195"/>
      <c r="P64" s="195"/>
      <c r="Q64" s="195"/>
      <c r="R64" s="195"/>
      <c r="S64" s="195"/>
      <c r="T64" s="197"/>
    </row>
    <row r="65" spans="1:20" ht="18.75" customHeight="1">
      <c r="A65" s="245"/>
      <c r="B65" s="195"/>
      <c r="C65" s="195"/>
      <c r="D65" s="195"/>
      <c r="E65" s="195"/>
      <c r="F65" s="195"/>
      <c r="G65" s="246" t="s">
        <v>171</v>
      </c>
      <c r="H65" s="195"/>
      <c r="I65" s="195"/>
      <c r="J65" s="195"/>
      <c r="K65" s="195"/>
      <c r="L65" s="195"/>
      <c r="M65" s="195"/>
      <c r="N65" s="195"/>
      <c r="O65" s="195"/>
      <c r="P65" s="195"/>
      <c r="Q65" s="195"/>
      <c r="R65" s="195"/>
      <c r="S65" s="195"/>
      <c r="T65" s="197"/>
    </row>
    <row r="66" spans="1:20" ht="18.75" customHeight="1">
      <c r="A66" s="198"/>
      <c r="B66" s="195"/>
      <c r="C66" s="195"/>
      <c r="D66" s="195"/>
      <c r="E66" s="195"/>
      <c r="F66" s="195"/>
      <c r="G66" s="246" t="s">
        <v>172</v>
      </c>
      <c r="H66" s="195"/>
      <c r="I66" s="195"/>
      <c r="J66" s="195"/>
      <c r="K66" s="195"/>
      <c r="L66" s="195"/>
      <c r="M66" s="195"/>
      <c r="N66" s="195"/>
      <c r="O66" s="195"/>
      <c r="P66" s="195"/>
      <c r="Q66" s="195"/>
      <c r="R66" s="195"/>
      <c r="S66" s="195"/>
      <c r="T66" s="197"/>
    </row>
    <row r="67" spans="1:20" ht="18.75" customHeight="1">
      <c r="A67" s="198"/>
      <c r="B67" s="195"/>
      <c r="C67" s="195"/>
      <c r="D67" s="195"/>
      <c r="E67" s="195"/>
      <c r="F67" s="195"/>
      <c r="G67" s="246"/>
      <c r="H67" s="195"/>
      <c r="I67" s="195"/>
      <c r="J67" s="195"/>
      <c r="K67" s="195"/>
      <c r="L67" s="195"/>
      <c r="M67" s="195"/>
      <c r="N67" s="195"/>
      <c r="O67" s="195"/>
      <c r="P67" s="195"/>
      <c r="Q67" s="195"/>
      <c r="R67" s="195"/>
      <c r="S67" s="195"/>
      <c r="T67" s="197"/>
    </row>
    <row r="68" spans="1:20" ht="18.75" customHeight="1">
      <c r="A68" s="243" t="s">
        <v>13</v>
      </c>
      <c r="B68" s="195"/>
      <c r="C68" s="195"/>
      <c r="D68" s="195"/>
      <c r="E68" s="195"/>
      <c r="F68" s="195"/>
      <c r="G68" s="246" t="s">
        <v>173</v>
      </c>
      <c r="H68" s="195"/>
      <c r="I68" s="195"/>
      <c r="J68" s="195"/>
      <c r="K68" s="195"/>
      <c r="L68" s="195"/>
      <c r="M68" s="195"/>
      <c r="N68" s="195"/>
      <c r="O68" s="195"/>
      <c r="P68" s="195"/>
      <c r="Q68" s="195"/>
      <c r="R68" s="195"/>
      <c r="S68" s="195"/>
      <c r="T68" s="197"/>
    </row>
    <row r="69" spans="1:20" ht="18.75" customHeight="1">
      <c r="A69" s="242" t="s">
        <v>3</v>
      </c>
      <c r="B69" s="195"/>
      <c r="C69" s="195"/>
      <c r="D69" s="195"/>
      <c r="E69" s="195"/>
      <c r="F69" s="195"/>
      <c r="G69" s="246"/>
      <c r="H69" s="195"/>
      <c r="I69" s="195"/>
      <c r="J69" s="195"/>
      <c r="K69" s="195"/>
      <c r="L69" s="195"/>
      <c r="M69" s="195"/>
      <c r="N69" s="195"/>
      <c r="O69" s="195"/>
      <c r="P69" s="195"/>
      <c r="Q69" s="195"/>
      <c r="R69" s="195"/>
      <c r="S69" s="195"/>
      <c r="T69" s="197"/>
    </row>
    <row r="70" spans="1:20" ht="18.75" customHeight="1">
      <c r="A70" s="242"/>
      <c r="B70" s="195"/>
      <c r="C70" s="195"/>
      <c r="D70" s="195"/>
      <c r="E70" s="195"/>
      <c r="F70" s="195"/>
      <c r="G70" s="246"/>
      <c r="H70" s="195"/>
      <c r="I70" s="195"/>
      <c r="J70" s="195"/>
      <c r="K70" s="195"/>
      <c r="L70" s="195"/>
      <c r="M70" s="195"/>
      <c r="N70" s="195"/>
      <c r="O70" s="195"/>
      <c r="P70" s="195"/>
      <c r="Q70" s="195"/>
      <c r="R70" s="195"/>
      <c r="S70" s="195"/>
      <c r="T70" s="197"/>
    </row>
    <row r="71" spans="1:20" ht="18.75" customHeight="1">
      <c r="A71" s="243" t="s">
        <v>15</v>
      </c>
      <c r="B71" s="195"/>
      <c r="C71" s="195"/>
      <c r="D71" s="195"/>
      <c r="E71" s="195"/>
      <c r="F71" s="195"/>
      <c r="G71" s="246" t="s">
        <v>18</v>
      </c>
      <c r="H71" s="195"/>
      <c r="I71" s="195"/>
      <c r="J71" s="195"/>
      <c r="K71" s="195"/>
      <c r="L71" s="195"/>
      <c r="M71" s="195"/>
      <c r="N71" s="195"/>
      <c r="O71" s="195"/>
      <c r="P71" s="195"/>
      <c r="Q71" s="195"/>
      <c r="R71" s="195"/>
      <c r="S71" s="195"/>
      <c r="T71" s="197"/>
    </row>
    <row r="72" spans="1:20" ht="18.75" customHeight="1">
      <c r="A72" s="242" t="s">
        <v>263</v>
      </c>
      <c r="B72" s="195"/>
      <c r="C72" s="195"/>
      <c r="D72" s="195"/>
      <c r="E72" s="195"/>
      <c r="F72" s="195"/>
      <c r="G72" s="246" t="s">
        <v>19</v>
      </c>
      <c r="H72" s="195"/>
      <c r="I72" s="195"/>
      <c r="J72" s="195"/>
      <c r="K72" s="195"/>
      <c r="L72" s="195"/>
      <c r="M72" s="195"/>
      <c r="N72" s="195"/>
      <c r="O72" s="195"/>
      <c r="P72" s="195"/>
      <c r="Q72" s="195"/>
      <c r="R72" s="195"/>
      <c r="S72" s="195"/>
      <c r="T72" s="197"/>
    </row>
    <row r="73" spans="1:20" ht="18.75" customHeight="1">
      <c r="A73" s="242"/>
      <c r="B73" s="195"/>
      <c r="C73" s="195"/>
      <c r="D73" s="195"/>
      <c r="E73" s="195"/>
      <c r="F73" s="195"/>
      <c r="G73" s="246" t="s">
        <v>20</v>
      </c>
      <c r="H73" s="195"/>
      <c r="I73" s="195"/>
      <c r="J73" s="195"/>
      <c r="K73" s="195"/>
      <c r="L73" s="195"/>
      <c r="M73" s="195"/>
      <c r="N73" s="195"/>
      <c r="O73" s="195"/>
      <c r="P73" s="195"/>
      <c r="Q73" s="195"/>
      <c r="R73" s="195"/>
      <c r="S73" s="195"/>
      <c r="T73" s="197"/>
    </row>
    <row r="74" spans="1:20" ht="18.75" customHeight="1">
      <c r="A74" s="242"/>
      <c r="B74" s="195"/>
      <c r="C74" s="195"/>
      <c r="D74" s="195"/>
      <c r="E74" s="195"/>
      <c r="F74" s="195"/>
      <c r="G74" s="246"/>
      <c r="H74" s="195"/>
      <c r="I74" s="195"/>
      <c r="J74" s="195"/>
      <c r="K74" s="195"/>
      <c r="L74" s="195"/>
      <c r="M74" s="195"/>
      <c r="N74" s="195"/>
      <c r="O74" s="195"/>
      <c r="P74" s="195"/>
      <c r="Q74" s="195"/>
      <c r="R74" s="195"/>
      <c r="S74" s="195"/>
      <c r="T74" s="197"/>
    </row>
    <row r="75" spans="1:20" ht="18.75" customHeight="1">
      <c r="A75" s="243" t="s">
        <v>248</v>
      </c>
      <c r="B75" s="195"/>
      <c r="C75" s="195"/>
      <c r="D75" s="195"/>
      <c r="E75" s="195"/>
      <c r="F75" s="195"/>
      <c r="G75" s="246" t="s">
        <v>262</v>
      </c>
      <c r="H75" s="195"/>
      <c r="I75" s="195"/>
      <c r="J75" s="195"/>
      <c r="K75" s="195"/>
      <c r="L75" s="195"/>
      <c r="M75" s="195"/>
      <c r="N75" s="195"/>
      <c r="O75" s="195"/>
      <c r="P75" s="195"/>
      <c r="Q75" s="195"/>
      <c r="R75" s="195"/>
      <c r="S75" s="195"/>
      <c r="T75" s="197"/>
    </row>
    <row r="76" spans="1:20" ht="18.75" customHeight="1">
      <c r="A76" s="199"/>
      <c r="B76" s="200"/>
      <c r="C76" s="200"/>
      <c r="D76" s="200"/>
      <c r="E76" s="200"/>
      <c r="F76" s="200"/>
      <c r="G76" s="200"/>
      <c r="H76" s="200"/>
      <c r="I76" s="200"/>
      <c r="J76" s="200"/>
      <c r="K76" s="200"/>
      <c r="L76" s="200"/>
      <c r="M76" s="200"/>
      <c r="N76" s="200"/>
      <c r="O76" s="200"/>
      <c r="P76" s="200"/>
      <c r="Q76" s="200"/>
      <c r="R76" s="200"/>
      <c r="S76" s="200"/>
      <c r="T76" s="201"/>
    </row>
    <row r="77" spans="1:20" ht="18.75" customHeight="1">
      <c r="A77" s="929" t="s">
        <v>133</v>
      </c>
      <c r="B77" s="930"/>
      <c r="C77" s="930"/>
      <c r="D77" s="930"/>
      <c r="E77" s="930"/>
      <c r="F77" s="930"/>
      <c r="G77" s="930"/>
      <c r="H77" s="930"/>
      <c r="I77" s="930"/>
      <c r="J77" s="930"/>
      <c r="K77" s="930"/>
      <c r="L77" s="930"/>
      <c r="M77" s="930"/>
      <c r="N77" s="930"/>
      <c r="O77" s="930"/>
      <c r="P77" s="930"/>
      <c r="Q77" s="930"/>
      <c r="R77" s="930"/>
      <c r="S77" s="231"/>
      <c r="T77" s="232"/>
    </row>
    <row r="78" spans="1:20" ht="18.75" customHeight="1">
      <c r="A78" s="264"/>
      <c r="B78" s="32"/>
      <c r="C78" s="32"/>
      <c r="D78" s="32"/>
      <c r="E78" s="32"/>
      <c r="F78" s="32"/>
      <c r="G78" s="32"/>
      <c r="H78" s="32"/>
      <c r="I78" s="32"/>
      <c r="J78" s="32"/>
      <c r="K78" s="32"/>
      <c r="L78" s="32"/>
      <c r="M78" s="32"/>
      <c r="N78" s="32"/>
      <c r="O78" s="32"/>
      <c r="P78" s="32"/>
      <c r="Q78" s="32"/>
      <c r="R78" s="32"/>
      <c r="S78" s="32"/>
      <c r="T78" s="107"/>
    </row>
    <row r="79" spans="1:20" ht="18.75" customHeight="1">
      <c r="A79" s="478" t="s">
        <v>140</v>
      </c>
      <c r="B79" s="479"/>
      <c r="C79" s="479"/>
      <c r="D79" s="479"/>
      <c r="E79" s="479"/>
      <c r="F79" s="479"/>
      <c r="G79" s="479"/>
      <c r="H79" s="479"/>
      <c r="I79" s="479"/>
      <c r="J79" s="479"/>
      <c r="K79" s="479"/>
      <c r="L79" s="479"/>
      <c r="M79" s="479"/>
      <c r="N79" s="479"/>
      <c r="O79" s="479"/>
      <c r="P79" s="479"/>
      <c r="Q79" s="479"/>
      <c r="R79" s="479"/>
      <c r="S79" s="479"/>
      <c r="T79" s="480"/>
    </row>
    <row r="80" spans="1:20" ht="18.75" customHeight="1">
      <c r="A80" s="481" t="s">
        <v>142</v>
      </c>
      <c r="B80" s="482"/>
      <c r="C80" s="482"/>
      <c r="D80" s="482"/>
      <c r="E80" s="482"/>
      <c r="F80" s="482"/>
      <c r="G80" s="482"/>
      <c r="H80" s="482"/>
      <c r="I80" s="482"/>
      <c r="J80" s="482"/>
      <c r="K80" s="482"/>
      <c r="L80" s="482"/>
      <c r="M80" s="482"/>
      <c r="N80" s="482"/>
      <c r="O80" s="482"/>
      <c r="P80" s="482"/>
      <c r="Q80" s="482"/>
      <c r="R80" s="482"/>
      <c r="S80" s="482"/>
      <c r="T80" s="483"/>
    </row>
    <row r="81" spans="1:20" ht="18.75" customHeight="1">
      <c r="A81" s="481" t="s">
        <v>143</v>
      </c>
      <c r="B81" s="482"/>
      <c r="C81" s="482"/>
      <c r="D81" s="482"/>
      <c r="E81" s="482"/>
      <c r="F81" s="482"/>
      <c r="G81" s="482"/>
      <c r="H81" s="482"/>
      <c r="I81" s="482"/>
      <c r="J81" s="482"/>
      <c r="K81" s="482"/>
      <c r="L81" s="482"/>
      <c r="M81" s="482"/>
      <c r="N81" s="482"/>
      <c r="O81" s="482"/>
      <c r="P81" s="482"/>
      <c r="Q81" s="482"/>
      <c r="R81" s="482"/>
      <c r="S81" s="482"/>
      <c r="T81" s="483"/>
    </row>
    <row r="82" spans="1:20" ht="18.75" customHeight="1">
      <c r="A82" s="484" t="s">
        <v>141</v>
      </c>
      <c r="B82" s="482"/>
      <c r="C82" s="482"/>
      <c r="D82" s="482"/>
      <c r="E82" s="482"/>
      <c r="F82" s="482"/>
      <c r="G82" s="482"/>
      <c r="H82" s="482"/>
      <c r="I82" s="482"/>
      <c r="J82" s="482"/>
      <c r="K82" s="482"/>
      <c r="L82" s="482"/>
      <c r="M82" s="482"/>
      <c r="N82" s="482"/>
      <c r="O82" s="482"/>
      <c r="P82" s="482"/>
      <c r="Q82" s="482"/>
      <c r="R82" s="482"/>
      <c r="S82" s="482"/>
      <c r="T82" s="483"/>
    </row>
    <row r="83" spans="1:20" ht="18.75" customHeight="1">
      <c r="A83" s="481" t="s">
        <v>144</v>
      </c>
      <c r="B83" s="482"/>
      <c r="C83" s="482"/>
      <c r="D83" s="482"/>
      <c r="E83" s="482"/>
      <c r="F83" s="482"/>
      <c r="G83" s="482"/>
      <c r="H83" s="482"/>
      <c r="I83" s="482"/>
      <c r="J83" s="482"/>
      <c r="K83" s="482"/>
      <c r="L83" s="482"/>
      <c r="M83" s="482"/>
      <c r="N83" s="482"/>
      <c r="O83" s="482"/>
      <c r="P83" s="482"/>
      <c r="Q83" s="482"/>
      <c r="R83" s="482"/>
      <c r="S83" s="482"/>
      <c r="T83" s="483"/>
    </row>
    <row r="84" spans="1:20" ht="18.75" customHeight="1">
      <c r="A84" s="484" t="s">
        <v>139</v>
      </c>
      <c r="B84" s="482"/>
      <c r="C84" s="482"/>
      <c r="D84" s="482"/>
      <c r="E84" s="482"/>
      <c r="F84" s="482"/>
      <c r="G84" s="482"/>
      <c r="H84" s="482"/>
      <c r="I84" s="482"/>
      <c r="J84" s="482"/>
      <c r="K84" s="482"/>
      <c r="L84" s="482"/>
      <c r="M84" s="482"/>
      <c r="N84" s="482"/>
      <c r="O84" s="482"/>
      <c r="P84" s="482"/>
      <c r="Q84" s="482"/>
      <c r="R84" s="482"/>
      <c r="S84" s="482"/>
      <c r="T84" s="483"/>
    </row>
    <row r="85" spans="1:20" ht="18.75" customHeight="1">
      <c r="A85" s="481" t="s">
        <v>255</v>
      </c>
      <c r="B85" s="482"/>
      <c r="C85" s="482"/>
      <c r="D85" s="482"/>
      <c r="E85" s="482"/>
      <c r="F85" s="482"/>
      <c r="G85" s="482"/>
      <c r="H85" s="482"/>
      <c r="I85" s="482"/>
      <c r="J85" s="482"/>
      <c r="K85" s="482"/>
      <c r="L85" s="482"/>
      <c r="M85" s="482"/>
      <c r="N85" s="482"/>
      <c r="O85" s="482"/>
      <c r="P85" s="482"/>
      <c r="Q85" s="482"/>
      <c r="R85" s="482"/>
      <c r="S85" s="482"/>
      <c r="T85" s="483"/>
    </row>
    <row r="86" spans="1:20" ht="18.75" customHeight="1">
      <c r="A86" s="481" t="s">
        <v>256</v>
      </c>
      <c r="B86" s="482"/>
      <c r="C86" s="482"/>
      <c r="D86" s="482"/>
      <c r="E86" s="482"/>
      <c r="F86" s="482"/>
      <c r="G86" s="482"/>
      <c r="H86" s="482"/>
      <c r="I86" s="482"/>
      <c r="J86" s="482"/>
      <c r="K86" s="482"/>
      <c r="L86" s="482"/>
      <c r="M86" s="482"/>
      <c r="N86" s="482"/>
      <c r="O86" s="482"/>
      <c r="P86" s="482"/>
      <c r="Q86" s="482"/>
      <c r="R86" s="482"/>
      <c r="S86" s="482"/>
      <c r="T86" s="483"/>
    </row>
    <row r="87" spans="1:20" ht="18.75" customHeight="1">
      <c r="A87" s="487" t="s">
        <v>258</v>
      </c>
      <c r="B87" s="482"/>
      <c r="C87" s="482"/>
      <c r="D87" s="482"/>
      <c r="E87" s="482"/>
      <c r="F87" s="482"/>
      <c r="G87" s="482"/>
      <c r="H87" s="482"/>
      <c r="I87" s="482"/>
      <c r="J87" s="482"/>
      <c r="K87" s="482"/>
      <c r="L87" s="482"/>
      <c r="M87" s="482"/>
      <c r="N87" s="482"/>
      <c r="O87" s="482"/>
      <c r="P87" s="482"/>
      <c r="Q87" s="482"/>
      <c r="R87" s="482"/>
      <c r="S87" s="482"/>
      <c r="T87" s="483"/>
    </row>
    <row r="88" spans="1:20" ht="18.75" customHeight="1">
      <c r="A88" s="488" t="s">
        <v>257</v>
      </c>
      <c r="B88" s="485"/>
      <c r="C88" s="485"/>
      <c r="D88" s="485"/>
      <c r="E88" s="485"/>
      <c r="F88" s="485"/>
      <c r="G88" s="485"/>
      <c r="H88" s="485"/>
      <c r="I88" s="485"/>
      <c r="J88" s="485"/>
      <c r="K88" s="485"/>
      <c r="L88" s="485"/>
      <c r="M88" s="485"/>
      <c r="N88" s="485"/>
      <c r="O88" s="485"/>
      <c r="P88" s="485"/>
      <c r="Q88" s="485"/>
      <c r="R88" s="485"/>
      <c r="S88" s="485"/>
      <c r="T88" s="486"/>
    </row>
    <row r="89" spans="1:20">
      <c r="A89" s="89"/>
      <c r="B89" s="89"/>
      <c r="C89" s="89"/>
      <c r="D89" s="89"/>
      <c r="E89" s="89"/>
      <c r="F89" s="89"/>
      <c r="G89" s="89"/>
      <c r="H89" s="89"/>
      <c r="I89" s="89"/>
      <c r="J89" s="89"/>
      <c r="K89" s="89"/>
      <c r="L89" s="89"/>
      <c r="M89" s="89"/>
      <c r="N89" s="89"/>
      <c r="O89" s="89"/>
      <c r="P89" s="89"/>
      <c r="Q89" s="89"/>
    </row>
    <row r="90" spans="1:20">
      <c r="A90" s="89"/>
      <c r="B90" s="89"/>
      <c r="C90" s="89"/>
      <c r="D90" s="89"/>
      <c r="E90" s="89"/>
      <c r="F90" s="89"/>
      <c r="G90" s="89"/>
      <c r="H90" s="89"/>
      <c r="I90" s="89"/>
      <c r="J90" s="89"/>
      <c r="K90" s="89"/>
      <c r="L90" s="89"/>
      <c r="M90" s="89"/>
      <c r="N90" s="89"/>
      <c r="O90" s="89"/>
      <c r="P90" s="89"/>
      <c r="Q90" s="89"/>
    </row>
    <row r="91" spans="1:20">
      <c r="A91" s="89"/>
      <c r="B91" s="89"/>
      <c r="C91" s="89"/>
      <c r="D91" s="89"/>
      <c r="E91" s="89"/>
      <c r="F91" s="89"/>
      <c r="G91" s="89"/>
      <c r="H91" s="89"/>
      <c r="I91" s="89"/>
      <c r="J91" s="89"/>
      <c r="K91" s="89"/>
      <c r="L91" s="89"/>
      <c r="M91" s="89"/>
      <c r="N91" s="89"/>
      <c r="O91" s="89"/>
      <c r="P91" s="89"/>
      <c r="Q91" s="89"/>
    </row>
    <row r="92" spans="1:20">
      <c r="A92" s="89"/>
      <c r="B92" s="89"/>
      <c r="C92" s="89"/>
      <c r="D92" s="89"/>
      <c r="E92" s="89"/>
      <c r="F92" s="89"/>
      <c r="G92" s="89"/>
      <c r="H92" s="89"/>
      <c r="I92" s="89"/>
      <c r="J92" s="89"/>
      <c r="K92" s="89"/>
      <c r="L92" s="89"/>
      <c r="M92" s="89"/>
      <c r="N92" s="89"/>
      <c r="O92" s="89"/>
      <c r="P92" s="89"/>
      <c r="Q92" s="89"/>
    </row>
    <row r="93" spans="1:20">
      <c r="A93" s="89"/>
      <c r="B93" s="89"/>
      <c r="C93" s="89"/>
      <c r="D93" s="89"/>
      <c r="E93" s="89"/>
      <c r="F93" s="89"/>
      <c r="G93" s="89"/>
      <c r="H93" s="89"/>
      <c r="I93" s="89"/>
      <c r="J93" s="89"/>
      <c r="K93" s="89"/>
      <c r="L93" s="89"/>
      <c r="M93" s="89"/>
      <c r="N93" s="89"/>
      <c r="O93" s="89"/>
      <c r="P93" s="89"/>
      <c r="Q93" s="89"/>
    </row>
    <row r="94" spans="1:20">
      <c r="A94" s="89"/>
      <c r="B94" s="89"/>
      <c r="C94" s="89"/>
      <c r="D94" s="89"/>
      <c r="E94" s="89"/>
      <c r="F94" s="89"/>
      <c r="G94" s="89"/>
      <c r="H94" s="89"/>
      <c r="I94" s="89"/>
      <c r="J94" s="89"/>
      <c r="K94" s="89"/>
      <c r="L94" s="89"/>
      <c r="M94" s="89"/>
      <c r="N94" s="89"/>
      <c r="O94" s="89"/>
      <c r="P94" s="89"/>
      <c r="Q94" s="89"/>
    </row>
    <row r="95" spans="1:20">
      <c r="A95" s="89"/>
      <c r="B95" s="89"/>
      <c r="C95" s="89"/>
      <c r="D95" s="89"/>
      <c r="E95" s="89"/>
      <c r="F95" s="89"/>
      <c r="G95" s="89"/>
      <c r="H95" s="89"/>
      <c r="I95" s="89"/>
      <c r="J95" s="89"/>
      <c r="K95" s="89"/>
      <c r="L95" s="89"/>
      <c r="M95" s="89"/>
      <c r="N95" s="89"/>
      <c r="O95" s="89"/>
      <c r="P95" s="89"/>
      <c r="Q95" s="89"/>
    </row>
    <row r="96" spans="1:20">
      <c r="A96" s="89"/>
      <c r="B96" s="89"/>
      <c r="C96" s="89"/>
      <c r="D96" s="89"/>
      <c r="E96" s="89"/>
      <c r="F96" s="89"/>
      <c r="G96" s="89"/>
      <c r="H96" s="89"/>
      <c r="I96" s="89"/>
      <c r="J96" s="89"/>
      <c r="K96" s="89"/>
      <c r="L96" s="89"/>
      <c r="M96" s="89"/>
      <c r="N96" s="89"/>
      <c r="O96" s="89"/>
      <c r="P96" s="89"/>
      <c r="Q96" s="89"/>
    </row>
    <row r="97" spans="1:17">
      <c r="A97" s="89"/>
      <c r="B97" s="89"/>
      <c r="C97" s="89"/>
      <c r="D97" s="89"/>
      <c r="E97" s="89"/>
      <c r="F97" s="89"/>
      <c r="G97" s="89"/>
      <c r="H97" s="89"/>
      <c r="I97" s="89"/>
      <c r="J97" s="89"/>
      <c r="K97" s="89"/>
      <c r="L97" s="89"/>
      <c r="M97" s="89"/>
      <c r="N97" s="89"/>
      <c r="O97" s="89"/>
      <c r="P97" s="89"/>
      <c r="Q97" s="89"/>
    </row>
    <row r="98" spans="1:17">
      <c r="A98" s="89"/>
      <c r="B98" s="89"/>
      <c r="C98" s="89"/>
      <c r="D98" s="89"/>
      <c r="E98" s="89"/>
      <c r="F98" s="89"/>
      <c r="G98" s="89"/>
      <c r="H98" s="89"/>
      <c r="I98" s="89"/>
      <c r="J98" s="89"/>
      <c r="K98" s="89"/>
      <c r="L98" s="89"/>
      <c r="M98" s="89"/>
      <c r="N98" s="89"/>
      <c r="O98" s="89"/>
      <c r="P98" s="89"/>
      <c r="Q98" s="89"/>
    </row>
    <row r="99" spans="1:17">
      <c r="A99" s="89"/>
      <c r="B99" s="89"/>
      <c r="C99" s="89"/>
      <c r="D99" s="89"/>
      <c r="E99" s="89"/>
      <c r="F99" s="89"/>
      <c r="G99" s="89"/>
      <c r="H99" s="89"/>
      <c r="I99" s="89"/>
      <c r="J99" s="89"/>
      <c r="K99" s="89"/>
      <c r="L99" s="89"/>
      <c r="M99" s="89"/>
      <c r="N99" s="89"/>
      <c r="O99" s="89"/>
      <c r="P99" s="89"/>
      <c r="Q99" s="89"/>
    </row>
    <row r="100" spans="1:17">
      <c r="A100" s="89"/>
      <c r="B100" s="89"/>
      <c r="C100" s="89"/>
      <c r="D100" s="89"/>
      <c r="E100" s="89"/>
      <c r="F100" s="89"/>
      <c r="G100" s="89"/>
      <c r="H100" s="89"/>
      <c r="I100" s="89"/>
      <c r="J100" s="89"/>
      <c r="K100" s="89"/>
      <c r="L100" s="89"/>
      <c r="M100" s="89"/>
      <c r="N100" s="89"/>
      <c r="O100" s="89"/>
      <c r="P100" s="89"/>
      <c r="Q100" s="89"/>
    </row>
    <row r="101" spans="1:17">
      <c r="A101" s="89"/>
      <c r="B101" s="89"/>
      <c r="C101" s="89"/>
      <c r="D101" s="89"/>
      <c r="E101" s="89"/>
      <c r="F101" s="89"/>
      <c r="G101" s="89"/>
      <c r="H101" s="89"/>
      <c r="I101" s="89"/>
      <c r="J101" s="89"/>
      <c r="K101" s="89"/>
      <c r="L101" s="89"/>
      <c r="M101" s="89"/>
      <c r="N101" s="89"/>
      <c r="O101" s="89"/>
      <c r="P101" s="89"/>
      <c r="Q101" s="89"/>
    </row>
    <row r="102" spans="1:17">
      <c r="A102" s="89"/>
      <c r="B102" s="89"/>
      <c r="C102" s="89"/>
      <c r="D102" s="89"/>
      <c r="E102" s="89"/>
      <c r="F102" s="89"/>
      <c r="G102" s="89"/>
      <c r="H102" s="89"/>
      <c r="I102" s="89"/>
      <c r="J102" s="89"/>
      <c r="K102" s="89"/>
      <c r="L102" s="89"/>
      <c r="M102" s="89"/>
      <c r="N102" s="89"/>
      <c r="O102" s="89"/>
      <c r="P102" s="89"/>
      <c r="Q102" s="89"/>
    </row>
    <row r="103" spans="1:17">
      <c r="A103" s="89"/>
      <c r="B103" s="89"/>
      <c r="C103" s="89"/>
      <c r="D103" s="89"/>
      <c r="E103" s="89"/>
      <c r="F103" s="89"/>
      <c r="G103" s="89"/>
      <c r="H103" s="89"/>
      <c r="I103" s="89"/>
      <c r="J103" s="89"/>
      <c r="K103" s="89"/>
      <c r="L103" s="89"/>
      <c r="M103" s="89"/>
      <c r="N103" s="89"/>
      <c r="O103" s="89"/>
      <c r="P103" s="89"/>
      <c r="Q103" s="89"/>
    </row>
    <row r="104" spans="1:17">
      <c r="A104" s="89"/>
      <c r="B104" s="89"/>
      <c r="C104" s="89"/>
      <c r="D104" s="89"/>
      <c r="E104" s="89"/>
      <c r="F104" s="89"/>
      <c r="G104" s="89"/>
      <c r="H104" s="89"/>
      <c r="I104" s="89"/>
      <c r="J104" s="89"/>
      <c r="K104" s="89"/>
      <c r="L104" s="89"/>
      <c r="M104" s="89"/>
      <c r="N104" s="89"/>
      <c r="O104" s="89"/>
      <c r="P104" s="89"/>
      <c r="Q104" s="89"/>
    </row>
    <row r="105" spans="1:17">
      <c r="A105" s="89"/>
      <c r="B105" s="89"/>
      <c r="C105" s="89"/>
      <c r="D105" s="89"/>
      <c r="E105" s="89"/>
      <c r="F105" s="89"/>
      <c r="G105" s="89"/>
      <c r="H105" s="89"/>
      <c r="I105" s="89"/>
      <c r="J105" s="89"/>
      <c r="K105" s="89"/>
      <c r="L105" s="89"/>
      <c r="M105" s="89"/>
      <c r="N105" s="89"/>
      <c r="O105" s="89"/>
      <c r="P105" s="89"/>
      <c r="Q105" s="89"/>
    </row>
    <row r="106" spans="1:17">
      <c r="A106" s="89"/>
      <c r="B106" s="89"/>
      <c r="C106" s="89"/>
      <c r="D106" s="89"/>
      <c r="E106" s="89"/>
      <c r="F106" s="89"/>
      <c r="G106" s="89"/>
      <c r="H106" s="89"/>
      <c r="I106" s="89"/>
      <c r="J106" s="89"/>
      <c r="K106" s="89"/>
      <c r="L106" s="89"/>
      <c r="M106" s="89"/>
      <c r="N106" s="89"/>
      <c r="O106" s="89"/>
      <c r="P106" s="89"/>
      <c r="Q106" s="89"/>
    </row>
    <row r="107" spans="1:17">
      <c r="A107" s="89"/>
      <c r="B107" s="89"/>
      <c r="C107" s="89"/>
      <c r="D107" s="89"/>
      <c r="E107" s="89"/>
      <c r="F107" s="89"/>
      <c r="G107" s="89"/>
      <c r="H107" s="89"/>
      <c r="I107" s="89"/>
      <c r="J107" s="89"/>
      <c r="K107" s="89"/>
      <c r="L107" s="89"/>
      <c r="M107" s="89"/>
      <c r="N107" s="89"/>
      <c r="O107" s="89"/>
      <c r="P107" s="89"/>
      <c r="Q107" s="89"/>
    </row>
    <row r="108" spans="1:17">
      <c r="A108" s="89"/>
      <c r="B108" s="89"/>
      <c r="C108" s="89"/>
      <c r="D108" s="89"/>
      <c r="E108" s="89"/>
      <c r="F108" s="89"/>
      <c r="G108" s="89"/>
      <c r="H108" s="89"/>
      <c r="I108" s="89"/>
      <c r="J108" s="89"/>
      <c r="K108" s="89"/>
      <c r="L108" s="89"/>
      <c r="M108" s="89"/>
      <c r="N108" s="89"/>
      <c r="O108" s="89"/>
      <c r="P108" s="89"/>
      <c r="Q108" s="89"/>
    </row>
    <row r="109" spans="1:17">
      <c r="A109" s="89"/>
      <c r="B109" s="89"/>
      <c r="C109" s="89"/>
      <c r="D109" s="89"/>
      <c r="E109" s="89"/>
      <c r="F109" s="89"/>
      <c r="G109" s="89"/>
      <c r="H109" s="89"/>
      <c r="I109" s="89"/>
      <c r="J109" s="89"/>
      <c r="K109" s="89"/>
      <c r="L109" s="89"/>
      <c r="M109" s="89"/>
      <c r="N109" s="89"/>
      <c r="O109" s="89"/>
      <c r="P109" s="89"/>
      <c r="Q109" s="89"/>
    </row>
    <row r="110" spans="1:17">
      <c r="A110" s="89"/>
      <c r="B110" s="89"/>
      <c r="C110" s="89"/>
      <c r="D110" s="89"/>
      <c r="E110" s="89"/>
      <c r="F110" s="89"/>
      <c r="G110" s="89"/>
      <c r="H110" s="89"/>
      <c r="I110" s="89"/>
      <c r="J110" s="89"/>
      <c r="K110" s="89"/>
      <c r="L110" s="89"/>
      <c r="M110" s="89"/>
      <c r="N110" s="89"/>
      <c r="O110" s="89"/>
      <c r="P110" s="89"/>
      <c r="Q110" s="89"/>
    </row>
    <row r="111" spans="1:17">
      <c r="A111" s="89"/>
      <c r="B111" s="89"/>
      <c r="C111" s="89"/>
      <c r="D111" s="89"/>
      <c r="E111" s="89"/>
      <c r="F111" s="89"/>
      <c r="G111" s="89"/>
      <c r="H111" s="89"/>
      <c r="I111" s="89"/>
      <c r="J111" s="89"/>
      <c r="K111" s="89"/>
      <c r="L111" s="89"/>
      <c r="M111" s="89"/>
      <c r="N111" s="89"/>
      <c r="O111" s="89"/>
      <c r="P111" s="89"/>
      <c r="Q111" s="89"/>
    </row>
    <row r="112" spans="1:17">
      <c r="A112" s="89"/>
      <c r="B112" s="89"/>
      <c r="C112" s="89"/>
      <c r="D112" s="89"/>
      <c r="E112" s="89"/>
      <c r="F112" s="89"/>
      <c r="G112" s="89"/>
      <c r="H112" s="89"/>
      <c r="I112" s="89"/>
      <c r="J112" s="89"/>
      <c r="K112" s="89"/>
      <c r="L112" s="89"/>
      <c r="M112" s="89"/>
      <c r="N112" s="89"/>
      <c r="O112" s="89"/>
      <c r="P112" s="89"/>
      <c r="Q112" s="89"/>
    </row>
    <row r="113" spans="1:17">
      <c r="A113" s="89"/>
      <c r="B113" s="89"/>
      <c r="C113" s="89"/>
      <c r="D113" s="89"/>
      <c r="E113" s="89"/>
      <c r="F113" s="89"/>
      <c r="G113" s="89"/>
      <c r="H113" s="89"/>
      <c r="I113" s="89"/>
      <c r="J113" s="89"/>
      <c r="K113" s="89"/>
      <c r="L113" s="89"/>
      <c r="M113" s="89"/>
      <c r="N113" s="89"/>
      <c r="O113" s="89"/>
      <c r="P113" s="89"/>
      <c r="Q113" s="89"/>
    </row>
    <row r="114" spans="1:17">
      <c r="A114" s="89"/>
      <c r="B114" s="89"/>
      <c r="C114" s="89"/>
      <c r="D114" s="89"/>
      <c r="E114" s="89"/>
      <c r="F114" s="89"/>
      <c r="G114" s="89"/>
      <c r="H114" s="89"/>
      <c r="I114" s="89"/>
      <c r="J114" s="89"/>
      <c r="K114" s="89"/>
      <c r="L114" s="89"/>
      <c r="M114" s="89"/>
      <c r="N114" s="89"/>
      <c r="O114" s="89"/>
      <c r="P114" s="89"/>
      <c r="Q114" s="89"/>
    </row>
    <row r="115" spans="1:17">
      <c r="A115" s="89"/>
      <c r="B115" s="89"/>
      <c r="C115" s="89"/>
      <c r="D115" s="89"/>
      <c r="E115" s="89"/>
      <c r="F115" s="89"/>
      <c r="G115" s="89"/>
      <c r="H115" s="89"/>
      <c r="I115" s="89"/>
      <c r="J115" s="89"/>
      <c r="K115" s="89"/>
      <c r="L115" s="89"/>
      <c r="M115" s="89"/>
      <c r="N115" s="89"/>
      <c r="O115" s="89"/>
      <c r="P115" s="89"/>
      <c r="Q115" s="89"/>
    </row>
    <row r="116" spans="1:17">
      <c r="A116" s="89"/>
      <c r="B116" s="89"/>
      <c r="C116" s="89"/>
      <c r="D116" s="89"/>
      <c r="E116" s="89"/>
      <c r="F116" s="89"/>
      <c r="G116" s="89"/>
      <c r="H116" s="89"/>
      <c r="I116" s="89"/>
      <c r="J116" s="89"/>
      <c r="K116" s="89"/>
      <c r="L116" s="89"/>
      <c r="M116" s="89"/>
      <c r="N116" s="89"/>
      <c r="O116" s="89"/>
      <c r="P116" s="89"/>
      <c r="Q116" s="89"/>
    </row>
    <row r="117" spans="1:17">
      <c r="A117" s="89"/>
      <c r="B117" s="89"/>
      <c r="C117" s="89"/>
      <c r="D117" s="89"/>
      <c r="E117" s="89"/>
      <c r="F117" s="89"/>
      <c r="G117" s="89"/>
      <c r="H117" s="89"/>
      <c r="I117" s="89"/>
      <c r="J117" s="89"/>
      <c r="K117" s="89"/>
      <c r="L117" s="89"/>
      <c r="M117" s="89"/>
      <c r="N117" s="89"/>
      <c r="O117" s="89"/>
      <c r="P117" s="89"/>
      <c r="Q117" s="89"/>
    </row>
    <row r="118" spans="1:17">
      <c r="A118" s="89"/>
      <c r="B118" s="89"/>
      <c r="C118" s="89"/>
      <c r="D118" s="89"/>
      <c r="E118" s="89"/>
      <c r="F118" s="89"/>
      <c r="G118" s="89"/>
      <c r="H118" s="89"/>
      <c r="I118" s="89"/>
      <c r="J118" s="89"/>
      <c r="K118" s="89"/>
      <c r="L118" s="89"/>
      <c r="M118" s="89"/>
      <c r="N118" s="89"/>
      <c r="O118" s="89"/>
      <c r="P118" s="89"/>
      <c r="Q118" s="89"/>
    </row>
    <row r="119" spans="1:17">
      <c r="A119" s="89"/>
      <c r="B119" s="89"/>
      <c r="C119" s="89"/>
      <c r="D119" s="89"/>
      <c r="E119" s="89"/>
      <c r="F119" s="89"/>
      <c r="G119" s="89"/>
      <c r="H119" s="89"/>
      <c r="I119" s="89"/>
      <c r="J119" s="89"/>
      <c r="K119" s="89"/>
      <c r="L119" s="89"/>
      <c r="M119" s="89"/>
      <c r="N119" s="89"/>
      <c r="O119" s="89"/>
      <c r="P119" s="89"/>
      <c r="Q119" s="89"/>
    </row>
    <row r="120" spans="1:17">
      <c r="A120" s="89"/>
      <c r="B120" s="89"/>
      <c r="C120" s="89"/>
      <c r="D120" s="89"/>
      <c r="E120" s="89"/>
      <c r="F120" s="89"/>
      <c r="G120" s="89"/>
      <c r="H120" s="89"/>
      <c r="I120" s="89"/>
      <c r="J120" s="89"/>
      <c r="K120" s="89"/>
      <c r="L120" s="89"/>
      <c r="M120" s="89"/>
      <c r="N120" s="89"/>
      <c r="O120" s="89"/>
      <c r="P120" s="89"/>
      <c r="Q120" s="89"/>
    </row>
    <row r="121" spans="1:17">
      <c r="A121" s="89"/>
      <c r="B121" s="89"/>
      <c r="C121" s="89"/>
      <c r="D121" s="89"/>
      <c r="E121" s="89"/>
      <c r="F121" s="89"/>
      <c r="G121" s="89"/>
      <c r="H121" s="89"/>
      <c r="I121" s="89"/>
      <c r="J121" s="89"/>
      <c r="K121" s="89"/>
      <c r="L121" s="89"/>
      <c r="M121" s="89"/>
      <c r="N121" s="89"/>
      <c r="O121" s="89"/>
      <c r="P121" s="89"/>
      <c r="Q121" s="89"/>
    </row>
    <row r="122" spans="1:17">
      <c r="A122" s="89"/>
      <c r="B122" s="89"/>
      <c r="C122" s="89"/>
      <c r="D122" s="89"/>
      <c r="E122" s="89"/>
      <c r="F122" s="89"/>
      <c r="G122" s="89"/>
      <c r="H122" s="89"/>
      <c r="I122" s="89"/>
      <c r="J122" s="89"/>
      <c r="K122" s="89"/>
      <c r="L122" s="89"/>
      <c r="M122" s="89"/>
      <c r="N122" s="89"/>
      <c r="O122" s="89"/>
      <c r="P122" s="89"/>
      <c r="Q122" s="89"/>
    </row>
    <row r="123" spans="1:17">
      <c r="A123" s="89"/>
      <c r="B123" s="89"/>
      <c r="C123" s="89"/>
      <c r="D123" s="89"/>
      <c r="E123" s="89"/>
      <c r="F123" s="89"/>
      <c r="G123" s="89"/>
      <c r="H123" s="89"/>
      <c r="I123" s="89"/>
      <c r="J123" s="89"/>
      <c r="K123" s="89"/>
      <c r="L123" s="89"/>
      <c r="M123" s="89"/>
      <c r="N123" s="89"/>
      <c r="O123" s="89"/>
      <c r="P123" s="89"/>
      <c r="Q123" s="89"/>
    </row>
    <row r="124" spans="1:17">
      <c r="A124" s="89"/>
      <c r="B124" s="89"/>
      <c r="C124" s="89"/>
      <c r="D124" s="89"/>
      <c r="E124" s="89"/>
      <c r="F124" s="89"/>
      <c r="G124" s="89"/>
      <c r="H124" s="89"/>
      <c r="I124" s="89"/>
      <c r="J124" s="89"/>
      <c r="K124" s="89"/>
      <c r="L124" s="89"/>
      <c r="M124" s="89"/>
      <c r="N124" s="89"/>
      <c r="O124" s="89"/>
      <c r="P124" s="89"/>
      <c r="Q124" s="89"/>
    </row>
    <row r="125" spans="1:17">
      <c r="A125" s="89"/>
      <c r="B125" s="89"/>
      <c r="C125" s="89"/>
      <c r="D125" s="89"/>
      <c r="E125" s="89"/>
      <c r="F125" s="89"/>
      <c r="G125" s="89"/>
      <c r="H125" s="89"/>
      <c r="I125" s="89"/>
      <c r="J125" s="89"/>
      <c r="K125" s="89"/>
      <c r="L125" s="89"/>
      <c r="M125" s="89"/>
      <c r="N125" s="89"/>
      <c r="O125" s="89"/>
      <c r="P125" s="89"/>
      <c r="Q125" s="89"/>
    </row>
    <row r="126" spans="1:17">
      <c r="A126" s="89"/>
      <c r="B126" s="89"/>
      <c r="C126" s="89"/>
      <c r="D126" s="89"/>
      <c r="E126" s="89"/>
      <c r="F126" s="89"/>
      <c r="G126" s="89"/>
      <c r="H126" s="89"/>
      <c r="I126" s="89"/>
      <c r="J126" s="89"/>
      <c r="K126" s="89"/>
      <c r="L126" s="89"/>
      <c r="M126" s="89"/>
      <c r="N126" s="89"/>
      <c r="O126" s="89"/>
      <c r="P126" s="89"/>
      <c r="Q126" s="89"/>
    </row>
    <row r="127" spans="1:17">
      <c r="A127" s="89"/>
      <c r="B127" s="89"/>
      <c r="C127" s="89"/>
      <c r="D127" s="89"/>
      <c r="E127" s="89"/>
      <c r="F127" s="89"/>
      <c r="G127" s="89"/>
      <c r="H127" s="89"/>
      <c r="I127" s="89"/>
      <c r="J127" s="89"/>
      <c r="K127" s="89"/>
      <c r="L127" s="89"/>
      <c r="M127" s="89"/>
      <c r="N127" s="89"/>
      <c r="O127" s="89"/>
      <c r="P127" s="89"/>
      <c r="Q127" s="89"/>
    </row>
    <row r="128" spans="1:17">
      <c r="A128" s="89"/>
      <c r="B128" s="89"/>
      <c r="C128" s="89"/>
      <c r="D128" s="89"/>
      <c r="E128" s="89"/>
      <c r="F128" s="89"/>
      <c r="G128" s="89"/>
      <c r="H128" s="89"/>
      <c r="I128" s="89"/>
      <c r="J128" s="89"/>
      <c r="K128" s="89"/>
      <c r="L128" s="89"/>
      <c r="M128" s="89"/>
      <c r="N128" s="89"/>
      <c r="O128" s="89"/>
      <c r="P128" s="89"/>
      <c r="Q128" s="89"/>
    </row>
    <row r="129" spans="1:17">
      <c r="A129" s="89"/>
      <c r="B129" s="89"/>
      <c r="C129" s="89"/>
      <c r="D129" s="89"/>
      <c r="E129" s="89"/>
      <c r="F129" s="89"/>
      <c r="G129" s="89"/>
      <c r="H129" s="89"/>
      <c r="I129" s="89"/>
      <c r="J129" s="89"/>
      <c r="K129" s="89"/>
      <c r="L129" s="89"/>
      <c r="M129" s="89"/>
      <c r="N129" s="89"/>
      <c r="O129" s="89"/>
      <c r="P129" s="89"/>
      <c r="Q129" s="89"/>
    </row>
    <row r="130" spans="1:17">
      <c r="A130" s="89"/>
      <c r="B130" s="89"/>
      <c r="C130" s="89"/>
      <c r="D130" s="89"/>
      <c r="E130" s="89"/>
      <c r="F130" s="89"/>
      <c r="G130" s="89"/>
      <c r="H130" s="89"/>
      <c r="I130" s="89"/>
      <c r="J130" s="89"/>
      <c r="K130" s="89"/>
      <c r="L130" s="89"/>
      <c r="M130" s="89"/>
      <c r="N130" s="89"/>
      <c r="O130" s="89"/>
      <c r="P130" s="89"/>
      <c r="Q130" s="89"/>
    </row>
    <row r="131" spans="1:17">
      <c r="A131" s="89"/>
      <c r="B131" s="89"/>
      <c r="C131" s="89"/>
      <c r="D131" s="89"/>
      <c r="E131" s="89"/>
      <c r="F131" s="89"/>
      <c r="G131" s="89"/>
      <c r="H131" s="89"/>
      <c r="I131" s="89"/>
      <c r="J131" s="89"/>
      <c r="K131" s="89"/>
      <c r="L131" s="89"/>
      <c r="M131" s="89"/>
      <c r="N131" s="89"/>
      <c r="O131" s="89"/>
      <c r="P131" s="89"/>
      <c r="Q131" s="89"/>
    </row>
    <row r="132" spans="1:17">
      <c r="A132" s="89"/>
      <c r="B132" s="89"/>
      <c r="C132" s="89"/>
      <c r="D132" s="89"/>
      <c r="E132" s="89"/>
      <c r="F132" s="89"/>
      <c r="G132" s="89"/>
      <c r="H132" s="89"/>
      <c r="I132" s="89"/>
      <c r="J132" s="89"/>
      <c r="K132" s="89"/>
      <c r="L132" s="89"/>
      <c r="M132" s="89"/>
      <c r="N132" s="89"/>
      <c r="O132" s="89"/>
      <c r="P132" s="89"/>
      <c r="Q132" s="89"/>
    </row>
    <row r="133" spans="1:17">
      <c r="A133" s="89"/>
      <c r="B133" s="89"/>
      <c r="C133" s="89"/>
      <c r="D133" s="89"/>
      <c r="E133" s="89"/>
      <c r="F133" s="89"/>
      <c r="G133" s="89"/>
      <c r="H133" s="89"/>
      <c r="I133" s="89"/>
      <c r="J133" s="89"/>
      <c r="K133" s="89"/>
      <c r="L133" s="89"/>
      <c r="M133" s="89"/>
      <c r="N133" s="89"/>
      <c r="O133" s="89"/>
      <c r="P133" s="89"/>
      <c r="Q133" s="89"/>
    </row>
    <row r="134" spans="1:17">
      <c r="A134" s="89"/>
      <c r="B134" s="89"/>
      <c r="C134" s="89"/>
      <c r="D134" s="89"/>
      <c r="E134" s="89"/>
      <c r="F134" s="89"/>
      <c r="G134" s="89"/>
      <c r="H134" s="89"/>
      <c r="I134" s="89"/>
      <c r="J134" s="89"/>
      <c r="K134" s="89"/>
      <c r="L134" s="89"/>
      <c r="M134" s="89"/>
      <c r="N134" s="89"/>
      <c r="O134" s="89"/>
      <c r="P134" s="89"/>
      <c r="Q134" s="89"/>
    </row>
    <row r="135" spans="1:17">
      <c r="A135" s="89"/>
      <c r="B135" s="89"/>
      <c r="C135" s="89"/>
      <c r="D135" s="89"/>
      <c r="E135" s="89"/>
      <c r="F135" s="89"/>
      <c r="G135" s="89"/>
      <c r="H135" s="89"/>
      <c r="I135" s="89"/>
      <c r="J135" s="89"/>
      <c r="K135" s="89"/>
      <c r="L135" s="89"/>
      <c r="M135" s="89"/>
      <c r="N135" s="89"/>
      <c r="O135" s="89"/>
      <c r="P135" s="89"/>
      <c r="Q135" s="89"/>
    </row>
    <row r="136" spans="1:17">
      <c r="A136" s="89"/>
      <c r="B136" s="89"/>
      <c r="C136" s="89"/>
      <c r="D136" s="89"/>
      <c r="E136" s="89"/>
      <c r="F136" s="89"/>
      <c r="G136" s="89"/>
      <c r="H136" s="89"/>
      <c r="I136" s="89"/>
      <c r="J136" s="89"/>
      <c r="K136" s="89"/>
      <c r="L136" s="89"/>
      <c r="M136" s="89"/>
      <c r="N136" s="89"/>
      <c r="O136" s="89"/>
      <c r="P136" s="89"/>
      <c r="Q136" s="89"/>
    </row>
    <row r="137" spans="1:17">
      <c r="A137" s="89"/>
      <c r="B137" s="89"/>
      <c r="C137" s="89"/>
      <c r="D137" s="89"/>
      <c r="E137" s="89"/>
      <c r="F137" s="89"/>
      <c r="G137" s="89"/>
      <c r="H137" s="89"/>
      <c r="I137" s="89"/>
      <c r="J137" s="89"/>
      <c r="K137" s="89"/>
      <c r="L137" s="89"/>
      <c r="M137" s="89"/>
      <c r="N137" s="89"/>
      <c r="O137" s="89"/>
      <c r="P137" s="89"/>
      <c r="Q137" s="89"/>
    </row>
    <row r="138" spans="1:17">
      <c r="A138" s="89"/>
      <c r="B138" s="89"/>
      <c r="C138" s="89"/>
      <c r="D138" s="89"/>
      <c r="E138" s="89"/>
      <c r="F138" s="89"/>
      <c r="G138" s="89"/>
      <c r="H138" s="89"/>
      <c r="I138" s="89"/>
      <c r="J138" s="89"/>
      <c r="K138" s="89"/>
      <c r="L138" s="89"/>
      <c r="M138" s="89"/>
      <c r="N138" s="89"/>
      <c r="O138" s="89"/>
      <c r="P138" s="89"/>
      <c r="Q138" s="89"/>
    </row>
    <row r="139" spans="1:17">
      <c r="A139" s="89"/>
      <c r="B139" s="89"/>
      <c r="C139" s="89"/>
      <c r="D139" s="89"/>
      <c r="E139" s="89"/>
      <c r="F139" s="89"/>
      <c r="G139" s="89"/>
      <c r="H139" s="89"/>
      <c r="I139" s="89"/>
      <c r="J139" s="89"/>
      <c r="K139" s="89"/>
      <c r="L139" s="89"/>
      <c r="M139" s="89"/>
      <c r="N139" s="89"/>
      <c r="O139" s="89"/>
      <c r="P139" s="89"/>
      <c r="Q139" s="89"/>
    </row>
    <row r="140" spans="1:17">
      <c r="A140" s="89"/>
      <c r="B140" s="89"/>
      <c r="C140" s="89"/>
      <c r="D140" s="89"/>
      <c r="E140" s="89"/>
      <c r="F140" s="89"/>
      <c r="G140" s="89"/>
      <c r="H140" s="89"/>
      <c r="I140" s="89"/>
      <c r="J140" s="89"/>
      <c r="K140" s="89"/>
      <c r="L140" s="89"/>
      <c r="M140" s="89"/>
      <c r="N140" s="89"/>
      <c r="O140" s="89"/>
      <c r="P140" s="89"/>
      <c r="Q140" s="89"/>
    </row>
    <row r="141" spans="1:17">
      <c r="A141" s="89"/>
      <c r="B141" s="89"/>
      <c r="C141" s="89"/>
      <c r="D141" s="89"/>
      <c r="E141" s="89"/>
      <c r="F141" s="89"/>
      <c r="G141" s="89"/>
      <c r="H141" s="89"/>
      <c r="I141" s="89"/>
      <c r="J141" s="89"/>
      <c r="K141" s="89"/>
      <c r="L141" s="89"/>
      <c r="M141" s="89"/>
      <c r="N141" s="89"/>
      <c r="O141" s="89"/>
      <c r="P141" s="89"/>
      <c r="Q141" s="89"/>
    </row>
    <row r="142" spans="1:17">
      <c r="A142" s="89"/>
      <c r="B142" s="89"/>
      <c r="C142" s="89"/>
      <c r="D142" s="89"/>
      <c r="E142" s="89"/>
      <c r="F142" s="89"/>
      <c r="G142" s="89"/>
      <c r="H142" s="89"/>
      <c r="I142" s="89"/>
      <c r="J142" s="89"/>
      <c r="K142" s="89"/>
      <c r="L142" s="89"/>
      <c r="M142" s="89"/>
      <c r="N142" s="89"/>
      <c r="O142" s="89"/>
      <c r="P142" s="89"/>
      <c r="Q142" s="89"/>
    </row>
    <row r="143" spans="1:17">
      <c r="A143" s="89"/>
      <c r="B143" s="89"/>
      <c r="C143" s="89"/>
      <c r="D143" s="89"/>
      <c r="E143" s="89"/>
      <c r="F143" s="89"/>
      <c r="G143" s="89"/>
      <c r="H143" s="89"/>
      <c r="I143" s="89"/>
      <c r="J143" s="89"/>
      <c r="K143" s="89"/>
      <c r="L143" s="89"/>
      <c r="M143" s="89"/>
      <c r="N143" s="89"/>
      <c r="O143" s="89"/>
      <c r="P143" s="89"/>
      <c r="Q143" s="89"/>
    </row>
    <row r="144" spans="1:17">
      <c r="A144" s="89"/>
      <c r="B144" s="89"/>
      <c r="C144" s="89"/>
      <c r="D144" s="89"/>
      <c r="E144" s="89"/>
      <c r="F144" s="89"/>
      <c r="G144" s="89"/>
      <c r="H144" s="89"/>
      <c r="I144" s="89"/>
      <c r="J144" s="89"/>
      <c r="K144" s="89"/>
      <c r="L144" s="89"/>
      <c r="M144" s="89"/>
      <c r="N144" s="89"/>
      <c r="O144" s="89"/>
      <c r="P144" s="89"/>
      <c r="Q144" s="89"/>
    </row>
    <row r="145" spans="1:39">
      <c r="A145" s="89"/>
      <c r="B145" s="89"/>
      <c r="C145" s="89"/>
      <c r="D145" s="89"/>
      <c r="E145" s="89"/>
      <c r="F145" s="89"/>
      <c r="G145" s="89"/>
      <c r="H145" s="89"/>
      <c r="I145" s="89"/>
      <c r="J145" s="89"/>
      <c r="K145" s="89"/>
      <c r="L145" s="89"/>
      <c r="M145" s="89"/>
      <c r="N145" s="89"/>
      <c r="O145" s="89"/>
      <c r="P145" s="89"/>
      <c r="Q145" s="89"/>
    </row>
    <row r="146" spans="1:39">
      <c r="A146" s="89"/>
      <c r="B146" s="89"/>
      <c r="C146" s="89"/>
      <c r="D146" s="89"/>
      <c r="E146" s="89"/>
      <c r="F146" s="89"/>
      <c r="G146" s="89"/>
      <c r="H146" s="89"/>
      <c r="I146" s="89"/>
      <c r="J146" s="89"/>
      <c r="K146" s="89"/>
      <c r="L146" s="89"/>
      <c r="M146" s="89"/>
      <c r="N146" s="89"/>
      <c r="O146" s="89"/>
      <c r="P146" s="89"/>
      <c r="Q146" s="89"/>
    </row>
    <row r="147" spans="1:39">
      <c r="A147" s="89"/>
      <c r="B147" s="89"/>
      <c r="C147" s="89"/>
      <c r="D147" s="89"/>
      <c r="E147" s="89"/>
      <c r="F147" s="89"/>
      <c r="G147" s="89"/>
      <c r="H147" s="89"/>
      <c r="I147" s="89"/>
      <c r="J147" s="89"/>
      <c r="K147" s="89"/>
      <c r="L147" s="89"/>
      <c r="M147" s="89"/>
      <c r="N147" s="89"/>
      <c r="O147" s="89"/>
      <c r="P147" s="89"/>
      <c r="Q147" s="89"/>
    </row>
    <row r="148" spans="1:39">
      <c r="A148" s="89"/>
      <c r="B148" s="89"/>
      <c r="C148" s="89"/>
      <c r="D148" s="89"/>
      <c r="E148" s="89"/>
      <c r="F148" s="89"/>
      <c r="G148" s="89"/>
      <c r="H148" s="89"/>
      <c r="I148" s="89"/>
      <c r="J148" s="89"/>
      <c r="K148" s="89"/>
      <c r="L148" s="89"/>
      <c r="M148" s="89"/>
      <c r="N148" s="89"/>
      <c r="O148" s="89"/>
      <c r="P148" s="89"/>
      <c r="Q148" s="89"/>
    </row>
    <row r="149" spans="1:39">
      <c r="A149" s="89"/>
      <c r="B149" s="89"/>
      <c r="C149" s="89"/>
      <c r="D149" s="89"/>
      <c r="E149" s="89"/>
      <c r="F149" s="89"/>
      <c r="G149" s="89"/>
      <c r="H149" s="89"/>
      <c r="I149" s="89"/>
      <c r="J149" s="89"/>
      <c r="K149" s="89"/>
      <c r="L149" s="89"/>
      <c r="M149" s="89"/>
      <c r="N149" s="89"/>
      <c r="O149" s="89"/>
      <c r="P149" s="89"/>
      <c r="Q149" s="89"/>
    </row>
    <row r="150" spans="1:39">
      <c r="A150" s="89"/>
      <c r="B150" s="89"/>
      <c r="C150" s="89"/>
      <c r="D150" s="89"/>
      <c r="E150" s="89"/>
      <c r="F150" s="89"/>
      <c r="G150" s="89"/>
      <c r="H150" s="89"/>
      <c r="I150" s="89"/>
      <c r="J150" s="89"/>
      <c r="K150" s="89"/>
      <c r="L150" s="89"/>
      <c r="M150" s="89"/>
      <c r="N150" s="89"/>
      <c r="O150" s="89"/>
      <c r="P150" s="89"/>
      <c r="Q150" s="89"/>
    </row>
    <row r="151" spans="1:39">
      <c r="A151" s="89"/>
      <c r="B151" s="89"/>
      <c r="C151" s="89"/>
      <c r="D151" s="89"/>
      <c r="E151" s="89"/>
      <c r="F151" s="89"/>
      <c r="G151" s="89"/>
      <c r="H151" s="89"/>
      <c r="I151" s="89"/>
      <c r="J151" s="89"/>
      <c r="K151" s="89"/>
      <c r="L151" s="89"/>
      <c r="M151" s="89"/>
      <c r="N151" s="89"/>
      <c r="O151" s="89"/>
      <c r="P151" s="89"/>
      <c r="Q151" s="89"/>
    </row>
    <row r="152" spans="1:39">
      <c r="A152" s="89"/>
      <c r="B152" s="89"/>
      <c r="C152" s="89"/>
      <c r="D152" s="89"/>
      <c r="E152" s="89"/>
      <c r="F152" s="89"/>
      <c r="G152" s="89"/>
      <c r="H152" s="89"/>
      <c r="I152" s="89"/>
      <c r="J152" s="89"/>
      <c r="K152" s="89"/>
      <c r="L152" s="89"/>
      <c r="M152" s="89"/>
      <c r="N152" s="89"/>
      <c r="O152" s="89"/>
      <c r="P152" s="89"/>
      <c r="Q152" s="89"/>
    </row>
    <row r="153" spans="1:39">
      <c r="A153" s="89"/>
      <c r="B153" s="89"/>
      <c r="C153" s="89"/>
      <c r="D153" s="89"/>
      <c r="E153" s="89"/>
      <c r="F153" s="89"/>
      <c r="G153" s="89"/>
      <c r="H153" s="89"/>
      <c r="I153" s="89"/>
      <c r="J153" s="89"/>
      <c r="K153" s="89"/>
      <c r="L153" s="89"/>
      <c r="M153" s="89"/>
      <c r="N153" s="89"/>
      <c r="O153" s="89"/>
      <c r="P153" s="89"/>
      <c r="Q153" s="89"/>
    </row>
    <row r="154" spans="1:39">
      <c r="A154" s="89"/>
      <c r="B154" s="89"/>
      <c r="C154" s="89"/>
      <c r="D154" s="89"/>
      <c r="E154" s="89"/>
      <c r="F154" s="89"/>
      <c r="G154" s="89"/>
      <c r="H154" s="89"/>
      <c r="I154" s="89"/>
      <c r="J154" s="89"/>
      <c r="K154" s="89"/>
      <c r="L154" s="89"/>
      <c r="M154" s="89"/>
      <c r="N154" s="89"/>
      <c r="O154" s="89"/>
      <c r="P154" s="89"/>
      <c r="Q154" s="89"/>
    </row>
    <row r="155" spans="1:39">
      <c r="A155" s="89"/>
      <c r="B155" s="89"/>
      <c r="C155" s="89"/>
      <c r="D155" s="89"/>
      <c r="E155" s="89"/>
      <c r="F155" s="89"/>
      <c r="G155" s="89"/>
      <c r="H155" s="89"/>
      <c r="I155" s="89"/>
      <c r="J155" s="89"/>
      <c r="K155" s="89"/>
      <c r="L155" s="89"/>
      <c r="M155" s="89"/>
      <c r="N155" s="89"/>
      <c r="O155" s="89"/>
      <c r="P155" s="89"/>
      <c r="Q155" s="89"/>
    </row>
    <row r="156" spans="1:39">
      <c r="A156" s="89"/>
      <c r="B156" s="89"/>
      <c r="C156" s="89"/>
      <c r="D156" s="89"/>
      <c r="E156" s="89"/>
      <c r="F156" s="89"/>
      <c r="G156" s="89"/>
      <c r="H156" s="89"/>
      <c r="I156" s="89"/>
      <c r="J156" s="89"/>
      <c r="K156" s="89"/>
      <c r="L156" s="89"/>
      <c r="M156" s="89"/>
      <c r="N156" s="89"/>
      <c r="O156" s="89"/>
      <c r="P156" s="89"/>
      <c r="Q156" s="89"/>
    </row>
    <row r="157" spans="1:39">
      <c r="A157" s="89"/>
      <c r="B157" s="89"/>
      <c r="C157" s="89"/>
      <c r="D157" s="89"/>
      <c r="E157" s="89"/>
      <c r="F157" s="89"/>
      <c r="G157" s="89"/>
      <c r="H157" s="89"/>
      <c r="I157" s="89"/>
      <c r="J157" s="89"/>
      <c r="K157" s="89"/>
      <c r="L157" s="89"/>
      <c r="M157" s="89"/>
      <c r="N157" s="89"/>
      <c r="O157" s="89"/>
      <c r="P157" s="89"/>
      <c r="Q157" s="89"/>
    </row>
    <row r="158" spans="1:39">
      <c r="A158" s="89"/>
      <c r="B158" s="89"/>
      <c r="C158" s="89"/>
      <c r="D158" s="89"/>
      <c r="E158" s="89"/>
      <c r="F158" s="89"/>
      <c r="G158" s="89"/>
      <c r="H158" s="89"/>
      <c r="I158" s="89"/>
      <c r="J158" s="89"/>
      <c r="K158" s="89"/>
      <c r="L158" s="89"/>
      <c r="M158" s="89"/>
      <c r="N158" s="89"/>
      <c r="O158" s="89"/>
      <c r="P158" s="89"/>
      <c r="Q158" s="89"/>
    </row>
    <row r="159" spans="1:39" s="89" customFormat="1">
      <c r="AA159" s="446"/>
      <c r="AB159" s="446"/>
      <c r="AC159" s="446"/>
      <c r="AD159" s="446"/>
      <c r="AE159" s="446"/>
      <c r="AF159" s="446"/>
      <c r="AG159" s="446"/>
      <c r="AH159" s="446"/>
      <c r="AI159" s="446"/>
      <c r="AJ159" s="446"/>
      <c r="AK159" s="446"/>
      <c r="AL159" s="446"/>
      <c r="AM159" s="446"/>
    </row>
    <row r="160" spans="1:39" s="89" customFormat="1">
      <c r="AA160" s="446"/>
      <c r="AB160" s="446"/>
      <c r="AC160" s="446"/>
      <c r="AD160" s="446"/>
      <c r="AE160" s="446"/>
      <c r="AF160" s="446"/>
      <c r="AG160" s="446"/>
      <c r="AH160" s="446"/>
      <c r="AI160" s="446"/>
      <c r="AJ160" s="446"/>
      <c r="AK160" s="446"/>
      <c r="AL160" s="446"/>
      <c r="AM160" s="446"/>
    </row>
    <row r="161" spans="27:39" s="89" customFormat="1">
      <c r="AA161" s="446"/>
      <c r="AB161" s="446"/>
      <c r="AC161" s="446"/>
      <c r="AD161" s="446"/>
      <c r="AE161" s="446"/>
      <c r="AF161" s="446"/>
      <c r="AG161" s="446"/>
      <c r="AH161" s="446"/>
      <c r="AI161" s="446"/>
      <c r="AJ161" s="446"/>
      <c r="AK161" s="446"/>
      <c r="AL161" s="446"/>
      <c r="AM161" s="446"/>
    </row>
    <row r="162" spans="27:39" s="89" customFormat="1">
      <c r="AA162" s="446"/>
      <c r="AB162" s="446"/>
      <c r="AC162" s="446"/>
      <c r="AD162" s="446"/>
      <c r="AE162" s="446"/>
      <c r="AF162" s="446"/>
      <c r="AG162" s="446"/>
      <c r="AH162" s="446"/>
      <c r="AI162" s="446"/>
      <c r="AJ162" s="446"/>
      <c r="AK162" s="446"/>
      <c r="AL162" s="446"/>
      <c r="AM162" s="446"/>
    </row>
    <row r="163" spans="27:39" s="89" customFormat="1">
      <c r="AA163" s="446"/>
      <c r="AB163" s="446"/>
      <c r="AC163" s="446"/>
      <c r="AD163" s="446"/>
      <c r="AE163" s="446"/>
      <c r="AF163" s="446"/>
      <c r="AG163" s="446"/>
      <c r="AH163" s="446"/>
      <c r="AI163" s="446"/>
      <c r="AJ163" s="446"/>
      <c r="AK163" s="446"/>
      <c r="AL163" s="446"/>
      <c r="AM163" s="446"/>
    </row>
    <row r="164" spans="27:39" s="89" customFormat="1">
      <c r="AA164" s="446"/>
      <c r="AB164" s="446"/>
      <c r="AC164" s="446"/>
      <c r="AD164" s="446"/>
      <c r="AE164" s="446"/>
      <c r="AF164" s="446"/>
      <c r="AG164" s="446"/>
      <c r="AH164" s="446"/>
      <c r="AI164" s="446"/>
      <c r="AJ164" s="446"/>
      <c r="AK164" s="446"/>
      <c r="AL164" s="446"/>
      <c r="AM164" s="446"/>
    </row>
    <row r="165" spans="27:39" s="89" customFormat="1">
      <c r="AA165" s="446"/>
      <c r="AB165" s="446"/>
      <c r="AC165" s="446"/>
      <c r="AD165" s="446"/>
      <c r="AE165" s="446"/>
      <c r="AF165" s="446"/>
      <c r="AG165" s="446"/>
      <c r="AH165" s="446"/>
      <c r="AI165" s="446"/>
      <c r="AJ165" s="446"/>
      <c r="AK165" s="446"/>
      <c r="AL165" s="446"/>
      <c r="AM165" s="446"/>
    </row>
    <row r="166" spans="27:39" s="89" customFormat="1">
      <c r="AA166" s="446"/>
      <c r="AB166" s="446"/>
      <c r="AC166" s="446"/>
      <c r="AD166" s="446"/>
      <c r="AE166" s="446"/>
      <c r="AF166" s="446"/>
      <c r="AG166" s="446"/>
      <c r="AH166" s="446"/>
      <c r="AI166" s="446"/>
      <c r="AJ166" s="446"/>
      <c r="AK166" s="446"/>
      <c r="AL166" s="446"/>
      <c r="AM166" s="446"/>
    </row>
    <row r="167" spans="27:39" s="89" customFormat="1">
      <c r="AA167" s="446"/>
      <c r="AB167" s="446"/>
      <c r="AC167" s="446"/>
      <c r="AD167" s="446"/>
      <c r="AE167" s="446"/>
      <c r="AF167" s="446"/>
      <c r="AG167" s="446"/>
      <c r="AH167" s="446"/>
      <c r="AI167" s="446"/>
      <c r="AJ167" s="446"/>
      <c r="AK167" s="446"/>
      <c r="AL167" s="446"/>
      <c r="AM167" s="446"/>
    </row>
    <row r="168" spans="27:39" s="89" customFormat="1">
      <c r="AA168" s="446"/>
      <c r="AB168" s="446"/>
      <c r="AC168" s="446"/>
      <c r="AD168" s="446"/>
      <c r="AE168" s="446"/>
      <c r="AF168" s="446"/>
      <c r="AG168" s="446"/>
      <c r="AH168" s="446"/>
      <c r="AI168" s="446"/>
      <c r="AJ168" s="446"/>
      <c r="AK168" s="446"/>
      <c r="AL168" s="446"/>
      <c r="AM168" s="446"/>
    </row>
    <row r="169" spans="27:39" s="89" customFormat="1">
      <c r="AA169" s="446"/>
      <c r="AB169" s="446"/>
      <c r="AC169" s="446"/>
      <c r="AD169" s="446"/>
      <c r="AE169" s="446"/>
      <c r="AF169" s="446"/>
      <c r="AG169" s="446"/>
      <c r="AH169" s="446"/>
      <c r="AI169" s="446"/>
      <c r="AJ169" s="446"/>
      <c r="AK169" s="446"/>
      <c r="AL169" s="446"/>
      <c r="AM169" s="446"/>
    </row>
    <row r="170" spans="27:39" s="89" customFormat="1">
      <c r="AA170" s="446"/>
      <c r="AB170" s="446"/>
      <c r="AC170" s="446"/>
      <c r="AD170" s="446"/>
      <c r="AE170" s="446"/>
      <c r="AF170" s="446"/>
      <c r="AG170" s="446"/>
      <c r="AH170" s="446"/>
      <c r="AI170" s="446"/>
      <c r="AJ170" s="446"/>
      <c r="AK170" s="446"/>
      <c r="AL170" s="446"/>
      <c r="AM170" s="446"/>
    </row>
    <row r="171" spans="27:39" s="89" customFormat="1">
      <c r="AA171" s="446"/>
      <c r="AB171" s="446"/>
      <c r="AC171" s="446"/>
      <c r="AD171" s="446"/>
      <c r="AE171" s="446"/>
      <c r="AF171" s="446"/>
      <c r="AG171" s="446"/>
      <c r="AH171" s="446"/>
      <c r="AI171" s="446"/>
      <c r="AJ171" s="446"/>
      <c r="AK171" s="446"/>
      <c r="AL171" s="446"/>
      <c r="AM171" s="446"/>
    </row>
    <row r="172" spans="27:39" s="89" customFormat="1">
      <c r="AA172" s="446"/>
      <c r="AB172" s="446"/>
      <c r="AC172" s="446"/>
      <c r="AD172" s="446"/>
      <c r="AE172" s="446"/>
      <c r="AF172" s="446"/>
      <c r="AG172" s="446"/>
      <c r="AH172" s="446"/>
      <c r="AI172" s="446"/>
      <c r="AJ172" s="446"/>
      <c r="AK172" s="446"/>
      <c r="AL172" s="446"/>
      <c r="AM172" s="446"/>
    </row>
    <row r="173" spans="27:39" s="89" customFormat="1">
      <c r="AA173" s="446"/>
      <c r="AB173" s="446"/>
      <c r="AC173" s="446"/>
      <c r="AD173" s="446"/>
      <c r="AE173" s="446"/>
      <c r="AF173" s="446"/>
      <c r="AG173" s="446"/>
      <c r="AH173" s="446"/>
      <c r="AI173" s="446"/>
      <c r="AJ173" s="446"/>
      <c r="AK173" s="446"/>
      <c r="AL173" s="446"/>
      <c r="AM173" s="446"/>
    </row>
    <row r="174" spans="27:39" s="89" customFormat="1">
      <c r="AA174" s="446"/>
      <c r="AB174" s="446"/>
      <c r="AC174" s="446"/>
      <c r="AD174" s="446"/>
      <c r="AE174" s="446"/>
      <c r="AF174" s="446"/>
      <c r="AG174" s="446"/>
      <c r="AH174" s="446"/>
      <c r="AI174" s="446"/>
      <c r="AJ174" s="446"/>
      <c r="AK174" s="446"/>
      <c r="AL174" s="446"/>
      <c r="AM174" s="446"/>
    </row>
    <row r="175" spans="27:39" s="89" customFormat="1">
      <c r="AA175" s="446"/>
      <c r="AB175" s="446"/>
      <c r="AC175" s="446"/>
      <c r="AD175" s="446"/>
      <c r="AE175" s="446"/>
      <c r="AF175" s="446"/>
      <c r="AG175" s="446"/>
      <c r="AH175" s="446"/>
      <c r="AI175" s="446"/>
      <c r="AJ175" s="446"/>
      <c r="AK175" s="446"/>
      <c r="AL175" s="446"/>
      <c r="AM175" s="446"/>
    </row>
    <row r="176" spans="27:39" s="89" customFormat="1">
      <c r="AA176" s="446"/>
      <c r="AB176" s="446"/>
      <c r="AC176" s="446"/>
      <c r="AD176" s="446"/>
      <c r="AE176" s="446"/>
      <c r="AF176" s="446"/>
      <c r="AG176" s="446"/>
      <c r="AH176" s="446"/>
      <c r="AI176" s="446"/>
      <c r="AJ176" s="446"/>
      <c r="AK176" s="446"/>
      <c r="AL176" s="446"/>
      <c r="AM176" s="446"/>
    </row>
    <row r="177" spans="27:39" s="89" customFormat="1">
      <c r="AA177" s="446"/>
      <c r="AB177" s="446"/>
      <c r="AC177" s="446"/>
      <c r="AD177" s="446"/>
      <c r="AE177" s="446"/>
      <c r="AF177" s="446"/>
      <c r="AG177" s="446"/>
      <c r="AH177" s="446"/>
      <c r="AI177" s="446"/>
      <c r="AJ177" s="446"/>
      <c r="AK177" s="446"/>
      <c r="AL177" s="446"/>
      <c r="AM177" s="446"/>
    </row>
    <row r="178" spans="27:39" s="89" customFormat="1">
      <c r="AA178" s="446"/>
      <c r="AB178" s="446"/>
      <c r="AC178" s="446"/>
      <c r="AD178" s="446"/>
      <c r="AE178" s="446"/>
      <c r="AF178" s="446"/>
      <c r="AG178" s="446"/>
      <c r="AH178" s="446"/>
      <c r="AI178" s="446"/>
      <c r="AJ178" s="446"/>
      <c r="AK178" s="446"/>
      <c r="AL178" s="446"/>
      <c r="AM178" s="446"/>
    </row>
    <row r="179" spans="27:39" s="89" customFormat="1">
      <c r="AA179" s="446"/>
      <c r="AB179" s="446"/>
      <c r="AC179" s="446"/>
      <c r="AD179" s="446"/>
      <c r="AE179" s="446"/>
      <c r="AF179" s="446"/>
      <c r="AG179" s="446"/>
      <c r="AH179" s="446"/>
      <c r="AI179" s="446"/>
      <c r="AJ179" s="446"/>
      <c r="AK179" s="446"/>
      <c r="AL179" s="446"/>
      <c r="AM179" s="446"/>
    </row>
    <row r="180" spans="27:39" s="89" customFormat="1">
      <c r="AA180" s="446"/>
      <c r="AB180" s="446"/>
      <c r="AC180" s="446"/>
      <c r="AD180" s="446"/>
      <c r="AE180" s="446"/>
      <c r="AF180" s="446"/>
      <c r="AG180" s="446"/>
      <c r="AH180" s="446"/>
      <c r="AI180" s="446"/>
      <c r="AJ180" s="446"/>
      <c r="AK180" s="446"/>
      <c r="AL180" s="446"/>
      <c r="AM180" s="446"/>
    </row>
    <row r="181" spans="27:39" s="89" customFormat="1">
      <c r="AA181" s="446"/>
      <c r="AB181" s="446"/>
      <c r="AC181" s="446"/>
      <c r="AD181" s="446"/>
      <c r="AE181" s="446"/>
      <c r="AF181" s="446"/>
      <c r="AG181" s="446"/>
      <c r="AH181" s="446"/>
      <c r="AI181" s="446"/>
      <c r="AJ181" s="446"/>
      <c r="AK181" s="446"/>
      <c r="AL181" s="446"/>
      <c r="AM181" s="446"/>
    </row>
    <row r="182" spans="27:39" s="89" customFormat="1">
      <c r="AA182" s="446"/>
      <c r="AB182" s="446"/>
      <c r="AC182" s="446"/>
      <c r="AD182" s="446"/>
      <c r="AE182" s="446"/>
      <c r="AF182" s="446"/>
      <c r="AG182" s="446"/>
      <c r="AH182" s="446"/>
      <c r="AI182" s="446"/>
      <c r="AJ182" s="446"/>
      <c r="AK182" s="446"/>
      <c r="AL182" s="446"/>
      <c r="AM182" s="446"/>
    </row>
    <row r="183" spans="27:39" s="89" customFormat="1">
      <c r="AA183" s="446"/>
      <c r="AB183" s="446"/>
      <c r="AC183" s="446"/>
      <c r="AD183" s="446"/>
      <c r="AE183" s="446"/>
      <c r="AF183" s="446"/>
      <c r="AG183" s="446"/>
      <c r="AH183" s="446"/>
      <c r="AI183" s="446"/>
      <c r="AJ183" s="446"/>
      <c r="AK183" s="446"/>
      <c r="AL183" s="446"/>
      <c r="AM183" s="446"/>
    </row>
    <row r="184" spans="27:39" s="89" customFormat="1">
      <c r="AA184" s="446"/>
      <c r="AB184" s="446"/>
      <c r="AC184" s="446"/>
      <c r="AD184" s="446"/>
      <c r="AE184" s="446"/>
      <c r="AF184" s="446"/>
      <c r="AG184" s="446"/>
      <c r="AH184" s="446"/>
      <c r="AI184" s="446"/>
      <c r="AJ184" s="446"/>
      <c r="AK184" s="446"/>
      <c r="AL184" s="446"/>
      <c r="AM184" s="446"/>
    </row>
    <row r="185" spans="27:39" s="89" customFormat="1">
      <c r="AA185" s="446"/>
      <c r="AB185" s="446"/>
      <c r="AC185" s="446"/>
      <c r="AD185" s="446"/>
      <c r="AE185" s="446"/>
      <c r="AF185" s="446"/>
      <c r="AG185" s="446"/>
      <c r="AH185" s="446"/>
      <c r="AI185" s="446"/>
      <c r="AJ185" s="446"/>
      <c r="AK185" s="446"/>
      <c r="AL185" s="446"/>
      <c r="AM185" s="446"/>
    </row>
    <row r="186" spans="27:39" s="89" customFormat="1">
      <c r="AA186" s="446"/>
      <c r="AB186" s="446"/>
      <c r="AC186" s="446"/>
      <c r="AD186" s="446"/>
      <c r="AE186" s="446"/>
      <c r="AF186" s="446"/>
      <c r="AG186" s="446"/>
      <c r="AH186" s="446"/>
      <c r="AI186" s="446"/>
      <c r="AJ186" s="446"/>
      <c r="AK186" s="446"/>
      <c r="AL186" s="446"/>
      <c r="AM186" s="446"/>
    </row>
    <row r="187" spans="27:39" s="89" customFormat="1">
      <c r="AA187" s="446"/>
      <c r="AB187" s="446"/>
      <c r="AC187" s="446"/>
      <c r="AD187" s="446"/>
      <c r="AE187" s="446"/>
      <c r="AF187" s="446"/>
      <c r="AG187" s="446"/>
      <c r="AH187" s="446"/>
      <c r="AI187" s="446"/>
      <c r="AJ187" s="446"/>
      <c r="AK187" s="446"/>
      <c r="AL187" s="446"/>
      <c r="AM187" s="446"/>
    </row>
    <row r="188" spans="27:39" s="89" customFormat="1">
      <c r="AA188" s="446"/>
      <c r="AB188" s="446"/>
      <c r="AC188" s="446"/>
      <c r="AD188" s="446"/>
      <c r="AE188" s="446"/>
      <c r="AF188" s="446"/>
      <c r="AG188" s="446"/>
      <c r="AH188" s="446"/>
      <c r="AI188" s="446"/>
      <c r="AJ188" s="446"/>
      <c r="AK188" s="446"/>
      <c r="AL188" s="446"/>
      <c r="AM188" s="446"/>
    </row>
    <row r="189" spans="27:39" s="89" customFormat="1">
      <c r="AA189" s="446"/>
      <c r="AB189" s="446"/>
      <c r="AC189" s="446"/>
      <c r="AD189" s="446"/>
      <c r="AE189" s="446"/>
      <c r="AF189" s="446"/>
      <c r="AG189" s="446"/>
      <c r="AH189" s="446"/>
      <c r="AI189" s="446"/>
      <c r="AJ189" s="446"/>
      <c r="AK189" s="446"/>
      <c r="AL189" s="446"/>
      <c r="AM189" s="446"/>
    </row>
    <row r="190" spans="27:39" s="89" customFormat="1">
      <c r="AA190" s="446"/>
      <c r="AB190" s="446"/>
      <c r="AC190" s="446"/>
      <c r="AD190" s="446"/>
      <c r="AE190" s="446"/>
      <c r="AF190" s="446"/>
      <c r="AG190" s="446"/>
      <c r="AH190" s="446"/>
      <c r="AI190" s="446"/>
      <c r="AJ190" s="446"/>
      <c r="AK190" s="446"/>
      <c r="AL190" s="446"/>
      <c r="AM190" s="446"/>
    </row>
    <row r="191" spans="27:39" s="89" customFormat="1">
      <c r="AA191" s="446"/>
      <c r="AB191" s="446"/>
      <c r="AC191" s="446"/>
      <c r="AD191" s="446"/>
      <c r="AE191" s="446"/>
      <c r="AF191" s="446"/>
      <c r="AG191" s="446"/>
      <c r="AH191" s="446"/>
      <c r="AI191" s="446"/>
      <c r="AJ191" s="446"/>
      <c r="AK191" s="446"/>
      <c r="AL191" s="446"/>
      <c r="AM191" s="446"/>
    </row>
    <row r="192" spans="27:39" s="89" customFormat="1">
      <c r="AA192" s="446"/>
      <c r="AB192" s="446"/>
      <c r="AC192" s="446"/>
      <c r="AD192" s="446"/>
      <c r="AE192" s="446"/>
      <c r="AF192" s="446"/>
      <c r="AG192" s="446"/>
      <c r="AH192" s="446"/>
      <c r="AI192" s="446"/>
      <c r="AJ192" s="446"/>
      <c r="AK192" s="446"/>
      <c r="AL192" s="446"/>
      <c r="AM192" s="446"/>
    </row>
    <row r="193" spans="27:39" s="89" customFormat="1">
      <c r="AA193" s="446"/>
      <c r="AB193" s="446"/>
      <c r="AC193" s="446"/>
      <c r="AD193" s="446"/>
      <c r="AE193" s="446"/>
      <c r="AF193" s="446"/>
      <c r="AG193" s="446"/>
      <c r="AH193" s="446"/>
      <c r="AI193" s="446"/>
      <c r="AJ193" s="446"/>
      <c r="AK193" s="446"/>
      <c r="AL193" s="446"/>
      <c r="AM193" s="446"/>
    </row>
    <row r="194" spans="27:39" s="89" customFormat="1">
      <c r="AA194" s="446"/>
      <c r="AB194" s="446"/>
      <c r="AC194" s="446"/>
      <c r="AD194" s="446"/>
      <c r="AE194" s="446"/>
      <c r="AF194" s="446"/>
      <c r="AG194" s="446"/>
      <c r="AH194" s="446"/>
      <c r="AI194" s="446"/>
      <c r="AJ194" s="446"/>
      <c r="AK194" s="446"/>
      <c r="AL194" s="446"/>
      <c r="AM194" s="446"/>
    </row>
    <row r="195" spans="27:39" s="89" customFormat="1">
      <c r="AA195" s="446"/>
      <c r="AB195" s="446"/>
      <c r="AC195" s="446"/>
      <c r="AD195" s="446"/>
      <c r="AE195" s="446"/>
      <c r="AF195" s="446"/>
      <c r="AG195" s="446"/>
      <c r="AH195" s="446"/>
      <c r="AI195" s="446"/>
      <c r="AJ195" s="446"/>
      <c r="AK195" s="446"/>
      <c r="AL195" s="446"/>
      <c r="AM195" s="446"/>
    </row>
    <row r="196" spans="27:39" s="89" customFormat="1">
      <c r="AA196" s="446"/>
      <c r="AB196" s="446"/>
      <c r="AC196" s="446"/>
      <c r="AD196" s="446"/>
      <c r="AE196" s="446"/>
      <c r="AF196" s="446"/>
      <c r="AG196" s="446"/>
      <c r="AH196" s="446"/>
      <c r="AI196" s="446"/>
      <c r="AJ196" s="446"/>
      <c r="AK196" s="446"/>
      <c r="AL196" s="446"/>
      <c r="AM196" s="446"/>
    </row>
    <row r="197" spans="27:39" s="89" customFormat="1">
      <c r="AA197" s="446"/>
      <c r="AB197" s="446"/>
      <c r="AC197" s="446"/>
      <c r="AD197" s="446"/>
      <c r="AE197" s="446"/>
      <c r="AF197" s="446"/>
      <c r="AG197" s="446"/>
      <c r="AH197" s="446"/>
      <c r="AI197" s="446"/>
      <c r="AJ197" s="446"/>
      <c r="AK197" s="446"/>
      <c r="AL197" s="446"/>
      <c r="AM197" s="446"/>
    </row>
    <row r="198" spans="27:39" s="89" customFormat="1">
      <c r="AA198" s="446"/>
      <c r="AB198" s="446"/>
      <c r="AC198" s="446"/>
      <c r="AD198" s="446"/>
      <c r="AE198" s="446"/>
      <c r="AF198" s="446"/>
      <c r="AG198" s="446"/>
      <c r="AH198" s="446"/>
      <c r="AI198" s="446"/>
      <c r="AJ198" s="446"/>
      <c r="AK198" s="446"/>
      <c r="AL198" s="446"/>
      <c r="AM198" s="446"/>
    </row>
    <row r="199" spans="27:39" s="89" customFormat="1">
      <c r="AA199" s="446"/>
      <c r="AB199" s="446"/>
      <c r="AC199" s="446"/>
      <c r="AD199" s="446"/>
      <c r="AE199" s="446"/>
      <c r="AF199" s="446"/>
      <c r="AG199" s="446"/>
      <c r="AH199" s="446"/>
      <c r="AI199" s="446"/>
      <c r="AJ199" s="446"/>
      <c r="AK199" s="446"/>
      <c r="AL199" s="446"/>
      <c r="AM199" s="446"/>
    </row>
    <row r="200" spans="27:39" s="89" customFormat="1">
      <c r="AA200" s="446"/>
      <c r="AB200" s="446"/>
      <c r="AC200" s="446"/>
      <c r="AD200" s="446"/>
      <c r="AE200" s="446"/>
      <c r="AF200" s="446"/>
      <c r="AG200" s="446"/>
      <c r="AH200" s="446"/>
      <c r="AI200" s="446"/>
      <c r="AJ200" s="446"/>
      <c r="AK200" s="446"/>
      <c r="AL200" s="446"/>
      <c r="AM200" s="446"/>
    </row>
    <row r="201" spans="27:39" s="89" customFormat="1">
      <c r="AA201" s="446"/>
      <c r="AB201" s="446"/>
      <c r="AC201" s="446"/>
      <c r="AD201" s="446"/>
      <c r="AE201" s="446"/>
      <c r="AF201" s="446"/>
      <c r="AG201" s="446"/>
      <c r="AH201" s="446"/>
      <c r="AI201" s="446"/>
      <c r="AJ201" s="446"/>
      <c r="AK201" s="446"/>
      <c r="AL201" s="446"/>
      <c r="AM201" s="446"/>
    </row>
    <row r="202" spans="27:39" s="89" customFormat="1">
      <c r="AA202" s="446"/>
      <c r="AB202" s="446"/>
      <c r="AC202" s="446"/>
      <c r="AD202" s="446"/>
      <c r="AE202" s="446"/>
      <c r="AF202" s="446"/>
      <c r="AG202" s="446"/>
      <c r="AH202" s="446"/>
      <c r="AI202" s="446"/>
      <c r="AJ202" s="446"/>
      <c r="AK202" s="446"/>
      <c r="AL202" s="446"/>
      <c r="AM202" s="446"/>
    </row>
    <row r="203" spans="27:39" s="89" customFormat="1">
      <c r="AA203" s="446"/>
      <c r="AB203" s="446"/>
      <c r="AC203" s="446"/>
      <c r="AD203" s="446"/>
      <c r="AE203" s="446"/>
      <c r="AF203" s="446"/>
      <c r="AG203" s="446"/>
      <c r="AH203" s="446"/>
      <c r="AI203" s="446"/>
      <c r="AJ203" s="446"/>
      <c r="AK203" s="446"/>
      <c r="AL203" s="446"/>
      <c r="AM203" s="446"/>
    </row>
    <row r="204" spans="27:39" s="89" customFormat="1">
      <c r="AA204" s="446"/>
      <c r="AB204" s="446"/>
      <c r="AC204" s="446"/>
      <c r="AD204" s="446"/>
      <c r="AE204" s="446"/>
      <c r="AF204" s="446"/>
      <c r="AG204" s="446"/>
      <c r="AH204" s="446"/>
      <c r="AI204" s="446"/>
      <c r="AJ204" s="446"/>
      <c r="AK204" s="446"/>
      <c r="AL204" s="446"/>
      <c r="AM204" s="446"/>
    </row>
    <row r="205" spans="27:39" s="89" customFormat="1">
      <c r="AA205" s="446"/>
      <c r="AB205" s="446"/>
      <c r="AC205" s="446"/>
      <c r="AD205" s="446"/>
      <c r="AE205" s="446"/>
      <c r="AF205" s="446"/>
      <c r="AG205" s="446"/>
      <c r="AH205" s="446"/>
      <c r="AI205" s="446"/>
      <c r="AJ205" s="446"/>
      <c r="AK205" s="446"/>
      <c r="AL205" s="446"/>
      <c r="AM205" s="446"/>
    </row>
    <row r="206" spans="27:39" s="89" customFormat="1">
      <c r="AA206" s="446"/>
      <c r="AB206" s="446"/>
      <c r="AC206" s="446"/>
      <c r="AD206" s="446"/>
      <c r="AE206" s="446"/>
      <c r="AF206" s="446"/>
      <c r="AG206" s="446"/>
      <c r="AH206" s="446"/>
      <c r="AI206" s="446"/>
      <c r="AJ206" s="446"/>
      <c r="AK206" s="446"/>
      <c r="AL206" s="446"/>
      <c r="AM206" s="446"/>
    </row>
    <row r="207" spans="27:39" s="89" customFormat="1">
      <c r="AA207" s="446"/>
      <c r="AB207" s="446"/>
      <c r="AC207" s="446"/>
      <c r="AD207" s="446"/>
      <c r="AE207" s="446"/>
      <c r="AF207" s="446"/>
      <c r="AG207" s="446"/>
      <c r="AH207" s="446"/>
      <c r="AI207" s="446"/>
      <c r="AJ207" s="446"/>
      <c r="AK207" s="446"/>
      <c r="AL207" s="446"/>
      <c r="AM207" s="446"/>
    </row>
    <row r="208" spans="27:39" s="89" customFormat="1">
      <c r="AA208" s="446"/>
      <c r="AB208" s="446"/>
      <c r="AC208" s="446"/>
      <c r="AD208" s="446"/>
      <c r="AE208" s="446"/>
      <c r="AF208" s="446"/>
      <c r="AG208" s="446"/>
      <c r="AH208" s="446"/>
      <c r="AI208" s="446"/>
      <c r="AJ208" s="446"/>
      <c r="AK208" s="446"/>
      <c r="AL208" s="446"/>
      <c r="AM208" s="446"/>
    </row>
    <row r="209" spans="27:39" s="89" customFormat="1">
      <c r="AA209" s="446"/>
      <c r="AB209" s="446"/>
      <c r="AC209" s="446"/>
      <c r="AD209" s="446"/>
      <c r="AE209" s="446"/>
      <c r="AF209" s="446"/>
      <c r="AG209" s="446"/>
      <c r="AH209" s="446"/>
      <c r="AI209" s="446"/>
      <c r="AJ209" s="446"/>
      <c r="AK209" s="446"/>
      <c r="AL209" s="446"/>
      <c r="AM209" s="446"/>
    </row>
    <row r="210" spans="27:39" s="89" customFormat="1">
      <c r="AA210" s="446"/>
      <c r="AB210" s="446"/>
      <c r="AC210" s="446"/>
      <c r="AD210" s="446"/>
      <c r="AE210" s="446"/>
      <c r="AF210" s="446"/>
      <c r="AG210" s="446"/>
      <c r="AH210" s="446"/>
      <c r="AI210" s="446"/>
      <c r="AJ210" s="446"/>
      <c r="AK210" s="446"/>
      <c r="AL210" s="446"/>
      <c r="AM210" s="446"/>
    </row>
    <row r="211" spans="27:39" s="89" customFormat="1">
      <c r="AA211" s="446"/>
      <c r="AB211" s="446"/>
      <c r="AC211" s="446"/>
      <c r="AD211" s="446"/>
      <c r="AE211" s="446"/>
      <c r="AF211" s="446"/>
      <c r="AG211" s="446"/>
      <c r="AH211" s="446"/>
      <c r="AI211" s="446"/>
      <c r="AJ211" s="446"/>
      <c r="AK211" s="446"/>
      <c r="AL211" s="446"/>
      <c r="AM211" s="446"/>
    </row>
    <row r="212" spans="27:39" s="89" customFormat="1">
      <c r="AA212" s="446"/>
      <c r="AB212" s="446"/>
      <c r="AC212" s="446"/>
      <c r="AD212" s="446"/>
      <c r="AE212" s="446"/>
      <c r="AF212" s="446"/>
      <c r="AG212" s="446"/>
      <c r="AH212" s="446"/>
      <c r="AI212" s="446"/>
      <c r="AJ212" s="446"/>
      <c r="AK212" s="446"/>
      <c r="AL212" s="446"/>
      <c r="AM212" s="446"/>
    </row>
    <row r="213" spans="27:39" s="89" customFormat="1">
      <c r="AA213" s="446"/>
      <c r="AB213" s="446"/>
      <c r="AC213" s="446"/>
      <c r="AD213" s="446"/>
      <c r="AE213" s="446"/>
      <c r="AF213" s="446"/>
      <c r="AG213" s="446"/>
      <c r="AH213" s="446"/>
      <c r="AI213" s="446"/>
      <c r="AJ213" s="446"/>
      <c r="AK213" s="446"/>
      <c r="AL213" s="446"/>
      <c r="AM213" s="446"/>
    </row>
    <row r="214" spans="27:39" s="89" customFormat="1">
      <c r="AA214" s="446"/>
      <c r="AB214" s="446"/>
      <c r="AC214" s="446"/>
      <c r="AD214" s="446"/>
      <c r="AE214" s="446"/>
      <c r="AF214" s="446"/>
      <c r="AG214" s="446"/>
      <c r="AH214" s="446"/>
      <c r="AI214" s="446"/>
      <c r="AJ214" s="446"/>
      <c r="AK214" s="446"/>
      <c r="AL214" s="446"/>
      <c r="AM214" s="446"/>
    </row>
    <row r="215" spans="27:39" s="89" customFormat="1">
      <c r="AA215" s="446"/>
      <c r="AB215" s="446"/>
      <c r="AC215" s="446"/>
      <c r="AD215" s="446"/>
      <c r="AE215" s="446"/>
      <c r="AF215" s="446"/>
      <c r="AG215" s="446"/>
      <c r="AH215" s="446"/>
      <c r="AI215" s="446"/>
      <c r="AJ215" s="446"/>
      <c r="AK215" s="446"/>
      <c r="AL215" s="446"/>
      <c r="AM215" s="446"/>
    </row>
    <row r="216" spans="27:39" s="89" customFormat="1">
      <c r="AA216" s="446"/>
      <c r="AB216" s="446"/>
      <c r="AC216" s="446"/>
      <c r="AD216" s="446"/>
      <c r="AE216" s="446"/>
      <c r="AF216" s="446"/>
      <c r="AG216" s="446"/>
      <c r="AH216" s="446"/>
      <c r="AI216" s="446"/>
      <c r="AJ216" s="446"/>
      <c r="AK216" s="446"/>
      <c r="AL216" s="446"/>
      <c r="AM216" s="446"/>
    </row>
    <row r="217" spans="27:39" s="89" customFormat="1">
      <c r="AA217" s="446"/>
      <c r="AB217" s="446"/>
      <c r="AC217" s="446"/>
      <c r="AD217" s="446"/>
      <c r="AE217" s="446"/>
      <c r="AF217" s="446"/>
      <c r="AG217" s="446"/>
      <c r="AH217" s="446"/>
      <c r="AI217" s="446"/>
      <c r="AJ217" s="446"/>
      <c r="AK217" s="446"/>
      <c r="AL217" s="446"/>
      <c r="AM217" s="446"/>
    </row>
    <row r="218" spans="27:39" s="89" customFormat="1">
      <c r="AA218" s="446"/>
      <c r="AB218" s="446"/>
      <c r="AC218" s="446"/>
      <c r="AD218" s="446"/>
      <c r="AE218" s="446"/>
      <c r="AF218" s="446"/>
      <c r="AG218" s="446"/>
      <c r="AH218" s="446"/>
      <c r="AI218" s="446"/>
      <c r="AJ218" s="446"/>
      <c r="AK218" s="446"/>
      <c r="AL218" s="446"/>
      <c r="AM218" s="446"/>
    </row>
    <row r="219" spans="27:39" s="89" customFormat="1">
      <c r="AA219" s="446"/>
      <c r="AB219" s="446"/>
      <c r="AC219" s="446"/>
      <c r="AD219" s="446"/>
      <c r="AE219" s="446"/>
      <c r="AF219" s="446"/>
      <c r="AG219" s="446"/>
      <c r="AH219" s="446"/>
      <c r="AI219" s="446"/>
      <c r="AJ219" s="446"/>
      <c r="AK219" s="446"/>
      <c r="AL219" s="446"/>
      <c r="AM219" s="446"/>
    </row>
    <row r="220" spans="27:39" s="89" customFormat="1">
      <c r="AA220" s="446"/>
      <c r="AB220" s="446"/>
      <c r="AC220" s="446"/>
      <c r="AD220" s="446"/>
      <c r="AE220" s="446"/>
      <c r="AF220" s="446"/>
      <c r="AG220" s="446"/>
      <c r="AH220" s="446"/>
      <c r="AI220" s="446"/>
      <c r="AJ220" s="446"/>
      <c r="AK220" s="446"/>
      <c r="AL220" s="446"/>
      <c r="AM220" s="446"/>
    </row>
    <row r="221" spans="27:39" s="89" customFormat="1">
      <c r="AA221" s="446"/>
      <c r="AB221" s="446"/>
      <c r="AC221" s="446"/>
      <c r="AD221" s="446"/>
      <c r="AE221" s="446"/>
      <c r="AF221" s="446"/>
      <c r="AG221" s="446"/>
      <c r="AH221" s="446"/>
      <c r="AI221" s="446"/>
      <c r="AJ221" s="446"/>
      <c r="AK221" s="446"/>
      <c r="AL221" s="446"/>
      <c r="AM221" s="446"/>
    </row>
    <row r="222" spans="27:39" s="89" customFormat="1">
      <c r="AA222" s="446"/>
      <c r="AB222" s="446"/>
      <c r="AC222" s="446"/>
      <c r="AD222" s="446"/>
      <c r="AE222" s="446"/>
      <c r="AF222" s="446"/>
      <c r="AG222" s="446"/>
      <c r="AH222" s="446"/>
      <c r="AI222" s="446"/>
      <c r="AJ222" s="446"/>
      <c r="AK222" s="446"/>
      <c r="AL222" s="446"/>
      <c r="AM222" s="446"/>
    </row>
    <row r="223" spans="27:39" s="89" customFormat="1">
      <c r="AA223" s="446"/>
      <c r="AB223" s="446"/>
      <c r="AC223" s="446"/>
      <c r="AD223" s="446"/>
      <c r="AE223" s="446"/>
      <c r="AF223" s="446"/>
      <c r="AG223" s="446"/>
      <c r="AH223" s="446"/>
      <c r="AI223" s="446"/>
      <c r="AJ223" s="446"/>
      <c r="AK223" s="446"/>
      <c r="AL223" s="446"/>
      <c r="AM223" s="446"/>
    </row>
    <row r="224" spans="27:39" s="89" customFormat="1">
      <c r="AA224" s="446"/>
      <c r="AB224" s="446"/>
      <c r="AC224" s="446"/>
      <c r="AD224" s="446"/>
      <c r="AE224" s="446"/>
      <c r="AF224" s="446"/>
      <c r="AG224" s="446"/>
      <c r="AH224" s="446"/>
      <c r="AI224" s="446"/>
      <c r="AJ224" s="446"/>
      <c r="AK224" s="446"/>
      <c r="AL224" s="446"/>
      <c r="AM224" s="446"/>
    </row>
    <row r="225" spans="27:39" s="89" customFormat="1">
      <c r="AA225" s="446"/>
      <c r="AB225" s="446"/>
      <c r="AC225" s="446"/>
      <c r="AD225" s="446"/>
      <c r="AE225" s="446"/>
      <c r="AF225" s="446"/>
      <c r="AG225" s="446"/>
      <c r="AH225" s="446"/>
      <c r="AI225" s="446"/>
      <c r="AJ225" s="446"/>
      <c r="AK225" s="446"/>
      <c r="AL225" s="446"/>
      <c r="AM225" s="446"/>
    </row>
    <row r="226" spans="27:39" s="89" customFormat="1">
      <c r="AA226" s="446"/>
      <c r="AB226" s="446"/>
      <c r="AC226" s="446"/>
      <c r="AD226" s="446"/>
      <c r="AE226" s="446"/>
      <c r="AF226" s="446"/>
      <c r="AG226" s="446"/>
      <c r="AH226" s="446"/>
      <c r="AI226" s="446"/>
      <c r="AJ226" s="446"/>
      <c r="AK226" s="446"/>
      <c r="AL226" s="446"/>
      <c r="AM226" s="446"/>
    </row>
    <row r="227" spans="27:39" s="89" customFormat="1">
      <c r="AA227" s="446"/>
      <c r="AB227" s="446"/>
      <c r="AC227" s="446"/>
      <c r="AD227" s="446"/>
      <c r="AE227" s="446"/>
      <c r="AF227" s="446"/>
      <c r="AG227" s="446"/>
      <c r="AH227" s="446"/>
      <c r="AI227" s="446"/>
      <c r="AJ227" s="446"/>
      <c r="AK227" s="446"/>
      <c r="AL227" s="446"/>
      <c r="AM227" s="446"/>
    </row>
    <row r="228" spans="27:39" s="89" customFormat="1">
      <c r="AA228" s="446"/>
      <c r="AB228" s="446"/>
      <c r="AC228" s="446"/>
      <c r="AD228" s="446"/>
      <c r="AE228" s="446"/>
      <c r="AF228" s="446"/>
      <c r="AG228" s="446"/>
      <c r="AH228" s="446"/>
      <c r="AI228" s="446"/>
      <c r="AJ228" s="446"/>
      <c r="AK228" s="446"/>
      <c r="AL228" s="446"/>
      <c r="AM228" s="446"/>
    </row>
    <row r="229" spans="27:39" s="89" customFormat="1">
      <c r="AA229" s="446"/>
      <c r="AB229" s="446"/>
      <c r="AC229" s="446"/>
      <c r="AD229" s="446"/>
      <c r="AE229" s="446"/>
      <c r="AF229" s="446"/>
      <c r="AG229" s="446"/>
      <c r="AH229" s="446"/>
      <c r="AI229" s="446"/>
      <c r="AJ229" s="446"/>
      <c r="AK229" s="446"/>
      <c r="AL229" s="446"/>
      <c r="AM229" s="446"/>
    </row>
    <row r="230" spans="27:39" s="89" customFormat="1">
      <c r="AA230" s="446"/>
      <c r="AB230" s="446"/>
      <c r="AC230" s="446"/>
      <c r="AD230" s="446"/>
      <c r="AE230" s="446"/>
      <c r="AF230" s="446"/>
      <c r="AG230" s="446"/>
      <c r="AH230" s="446"/>
      <c r="AI230" s="446"/>
      <c r="AJ230" s="446"/>
      <c r="AK230" s="446"/>
      <c r="AL230" s="446"/>
      <c r="AM230" s="446"/>
    </row>
    <row r="231" spans="27:39" s="89" customFormat="1">
      <c r="AA231" s="446"/>
      <c r="AB231" s="446"/>
      <c r="AC231" s="446"/>
      <c r="AD231" s="446"/>
      <c r="AE231" s="446"/>
      <c r="AF231" s="446"/>
      <c r="AG231" s="446"/>
      <c r="AH231" s="446"/>
      <c r="AI231" s="446"/>
      <c r="AJ231" s="446"/>
      <c r="AK231" s="446"/>
      <c r="AL231" s="446"/>
      <c r="AM231" s="446"/>
    </row>
    <row r="232" spans="27:39" s="89" customFormat="1">
      <c r="AA232" s="446"/>
      <c r="AB232" s="446"/>
      <c r="AC232" s="446"/>
      <c r="AD232" s="446"/>
      <c r="AE232" s="446"/>
      <c r="AF232" s="446"/>
      <c r="AG232" s="446"/>
      <c r="AH232" s="446"/>
      <c r="AI232" s="446"/>
      <c r="AJ232" s="446"/>
      <c r="AK232" s="446"/>
      <c r="AL232" s="446"/>
      <c r="AM232" s="446"/>
    </row>
    <row r="233" spans="27:39" s="89" customFormat="1">
      <c r="AA233" s="446"/>
      <c r="AB233" s="446"/>
      <c r="AC233" s="446"/>
      <c r="AD233" s="446"/>
      <c r="AE233" s="446"/>
      <c r="AF233" s="446"/>
      <c r="AG233" s="446"/>
      <c r="AH233" s="446"/>
      <c r="AI233" s="446"/>
      <c r="AJ233" s="446"/>
      <c r="AK233" s="446"/>
      <c r="AL233" s="446"/>
      <c r="AM233" s="446"/>
    </row>
    <row r="234" spans="27:39" s="89" customFormat="1">
      <c r="AA234" s="446"/>
      <c r="AB234" s="446"/>
      <c r="AC234" s="446"/>
      <c r="AD234" s="446"/>
      <c r="AE234" s="446"/>
      <c r="AF234" s="446"/>
      <c r="AG234" s="446"/>
      <c r="AH234" s="446"/>
      <c r="AI234" s="446"/>
      <c r="AJ234" s="446"/>
      <c r="AK234" s="446"/>
      <c r="AL234" s="446"/>
      <c r="AM234" s="446"/>
    </row>
    <row r="235" spans="27:39" s="89" customFormat="1">
      <c r="AA235" s="446"/>
      <c r="AB235" s="446"/>
      <c r="AC235" s="446"/>
      <c r="AD235" s="446"/>
      <c r="AE235" s="446"/>
      <c r="AF235" s="446"/>
      <c r="AG235" s="446"/>
      <c r="AH235" s="446"/>
      <c r="AI235" s="446"/>
      <c r="AJ235" s="446"/>
      <c r="AK235" s="446"/>
      <c r="AL235" s="446"/>
      <c r="AM235" s="446"/>
    </row>
    <row r="236" spans="27:39" s="89" customFormat="1">
      <c r="AA236" s="446"/>
      <c r="AB236" s="446"/>
      <c r="AC236" s="446"/>
      <c r="AD236" s="446"/>
      <c r="AE236" s="446"/>
      <c r="AF236" s="446"/>
      <c r="AG236" s="446"/>
      <c r="AH236" s="446"/>
      <c r="AI236" s="446"/>
      <c r="AJ236" s="446"/>
      <c r="AK236" s="446"/>
      <c r="AL236" s="446"/>
      <c r="AM236" s="446"/>
    </row>
    <row r="237" spans="27:39" s="89" customFormat="1">
      <c r="AA237" s="446"/>
      <c r="AB237" s="446"/>
      <c r="AC237" s="446"/>
      <c r="AD237" s="446"/>
      <c r="AE237" s="446"/>
      <c r="AF237" s="446"/>
      <c r="AG237" s="446"/>
      <c r="AH237" s="446"/>
      <c r="AI237" s="446"/>
      <c r="AJ237" s="446"/>
      <c r="AK237" s="446"/>
      <c r="AL237" s="446"/>
      <c r="AM237" s="446"/>
    </row>
    <row r="238" spans="27:39" s="89" customFormat="1">
      <c r="AA238" s="446"/>
      <c r="AB238" s="446"/>
      <c r="AC238" s="446"/>
      <c r="AD238" s="446"/>
      <c r="AE238" s="446"/>
      <c r="AF238" s="446"/>
      <c r="AG238" s="446"/>
      <c r="AH238" s="446"/>
      <c r="AI238" s="446"/>
      <c r="AJ238" s="446"/>
      <c r="AK238" s="446"/>
      <c r="AL238" s="446"/>
      <c r="AM238" s="446"/>
    </row>
    <row r="239" spans="27:39" s="89" customFormat="1">
      <c r="AA239" s="446"/>
      <c r="AB239" s="446"/>
      <c r="AC239" s="446"/>
      <c r="AD239" s="446"/>
      <c r="AE239" s="446"/>
      <c r="AF239" s="446"/>
      <c r="AG239" s="446"/>
      <c r="AH239" s="446"/>
      <c r="AI239" s="446"/>
      <c r="AJ239" s="446"/>
      <c r="AK239" s="446"/>
      <c r="AL239" s="446"/>
      <c r="AM239" s="446"/>
    </row>
    <row r="240" spans="27:39" s="89" customFormat="1">
      <c r="AA240" s="446"/>
      <c r="AB240" s="446"/>
      <c r="AC240" s="446"/>
      <c r="AD240" s="446"/>
      <c r="AE240" s="446"/>
      <c r="AF240" s="446"/>
      <c r="AG240" s="446"/>
      <c r="AH240" s="446"/>
      <c r="AI240" s="446"/>
      <c r="AJ240" s="446"/>
      <c r="AK240" s="446"/>
      <c r="AL240" s="446"/>
      <c r="AM240" s="446"/>
    </row>
    <row r="241" spans="27:39" s="89" customFormat="1">
      <c r="AA241" s="446"/>
      <c r="AB241" s="446"/>
      <c r="AC241" s="446"/>
      <c r="AD241" s="446"/>
      <c r="AE241" s="446"/>
      <c r="AF241" s="446"/>
      <c r="AG241" s="446"/>
      <c r="AH241" s="446"/>
      <c r="AI241" s="446"/>
      <c r="AJ241" s="446"/>
      <c r="AK241" s="446"/>
      <c r="AL241" s="446"/>
      <c r="AM241" s="446"/>
    </row>
    <row r="242" spans="27:39" s="89" customFormat="1">
      <c r="AA242" s="446"/>
      <c r="AB242" s="446"/>
      <c r="AC242" s="446"/>
      <c r="AD242" s="446"/>
      <c r="AE242" s="446"/>
      <c r="AF242" s="446"/>
      <c r="AG242" s="446"/>
      <c r="AH242" s="446"/>
      <c r="AI242" s="446"/>
      <c r="AJ242" s="446"/>
      <c r="AK242" s="446"/>
      <c r="AL242" s="446"/>
      <c r="AM242" s="446"/>
    </row>
    <row r="243" spans="27:39" s="89" customFormat="1">
      <c r="AA243" s="446"/>
      <c r="AB243" s="446"/>
      <c r="AC243" s="446"/>
      <c r="AD243" s="446"/>
      <c r="AE243" s="446"/>
      <c r="AF243" s="446"/>
      <c r="AG243" s="446"/>
      <c r="AH243" s="446"/>
      <c r="AI243" s="446"/>
      <c r="AJ243" s="446"/>
      <c r="AK243" s="446"/>
      <c r="AL243" s="446"/>
      <c r="AM243" s="446"/>
    </row>
    <row r="244" spans="27:39" s="89" customFormat="1">
      <c r="AA244" s="446"/>
      <c r="AB244" s="446"/>
      <c r="AC244" s="446"/>
      <c r="AD244" s="446"/>
      <c r="AE244" s="446"/>
      <c r="AF244" s="446"/>
      <c r="AG244" s="446"/>
      <c r="AH244" s="446"/>
      <c r="AI244" s="446"/>
      <c r="AJ244" s="446"/>
      <c r="AK244" s="446"/>
      <c r="AL244" s="446"/>
      <c r="AM244" s="446"/>
    </row>
    <row r="245" spans="27:39" s="89" customFormat="1">
      <c r="AA245" s="446"/>
      <c r="AB245" s="446"/>
      <c r="AC245" s="446"/>
      <c r="AD245" s="446"/>
      <c r="AE245" s="446"/>
      <c r="AF245" s="446"/>
      <c r="AG245" s="446"/>
      <c r="AH245" s="446"/>
      <c r="AI245" s="446"/>
      <c r="AJ245" s="446"/>
      <c r="AK245" s="446"/>
      <c r="AL245" s="446"/>
      <c r="AM245" s="446"/>
    </row>
    <row r="246" spans="27:39" s="89" customFormat="1">
      <c r="AA246" s="446"/>
      <c r="AB246" s="446"/>
      <c r="AC246" s="446"/>
      <c r="AD246" s="446"/>
      <c r="AE246" s="446"/>
      <c r="AF246" s="446"/>
      <c r="AG246" s="446"/>
      <c r="AH246" s="446"/>
      <c r="AI246" s="446"/>
      <c r="AJ246" s="446"/>
      <c r="AK246" s="446"/>
      <c r="AL246" s="446"/>
      <c r="AM246" s="446"/>
    </row>
    <row r="247" spans="27:39" s="89" customFormat="1">
      <c r="AA247" s="446"/>
      <c r="AB247" s="446"/>
      <c r="AC247" s="446"/>
      <c r="AD247" s="446"/>
      <c r="AE247" s="446"/>
      <c r="AF247" s="446"/>
      <c r="AG247" s="446"/>
      <c r="AH247" s="446"/>
      <c r="AI247" s="446"/>
      <c r="AJ247" s="446"/>
      <c r="AK247" s="446"/>
      <c r="AL247" s="446"/>
      <c r="AM247" s="446"/>
    </row>
    <row r="248" spans="27:39" s="89" customFormat="1">
      <c r="AA248" s="446"/>
      <c r="AB248" s="446"/>
      <c r="AC248" s="446"/>
      <c r="AD248" s="446"/>
      <c r="AE248" s="446"/>
      <c r="AF248" s="446"/>
      <c r="AG248" s="446"/>
      <c r="AH248" s="446"/>
      <c r="AI248" s="446"/>
      <c r="AJ248" s="446"/>
      <c r="AK248" s="446"/>
      <c r="AL248" s="446"/>
      <c r="AM248" s="446"/>
    </row>
    <row r="249" spans="27:39" s="89" customFormat="1">
      <c r="AA249" s="446"/>
      <c r="AB249" s="446"/>
      <c r="AC249" s="446"/>
      <c r="AD249" s="446"/>
      <c r="AE249" s="446"/>
      <c r="AF249" s="446"/>
      <c r="AG249" s="446"/>
      <c r="AH249" s="446"/>
      <c r="AI249" s="446"/>
      <c r="AJ249" s="446"/>
      <c r="AK249" s="446"/>
      <c r="AL249" s="446"/>
      <c r="AM249" s="446"/>
    </row>
    <row r="250" spans="27:39" s="89" customFormat="1">
      <c r="AA250" s="446"/>
      <c r="AB250" s="446"/>
      <c r="AC250" s="446"/>
      <c r="AD250" s="446"/>
      <c r="AE250" s="446"/>
      <c r="AF250" s="446"/>
      <c r="AG250" s="446"/>
      <c r="AH250" s="446"/>
      <c r="AI250" s="446"/>
      <c r="AJ250" s="446"/>
      <c r="AK250" s="446"/>
      <c r="AL250" s="446"/>
      <c r="AM250" s="446"/>
    </row>
    <row r="251" spans="27:39" s="89" customFormat="1">
      <c r="AA251" s="446"/>
      <c r="AB251" s="446"/>
      <c r="AC251" s="446"/>
      <c r="AD251" s="446"/>
      <c r="AE251" s="446"/>
      <c r="AF251" s="446"/>
      <c r="AG251" s="446"/>
      <c r="AH251" s="446"/>
      <c r="AI251" s="446"/>
      <c r="AJ251" s="446"/>
      <c r="AK251" s="446"/>
      <c r="AL251" s="446"/>
      <c r="AM251" s="446"/>
    </row>
    <row r="252" spans="27:39" s="89" customFormat="1">
      <c r="AA252" s="446"/>
      <c r="AB252" s="446"/>
      <c r="AC252" s="446"/>
      <c r="AD252" s="446"/>
      <c r="AE252" s="446"/>
      <c r="AF252" s="446"/>
      <c r="AG252" s="446"/>
      <c r="AH252" s="446"/>
      <c r="AI252" s="446"/>
      <c r="AJ252" s="446"/>
      <c r="AK252" s="446"/>
      <c r="AL252" s="446"/>
      <c r="AM252" s="446"/>
    </row>
    <row r="253" spans="27:39" s="89" customFormat="1">
      <c r="AA253" s="446"/>
      <c r="AB253" s="446"/>
      <c r="AC253" s="446"/>
      <c r="AD253" s="446"/>
      <c r="AE253" s="446"/>
      <c r="AF253" s="446"/>
      <c r="AG253" s="446"/>
      <c r="AH253" s="446"/>
      <c r="AI253" s="446"/>
      <c r="AJ253" s="446"/>
      <c r="AK253" s="446"/>
      <c r="AL253" s="446"/>
      <c r="AM253" s="446"/>
    </row>
    <row r="254" spans="27:39" s="89" customFormat="1">
      <c r="AA254" s="446"/>
      <c r="AB254" s="446"/>
      <c r="AC254" s="446"/>
      <c r="AD254" s="446"/>
      <c r="AE254" s="446"/>
      <c r="AF254" s="446"/>
      <c r="AG254" s="446"/>
      <c r="AH254" s="446"/>
      <c r="AI254" s="446"/>
      <c r="AJ254" s="446"/>
      <c r="AK254" s="446"/>
      <c r="AL254" s="446"/>
      <c r="AM254" s="446"/>
    </row>
    <row r="255" spans="27:39" s="89" customFormat="1">
      <c r="AA255" s="446"/>
      <c r="AB255" s="446"/>
      <c r="AC255" s="446"/>
      <c r="AD255" s="446"/>
      <c r="AE255" s="446"/>
      <c r="AF255" s="446"/>
      <c r="AG255" s="446"/>
      <c r="AH255" s="446"/>
      <c r="AI255" s="446"/>
      <c r="AJ255" s="446"/>
      <c r="AK255" s="446"/>
      <c r="AL255" s="446"/>
      <c r="AM255" s="446"/>
    </row>
    <row r="256" spans="27:39" s="89" customFormat="1">
      <c r="AA256" s="446"/>
      <c r="AB256" s="446"/>
      <c r="AC256" s="446"/>
      <c r="AD256" s="446"/>
      <c r="AE256" s="446"/>
      <c r="AF256" s="446"/>
      <c r="AG256" s="446"/>
      <c r="AH256" s="446"/>
      <c r="AI256" s="446"/>
      <c r="AJ256" s="446"/>
      <c r="AK256" s="446"/>
      <c r="AL256" s="446"/>
      <c r="AM256" s="446"/>
    </row>
    <row r="257" spans="27:39" s="89" customFormat="1">
      <c r="AA257" s="446"/>
      <c r="AB257" s="446"/>
      <c r="AC257" s="446"/>
      <c r="AD257" s="446"/>
      <c r="AE257" s="446"/>
      <c r="AF257" s="446"/>
      <c r="AG257" s="446"/>
      <c r="AH257" s="446"/>
      <c r="AI257" s="446"/>
      <c r="AJ257" s="446"/>
      <c r="AK257" s="446"/>
      <c r="AL257" s="446"/>
      <c r="AM257" s="446"/>
    </row>
    <row r="258" spans="27:39" s="89" customFormat="1">
      <c r="AA258" s="446"/>
      <c r="AB258" s="446"/>
      <c r="AC258" s="446"/>
      <c r="AD258" s="446"/>
      <c r="AE258" s="446"/>
      <c r="AF258" s="446"/>
      <c r="AG258" s="446"/>
      <c r="AH258" s="446"/>
      <c r="AI258" s="446"/>
      <c r="AJ258" s="446"/>
      <c r="AK258" s="446"/>
      <c r="AL258" s="446"/>
      <c r="AM258" s="446"/>
    </row>
    <row r="259" spans="27:39" s="89" customFormat="1">
      <c r="AA259" s="446"/>
      <c r="AB259" s="446"/>
      <c r="AC259" s="446"/>
      <c r="AD259" s="446"/>
      <c r="AE259" s="446"/>
      <c r="AF259" s="446"/>
      <c r="AG259" s="446"/>
      <c r="AH259" s="446"/>
      <c r="AI259" s="446"/>
      <c r="AJ259" s="446"/>
      <c r="AK259" s="446"/>
      <c r="AL259" s="446"/>
      <c r="AM259" s="446"/>
    </row>
    <row r="260" spans="27:39" s="89" customFormat="1">
      <c r="AA260" s="446"/>
      <c r="AB260" s="446"/>
      <c r="AC260" s="446"/>
      <c r="AD260" s="446"/>
      <c r="AE260" s="446"/>
      <c r="AF260" s="446"/>
      <c r="AG260" s="446"/>
      <c r="AH260" s="446"/>
      <c r="AI260" s="446"/>
      <c r="AJ260" s="446"/>
      <c r="AK260" s="446"/>
      <c r="AL260" s="446"/>
      <c r="AM260" s="446"/>
    </row>
    <row r="261" spans="27:39" s="89" customFormat="1">
      <c r="AA261" s="446"/>
      <c r="AB261" s="446"/>
      <c r="AC261" s="446"/>
      <c r="AD261" s="446"/>
      <c r="AE261" s="446"/>
      <c r="AF261" s="446"/>
      <c r="AG261" s="446"/>
      <c r="AH261" s="446"/>
      <c r="AI261" s="446"/>
      <c r="AJ261" s="446"/>
      <c r="AK261" s="446"/>
      <c r="AL261" s="446"/>
      <c r="AM261" s="446"/>
    </row>
    <row r="262" spans="27:39" s="89" customFormat="1">
      <c r="AA262" s="446"/>
      <c r="AB262" s="446"/>
      <c r="AC262" s="446"/>
      <c r="AD262" s="446"/>
      <c r="AE262" s="446"/>
      <c r="AF262" s="446"/>
      <c r="AG262" s="446"/>
      <c r="AH262" s="446"/>
      <c r="AI262" s="446"/>
      <c r="AJ262" s="446"/>
      <c r="AK262" s="446"/>
      <c r="AL262" s="446"/>
      <c r="AM262" s="446"/>
    </row>
    <row r="263" spans="27:39" s="89" customFormat="1">
      <c r="AA263" s="446"/>
      <c r="AB263" s="446"/>
      <c r="AC263" s="446"/>
      <c r="AD263" s="446"/>
      <c r="AE263" s="446"/>
      <c r="AF263" s="446"/>
      <c r="AG263" s="446"/>
      <c r="AH263" s="446"/>
      <c r="AI263" s="446"/>
      <c r="AJ263" s="446"/>
      <c r="AK263" s="446"/>
      <c r="AL263" s="446"/>
      <c r="AM263" s="446"/>
    </row>
    <row r="264" spans="27:39" s="89" customFormat="1">
      <c r="AA264" s="446"/>
      <c r="AB264" s="446"/>
      <c r="AC264" s="446"/>
      <c r="AD264" s="446"/>
      <c r="AE264" s="446"/>
      <c r="AF264" s="446"/>
      <c r="AG264" s="446"/>
      <c r="AH264" s="446"/>
      <c r="AI264" s="446"/>
      <c r="AJ264" s="446"/>
      <c r="AK264" s="446"/>
      <c r="AL264" s="446"/>
      <c r="AM264" s="446"/>
    </row>
    <row r="265" spans="27:39" s="89" customFormat="1">
      <c r="AA265" s="446"/>
      <c r="AB265" s="446"/>
      <c r="AC265" s="446"/>
      <c r="AD265" s="446"/>
      <c r="AE265" s="446"/>
      <c r="AF265" s="446"/>
      <c r="AG265" s="446"/>
      <c r="AH265" s="446"/>
      <c r="AI265" s="446"/>
      <c r="AJ265" s="446"/>
      <c r="AK265" s="446"/>
      <c r="AL265" s="446"/>
      <c r="AM265" s="446"/>
    </row>
    <row r="266" spans="27:39" s="89" customFormat="1">
      <c r="AA266" s="446"/>
      <c r="AB266" s="446"/>
      <c r="AC266" s="446"/>
      <c r="AD266" s="446"/>
      <c r="AE266" s="446"/>
      <c r="AF266" s="446"/>
      <c r="AG266" s="446"/>
      <c r="AH266" s="446"/>
      <c r="AI266" s="446"/>
      <c r="AJ266" s="446"/>
      <c r="AK266" s="446"/>
      <c r="AL266" s="446"/>
      <c r="AM266" s="446"/>
    </row>
    <row r="267" spans="27:39" s="89" customFormat="1">
      <c r="AA267" s="446"/>
      <c r="AB267" s="446"/>
      <c r="AC267" s="446"/>
      <c r="AD267" s="446"/>
      <c r="AE267" s="446"/>
      <c r="AF267" s="446"/>
      <c r="AG267" s="446"/>
      <c r="AH267" s="446"/>
      <c r="AI267" s="446"/>
      <c r="AJ267" s="446"/>
      <c r="AK267" s="446"/>
      <c r="AL267" s="446"/>
      <c r="AM267" s="446"/>
    </row>
    <row r="268" spans="27:39" s="89" customFormat="1">
      <c r="AA268" s="446"/>
      <c r="AB268" s="446"/>
      <c r="AC268" s="446"/>
      <c r="AD268" s="446"/>
      <c r="AE268" s="446"/>
      <c r="AF268" s="446"/>
      <c r="AG268" s="446"/>
      <c r="AH268" s="446"/>
      <c r="AI268" s="446"/>
      <c r="AJ268" s="446"/>
      <c r="AK268" s="446"/>
      <c r="AL268" s="446"/>
      <c r="AM268" s="446"/>
    </row>
    <row r="269" spans="27:39" s="89" customFormat="1">
      <c r="AA269" s="446"/>
      <c r="AB269" s="446"/>
      <c r="AC269" s="446"/>
      <c r="AD269" s="446"/>
      <c r="AE269" s="446"/>
      <c r="AF269" s="446"/>
      <c r="AG269" s="446"/>
      <c r="AH269" s="446"/>
      <c r="AI269" s="446"/>
      <c r="AJ269" s="446"/>
      <c r="AK269" s="446"/>
      <c r="AL269" s="446"/>
      <c r="AM269" s="446"/>
    </row>
    <row r="270" spans="27:39" s="89" customFormat="1">
      <c r="AA270" s="446"/>
      <c r="AB270" s="446"/>
      <c r="AC270" s="446"/>
      <c r="AD270" s="446"/>
      <c r="AE270" s="446"/>
      <c r="AF270" s="446"/>
      <c r="AG270" s="446"/>
      <c r="AH270" s="446"/>
      <c r="AI270" s="446"/>
      <c r="AJ270" s="446"/>
      <c r="AK270" s="446"/>
      <c r="AL270" s="446"/>
      <c r="AM270" s="446"/>
    </row>
    <row r="271" spans="27:39" s="89" customFormat="1">
      <c r="AA271" s="446"/>
      <c r="AB271" s="446"/>
      <c r="AC271" s="446"/>
      <c r="AD271" s="446"/>
      <c r="AE271" s="446"/>
      <c r="AF271" s="446"/>
      <c r="AG271" s="446"/>
      <c r="AH271" s="446"/>
      <c r="AI271" s="446"/>
      <c r="AJ271" s="446"/>
      <c r="AK271" s="446"/>
      <c r="AL271" s="446"/>
      <c r="AM271" s="446"/>
    </row>
    <row r="272" spans="27:39" s="89" customFormat="1">
      <c r="AA272" s="446"/>
      <c r="AB272" s="446"/>
      <c r="AC272" s="446"/>
      <c r="AD272" s="446"/>
      <c r="AE272" s="446"/>
      <c r="AF272" s="446"/>
      <c r="AG272" s="446"/>
      <c r="AH272" s="446"/>
      <c r="AI272" s="446"/>
      <c r="AJ272" s="446"/>
      <c r="AK272" s="446"/>
      <c r="AL272" s="446"/>
      <c r="AM272" s="446"/>
    </row>
    <row r="273" spans="27:39" s="89" customFormat="1">
      <c r="AA273" s="446"/>
      <c r="AB273" s="446"/>
      <c r="AC273" s="446"/>
      <c r="AD273" s="446"/>
      <c r="AE273" s="446"/>
      <c r="AF273" s="446"/>
      <c r="AG273" s="446"/>
      <c r="AH273" s="446"/>
      <c r="AI273" s="446"/>
      <c r="AJ273" s="446"/>
      <c r="AK273" s="446"/>
      <c r="AL273" s="446"/>
      <c r="AM273" s="446"/>
    </row>
    <row r="274" spans="27:39" s="89" customFormat="1">
      <c r="AA274" s="446"/>
      <c r="AB274" s="446"/>
      <c r="AC274" s="446"/>
      <c r="AD274" s="446"/>
      <c r="AE274" s="446"/>
      <c r="AF274" s="446"/>
      <c r="AG274" s="446"/>
      <c r="AH274" s="446"/>
      <c r="AI274" s="446"/>
      <c r="AJ274" s="446"/>
      <c r="AK274" s="446"/>
      <c r="AL274" s="446"/>
      <c r="AM274" s="446"/>
    </row>
    <row r="275" spans="27:39" s="89" customFormat="1">
      <c r="AA275" s="446"/>
      <c r="AB275" s="446"/>
      <c r="AC275" s="446"/>
      <c r="AD275" s="446"/>
      <c r="AE275" s="446"/>
      <c r="AF275" s="446"/>
      <c r="AG275" s="446"/>
      <c r="AH275" s="446"/>
      <c r="AI275" s="446"/>
      <c r="AJ275" s="446"/>
      <c r="AK275" s="446"/>
      <c r="AL275" s="446"/>
      <c r="AM275" s="446"/>
    </row>
    <row r="276" spans="27:39" s="89" customFormat="1">
      <c r="AA276" s="446"/>
      <c r="AB276" s="446"/>
      <c r="AC276" s="446"/>
      <c r="AD276" s="446"/>
      <c r="AE276" s="446"/>
      <c r="AF276" s="446"/>
      <c r="AG276" s="446"/>
      <c r="AH276" s="446"/>
      <c r="AI276" s="446"/>
      <c r="AJ276" s="446"/>
      <c r="AK276" s="446"/>
      <c r="AL276" s="446"/>
      <c r="AM276" s="446"/>
    </row>
    <row r="277" spans="27:39" s="89" customFormat="1">
      <c r="AA277" s="446"/>
      <c r="AB277" s="446"/>
      <c r="AC277" s="446"/>
      <c r="AD277" s="446"/>
      <c r="AE277" s="446"/>
      <c r="AF277" s="446"/>
      <c r="AG277" s="446"/>
      <c r="AH277" s="446"/>
      <c r="AI277" s="446"/>
      <c r="AJ277" s="446"/>
      <c r="AK277" s="446"/>
      <c r="AL277" s="446"/>
      <c r="AM277" s="446"/>
    </row>
    <row r="278" spans="27:39" s="89" customFormat="1">
      <c r="AA278" s="446"/>
      <c r="AB278" s="446"/>
      <c r="AC278" s="446"/>
      <c r="AD278" s="446"/>
      <c r="AE278" s="446"/>
      <c r="AF278" s="446"/>
      <c r="AG278" s="446"/>
      <c r="AH278" s="446"/>
      <c r="AI278" s="446"/>
      <c r="AJ278" s="446"/>
      <c r="AK278" s="446"/>
      <c r="AL278" s="446"/>
      <c r="AM278" s="446"/>
    </row>
    <row r="279" spans="27:39" s="89" customFormat="1">
      <c r="AA279" s="446"/>
      <c r="AB279" s="446"/>
      <c r="AC279" s="446"/>
      <c r="AD279" s="446"/>
      <c r="AE279" s="446"/>
      <c r="AF279" s="446"/>
      <c r="AG279" s="446"/>
      <c r="AH279" s="446"/>
      <c r="AI279" s="446"/>
      <c r="AJ279" s="446"/>
      <c r="AK279" s="446"/>
      <c r="AL279" s="446"/>
      <c r="AM279" s="446"/>
    </row>
    <row r="280" spans="27:39" s="89" customFormat="1">
      <c r="AA280" s="446"/>
      <c r="AB280" s="446"/>
      <c r="AC280" s="446"/>
      <c r="AD280" s="446"/>
      <c r="AE280" s="446"/>
      <c r="AF280" s="446"/>
      <c r="AG280" s="446"/>
      <c r="AH280" s="446"/>
      <c r="AI280" s="446"/>
      <c r="AJ280" s="446"/>
      <c r="AK280" s="446"/>
      <c r="AL280" s="446"/>
      <c r="AM280" s="446"/>
    </row>
    <row r="281" spans="27:39" s="89" customFormat="1">
      <c r="AA281" s="446"/>
      <c r="AB281" s="446"/>
      <c r="AC281" s="446"/>
      <c r="AD281" s="446"/>
      <c r="AE281" s="446"/>
      <c r="AF281" s="446"/>
      <c r="AG281" s="446"/>
      <c r="AH281" s="446"/>
      <c r="AI281" s="446"/>
      <c r="AJ281" s="446"/>
      <c r="AK281" s="446"/>
      <c r="AL281" s="446"/>
      <c r="AM281" s="446"/>
    </row>
    <row r="282" spans="27:39" s="89" customFormat="1">
      <c r="AA282" s="446"/>
      <c r="AB282" s="446"/>
      <c r="AC282" s="446"/>
      <c r="AD282" s="446"/>
      <c r="AE282" s="446"/>
      <c r="AF282" s="446"/>
      <c r="AG282" s="446"/>
      <c r="AH282" s="446"/>
      <c r="AI282" s="446"/>
      <c r="AJ282" s="446"/>
      <c r="AK282" s="446"/>
      <c r="AL282" s="446"/>
      <c r="AM282" s="446"/>
    </row>
    <row r="283" spans="27:39" s="89" customFormat="1">
      <c r="AA283" s="446"/>
      <c r="AB283" s="446"/>
      <c r="AC283" s="446"/>
      <c r="AD283" s="446"/>
      <c r="AE283" s="446"/>
      <c r="AF283" s="446"/>
      <c r="AG283" s="446"/>
      <c r="AH283" s="446"/>
      <c r="AI283" s="446"/>
      <c r="AJ283" s="446"/>
      <c r="AK283" s="446"/>
      <c r="AL283" s="446"/>
      <c r="AM283" s="446"/>
    </row>
    <row r="284" spans="27:39" s="89" customFormat="1">
      <c r="AA284" s="446"/>
      <c r="AB284" s="446"/>
      <c r="AC284" s="446"/>
      <c r="AD284" s="446"/>
      <c r="AE284" s="446"/>
      <c r="AF284" s="446"/>
      <c r="AG284" s="446"/>
      <c r="AH284" s="446"/>
      <c r="AI284" s="446"/>
      <c r="AJ284" s="446"/>
      <c r="AK284" s="446"/>
      <c r="AL284" s="446"/>
      <c r="AM284" s="446"/>
    </row>
    <row r="285" spans="27:39" s="89" customFormat="1">
      <c r="AA285" s="446"/>
      <c r="AB285" s="446"/>
      <c r="AC285" s="446"/>
      <c r="AD285" s="446"/>
      <c r="AE285" s="446"/>
      <c r="AF285" s="446"/>
      <c r="AG285" s="446"/>
      <c r="AH285" s="446"/>
      <c r="AI285" s="446"/>
      <c r="AJ285" s="446"/>
      <c r="AK285" s="446"/>
      <c r="AL285" s="446"/>
      <c r="AM285" s="446"/>
    </row>
    <row r="286" spans="27:39" s="89" customFormat="1">
      <c r="AA286" s="446"/>
      <c r="AB286" s="446"/>
      <c r="AC286" s="446"/>
      <c r="AD286" s="446"/>
      <c r="AE286" s="446"/>
      <c r="AF286" s="446"/>
      <c r="AG286" s="446"/>
      <c r="AH286" s="446"/>
      <c r="AI286" s="446"/>
      <c r="AJ286" s="446"/>
      <c r="AK286" s="446"/>
      <c r="AL286" s="446"/>
      <c r="AM286" s="446"/>
    </row>
    <row r="287" spans="27:39" s="89" customFormat="1">
      <c r="AA287" s="446"/>
      <c r="AB287" s="446"/>
      <c r="AC287" s="446"/>
      <c r="AD287" s="446"/>
      <c r="AE287" s="446"/>
      <c r="AF287" s="446"/>
      <c r="AG287" s="446"/>
      <c r="AH287" s="446"/>
      <c r="AI287" s="446"/>
      <c r="AJ287" s="446"/>
      <c r="AK287" s="446"/>
      <c r="AL287" s="446"/>
      <c r="AM287" s="446"/>
    </row>
    <row r="288" spans="27:39" s="89" customFormat="1">
      <c r="AA288" s="446"/>
      <c r="AB288" s="446"/>
      <c r="AC288" s="446"/>
      <c r="AD288" s="446"/>
      <c r="AE288" s="446"/>
      <c r="AF288" s="446"/>
      <c r="AG288" s="446"/>
      <c r="AH288" s="446"/>
      <c r="AI288" s="446"/>
      <c r="AJ288" s="446"/>
      <c r="AK288" s="446"/>
      <c r="AL288" s="446"/>
      <c r="AM288" s="446"/>
    </row>
    <row r="289" spans="27:39" s="89" customFormat="1">
      <c r="AA289" s="446"/>
      <c r="AB289" s="446"/>
      <c r="AC289" s="446"/>
      <c r="AD289" s="446"/>
      <c r="AE289" s="446"/>
      <c r="AF289" s="446"/>
      <c r="AG289" s="446"/>
      <c r="AH289" s="446"/>
      <c r="AI289" s="446"/>
      <c r="AJ289" s="446"/>
      <c r="AK289" s="446"/>
      <c r="AL289" s="446"/>
      <c r="AM289" s="446"/>
    </row>
    <row r="290" spans="27:39" s="89" customFormat="1">
      <c r="AA290" s="446"/>
      <c r="AB290" s="446"/>
      <c r="AC290" s="446"/>
      <c r="AD290" s="446"/>
      <c r="AE290" s="446"/>
      <c r="AF290" s="446"/>
      <c r="AG290" s="446"/>
      <c r="AH290" s="446"/>
      <c r="AI290" s="446"/>
      <c r="AJ290" s="446"/>
      <c r="AK290" s="446"/>
      <c r="AL290" s="446"/>
      <c r="AM290" s="446"/>
    </row>
    <row r="291" spans="27:39" s="89" customFormat="1">
      <c r="AA291" s="446"/>
      <c r="AB291" s="446"/>
      <c r="AC291" s="446"/>
      <c r="AD291" s="446"/>
      <c r="AE291" s="446"/>
      <c r="AF291" s="446"/>
      <c r="AG291" s="446"/>
      <c r="AH291" s="446"/>
      <c r="AI291" s="446"/>
      <c r="AJ291" s="446"/>
      <c r="AK291" s="446"/>
      <c r="AL291" s="446"/>
      <c r="AM291" s="446"/>
    </row>
    <row r="292" spans="27:39" s="89" customFormat="1">
      <c r="AA292" s="446"/>
      <c r="AB292" s="446"/>
      <c r="AC292" s="446"/>
      <c r="AD292" s="446"/>
      <c r="AE292" s="446"/>
      <c r="AF292" s="446"/>
      <c r="AG292" s="446"/>
      <c r="AH292" s="446"/>
      <c r="AI292" s="446"/>
      <c r="AJ292" s="446"/>
      <c r="AK292" s="446"/>
      <c r="AL292" s="446"/>
      <c r="AM292" s="446"/>
    </row>
    <row r="293" spans="27:39" s="89" customFormat="1">
      <c r="AA293" s="446"/>
      <c r="AB293" s="446"/>
      <c r="AC293" s="446"/>
      <c r="AD293" s="446"/>
      <c r="AE293" s="446"/>
      <c r="AF293" s="446"/>
      <c r="AG293" s="446"/>
      <c r="AH293" s="446"/>
      <c r="AI293" s="446"/>
      <c r="AJ293" s="446"/>
      <c r="AK293" s="446"/>
      <c r="AL293" s="446"/>
      <c r="AM293" s="446"/>
    </row>
    <row r="294" spans="27:39" s="89" customFormat="1">
      <c r="AA294" s="446"/>
      <c r="AB294" s="446"/>
      <c r="AC294" s="446"/>
      <c r="AD294" s="446"/>
      <c r="AE294" s="446"/>
      <c r="AF294" s="446"/>
      <c r="AG294" s="446"/>
      <c r="AH294" s="446"/>
      <c r="AI294" s="446"/>
      <c r="AJ294" s="446"/>
      <c r="AK294" s="446"/>
      <c r="AL294" s="446"/>
      <c r="AM294" s="446"/>
    </row>
    <row r="295" spans="27:39" s="89" customFormat="1">
      <c r="AA295" s="446"/>
      <c r="AB295" s="446"/>
      <c r="AC295" s="446"/>
      <c r="AD295" s="446"/>
      <c r="AE295" s="446"/>
      <c r="AF295" s="446"/>
      <c r="AG295" s="446"/>
      <c r="AH295" s="446"/>
      <c r="AI295" s="446"/>
      <c r="AJ295" s="446"/>
      <c r="AK295" s="446"/>
      <c r="AL295" s="446"/>
      <c r="AM295" s="446"/>
    </row>
    <row r="296" spans="27:39" s="89" customFormat="1">
      <c r="AA296" s="446"/>
      <c r="AB296" s="446"/>
      <c r="AC296" s="446"/>
      <c r="AD296" s="446"/>
      <c r="AE296" s="446"/>
      <c r="AF296" s="446"/>
      <c r="AG296" s="446"/>
      <c r="AH296" s="446"/>
      <c r="AI296" s="446"/>
      <c r="AJ296" s="446"/>
      <c r="AK296" s="446"/>
      <c r="AL296" s="446"/>
      <c r="AM296" s="446"/>
    </row>
    <row r="297" spans="27:39" s="89" customFormat="1">
      <c r="AA297" s="446"/>
      <c r="AB297" s="446"/>
      <c r="AC297" s="446"/>
      <c r="AD297" s="446"/>
      <c r="AE297" s="446"/>
      <c r="AF297" s="446"/>
      <c r="AG297" s="446"/>
      <c r="AH297" s="446"/>
      <c r="AI297" s="446"/>
      <c r="AJ297" s="446"/>
      <c r="AK297" s="446"/>
      <c r="AL297" s="446"/>
      <c r="AM297" s="446"/>
    </row>
    <row r="298" spans="27:39" s="89" customFormat="1">
      <c r="AA298" s="446"/>
      <c r="AB298" s="446"/>
      <c r="AC298" s="446"/>
      <c r="AD298" s="446"/>
      <c r="AE298" s="446"/>
      <c r="AF298" s="446"/>
      <c r="AG298" s="446"/>
      <c r="AH298" s="446"/>
      <c r="AI298" s="446"/>
      <c r="AJ298" s="446"/>
      <c r="AK298" s="446"/>
      <c r="AL298" s="446"/>
      <c r="AM298" s="446"/>
    </row>
    <row r="299" spans="27:39" s="89" customFormat="1">
      <c r="AA299" s="446"/>
      <c r="AB299" s="446"/>
      <c r="AC299" s="446"/>
      <c r="AD299" s="446"/>
      <c r="AE299" s="446"/>
      <c r="AF299" s="446"/>
      <c r="AG299" s="446"/>
      <c r="AH299" s="446"/>
      <c r="AI299" s="446"/>
      <c r="AJ299" s="446"/>
      <c r="AK299" s="446"/>
      <c r="AL299" s="446"/>
      <c r="AM299" s="446"/>
    </row>
    <row r="300" spans="27:39" s="89" customFormat="1">
      <c r="AA300" s="446"/>
      <c r="AB300" s="446"/>
      <c r="AC300" s="446"/>
      <c r="AD300" s="446"/>
      <c r="AE300" s="446"/>
      <c r="AF300" s="446"/>
      <c r="AG300" s="446"/>
      <c r="AH300" s="446"/>
      <c r="AI300" s="446"/>
      <c r="AJ300" s="446"/>
      <c r="AK300" s="446"/>
      <c r="AL300" s="446"/>
      <c r="AM300" s="446"/>
    </row>
    <row r="301" spans="27:39" s="89" customFormat="1">
      <c r="AA301" s="446"/>
      <c r="AB301" s="446"/>
      <c r="AC301" s="446"/>
      <c r="AD301" s="446"/>
      <c r="AE301" s="446"/>
      <c r="AF301" s="446"/>
      <c r="AG301" s="446"/>
      <c r="AH301" s="446"/>
      <c r="AI301" s="446"/>
      <c r="AJ301" s="446"/>
      <c r="AK301" s="446"/>
      <c r="AL301" s="446"/>
      <c r="AM301" s="446"/>
    </row>
    <row r="302" spans="27:39" s="89" customFormat="1">
      <c r="AA302" s="446"/>
      <c r="AB302" s="446"/>
      <c r="AC302" s="446"/>
      <c r="AD302" s="446"/>
      <c r="AE302" s="446"/>
      <c r="AF302" s="446"/>
      <c r="AG302" s="446"/>
      <c r="AH302" s="446"/>
      <c r="AI302" s="446"/>
      <c r="AJ302" s="446"/>
      <c r="AK302" s="446"/>
      <c r="AL302" s="446"/>
      <c r="AM302" s="446"/>
    </row>
    <row r="303" spans="27:39" s="89" customFormat="1">
      <c r="AA303" s="446"/>
      <c r="AB303" s="446"/>
      <c r="AC303" s="446"/>
      <c r="AD303" s="446"/>
      <c r="AE303" s="446"/>
      <c r="AF303" s="446"/>
      <c r="AG303" s="446"/>
      <c r="AH303" s="446"/>
      <c r="AI303" s="446"/>
      <c r="AJ303" s="446"/>
      <c r="AK303" s="446"/>
      <c r="AL303" s="446"/>
      <c r="AM303" s="446"/>
    </row>
    <row r="304" spans="27:39" s="89" customFormat="1">
      <c r="AA304" s="446"/>
      <c r="AB304" s="446"/>
      <c r="AC304" s="446"/>
      <c r="AD304" s="446"/>
      <c r="AE304" s="446"/>
      <c r="AF304" s="446"/>
      <c r="AG304" s="446"/>
      <c r="AH304" s="446"/>
      <c r="AI304" s="446"/>
      <c r="AJ304" s="446"/>
      <c r="AK304" s="446"/>
      <c r="AL304" s="446"/>
      <c r="AM304" s="446"/>
    </row>
    <row r="305" spans="27:39" s="89" customFormat="1">
      <c r="AA305" s="446"/>
      <c r="AB305" s="446"/>
      <c r="AC305" s="446"/>
      <c r="AD305" s="446"/>
      <c r="AE305" s="446"/>
      <c r="AF305" s="446"/>
      <c r="AG305" s="446"/>
      <c r="AH305" s="446"/>
      <c r="AI305" s="446"/>
      <c r="AJ305" s="446"/>
      <c r="AK305" s="446"/>
      <c r="AL305" s="446"/>
      <c r="AM305" s="446"/>
    </row>
    <row r="306" spans="27:39" s="89" customFormat="1">
      <c r="AA306" s="446"/>
      <c r="AB306" s="446"/>
      <c r="AC306" s="446"/>
      <c r="AD306" s="446"/>
      <c r="AE306" s="446"/>
      <c r="AF306" s="446"/>
      <c r="AG306" s="446"/>
      <c r="AH306" s="446"/>
      <c r="AI306" s="446"/>
      <c r="AJ306" s="446"/>
      <c r="AK306" s="446"/>
      <c r="AL306" s="446"/>
      <c r="AM306" s="446"/>
    </row>
    <row r="307" spans="27:39" s="89" customFormat="1">
      <c r="AA307" s="446"/>
      <c r="AB307" s="446"/>
      <c r="AC307" s="446"/>
      <c r="AD307" s="446"/>
      <c r="AE307" s="446"/>
      <c r="AF307" s="446"/>
      <c r="AG307" s="446"/>
      <c r="AH307" s="446"/>
      <c r="AI307" s="446"/>
      <c r="AJ307" s="446"/>
      <c r="AK307" s="446"/>
      <c r="AL307" s="446"/>
      <c r="AM307" s="446"/>
    </row>
    <row r="308" spans="27:39" s="89" customFormat="1">
      <c r="AA308" s="446"/>
      <c r="AB308" s="446"/>
      <c r="AC308" s="446"/>
      <c r="AD308" s="446"/>
      <c r="AE308" s="446"/>
      <c r="AF308" s="446"/>
      <c r="AG308" s="446"/>
      <c r="AH308" s="446"/>
      <c r="AI308" s="446"/>
      <c r="AJ308" s="446"/>
      <c r="AK308" s="446"/>
      <c r="AL308" s="446"/>
      <c r="AM308" s="446"/>
    </row>
    <row r="309" spans="27:39" s="89" customFormat="1">
      <c r="AA309" s="446"/>
      <c r="AB309" s="446"/>
      <c r="AC309" s="446"/>
      <c r="AD309" s="446"/>
      <c r="AE309" s="446"/>
      <c r="AF309" s="446"/>
      <c r="AG309" s="446"/>
      <c r="AH309" s="446"/>
      <c r="AI309" s="446"/>
      <c r="AJ309" s="446"/>
      <c r="AK309" s="446"/>
      <c r="AL309" s="446"/>
      <c r="AM309" s="446"/>
    </row>
    <row r="310" spans="27:39" s="89" customFormat="1">
      <c r="AA310" s="446"/>
      <c r="AB310" s="446"/>
      <c r="AC310" s="446"/>
      <c r="AD310" s="446"/>
      <c r="AE310" s="446"/>
      <c r="AF310" s="446"/>
      <c r="AG310" s="446"/>
      <c r="AH310" s="446"/>
      <c r="AI310" s="446"/>
      <c r="AJ310" s="446"/>
      <c r="AK310" s="446"/>
      <c r="AL310" s="446"/>
      <c r="AM310" s="446"/>
    </row>
    <row r="311" spans="27:39" s="89" customFormat="1">
      <c r="AA311" s="446"/>
      <c r="AB311" s="446"/>
      <c r="AC311" s="446"/>
      <c r="AD311" s="446"/>
      <c r="AE311" s="446"/>
      <c r="AF311" s="446"/>
      <c r="AG311" s="446"/>
      <c r="AH311" s="446"/>
      <c r="AI311" s="446"/>
      <c r="AJ311" s="446"/>
      <c r="AK311" s="446"/>
      <c r="AL311" s="446"/>
      <c r="AM311" s="446"/>
    </row>
    <row r="312" spans="27:39" s="89" customFormat="1">
      <c r="AA312" s="446"/>
      <c r="AB312" s="446"/>
      <c r="AC312" s="446"/>
      <c r="AD312" s="446"/>
      <c r="AE312" s="446"/>
      <c r="AF312" s="446"/>
      <c r="AG312" s="446"/>
      <c r="AH312" s="446"/>
      <c r="AI312" s="446"/>
      <c r="AJ312" s="446"/>
      <c r="AK312" s="446"/>
      <c r="AL312" s="446"/>
      <c r="AM312" s="446"/>
    </row>
    <row r="313" spans="27:39" s="89" customFormat="1">
      <c r="AA313" s="446"/>
      <c r="AB313" s="446"/>
      <c r="AC313" s="446"/>
      <c r="AD313" s="446"/>
      <c r="AE313" s="446"/>
      <c r="AF313" s="446"/>
      <c r="AG313" s="446"/>
      <c r="AH313" s="446"/>
      <c r="AI313" s="446"/>
      <c r="AJ313" s="446"/>
      <c r="AK313" s="446"/>
      <c r="AL313" s="446"/>
      <c r="AM313" s="446"/>
    </row>
    <row r="314" spans="27:39" s="89" customFormat="1">
      <c r="AA314" s="446"/>
      <c r="AB314" s="446"/>
      <c r="AC314" s="446"/>
      <c r="AD314" s="446"/>
      <c r="AE314" s="446"/>
      <c r="AF314" s="446"/>
      <c r="AG314" s="446"/>
      <c r="AH314" s="446"/>
      <c r="AI314" s="446"/>
      <c r="AJ314" s="446"/>
      <c r="AK314" s="446"/>
      <c r="AL314" s="446"/>
      <c r="AM314" s="446"/>
    </row>
    <row r="315" spans="27:39" s="89" customFormat="1">
      <c r="AA315" s="446"/>
      <c r="AB315" s="446"/>
      <c r="AC315" s="446"/>
      <c r="AD315" s="446"/>
      <c r="AE315" s="446"/>
      <c r="AF315" s="446"/>
      <c r="AG315" s="446"/>
      <c r="AH315" s="446"/>
      <c r="AI315" s="446"/>
      <c r="AJ315" s="446"/>
      <c r="AK315" s="446"/>
      <c r="AL315" s="446"/>
      <c r="AM315" s="446"/>
    </row>
    <row r="316" spans="27:39" s="89" customFormat="1">
      <c r="AA316" s="446"/>
      <c r="AB316" s="446"/>
      <c r="AC316" s="446"/>
      <c r="AD316" s="446"/>
      <c r="AE316" s="446"/>
      <c r="AF316" s="446"/>
      <c r="AG316" s="446"/>
      <c r="AH316" s="446"/>
      <c r="AI316" s="446"/>
      <c r="AJ316" s="446"/>
      <c r="AK316" s="446"/>
      <c r="AL316" s="446"/>
      <c r="AM316" s="446"/>
    </row>
    <row r="317" spans="27:39" s="89" customFormat="1">
      <c r="AA317" s="446"/>
      <c r="AB317" s="446"/>
      <c r="AC317" s="446"/>
      <c r="AD317" s="446"/>
      <c r="AE317" s="446"/>
      <c r="AF317" s="446"/>
      <c r="AG317" s="446"/>
      <c r="AH317" s="446"/>
      <c r="AI317" s="446"/>
      <c r="AJ317" s="446"/>
      <c r="AK317" s="446"/>
      <c r="AL317" s="446"/>
      <c r="AM317" s="446"/>
    </row>
    <row r="318" spans="27:39" s="89" customFormat="1">
      <c r="AA318" s="446"/>
      <c r="AB318" s="446"/>
      <c r="AC318" s="446"/>
      <c r="AD318" s="446"/>
      <c r="AE318" s="446"/>
      <c r="AF318" s="446"/>
      <c r="AG318" s="446"/>
      <c r="AH318" s="446"/>
      <c r="AI318" s="446"/>
      <c r="AJ318" s="446"/>
      <c r="AK318" s="446"/>
      <c r="AL318" s="446"/>
      <c r="AM318" s="446"/>
    </row>
    <row r="319" spans="27:39" s="89" customFormat="1">
      <c r="AA319" s="446"/>
      <c r="AB319" s="446"/>
      <c r="AC319" s="446"/>
      <c r="AD319" s="446"/>
      <c r="AE319" s="446"/>
      <c r="AF319" s="446"/>
      <c r="AG319" s="446"/>
      <c r="AH319" s="446"/>
      <c r="AI319" s="446"/>
      <c r="AJ319" s="446"/>
      <c r="AK319" s="446"/>
      <c r="AL319" s="446"/>
      <c r="AM319" s="446"/>
    </row>
    <row r="320" spans="27:39" s="89" customFormat="1">
      <c r="AA320" s="446"/>
      <c r="AB320" s="446"/>
      <c r="AC320" s="446"/>
      <c r="AD320" s="446"/>
      <c r="AE320" s="446"/>
      <c r="AF320" s="446"/>
      <c r="AG320" s="446"/>
      <c r="AH320" s="446"/>
      <c r="AI320" s="446"/>
      <c r="AJ320" s="446"/>
      <c r="AK320" s="446"/>
      <c r="AL320" s="446"/>
      <c r="AM320" s="446"/>
    </row>
    <row r="321" spans="27:39" s="89" customFormat="1">
      <c r="AA321" s="446"/>
      <c r="AB321" s="446"/>
      <c r="AC321" s="446"/>
      <c r="AD321" s="446"/>
      <c r="AE321" s="446"/>
      <c r="AF321" s="446"/>
      <c r="AG321" s="446"/>
      <c r="AH321" s="446"/>
      <c r="AI321" s="446"/>
      <c r="AJ321" s="446"/>
      <c r="AK321" s="446"/>
      <c r="AL321" s="446"/>
      <c r="AM321" s="446"/>
    </row>
    <row r="322" spans="27:39" s="89" customFormat="1">
      <c r="AA322" s="446"/>
      <c r="AB322" s="446"/>
      <c r="AC322" s="446"/>
      <c r="AD322" s="446"/>
      <c r="AE322" s="446"/>
      <c r="AF322" s="446"/>
      <c r="AG322" s="446"/>
      <c r="AH322" s="446"/>
      <c r="AI322" s="446"/>
      <c r="AJ322" s="446"/>
      <c r="AK322" s="446"/>
      <c r="AL322" s="446"/>
      <c r="AM322" s="446"/>
    </row>
    <row r="323" spans="27:39" s="89" customFormat="1">
      <c r="AA323" s="446"/>
      <c r="AB323" s="446"/>
      <c r="AC323" s="446"/>
      <c r="AD323" s="446"/>
      <c r="AE323" s="446"/>
      <c r="AF323" s="446"/>
      <c r="AG323" s="446"/>
      <c r="AH323" s="446"/>
      <c r="AI323" s="446"/>
      <c r="AJ323" s="446"/>
      <c r="AK323" s="446"/>
      <c r="AL323" s="446"/>
      <c r="AM323" s="446"/>
    </row>
    <row r="324" spans="27:39" s="89" customFormat="1">
      <c r="AA324" s="446"/>
      <c r="AB324" s="446"/>
      <c r="AC324" s="446"/>
      <c r="AD324" s="446"/>
      <c r="AE324" s="446"/>
      <c r="AF324" s="446"/>
      <c r="AG324" s="446"/>
      <c r="AH324" s="446"/>
      <c r="AI324" s="446"/>
      <c r="AJ324" s="446"/>
      <c r="AK324" s="446"/>
      <c r="AL324" s="446"/>
      <c r="AM324" s="446"/>
    </row>
    <row r="325" spans="27:39" s="89" customFormat="1">
      <c r="AA325" s="446"/>
      <c r="AB325" s="446"/>
      <c r="AC325" s="446"/>
      <c r="AD325" s="446"/>
      <c r="AE325" s="446"/>
      <c r="AF325" s="446"/>
      <c r="AG325" s="446"/>
      <c r="AH325" s="446"/>
      <c r="AI325" s="446"/>
      <c r="AJ325" s="446"/>
      <c r="AK325" s="446"/>
      <c r="AL325" s="446"/>
      <c r="AM325" s="446"/>
    </row>
    <row r="326" spans="27:39" s="89" customFormat="1">
      <c r="AA326" s="446"/>
      <c r="AB326" s="446"/>
      <c r="AC326" s="446"/>
      <c r="AD326" s="446"/>
      <c r="AE326" s="446"/>
      <c r="AF326" s="446"/>
      <c r="AG326" s="446"/>
      <c r="AH326" s="446"/>
      <c r="AI326" s="446"/>
      <c r="AJ326" s="446"/>
      <c r="AK326" s="446"/>
      <c r="AL326" s="446"/>
      <c r="AM326" s="446"/>
    </row>
    <row r="327" spans="27:39" s="89" customFormat="1">
      <c r="AA327" s="446"/>
      <c r="AB327" s="446"/>
      <c r="AC327" s="446"/>
      <c r="AD327" s="446"/>
      <c r="AE327" s="446"/>
      <c r="AF327" s="446"/>
      <c r="AG327" s="446"/>
      <c r="AH327" s="446"/>
      <c r="AI327" s="446"/>
      <c r="AJ327" s="446"/>
      <c r="AK327" s="446"/>
      <c r="AL327" s="446"/>
      <c r="AM327" s="446"/>
    </row>
    <row r="328" spans="27:39" s="89" customFormat="1">
      <c r="AA328" s="446"/>
      <c r="AB328" s="446"/>
      <c r="AC328" s="446"/>
      <c r="AD328" s="446"/>
      <c r="AE328" s="446"/>
      <c r="AF328" s="446"/>
      <c r="AG328" s="446"/>
      <c r="AH328" s="446"/>
      <c r="AI328" s="446"/>
      <c r="AJ328" s="446"/>
      <c r="AK328" s="446"/>
      <c r="AL328" s="446"/>
      <c r="AM328" s="446"/>
    </row>
    <row r="329" spans="27:39" s="89" customFormat="1">
      <c r="AA329" s="446"/>
      <c r="AB329" s="446"/>
      <c r="AC329" s="446"/>
      <c r="AD329" s="446"/>
      <c r="AE329" s="446"/>
      <c r="AF329" s="446"/>
      <c r="AG329" s="446"/>
      <c r="AH329" s="446"/>
      <c r="AI329" s="446"/>
      <c r="AJ329" s="446"/>
      <c r="AK329" s="446"/>
      <c r="AL329" s="446"/>
      <c r="AM329" s="446"/>
    </row>
    <row r="330" spans="27:39" s="89" customFormat="1">
      <c r="AA330" s="446"/>
      <c r="AB330" s="446"/>
      <c r="AC330" s="446"/>
      <c r="AD330" s="446"/>
      <c r="AE330" s="446"/>
      <c r="AF330" s="446"/>
      <c r="AG330" s="446"/>
      <c r="AH330" s="446"/>
      <c r="AI330" s="446"/>
      <c r="AJ330" s="446"/>
      <c r="AK330" s="446"/>
      <c r="AL330" s="446"/>
      <c r="AM330" s="446"/>
    </row>
    <row r="331" spans="27:39" s="89" customFormat="1">
      <c r="AA331" s="446"/>
      <c r="AB331" s="446"/>
      <c r="AC331" s="446"/>
      <c r="AD331" s="446"/>
      <c r="AE331" s="446"/>
      <c r="AF331" s="446"/>
      <c r="AG331" s="446"/>
      <c r="AH331" s="446"/>
      <c r="AI331" s="446"/>
      <c r="AJ331" s="446"/>
      <c r="AK331" s="446"/>
      <c r="AL331" s="446"/>
      <c r="AM331" s="446"/>
    </row>
    <row r="332" spans="27:39" s="89" customFormat="1">
      <c r="AA332" s="446"/>
      <c r="AB332" s="446"/>
      <c r="AC332" s="446"/>
      <c r="AD332" s="446"/>
      <c r="AE332" s="446"/>
      <c r="AF332" s="446"/>
      <c r="AG332" s="446"/>
      <c r="AH332" s="446"/>
      <c r="AI332" s="446"/>
      <c r="AJ332" s="446"/>
      <c r="AK332" s="446"/>
      <c r="AL332" s="446"/>
      <c r="AM332" s="446"/>
    </row>
    <row r="333" spans="27:39" s="89" customFormat="1">
      <c r="AA333" s="446"/>
      <c r="AB333" s="446"/>
      <c r="AC333" s="446"/>
      <c r="AD333" s="446"/>
      <c r="AE333" s="446"/>
      <c r="AF333" s="446"/>
      <c r="AG333" s="446"/>
      <c r="AH333" s="446"/>
      <c r="AI333" s="446"/>
      <c r="AJ333" s="446"/>
      <c r="AK333" s="446"/>
      <c r="AL333" s="446"/>
      <c r="AM333" s="446"/>
    </row>
    <row r="334" spans="27:39" s="89" customFormat="1">
      <c r="AA334" s="446"/>
      <c r="AB334" s="446"/>
      <c r="AC334" s="446"/>
      <c r="AD334" s="446"/>
      <c r="AE334" s="446"/>
      <c r="AF334" s="446"/>
      <c r="AG334" s="446"/>
      <c r="AH334" s="446"/>
      <c r="AI334" s="446"/>
      <c r="AJ334" s="446"/>
      <c r="AK334" s="446"/>
      <c r="AL334" s="446"/>
      <c r="AM334" s="446"/>
    </row>
    <row r="335" spans="27:39" s="89" customFormat="1">
      <c r="AA335" s="446"/>
      <c r="AB335" s="446"/>
      <c r="AC335" s="446"/>
      <c r="AD335" s="446"/>
      <c r="AE335" s="446"/>
      <c r="AF335" s="446"/>
      <c r="AG335" s="446"/>
      <c r="AH335" s="446"/>
      <c r="AI335" s="446"/>
      <c r="AJ335" s="446"/>
      <c r="AK335" s="446"/>
      <c r="AL335" s="446"/>
      <c r="AM335" s="446"/>
    </row>
    <row r="336" spans="27:39" s="89" customFormat="1">
      <c r="AA336" s="446"/>
      <c r="AB336" s="446"/>
      <c r="AC336" s="446"/>
      <c r="AD336" s="446"/>
      <c r="AE336" s="446"/>
      <c r="AF336" s="446"/>
      <c r="AG336" s="446"/>
      <c r="AH336" s="446"/>
      <c r="AI336" s="446"/>
      <c r="AJ336" s="446"/>
      <c r="AK336" s="446"/>
      <c r="AL336" s="446"/>
      <c r="AM336" s="446"/>
    </row>
    <row r="337" spans="27:39" s="89" customFormat="1">
      <c r="AA337" s="446"/>
      <c r="AB337" s="446"/>
      <c r="AC337" s="446"/>
      <c r="AD337" s="446"/>
      <c r="AE337" s="446"/>
      <c r="AF337" s="446"/>
      <c r="AG337" s="446"/>
      <c r="AH337" s="446"/>
      <c r="AI337" s="446"/>
      <c r="AJ337" s="446"/>
      <c r="AK337" s="446"/>
      <c r="AL337" s="446"/>
      <c r="AM337" s="446"/>
    </row>
    <row r="338" spans="27:39" s="89" customFormat="1">
      <c r="AA338" s="446"/>
      <c r="AB338" s="446"/>
      <c r="AC338" s="446"/>
      <c r="AD338" s="446"/>
      <c r="AE338" s="446"/>
      <c r="AF338" s="446"/>
      <c r="AG338" s="446"/>
      <c r="AH338" s="446"/>
      <c r="AI338" s="446"/>
      <c r="AJ338" s="446"/>
      <c r="AK338" s="446"/>
      <c r="AL338" s="446"/>
      <c r="AM338" s="446"/>
    </row>
    <row r="339" spans="27:39" s="89" customFormat="1">
      <c r="AA339" s="446"/>
      <c r="AB339" s="446"/>
      <c r="AC339" s="446"/>
      <c r="AD339" s="446"/>
      <c r="AE339" s="446"/>
      <c r="AF339" s="446"/>
      <c r="AG339" s="446"/>
      <c r="AH339" s="446"/>
      <c r="AI339" s="446"/>
      <c r="AJ339" s="446"/>
      <c r="AK339" s="446"/>
      <c r="AL339" s="446"/>
      <c r="AM339" s="446"/>
    </row>
    <row r="340" spans="27:39" s="89" customFormat="1">
      <c r="AA340" s="446"/>
      <c r="AB340" s="446"/>
      <c r="AC340" s="446"/>
      <c r="AD340" s="446"/>
      <c r="AE340" s="446"/>
      <c r="AF340" s="446"/>
      <c r="AG340" s="446"/>
      <c r="AH340" s="446"/>
      <c r="AI340" s="446"/>
      <c r="AJ340" s="446"/>
      <c r="AK340" s="446"/>
      <c r="AL340" s="446"/>
      <c r="AM340" s="446"/>
    </row>
    <row r="341" spans="27:39" s="89" customFormat="1">
      <c r="AA341" s="446"/>
      <c r="AB341" s="446"/>
      <c r="AC341" s="446"/>
      <c r="AD341" s="446"/>
      <c r="AE341" s="446"/>
      <c r="AF341" s="446"/>
      <c r="AG341" s="446"/>
      <c r="AH341" s="446"/>
      <c r="AI341" s="446"/>
      <c r="AJ341" s="446"/>
      <c r="AK341" s="446"/>
      <c r="AL341" s="446"/>
      <c r="AM341" s="446"/>
    </row>
    <row r="342" spans="27:39" s="89" customFormat="1">
      <c r="AA342" s="446"/>
      <c r="AB342" s="446"/>
      <c r="AC342" s="446"/>
      <c r="AD342" s="446"/>
      <c r="AE342" s="446"/>
      <c r="AF342" s="446"/>
      <c r="AG342" s="446"/>
      <c r="AH342" s="446"/>
      <c r="AI342" s="446"/>
      <c r="AJ342" s="446"/>
      <c r="AK342" s="446"/>
      <c r="AL342" s="446"/>
      <c r="AM342" s="446"/>
    </row>
    <row r="343" spans="27:39" s="89" customFormat="1">
      <c r="AA343" s="446"/>
      <c r="AB343" s="446"/>
      <c r="AC343" s="446"/>
      <c r="AD343" s="446"/>
      <c r="AE343" s="446"/>
      <c r="AF343" s="446"/>
      <c r="AG343" s="446"/>
      <c r="AH343" s="446"/>
      <c r="AI343" s="446"/>
      <c r="AJ343" s="446"/>
      <c r="AK343" s="446"/>
      <c r="AL343" s="446"/>
      <c r="AM343" s="446"/>
    </row>
    <row r="344" spans="27:39" s="89" customFormat="1">
      <c r="AA344" s="446"/>
      <c r="AB344" s="446"/>
      <c r="AC344" s="446"/>
      <c r="AD344" s="446"/>
      <c r="AE344" s="446"/>
      <c r="AF344" s="446"/>
      <c r="AG344" s="446"/>
      <c r="AH344" s="446"/>
      <c r="AI344" s="446"/>
      <c r="AJ344" s="446"/>
      <c r="AK344" s="446"/>
      <c r="AL344" s="446"/>
      <c r="AM344" s="446"/>
    </row>
    <row r="345" spans="27:39" s="89" customFormat="1">
      <c r="AA345" s="446"/>
      <c r="AB345" s="446"/>
      <c r="AC345" s="446"/>
      <c r="AD345" s="446"/>
      <c r="AE345" s="446"/>
      <c r="AF345" s="446"/>
      <c r="AG345" s="446"/>
      <c r="AH345" s="446"/>
      <c r="AI345" s="446"/>
      <c r="AJ345" s="446"/>
      <c r="AK345" s="446"/>
      <c r="AL345" s="446"/>
      <c r="AM345" s="446"/>
    </row>
    <row r="346" spans="27:39" s="89" customFormat="1">
      <c r="AA346" s="446"/>
      <c r="AB346" s="446"/>
      <c r="AC346" s="446"/>
      <c r="AD346" s="446"/>
      <c r="AE346" s="446"/>
      <c r="AF346" s="446"/>
      <c r="AG346" s="446"/>
      <c r="AH346" s="446"/>
      <c r="AI346" s="446"/>
      <c r="AJ346" s="446"/>
      <c r="AK346" s="446"/>
      <c r="AL346" s="446"/>
      <c r="AM346" s="446"/>
    </row>
    <row r="347" spans="27:39" s="89" customFormat="1">
      <c r="AA347" s="446"/>
      <c r="AB347" s="446"/>
      <c r="AC347" s="446"/>
      <c r="AD347" s="446"/>
      <c r="AE347" s="446"/>
      <c r="AF347" s="446"/>
      <c r="AG347" s="446"/>
      <c r="AH347" s="446"/>
      <c r="AI347" s="446"/>
      <c r="AJ347" s="446"/>
      <c r="AK347" s="446"/>
      <c r="AL347" s="446"/>
      <c r="AM347" s="446"/>
    </row>
    <row r="348" spans="27:39" s="89" customFormat="1">
      <c r="AA348" s="446"/>
      <c r="AB348" s="446"/>
      <c r="AC348" s="446"/>
      <c r="AD348" s="446"/>
      <c r="AE348" s="446"/>
      <c r="AF348" s="446"/>
      <c r="AG348" s="446"/>
      <c r="AH348" s="446"/>
      <c r="AI348" s="446"/>
      <c r="AJ348" s="446"/>
      <c r="AK348" s="446"/>
      <c r="AL348" s="446"/>
      <c r="AM348" s="446"/>
    </row>
    <row r="349" spans="27:39" s="89" customFormat="1">
      <c r="AA349" s="446"/>
      <c r="AB349" s="446"/>
      <c r="AC349" s="446"/>
      <c r="AD349" s="446"/>
      <c r="AE349" s="446"/>
      <c r="AF349" s="446"/>
      <c r="AG349" s="446"/>
      <c r="AH349" s="446"/>
      <c r="AI349" s="446"/>
      <c r="AJ349" s="446"/>
      <c r="AK349" s="446"/>
      <c r="AL349" s="446"/>
      <c r="AM349" s="446"/>
    </row>
    <row r="350" spans="27:39" s="89" customFormat="1">
      <c r="AA350" s="446"/>
      <c r="AB350" s="446"/>
      <c r="AC350" s="446"/>
      <c r="AD350" s="446"/>
      <c r="AE350" s="446"/>
      <c r="AF350" s="446"/>
      <c r="AG350" s="446"/>
      <c r="AH350" s="446"/>
      <c r="AI350" s="446"/>
      <c r="AJ350" s="446"/>
      <c r="AK350" s="446"/>
      <c r="AL350" s="446"/>
      <c r="AM350" s="446"/>
    </row>
    <row r="351" spans="27:39" s="89" customFormat="1">
      <c r="AA351" s="446"/>
      <c r="AB351" s="446"/>
      <c r="AC351" s="446"/>
      <c r="AD351" s="446"/>
      <c r="AE351" s="446"/>
      <c r="AF351" s="446"/>
      <c r="AG351" s="446"/>
      <c r="AH351" s="446"/>
      <c r="AI351" s="446"/>
      <c r="AJ351" s="446"/>
      <c r="AK351" s="446"/>
      <c r="AL351" s="446"/>
      <c r="AM351" s="446"/>
    </row>
    <row r="352" spans="27:39" s="89" customFormat="1">
      <c r="AA352" s="446"/>
      <c r="AB352" s="446"/>
      <c r="AC352" s="446"/>
      <c r="AD352" s="446"/>
      <c r="AE352" s="446"/>
      <c r="AF352" s="446"/>
      <c r="AG352" s="446"/>
      <c r="AH352" s="446"/>
      <c r="AI352" s="446"/>
      <c r="AJ352" s="446"/>
      <c r="AK352" s="446"/>
      <c r="AL352" s="446"/>
      <c r="AM352" s="446"/>
    </row>
    <row r="353" spans="27:39" s="89" customFormat="1">
      <c r="AA353" s="446"/>
      <c r="AB353" s="446"/>
      <c r="AC353" s="446"/>
      <c r="AD353" s="446"/>
      <c r="AE353" s="446"/>
      <c r="AF353" s="446"/>
      <c r="AG353" s="446"/>
      <c r="AH353" s="446"/>
      <c r="AI353" s="446"/>
      <c r="AJ353" s="446"/>
      <c r="AK353" s="446"/>
      <c r="AL353" s="446"/>
      <c r="AM353" s="446"/>
    </row>
    <row r="354" spans="27:39" s="89" customFormat="1">
      <c r="AA354" s="446"/>
      <c r="AB354" s="446"/>
      <c r="AC354" s="446"/>
      <c r="AD354" s="446"/>
      <c r="AE354" s="446"/>
      <c r="AF354" s="446"/>
      <c r="AG354" s="446"/>
      <c r="AH354" s="446"/>
      <c r="AI354" s="446"/>
      <c r="AJ354" s="446"/>
      <c r="AK354" s="446"/>
      <c r="AL354" s="446"/>
      <c r="AM354" s="446"/>
    </row>
    <row r="355" spans="27:39" s="89" customFormat="1">
      <c r="AA355" s="446"/>
      <c r="AB355" s="446"/>
      <c r="AC355" s="446"/>
      <c r="AD355" s="446"/>
      <c r="AE355" s="446"/>
      <c r="AF355" s="446"/>
      <c r="AG355" s="446"/>
      <c r="AH355" s="446"/>
      <c r="AI355" s="446"/>
      <c r="AJ355" s="446"/>
      <c r="AK355" s="446"/>
      <c r="AL355" s="446"/>
      <c r="AM355" s="446"/>
    </row>
    <row r="356" spans="27:39" s="89" customFormat="1">
      <c r="AA356" s="446"/>
      <c r="AB356" s="446"/>
      <c r="AC356" s="446"/>
      <c r="AD356" s="446"/>
      <c r="AE356" s="446"/>
      <c r="AF356" s="446"/>
      <c r="AG356" s="446"/>
      <c r="AH356" s="446"/>
      <c r="AI356" s="446"/>
      <c r="AJ356" s="446"/>
      <c r="AK356" s="446"/>
      <c r="AL356" s="446"/>
      <c r="AM356" s="446"/>
    </row>
    <row r="357" spans="27:39" s="89" customFormat="1">
      <c r="AA357" s="446"/>
      <c r="AB357" s="446"/>
      <c r="AC357" s="446"/>
      <c r="AD357" s="446"/>
      <c r="AE357" s="446"/>
      <c r="AF357" s="446"/>
      <c r="AG357" s="446"/>
      <c r="AH357" s="446"/>
      <c r="AI357" s="446"/>
      <c r="AJ357" s="446"/>
      <c r="AK357" s="446"/>
      <c r="AL357" s="446"/>
      <c r="AM357" s="446"/>
    </row>
    <row r="358" spans="27:39" s="89" customFormat="1">
      <c r="AA358" s="446"/>
      <c r="AB358" s="446"/>
      <c r="AC358" s="446"/>
      <c r="AD358" s="446"/>
      <c r="AE358" s="446"/>
      <c r="AF358" s="446"/>
      <c r="AG358" s="446"/>
      <c r="AH358" s="446"/>
      <c r="AI358" s="446"/>
      <c r="AJ358" s="446"/>
      <c r="AK358" s="446"/>
      <c r="AL358" s="446"/>
      <c r="AM358" s="446"/>
    </row>
    <row r="359" spans="27:39" s="89" customFormat="1">
      <c r="AA359" s="446"/>
      <c r="AB359" s="446"/>
      <c r="AC359" s="446"/>
      <c r="AD359" s="446"/>
      <c r="AE359" s="446"/>
      <c r="AF359" s="446"/>
      <c r="AG359" s="446"/>
      <c r="AH359" s="446"/>
      <c r="AI359" s="446"/>
      <c r="AJ359" s="446"/>
      <c r="AK359" s="446"/>
      <c r="AL359" s="446"/>
      <c r="AM359" s="446"/>
    </row>
    <row r="360" spans="27:39" s="89" customFormat="1">
      <c r="AA360" s="446"/>
      <c r="AB360" s="446"/>
      <c r="AC360" s="446"/>
      <c r="AD360" s="446"/>
      <c r="AE360" s="446"/>
      <c r="AF360" s="446"/>
      <c r="AG360" s="446"/>
      <c r="AH360" s="446"/>
      <c r="AI360" s="446"/>
      <c r="AJ360" s="446"/>
      <c r="AK360" s="446"/>
      <c r="AL360" s="446"/>
      <c r="AM360" s="446"/>
    </row>
  </sheetData>
  <mergeCells count="6">
    <mergeCell ref="A77:R77"/>
    <mergeCell ref="A6:T6"/>
    <mergeCell ref="A41:T41"/>
    <mergeCell ref="A1:R1"/>
    <mergeCell ref="A2:R2"/>
    <mergeCell ref="A4:R4"/>
  </mergeCells>
  <phoneticPr fontId="3" type="noConversion"/>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Clamp summary</vt:lpstr>
      <vt:lpstr>2-tail ttest</vt:lpstr>
      <vt:lpstr>Mch-Tsc wt</vt:lpstr>
      <vt:lpstr>Mch-Tsc ko</vt:lpstr>
      <vt:lpstr>--,--</vt:lpstr>
      <vt:lpstr>Mch-Tsc wt, tissue</vt:lpstr>
      <vt:lpstr>Mch-Tsc ko, tissue</vt:lpstr>
      <vt:lpstr>--,-- tissue</vt:lpstr>
      <vt:lpstr>Procedures &amp; Equations</vt:lpstr>
      <vt:lpstr>Sheet1</vt:lpstr>
    </vt:vector>
  </TitlesOfParts>
  <Company>University of Michigan Medical Center</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University of Michigan</dc:creator>
  <cp:lastModifiedBy>Dave Bridges</cp:lastModifiedBy>
  <cp:lastPrinted>2010-11-16T15:58:31Z</cp:lastPrinted>
  <dcterms:created xsi:type="dcterms:W3CDTF">2006-12-05T22:00:01Z</dcterms:created>
  <dcterms:modified xsi:type="dcterms:W3CDTF">2012-03-21T15:00:57Z</dcterms:modified>
</cp:coreProperties>
</file>