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0" yWindow="540" windowWidth="24615" windowHeight="11700" activeTab="1"/>
  </bookViews>
  <sheets>
    <sheet name="Bargraph" sheetId="2" r:id="rId1"/>
    <sheet name="Data" sheetId="1" r:id="rId2"/>
  </sheets>
  <calcPr calcId="125725"/>
</workbook>
</file>

<file path=xl/calcChain.xml><?xml version="1.0" encoding="utf-8"?>
<calcChain xmlns="http://schemas.openxmlformats.org/spreadsheetml/2006/main">
  <c r="O6" i="1"/>
  <c r="P6"/>
  <c r="P5"/>
  <c r="J7"/>
  <c r="J6"/>
  <c r="F3"/>
  <c r="F4"/>
  <c r="F5"/>
  <c r="F6"/>
  <c r="F7"/>
  <c r="F8"/>
  <c r="F9"/>
  <c r="F10"/>
  <c r="F11"/>
  <c r="F12"/>
  <c r="F13"/>
  <c r="F14"/>
  <c r="F15"/>
  <c r="F16"/>
  <c r="F17"/>
  <c r="F18"/>
  <c r="F19"/>
  <c r="F2"/>
  <c r="K18"/>
  <c r="K14"/>
  <c r="K13"/>
  <c r="K15" s="1"/>
  <c r="K20" s="1"/>
  <c r="K21" s="1"/>
  <c r="D29"/>
  <c r="K9" s="1"/>
  <c r="D24"/>
  <c r="D4" s="1"/>
  <c r="G4" s="1"/>
  <c r="H4" s="1"/>
  <c r="D19" l="1"/>
  <c r="G19" s="1"/>
  <c r="H19" s="1"/>
  <c r="D17"/>
  <c r="G17" s="1"/>
  <c r="H17" s="1"/>
  <c r="D15"/>
  <c r="G15" s="1"/>
  <c r="H15" s="1"/>
  <c r="D13"/>
  <c r="G13" s="1"/>
  <c r="H13" s="1"/>
  <c r="D11"/>
  <c r="G11" s="1"/>
  <c r="H11" s="1"/>
  <c r="D9"/>
  <c r="G9" s="1"/>
  <c r="H9" s="1"/>
  <c r="D7"/>
  <c r="G7" s="1"/>
  <c r="H7" s="1"/>
  <c r="D5"/>
  <c r="G5" s="1"/>
  <c r="H5" s="1"/>
  <c r="D3"/>
  <c r="G3" s="1"/>
  <c r="H3" s="1"/>
  <c r="D2"/>
  <c r="G2" s="1"/>
  <c r="H2" s="1"/>
  <c r="D18"/>
  <c r="G18" s="1"/>
  <c r="H18" s="1"/>
  <c r="D16"/>
  <c r="G16" s="1"/>
  <c r="H16" s="1"/>
  <c r="D14"/>
  <c r="G14" s="1"/>
  <c r="H14" s="1"/>
  <c r="D12"/>
  <c r="G12" s="1"/>
  <c r="H12" s="1"/>
  <c r="D10"/>
  <c r="G10" s="1"/>
  <c r="H10" s="1"/>
  <c r="D8"/>
  <c r="G8" s="1"/>
  <c r="H8" s="1"/>
  <c r="D6"/>
  <c r="G6" s="1"/>
  <c r="H6" s="1"/>
  <c r="O7" l="1"/>
  <c r="P7"/>
  <c r="L7"/>
  <c r="K7"/>
  <c r="N5"/>
  <c r="M5"/>
  <c r="L5"/>
  <c r="K5"/>
  <c r="K6"/>
  <c r="O5"/>
  <c r="L6"/>
  <c r="M6"/>
  <c r="N6"/>
  <c r="N7"/>
  <c r="M7"/>
</calcChain>
</file>

<file path=xl/sharedStrings.xml><?xml version="1.0" encoding="utf-8"?>
<sst xmlns="http://schemas.openxmlformats.org/spreadsheetml/2006/main" count="43" uniqueCount="30">
  <si>
    <t>CPM</t>
  </si>
  <si>
    <t>A595</t>
  </si>
  <si>
    <t>Basal</t>
  </si>
  <si>
    <t>Insulin</t>
  </si>
  <si>
    <t>Control</t>
  </si>
  <si>
    <t>CPM/pmol</t>
  </si>
  <si>
    <t>L</t>
  </si>
  <si>
    <t>uCi/well</t>
  </si>
  <si>
    <t>CPM (Blank Corrected)</t>
  </si>
  <si>
    <t>Blank Counts</t>
  </si>
  <si>
    <t>Total Counts</t>
  </si>
  <si>
    <t>Average</t>
  </si>
  <si>
    <t>moles total</t>
  </si>
  <si>
    <t>M (200 uM * 1/1.05mL)</t>
  </si>
  <si>
    <t>pmoles total</t>
  </si>
  <si>
    <t>uCi/umol (Check Bottle)</t>
  </si>
  <si>
    <t>uL Hot 2-DG Counted</t>
  </si>
  <si>
    <t>Hot 2-DG</t>
  </si>
  <si>
    <t>Cold 2-DG</t>
  </si>
  <si>
    <t>moles from cold 2-DG</t>
  </si>
  <si>
    <t>moles/well from hot 2-DG</t>
  </si>
  <si>
    <t>Bradford Slope</t>
  </si>
  <si>
    <t>Bradford Volume</t>
  </si>
  <si>
    <t>Protein (mg/mL)</t>
  </si>
  <si>
    <t>pmoles</t>
  </si>
  <si>
    <t>pmoles/mg/5 min</t>
  </si>
  <si>
    <t>SEM</t>
  </si>
  <si>
    <t>T-TEST vs Control</t>
  </si>
  <si>
    <t>Treatment 1</t>
  </si>
  <si>
    <t>Treatment 2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</si>
</sst>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0.000"/>
    <numFmt numFmtId="165" formatCode="0.0"/>
    <numFmt numFmtId="166" formatCode="0.00000"/>
    <numFmt numFmtId="167" formatCode="0.000000"/>
    <numFmt numFmtId="168" formatCode="[$$-409]#,##0.00;[Red]&quot;-&quot;[$$-409]#,##0.00"/>
    <numFmt numFmtId="169" formatCode="_(* #,##0_);_(* \(#,##0\);_(* &quot;-&quot;??_);_(@_)"/>
  </numFmts>
  <fonts count="7">
    <font>
      <sz val="11"/>
      <color theme="1"/>
      <name val="Arial1"/>
    </font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9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8" fontId="3" fillId="0" borderId="0"/>
    <xf numFmtId="0" fontId="5" fillId="2" borderId="1" applyNumberFormat="0" applyAlignment="0" applyProtection="0"/>
    <xf numFmtId="0" fontId="6" fillId="3" borderId="1" applyNumberFormat="0" applyAlignment="0" applyProtection="0"/>
    <xf numFmtId="0" fontId="1" fillId="4" borderId="2" applyNumberFormat="0" applyFont="0" applyAlignment="0" applyProtection="0"/>
  </cellStyleXfs>
  <cellXfs count="25"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10" fontId="0" fillId="0" borderId="0" xfId="0" applyNumberFormat="1"/>
    <xf numFmtId="10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0" fillId="0" borderId="0" xfId="0" applyAlignment="1"/>
    <xf numFmtId="1" fontId="5" fillId="2" borderId="1" xfId="6" applyNumberFormat="1"/>
    <xf numFmtId="0" fontId="5" fillId="2" borderId="1" xfId="6"/>
    <xf numFmtId="1" fontId="6" fillId="3" borderId="1" xfId="7" applyNumberFormat="1"/>
    <xf numFmtId="164" fontId="6" fillId="3" borderId="1" xfId="7" applyNumberFormat="1"/>
    <xf numFmtId="165" fontId="6" fillId="3" borderId="1" xfId="7" applyNumberFormat="1"/>
    <xf numFmtId="43" fontId="6" fillId="3" borderId="1" xfId="7" applyNumberFormat="1"/>
    <xf numFmtId="11" fontId="6" fillId="3" borderId="1" xfId="7" applyNumberFormat="1"/>
    <xf numFmtId="0" fontId="6" fillId="3" borderId="1" xfId="7"/>
    <xf numFmtId="169" fontId="6" fillId="3" borderId="1" xfId="7" applyNumberFormat="1"/>
    <xf numFmtId="167" fontId="4" fillId="4" borderId="2" xfId="8" applyNumberFormat="1" applyFont="1"/>
    <xf numFmtId="166" fontId="5" fillId="2" borderId="1" xfId="6" applyNumberFormat="1"/>
    <xf numFmtId="0" fontId="0" fillId="0" borderId="3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9">
    <cellStyle name="Calculation" xfId="7" builtinId="22"/>
    <cellStyle name="Excel_BuiltIn_Percent" xfId="1"/>
    <cellStyle name="Heading" xfId="2"/>
    <cellStyle name="Heading1" xfId="3"/>
    <cellStyle name="Input" xfId="6" builtinId="20"/>
    <cellStyle name="Normal" xfId="0" builtinId="0" customBuiltin="1"/>
    <cellStyle name="Note" xfId="8" builtinId="10"/>
    <cellStyle name="Result" xfId="4"/>
    <cellStyle name="Result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286020425748732"/>
          <c:y val="3.1739790943134609E-2"/>
          <c:w val="0.82369970149288141"/>
          <c:h val="0.88682753102371548"/>
        </c:manualLayout>
      </c:layout>
      <c:barChart>
        <c:barDir val="col"/>
        <c:grouping val="clustered"/>
        <c:ser>
          <c:idx val="0"/>
          <c:order val="0"/>
          <c:tx>
            <c:strRef>
              <c:f>Data!$K$4</c:f>
              <c:strCache>
                <c:ptCount val="1"/>
                <c:pt idx="0">
                  <c:v>Basal</c:v>
                </c:pt>
              </c:strCache>
            </c:strRef>
          </c:tx>
          <c:errBars>
            <c:errBarType val="both"/>
            <c:errValType val="cust"/>
            <c:plus>
              <c:numRef>
                <c:f>Data!$L$5:$L$7</c:f>
                <c:numCache>
                  <c:formatCode>General</c:formatCode>
                  <c:ptCount val="3"/>
                  <c:pt idx="0">
                    <c:v>9.432740882443065E-2</c:v>
                  </c:pt>
                  <c:pt idx="1">
                    <c:v>0.22202898672470756</c:v>
                  </c:pt>
                  <c:pt idx="2">
                    <c:v>0.28456942659658579</c:v>
                  </c:pt>
                </c:numCache>
              </c:numRef>
            </c:plus>
            <c:minus>
              <c:numRef>
                <c:f>Data!$L$5:$L$7</c:f>
                <c:numCache>
                  <c:formatCode>General</c:formatCode>
                  <c:ptCount val="3"/>
                  <c:pt idx="0">
                    <c:v>9.432740882443065E-2</c:v>
                  </c:pt>
                  <c:pt idx="1">
                    <c:v>0.22202898672470756</c:v>
                  </c:pt>
                  <c:pt idx="2">
                    <c:v>0.28456942659658579</c:v>
                  </c:pt>
                </c:numCache>
              </c:numRef>
            </c:minus>
          </c:errBars>
          <c:cat>
            <c:strRef>
              <c:f>Data!$J$5:$J$7</c:f>
              <c:strCache>
                <c:ptCount val="3"/>
                <c:pt idx="0">
                  <c:v>Control</c:v>
                </c:pt>
                <c:pt idx="1">
                  <c:v>Treatment 1</c:v>
                </c:pt>
                <c:pt idx="2">
                  <c:v>Treatment 2</c:v>
                </c:pt>
              </c:strCache>
            </c:strRef>
          </c:cat>
          <c:val>
            <c:numRef>
              <c:f>Data!$K$5:$K$7</c:f>
              <c:numCache>
                <c:formatCode>0.0</c:formatCode>
                <c:ptCount val="3"/>
                <c:pt idx="0">
                  <c:v>3.2269761666768004</c:v>
                </c:pt>
                <c:pt idx="1">
                  <c:v>3.5340129624854648</c:v>
                </c:pt>
                <c:pt idx="2">
                  <c:v>3.3380695462904164</c:v>
                </c:pt>
              </c:numCache>
            </c:numRef>
          </c:val>
        </c:ser>
        <c:ser>
          <c:idx val="1"/>
          <c:order val="1"/>
          <c:tx>
            <c:strRef>
              <c:f>Data!$M$4</c:f>
              <c:strCache>
                <c:ptCount val="1"/>
                <c:pt idx="0">
                  <c:v>Insulin</c:v>
                </c:pt>
              </c:strCache>
            </c:strRef>
          </c:tx>
          <c:errBars>
            <c:errBarType val="both"/>
            <c:errValType val="cust"/>
            <c:plus>
              <c:numRef>
                <c:f>Data!$N$5:$N$7</c:f>
                <c:numCache>
                  <c:formatCode>General</c:formatCode>
                  <c:ptCount val="3"/>
                  <c:pt idx="0">
                    <c:v>2.6443922986679302</c:v>
                  </c:pt>
                  <c:pt idx="1">
                    <c:v>6.4912296756721339</c:v>
                  </c:pt>
                  <c:pt idx="2">
                    <c:v>7.820929496530117</c:v>
                  </c:pt>
                </c:numCache>
              </c:numRef>
            </c:plus>
            <c:minus>
              <c:numRef>
                <c:f>Data!$N$5:$N$7</c:f>
                <c:numCache>
                  <c:formatCode>General</c:formatCode>
                  <c:ptCount val="3"/>
                  <c:pt idx="0">
                    <c:v>2.6443922986679302</c:v>
                  </c:pt>
                  <c:pt idx="1">
                    <c:v>6.4912296756721339</c:v>
                  </c:pt>
                  <c:pt idx="2">
                    <c:v>7.820929496530117</c:v>
                  </c:pt>
                </c:numCache>
              </c:numRef>
            </c:minus>
          </c:errBars>
          <c:cat>
            <c:strRef>
              <c:f>Data!$J$5:$J$7</c:f>
              <c:strCache>
                <c:ptCount val="3"/>
                <c:pt idx="0">
                  <c:v>Control</c:v>
                </c:pt>
                <c:pt idx="1">
                  <c:v>Treatment 1</c:v>
                </c:pt>
                <c:pt idx="2">
                  <c:v>Treatment 2</c:v>
                </c:pt>
              </c:strCache>
            </c:strRef>
          </c:cat>
          <c:val>
            <c:numRef>
              <c:f>Data!$M$5:$M$7</c:f>
              <c:numCache>
                <c:formatCode>0.0</c:formatCode>
                <c:ptCount val="3"/>
                <c:pt idx="0">
                  <c:v>98.137675545582496</c:v>
                </c:pt>
                <c:pt idx="1">
                  <c:v>136.7958500998532</c:v>
                </c:pt>
                <c:pt idx="2">
                  <c:v>145.64498248795402</c:v>
                </c:pt>
              </c:numCache>
            </c:numRef>
          </c:val>
        </c:ser>
        <c:axId val="70230016"/>
        <c:axId val="70224128"/>
      </c:barChart>
      <c:valAx>
        <c:axId val="70224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2-DG Uptake</a:t>
                </a:r>
                <a:r>
                  <a:rPr lang="en-US" baseline="0"/>
                  <a:t> (pmol/min/mg protein)</a:t>
                </a:r>
                <a:endParaRPr lang="en-US"/>
              </a:p>
            </c:rich>
          </c:tx>
          <c:layout/>
        </c:title>
        <c:numFmt formatCode="0.0" sourceLinked="1"/>
        <c:majorTickMark val="none"/>
        <c:tickLblPos val="nextTo"/>
        <c:crossAx val="70230016"/>
        <c:crosses val="autoZero"/>
        <c:crossBetween val="between"/>
      </c:valAx>
      <c:catAx>
        <c:axId val="70230016"/>
        <c:scaling>
          <c:orientation val="minMax"/>
        </c:scaling>
        <c:axPos val="b"/>
        <c:numFmt formatCode="General" sourceLinked="1"/>
        <c:majorTickMark val="none"/>
        <c:tickLblPos val="nextTo"/>
        <c:crossAx val="7022412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14571154556096758"/>
          <c:y val="5.8168433531695034E-2"/>
          <c:w val="0.13708203546254424"/>
          <c:h val="0.16984164959829087"/>
        </c:manualLayout>
      </c:layout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W39"/>
  <sheetViews>
    <sheetView tabSelected="1" workbookViewId="0">
      <selection activeCell="P15" sqref="P15"/>
    </sheetView>
  </sheetViews>
  <sheetFormatPr defaultRowHeight="14.25"/>
  <cols>
    <col min="1" max="1" width="11.625" bestFit="1" customWidth="1"/>
    <col min="2" max="2" width="8.375" style="1" customWidth="1"/>
    <col min="3" max="3" width="11.75" style="1" bestFit="1" customWidth="1"/>
    <col min="4" max="4" width="7.125" style="1" customWidth="1"/>
    <col min="5" max="5" width="8.875" style="1" customWidth="1"/>
    <col min="6" max="6" width="14.625" style="1" bestFit="1" customWidth="1"/>
    <col min="7" max="7" width="8.375" style="1" customWidth="1"/>
    <col min="8" max="8" width="10.125" style="1" customWidth="1"/>
    <col min="9" max="9" width="10.75" style="1" customWidth="1"/>
    <col min="10" max="10" width="10.75" style="1" bestFit="1" customWidth="1"/>
    <col min="11" max="11" width="10.5" style="1" customWidth="1"/>
    <col min="12" max="12" width="8.375" style="1" customWidth="1"/>
    <col min="13" max="13" width="6.75" style="1" customWidth="1"/>
    <col min="14" max="255" width="8.375" style="1" customWidth="1"/>
  </cols>
  <sheetData>
    <row r="1" spans="1:257">
      <c r="B1" t="s">
        <v>0</v>
      </c>
      <c r="C1" t="s">
        <v>0</v>
      </c>
      <c r="D1" t="s">
        <v>8</v>
      </c>
      <c r="E1" t="s">
        <v>1</v>
      </c>
      <c r="F1" s="1" t="s">
        <v>23</v>
      </c>
      <c r="G1" s="1" t="s">
        <v>24</v>
      </c>
      <c r="H1" t="s">
        <v>25</v>
      </c>
    </row>
    <row r="2" spans="1:257" ht="15">
      <c r="A2" s="23" t="s">
        <v>4</v>
      </c>
      <c r="B2" s="23" t="s">
        <v>2</v>
      </c>
      <c r="C2" s="10">
        <v>256</v>
      </c>
      <c r="D2" s="12">
        <f>C2-D$24</f>
        <v>232.66666666666666</v>
      </c>
      <c r="E2" s="11">
        <v>271</v>
      </c>
      <c r="F2" s="13">
        <f t="shared" ref="F2:F19" si="0">E2/G$21/G$22/1000</f>
        <v>0.26831683168316828</v>
      </c>
      <c r="G2" s="13">
        <f>D2/K$10/5</f>
        <v>1.0523810660471999</v>
      </c>
      <c r="H2" s="12">
        <f t="shared" ref="H2:H19" si="1">G2/F2</f>
        <v>3.9221582166334765</v>
      </c>
      <c r="P2" s="2"/>
      <c r="IV2" s="1"/>
      <c r="IW2" s="1"/>
    </row>
    <row r="3" spans="1:257" ht="15">
      <c r="A3" s="23"/>
      <c r="B3" s="23"/>
      <c r="C3" s="10">
        <v>231</v>
      </c>
      <c r="D3" s="12">
        <f t="shared" ref="D3:D19" si="2">C3-D$24</f>
        <v>207.66666666666666</v>
      </c>
      <c r="E3" s="11">
        <v>269</v>
      </c>
      <c r="F3" s="13">
        <f t="shared" si="0"/>
        <v>0.26633663366336635</v>
      </c>
      <c r="G3" s="13">
        <f>D3/K$10/5</f>
        <v>0.93930287127135459</v>
      </c>
      <c r="H3" s="12">
        <f t="shared" si="1"/>
        <v>3.5267505575615914</v>
      </c>
      <c r="O3" s="22" t="s">
        <v>27</v>
      </c>
      <c r="P3" s="22"/>
      <c r="IV3" s="1"/>
      <c r="IW3" s="1"/>
    </row>
    <row r="4" spans="1:257" ht="15">
      <c r="A4" s="23"/>
      <c r="B4" s="23"/>
      <c r="C4" s="10">
        <v>209</v>
      </c>
      <c r="D4" s="12">
        <f t="shared" si="2"/>
        <v>185.66666666666666</v>
      </c>
      <c r="E4" s="11">
        <v>269</v>
      </c>
      <c r="F4" s="13">
        <f t="shared" si="0"/>
        <v>0.26633663366336635</v>
      </c>
      <c r="G4" s="13">
        <f>D4/K$10/5</f>
        <v>0.83979405986861089</v>
      </c>
      <c r="H4" s="12">
        <f t="shared" si="1"/>
        <v>3.153130113261327</v>
      </c>
      <c r="J4" s="2"/>
      <c r="K4" s="4" t="s">
        <v>2</v>
      </c>
      <c r="L4" s="2" t="s">
        <v>26</v>
      </c>
      <c r="M4" s="4" t="s">
        <v>3</v>
      </c>
      <c r="N4" s="2" t="s">
        <v>26</v>
      </c>
      <c r="O4" t="s">
        <v>2</v>
      </c>
      <c r="P4" t="s">
        <v>3</v>
      </c>
      <c r="IV4" s="1"/>
      <c r="IW4" s="1"/>
    </row>
    <row r="5" spans="1:257" ht="15">
      <c r="A5" s="23"/>
      <c r="B5" s="23" t="s">
        <v>3</v>
      </c>
      <c r="C5" s="10">
        <v>9722</v>
      </c>
      <c r="D5" s="12">
        <f t="shared" si="2"/>
        <v>9698.6666666666661</v>
      </c>
      <c r="E5" s="11">
        <v>301</v>
      </c>
      <c r="F5" s="13">
        <f t="shared" si="0"/>
        <v>0.29801980198019801</v>
      </c>
      <c r="G5" s="13">
        <f>D5/K$10/5</f>
        <v>43.868308735973251</v>
      </c>
      <c r="H5" s="12">
        <f t="shared" si="1"/>
        <v>147.19930838316606</v>
      </c>
      <c r="J5" s="2" t="s">
        <v>4</v>
      </c>
      <c r="K5" s="14">
        <f>AVERAGE(H8:H10)</f>
        <v>3.2269761666768004</v>
      </c>
      <c r="L5" s="14">
        <f>STDEV(H8:H10)/SQRT(3)</f>
        <v>9.432740882443065E-2</v>
      </c>
      <c r="M5" s="14">
        <f>AVERAGE(H11:H13)</f>
        <v>98.137675545582496</v>
      </c>
      <c r="N5" s="14">
        <f>STDEV(H11:H13)/SQRT(3)</f>
        <v>2.6443922986679302</v>
      </c>
      <c r="O5" s="15">
        <f>TTEST(H$2:H$4, H2:H4, 2, 3)</f>
        <v>1</v>
      </c>
      <c r="P5" s="15">
        <f>TTEST(H$5:H$7,H5:H7, 2,3)</f>
        <v>1</v>
      </c>
      <c r="IV5" s="1"/>
      <c r="IW5" s="1"/>
    </row>
    <row r="6" spans="1:257" ht="15">
      <c r="A6" s="23"/>
      <c r="B6" s="23"/>
      <c r="C6" s="10">
        <v>7835</v>
      </c>
      <c r="D6" s="12">
        <f t="shared" si="2"/>
        <v>7811.666666666667</v>
      </c>
      <c r="E6" s="11">
        <v>258</v>
      </c>
      <c r="F6" s="13">
        <f t="shared" si="0"/>
        <v>0.25544554455445539</v>
      </c>
      <c r="G6" s="13">
        <f>D6/K$10/5</f>
        <v>35.33316659429245</v>
      </c>
      <c r="H6" s="12">
        <f t="shared" si="1"/>
        <v>138.31976069858675</v>
      </c>
      <c r="J6" s="7" t="str">
        <f>A8</f>
        <v>Treatment 1</v>
      </c>
      <c r="K6" s="14">
        <f>AVERAGE(H2:H4)</f>
        <v>3.5340129624854648</v>
      </c>
      <c r="L6" s="14">
        <f>STDEV(H2:H4)/SQRT(3)</f>
        <v>0.22202898672470756</v>
      </c>
      <c r="M6" s="14">
        <f>AVERAGE(H5:H7)</f>
        <v>136.7958500998532</v>
      </c>
      <c r="N6" s="14">
        <f>STDEV(H5:H7)/SQRT(3)</f>
        <v>6.4912296756721339</v>
      </c>
      <c r="O6" s="15">
        <f>TTEST(H$2:H$4, H3:H5, 2, 3)</f>
        <v>0.4242118806816646</v>
      </c>
      <c r="P6" s="15">
        <f>TTEST(H$5:H$7,H6:H8, 2,3)</f>
        <v>0.38016561176331876</v>
      </c>
      <c r="IV6" s="1"/>
      <c r="IW6" s="1"/>
    </row>
    <row r="7" spans="1:257" ht="15">
      <c r="A7" s="23"/>
      <c r="B7" s="23"/>
      <c r="C7" s="10">
        <v>6310</v>
      </c>
      <c r="D7" s="12">
        <f t="shared" si="2"/>
        <v>6286.666666666667</v>
      </c>
      <c r="E7" s="11">
        <v>230</v>
      </c>
      <c r="F7" s="13">
        <f t="shared" si="0"/>
        <v>0.2277227722772277</v>
      </c>
      <c r="G7" s="13">
        <f>D7/K$10/5</f>
        <v>28.435396712965893</v>
      </c>
      <c r="H7" s="12">
        <f t="shared" si="1"/>
        <v>124.86848121780676</v>
      </c>
      <c r="I7" s="2"/>
      <c r="J7" s="8" t="str">
        <f>A14</f>
        <v>Treatment 2</v>
      </c>
      <c r="K7" s="14">
        <f>AVERAGE(H14:H16)</f>
        <v>3.3380695462904164</v>
      </c>
      <c r="L7" s="14">
        <f>STDEV(H14:H16)/SQRT(3)</f>
        <v>0.28456942659658579</v>
      </c>
      <c r="M7" s="14">
        <f>AVERAGE(H17:H19)</f>
        <v>145.64498248795402</v>
      </c>
      <c r="N7" s="14">
        <f>STDEV(H17:H19)/SQRT(3)</f>
        <v>7.820929496530117</v>
      </c>
      <c r="O7" s="15">
        <f>TTEST(H$2:H$4,H14:H16, 2, 3)</f>
        <v>0.61765892085221274</v>
      </c>
      <c r="P7" s="15">
        <f>TTEST(H$5:H$7, H17:H19, 2,3)</f>
        <v>0.43463195147958966</v>
      </c>
      <c r="IV7" s="1"/>
      <c r="IW7" s="1"/>
    </row>
    <row r="8" spans="1:257" ht="15">
      <c r="A8" s="23" t="s">
        <v>28</v>
      </c>
      <c r="B8" s="23" t="s">
        <v>2</v>
      </c>
      <c r="C8" s="10">
        <v>200</v>
      </c>
      <c r="D8" s="12">
        <f t="shared" si="2"/>
        <v>176.66666666666666</v>
      </c>
      <c r="E8" s="11">
        <v>243</v>
      </c>
      <c r="F8" s="13">
        <f t="shared" si="0"/>
        <v>0.24059405940594056</v>
      </c>
      <c r="G8" s="13">
        <f>D8/K$10/5</f>
        <v>0.7990859097493066</v>
      </c>
      <c r="H8" s="12">
        <f t="shared" si="1"/>
        <v>3.3213035755012337</v>
      </c>
      <c r="J8" s="4"/>
      <c r="K8" s="4"/>
      <c r="L8" s="4"/>
      <c r="M8" s="4"/>
      <c r="N8" s="5"/>
      <c r="O8" s="6"/>
      <c r="IV8" s="1"/>
      <c r="IW8" s="1"/>
    </row>
    <row r="9" spans="1:257" ht="15">
      <c r="A9" s="23"/>
      <c r="B9" s="23"/>
      <c r="C9" s="10">
        <v>200</v>
      </c>
      <c r="D9" s="12">
        <f t="shared" si="2"/>
        <v>176.66666666666666</v>
      </c>
      <c r="E9" s="11">
        <v>243</v>
      </c>
      <c r="F9" s="13">
        <f t="shared" si="0"/>
        <v>0.24059405940594056</v>
      </c>
      <c r="G9" s="13">
        <f>D9/K$10/5</f>
        <v>0.7990859097493066</v>
      </c>
      <c r="H9" s="12">
        <f t="shared" si="1"/>
        <v>3.3213035755012337</v>
      </c>
      <c r="J9"/>
      <c r="K9" s="12">
        <f>D29</f>
        <v>474176</v>
      </c>
      <c r="L9" s="3" t="s">
        <v>0</v>
      </c>
      <c r="M9" s="2"/>
      <c r="IV9" s="1"/>
      <c r="IW9" s="1"/>
    </row>
    <row r="10" spans="1:257" ht="15">
      <c r="A10" s="23"/>
      <c r="B10" s="23"/>
      <c r="C10" s="11">
        <v>163</v>
      </c>
      <c r="D10" s="12">
        <f t="shared" si="2"/>
        <v>139.66666666666666</v>
      </c>
      <c r="E10" s="11">
        <v>210</v>
      </c>
      <c r="F10" s="13">
        <f t="shared" si="0"/>
        <v>0.20792079207920794</v>
      </c>
      <c r="G10" s="13">
        <f>D10/K$10/5</f>
        <v>0.63173018148105553</v>
      </c>
      <c r="H10" s="12">
        <f t="shared" si="1"/>
        <v>3.0383213490279335</v>
      </c>
      <c r="K10" s="14">
        <v>44.217189794296701</v>
      </c>
      <c r="L10" s="3" t="s">
        <v>5</v>
      </c>
      <c r="M10"/>
      <c r="N10" s="2"/>
      <c r="IV10" s="1"/>
      <c r="IW10" s="1"/>
    </row>
    <row r="11" spans="1:257" ht="15">
      <c r="A11" s="23"/>
      <c r="B11" s="23" t="s">
        <v>3</v>
      </c>
      <c r="C11" s="10">
        <v>5173</v>
      </c>
      <c r="D11" s="12">
        <f t="shared" si="2"/>
        <v>5149.666666666667</v>
      </c>
      <c r="E11" s="11">
        <v>244</v>
      </c>
      <c r="F11" s="13">
        <f t="shared" si="0"/>
        <v>0.24158415841584155</v>
      </c>
      <c r="G11" s="13">
        <f>D11/K$10/5</f>
        <v>23.292600414560447</v>
      </c>
      <c r="H11" s="12">
        <f t="shared" si="1"/>
        <v>96.41609187994284</v>
      </c>
      <c r="K11" s="2"/>
      <c r="M11" s="3"/>
      <c r="N11" s="2"/>
      <c r="P11" s="2"/>
      <c r="IV11" s="1"/>
      <c r="IW11" s="1"/>
    </row>
    <row r="12" spans="1:257" ht="15">
      <c r="A12" s="23"/>
      <c r="B12" s="23"/>
      <c r="C12" s="10">
        <v>5497</v>
      </c>
      <c r="D12" s="12">
        <f t="shared" si="2"/>
        <v>5473.666666666667</v>
      </c>
      <c r="E12" s="11">
        <v>242</v>
      </c>
      <c r="F12" s="13">
        <f t="shared" si="0"/>
        <v>0.23960396039603962</v>
      </c>
      <c r="G12" s="13">
        <f>D12/K$10/5</f>
        <v>24.758093818855404</v>
      </c>
      <c r="H12" s="12">
        <f t="shared" si="1"/>
        <v>103.32923453323949</v>
      </c>
      <c r="J12" s="24" t="s">
        <v>18</v>
      </c>
      <c r="K12" s="11">
        <v>5</v>
      </c>
      <c r="L12" s="1" t="s">
        <v>16</v>
      </c>
      <c r="M12" s="3"/>
      <c r="P12" s="2"/>
      <c r="IV12" s="1"/>
      <c r="IW12" s="1"/>
    </row>
    <row r="13" spans="1:257" ht="15">
      <c r="A13" s="23"/>
      <c r="B13" s="23"/>
      <c r="C13" s="10">
        <v>4603</v>
      </c>
      <c r="D13" s="12">
        <f t="shared" si="2"/>
        <v>4579.666666666667</v>
      </c>
      <c r="E13" s="11">
        <v>221</v>
      </c>
      <c r="F13" s="13">
        <f t="shared" si="0"/>
        <v>0.21881188118811878</v>
      </c>
      <c r="G13" s="13">
        <f>D13/K$10/5</f>
        <v>20.714417573671177</v>
      </c>
      <c r="H13" s="12">
        <f t="shared" si="1"/>
        <v>94.66770022356512</v>
      </c>
      <c r="J13" s="24"/>
      <c r="K13" s="16">
        <f>K12*0.000001</f>
        <v>4.9999999999999996E-6</v>
      </c>
      <c r="L13" t="s">
        <v>6</v>
      </c>
      <c r="M13" s="3"/>
      <c r="IV13" s="1"/>
      <c r="IW13" s="1"/>
    </row>
    <row r="14" spans="1:257" ht="15">
      <c r="A14" s="23" t="s">
        <v>29</v>
      </c>
      <c r="B14" s="23" t="s">
        <v>2</v>
      </c>
      <c r="C14" s="11">
        <v>172</v>
      </c>
      <c r="D14" s="12">
        <f t="shared" si="2"/>
        <v>148.66666666666666</v>
      </c>
      <c r="E14" s="11">
        <v>239</v>
      </c>
      <c r="F14" s="13">
        <f t="shared" si="0"/>
        <v>0.23663366336633662</v>
      </c>
      <c r="G14" s="13">
        <f>D14/K$10/5</f>
        <v>0.67243833160035982</v>
      </c>
      <c r="H14" s="12">
        <f t="shared" si="1"/>
        <v>2.8416849996500564</v>
      </c>
      <c r="I14" s="4"/>
      <c r="J14" s="24"/>
      <c r="K14" s="19">
        <f>0.0002*1/1.05</f>
        <v>1.9047619047619048E-4</v>
      </c>
      <c r="L14" t="s">
        <v>13</v>
      </c>
      <c r="M14" s="3"/>
      <c r="IV14" s="1"/>
      <c r="IW14" s="1"/>
    </row>
    <row r="15" spans="1:257" ht="15">
      <c r="A15" s="23"/>
      <c r="B15" s="23"/>
      <c r="C15" s="11">
        <v>242</v>
      </c>
      <c r="D15" s="12">
        <f t="shared" si="2"/>
        <v>218.66666666666666</v>
      </c>
      <c r="E15" s="11">
        <v>261</v>
      </c>
      <c r="F15" s="13">
        <f t="shared" si="0"/>
        <v>0.25841584158415837</v>
      </c>
      <c r="G15" s="13">
        <f>D15/K$10/5</f>
        <v>0.98905727697272661</v>
      </c>
      <c r="H15" s="12">
        <f t="shared" si="1"/>
        <v>3.8273863974806668</v>
      </c>
      <c r="I15" s="4"/>
      <c r="J15" s="24"/>
      <c r="K15" s="16">
        <f>K13*K14</f>
        <v>9.523809523809524E-10</v>
      </c>
      <c r="L15" t="s">
        <v>19</v>
      </c>
      <c r="M15" s="3"/>
      <c r="IV15" s="1"/>
      <c r="IW15" s="1"/>
    </row>
    <row r="16" spans="1:257" ht="15">
      <c r="A16" s="23"/>
      <c r="B16" s="23"/>
      <c r="C16" s="11">
        <v>202</v>
      </c>
      <c r="D16" s="12">
        <f t="shared" si="2"/>
        <v>178.66666666666666</v>
      </c>
      <c r="E16" s="11">
        <v>244</v>
      </c>
      <c r="F16" s="13">
        <f t="shared" si="0"/>
        <v>0.24158415841584155</v>
      </c>
      <c r="G16" s="13">
        <f>D16/K$10/5</f>
        <v>0.80813216533137422</v>
      </c>
      <c r="H16" s="12">
        <f t="shared" si="1"/>
        <v>3.3451372417405247</v>
      </c>
      <c r="I16" s="4"/>
      <c r="J16" s="21" t="s">
        <v>17</v>
      </c>
      <c r="K16" s="11">
        <v>0.1</v>
      </c>
      <c r="L16" t="s">
        <v>7</v>
      </c>
      <c r="IV16" s="1"/>
      <c r="IW16" s="1"/>
    </row>
    <row r="17" spans="1:257" ht="15">
      <c r="A17" s="23"/>
      <c r="B17" s="23" t="s">
        <v>3</v>
      </c>
      <c r="C17" s="10">
        <v>7270</v>
      </c>
      <c r="D17" s="12">
        <f t="shared" si="2"/>
        <v>7246.666666666667</v>
      </c>
      <c r="E17" s="11">
        <v>252</v>
      </c>
      <c r="F17" s="13">
        <f t="shared" si="0"/>
        <v>0.24950495049504948</v>
      </c>
      <c r="G17" s="13">
        <f>D17/K$10/5</f>
        <v>32.777599392358347</v>
      </c>
      <c r="H17" s="12">
        <f t="shared" si="1"/>
        <v>131.37053724715054</v>
      </c>
      <c r="I17"/>
      <c r="J17" s="21"/>
      <c r="K17" s="11">
        <v>286.60000000000002</v>
      </c>
      <c r="L17" t="s">
        <v>15</v>
      </c>
      <c r="M17"/>
      <c r="IV17" s="1"/>
      <c r="IW17" s="1"/>
    </row>
    <row r="18" spans="1:257" ht="15">
      <c r="A18" s="23"/>
      <c r="B18" s="23"/>
      <c r="C18" s="10">
        <v>8722</v>
      </c>
      <c r="D18" s="12">
        <f t="shared" si="2"/>
        <v>8698.6666666666661</v>
      </c>
      <c r="E18" s="11">
        <v>251</v>
      </c>
      <c r="F18" s="13">
        <f t="shared" si="0"/>
        <v>0.24851485148514849</v>
      </c>
      <c r="G18" s="13">
        <f>D18/K$10/5</f>
        <v>39.345180944939436</v>
      </c>
      <c r="H18" s="12">
        <f t="shared" si="1"/>
        <v>158.32124603342166</v>
      </c>
      <c r="I18"/>
      <c r="J18" s="21"/>
      <c r="K18" s="17">
        <f>K16/K17/1000000</f>
        <v>3.4891835310537334E-10</v>
      </c>
      <c r="L18" t="s">
        <v>20</v>
      </c>
      <c r="M18"/>
      <c r="IV18" s="1"/>
      <c r="IW18" s="1"/>
    </row>
    <row r="19" spans="1:257" ht="15">
      <c r="A19" s="23"/>
      <c r="B19" s="23"/>
      <c r="C19" s="11">
        <v>5277</v>
      </c>
      <c r="D19" s="12">
        <f t="shared" si="2"/>
        <v>5253.666666666667</v>
      </c>
      <c r="E19" s="11">
        <v>163</v>
      </c>
      <c r="F19" s="13">
        <f t="shared" si="0"/>
        <v>0.16138613861386139</v>
      </c>
      <c r="G19" s="13">
        <f>D19/K$10/5</f>
        <v>23.763005704827968</v>
      </c>
      <c r="H19" s="12">
        <f t="shared" si="1"/>
        <v>147.24316418328985</v>
      </c>
      <c r="I19"/>
      <c r="J19"/>
      <c r="K19"/>
      <c r="L19"/>
      <c r="M19"/>
      <c r="IV19" s="1"/>
      <c r="IW19" s="1"/>
    </row>
    <row r="20" spans="1:257" ht="15">
      <c r="A20" s="9"/>
      <c r="B20" s="9"/>
      <c r="C20"/>
      <c r="D20" s="2"/>
      <c r="E20"/>
      <c r="F20" s="3"/>
      <c r="G20" s="3"/>
      <c r="H20" s="2"/>
      <c r="I20"/>
      <c r="J20"/>
      <c r="K20" s="16">
        <f>K18+K15</f>
        <v>1.3012993054863257E-9</v>
      </c>
      <c r="L20" t="s">
        <v>12</v>
      </c>
      <c r="M20"/>
      <c r="IV20" s="1"/>
      <c r="IW20" s="1"/>
    </row>
    <row r="21" spans="1:257" ht="15">
      <c r="A21" s="9"/>
      <c r="B21" s="9"/>
      <c r="C21" t="s">
        <v>9</v>
      </c>
      <c r="D21" s="11">
        <v>15</v>
      </c>
      <c r="E21"/>
      <c r="F21" s="3" t="s">
        <v>21</v>
      </c>
      <c r="G21" s="20">
        <v>5.0500000000000003E-2</v>
      </c>
      <c r="I21"/>
      <c r="J21"/>
      <c r="K21" s="18">
        <f>K20*1000000000000</f>
        <v>1301.2993054863257</v>
      </c>
      <c r="L21" s="1" t="s">
        <v>14</v>
      </c>
      <c r="M21"/>
      <c r="IV21" s="1"/>
      <c r="IW21" s="1"/>
    </row>
    <row r="22" spans="1:257" ht="15">
      <c r="A22" s="9"/>
      <c r="B22" s="9"/>
      <c r="C22"/>
      <c r="D22" s="11">
        <v>27</v>
      </c>
      <c r="F22" s="3" t="s">
        <v>22</v>
      </c>
      <c r="G22" s="10">
        <v>20</v>
      </c>
      <c r="I22"/>
      <c r="J22"/>
      <c r="K22"/>
      <c r="L22"/>
      <c r="M22"/>
      <c r="IV22" s="1"/>
      <c r="IW22" s="1"/>
    </row>
    <row r="23" spans="1:257" ht="15">
      <c r="A23" s="9"/>
      <c r="B23" s="9"/>
      <c r="C23"/>
      <c r="D23" s="10">
        <v>28</v>
      </c>
      <c r="E23"/>
      <c r="F23" s="3"/>
      <c r="G23" s="3"/>
      <c r="H23" s="2"/>
      <c r="IV23" s="1"/>
      <c r="IW23" s="1"/>
    </row>
    <row r="24" spans="1:257" ht="15">
      <c r="A24" s="9"/>
      <c r="B24" s="9"/>
      <c r="C24" t="s">
        <v>11</v>
      </c>
      <c r="D24" s="12">
        <f>AVERAGE(D21:D23)</f>
        <v>23.333333333333332</v>
      </c>
      <c r="E24"/>
      <c r="F24" s="3"/>
      <c r="G24" s="3"/>
      <c r="IV24" s="1"/>
      <c r="IW24" s="1"/>
    </row>
    <row r="25" spans="1:257">
      <c r="A25" s="9"/>
      <c r="B25" s="9"/>
      <c r="E25"/>
      <c r="F25" s="3"/>
      <c r="G25" s="3"/>
      <c r="M25" s="2"/>
      <c r="IV25" s="1"/>
      <c r="IW25" s="1"/>
    </row>
    <row r="26" spans="1:257" ht="15">
      <c r="B26" s="2"/>
      <c r="C26" s="1" t="s">
        <v>10</v>
      </c>
      <c r="D26" s="10">
        <v>474513</v>
      </c>
      <c r="E26" s="2"/>
      <c r="F26" s="4"/>
      <c r="G26" s="4"/>
      <c r="M26" s="2"/>
    </row>
    <row r="27" spans="1:257" ht="15">
      <c r="B27" s="2"/>
      <c r="D27" s="10">
        <v>471943</v>
      </c>
      <c r="E27" s="2"/>
      <c r="F27" s="4"/>
      <c r="G27" s="4"/>
    </row>
    <row r="28" spans="1:257" ht="15">
      <c r="B28" s="2"/>
      <c r="D28" s="10">
        <v>476072</v>
      </c>
      <c r="E28" s="2"/>
      <c r="F28" s="4"/>
      <c r="G28" s="4"/>
    </row>
    <row r="29" spans="1:257" ht="15">
      <c r="B29" s="2"/>
      <c r="C29" s="1" t="s">
        <v>11</v>
      </c>
      <c r="D29" s="12">
        <f>AVERAGE(D26:D28)</f>
        <v>474176</v>
      </c>
      <c r="E29" s="2"/>
      <c r="F29" s="4"/>
      <c r="G29" s="4"/>
    </row>
    <row r="30" spans="1:257">
      <c r="B30"/>
      <c r="D30" s="3"/>
      <c r="E30" s="2"/>
      <c r="F30" s="4"/>
      <c r="G30" s="4"/>
      <c r="M30" s="2"/>
    </row>
    <row r="31" spans="1:257">
      <c r="B31" s="2"/>
      <c r="D31" s="3"/>
      <c r="E31" s="2"/>
      <c r="F31" s="4"/>
      <c r="G31" s="4"/>
      <c r="M31"/>
    </row>
    <row r="32" spans="1:257">
      <c r="B32" s="2"/>
      <c r="D32" s="3"/>
      <c r="E32" s="2"/>
      <c r="F32" s="4"/>
      <c r="G32" s="4"/>
    </row>
    <row r="33" spans="2:12">
      <c r="B33" s="2"/>
      <c r="D33" s="3"/>
      <c r="E33" s="2"/>
      <c r="F33" s="4"/>
      <c r="G33" s="4"/>
    </row>
    <row r="34" spans="2:12">
      <c r="B34" s="2"/>
      <c r="D34" s="3"/>
      <c r="E34" s="2"/>
      <c r="F34" s="4"/>
      <c r="G34" s="4"/>
    </row>
    <row r="35" spans="2:12">
      <c r="B35" s="2"/>
      <c r="D35" s="3"/>
      <c r="E35" s="2"/>
      <c r="F35" s="4"/>
      <c r="G35" s="4"/>
    </row>
    <row r="36" spans="2:12">
      <c r="B36" s="2"/>
      <c r="D36" s="3"/>
      <c r="E36" s="2"/>
      <c r="F36" s="4"/>
      <c r="G36" s="4"/>
      <c r="I36"/>
      <c r="J36"/>
      <c r="K36"/>
      <c r="L36"/>
    </row>
    <row r="37" spans="2:12">
      <c r="B37" s="2"/>
      <c r="D37" s="3"/>
      <c r="E37" s="2"/>
      <c r="F37" s="4"/>
      <c r="G37" s="4"/>
    </row>
    <row r="38" spans="2:12">
      <c r="D38" s="3"/>
      <c r="E38" s="2"/>
      <c r="I38" s="2"/>
    </row>
    <row r="39" spans="2:12">
      <c r="D39" s="3"/>
      <c r="E39" s="2"/>
    </row>
  </sheetData>
  <mergeCells count="12">
    <mergeCell ref="A8:A13"/>
    <mergeCell ref="B8:B10"/>
    <mergeCell ref="B11:B13"/>
    <mergeCell ref="A14:A19"/>
    <mergeCell ref="A2:A7"/>
    <mergeCell ref="B2:B4"/>
    <mergeCell ref="B5:B7"/>
    <mergeCell ref="J16:J18"/>
    <mergeCell ref="O3:P3"/>
    <mergeCell ref="B14:B16"/>
    <mergeCell ref="B17:B19"/>
    <mergeCell ref="J12:J15"/>
  </mergeCells>
  <pageMargins left="0.74803149606299213" right="0.74803149606299213" top="1.2795275590551181" bottom="1.2795275590551181" header="0.98385826771653528" footer="0.98385826771653528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Bargraph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Dave Bridges</cp:lastModifiedBy>
  <cp:revision>23</cp:revision>
  <cp:lastPrinted>2009-05-20T11:10:40Z</cp:lastPrinted>
  <dcterms:created xsi:type="dcterms:W3CDTF">2007-03-12T14:31:38Z</dcterms:created>
  <dcterms:modified xsi:type="dcterms:W3CDTF">2011-11-03T13:40:01Z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