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30" yWindow="540" windowWidth="24615" windowHeight="11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2" i="1"/>
  <c r="F31"/>
  <c r="F27"/>
  <c r="F26"/>
  <c r="E32"/>
  <c r="E31"/>
  <c r="D32"/>
  <c r="D31"/>
  <c r="C33"/>
  <c r="C32"/>
  <c r="C31"/>
  <c r="B33"/>
  <c r="B32"/>
  <c r="B31"/>
  <c r="E27"/>
  <c r="E26"/>
  <c r="D27"/>
  <c r="D26"/>
  <c r="C28"/>
  <c r="C27"/>
  <c r="C26"/>
  <c r="B28"/>
  <c r="B27"/>
  <c r="B26"/>
  <c r="A32"/>
  <c r="A31"/>
  <c r="C30"/>
  <c r="B30"/>
  <c r="A27"/>
  <c r="A26"/>
  <c r="C25"/>
  <c r="B25"/>
  <c r="D11"/>
  <c r="D12"/>
  <c r="D13"/>
  <c r="D14"/>
  <c r="D15"/>
  <c r="D16"/>
  <c r="D17"/>
  <c r="D18"/>
  <c r="D19"/>
  <c r="D20"/>
  <c r="D21"/>
  <c r="D10"/>
  <c r="F6"/>
  <c r="D5"/>
  <c r="A6"/>
  <c r="A5"/>
  <c r="A7" l="1"/>
  <c r="D6" s="1"/>
  <c r="F12" l="1"/>
  <c r="G12" s="1"/>
  <c r="F18"/>
  <c r="G18" s="1"/>
  <c r="F10"/>
  <c r="G10" s="1"/>
  <c r="F13"/>
  <c r="G13" s="1"/>
  <c r="F17"/>
  <c r="G17" s="1"/>
  <c r="F21"/>
  <c r="G21" s="1"/>
  <c r="F14"/>
  <c r="G14" s="1"/>
  <c r="F20"/>
  <c r="G20" s="1"/>
  <c r="F11"/>
  <c r="G11" s="1"/>
  <c r="F15"/>
  <c r="G15" s="1"/>
  <c r="F19"/>
  <c r="G19" s="1"/>
  <c r="F16"/>
  <c r="G16" s="1"/>
  <c r="I12"/>
  <c r="J12" s="1"/>
  <c r="I14"/>
  <c r="J14" s="1"/>
  <c r="I16"/>
  <c r="J16" s="1"/>
  <c r="I18"/>
  <c r="J18" s="1"/>
  <c r="I20"/>
  <c r="J20" s="1"/>
  <c r="I10"/>
  <c r="J10" s="1"/>
  <c r="I11"/>
  <c r="J11" s="1"/>
  <c r="I13"/>
  <c r="J13" s="1"/>
  <c r="I15"/>
  <c r="J15" s="1"/>
  <c r="I17"/>
  <c r="J17" s="1"/>
  <c r="I19"/>
  <c r="J19" s="1"/>
  <c r="I21"/>
  <c r="J21" s="1"/>
</calcChain>
</file>

<file path=xl/sharedStrings.xml><?xml version="1.0" encoding="utf-8"?>
<sst xmlns="http://schemas.openxmlformats.org/spreadsheetml/2006/main" count="48" uniqueCount="33">
  <si>
    <t>mM Glucose Conc</t>
  </si>
  <si>
    <t>mCi/mmol 14-C Glucose</t>
  </si>
  <si>
    <t>uL Protein Assay volume</t>
  </si>
  <si>
    <t>uCi per well</t>
  </si>
  <si>
    <t>mL per well</t>
  </si>
  <si>
    <t>umoles per well cold</t>
  </si>
  <si>
    <t>CPM/well</t>
  </si>
  <si>
    <t>umoles per well hot</t>
  </si>
  <si>
    <t>CPM/nmole</t>
  </si>
  <si>
    <t>Blank Average</t>
  </si>
  <si>
    <t>umoles per well total</t>
  </si>
  <si>
    <t>Bradford Slope</t>
  </si>
  <si>
    <t>Protein A595</t>
  </si>
  <si>
    <t>Protein Conc</t>
  </si>
  <si>
    <t>Lipid Counts</t>
  </si>
  <si>
    <t>Glycogen Counts</t>
  </si>
  <si>
    <t>Lipid Synthesis</t>
  </si>
  <si>
    <t>Error1</t>
  </si>
  <si>
    <t>Error2</t>
  </si>
  <si>
    <t>Basal</t>
  </si>
  <si>
    <t>Insulin</t>
  </si>
  <si>
    <t>Fold</t>
  </si>
  <si>
    <t>Glycogen Synthesis</t>
  </si>
  <si>
    <t>uL 14-C Glucose counted</t>
  </si>
  <si>
    <t>Blanks</t>
  </si>
  <si>
    <t>nmoles glucose incorporated</t>
  </si>
  <si>
    <t>Lipid/well</t>
  </si>
  <si>
    <t>Lipid/mg</t>
  </si>
  <si>
    <t>Glycogen/well</t>
  </si>
  <si>
    <t>Glycogen/mg</t>
  </si>
  <si>
    <t>Treatment</t>
  </si>
  <si>
    <t>Control</t>
  </si>
  <si>
    <t>t-test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</si>
</sst>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"/>
    <numFmt numFmtId="166" formatCode="[$$-409]#,##0.00;[Red]&quot;-&quot;[$$-409]#,##0.00"/>
    <numFmt numFmtId="169" formatCode="0.0"/>
  </numFmts>
  <fonts count="5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  <xf numFmtId="0" fontId="3" fillId="2" borderId="1" applyNumberFormat="0" applyAlignment="0" applyProtection="0"/>
    <xf numFmtId="0" fontId="4" fillId="3" borderId="1" applyNumberFormat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3" fillId="2" borderId="1" xfId="5"/>
    <xf numFmtId="0" fontId="4" fillId="3" borderId="1" xfId="6"/>
    <xf numFmtId="165" fontId="4" fillId="3" borderId="1" xfId="6" applyNumberFormat="1"/>
    <xf numFmtId="2" fontId="4" fillId="3" borderId="1" xfId="6" applyNumberFormat="1"/>
    <xf numFmtId="169" fontId="4" fillId="3" borderId="1" xfId="6" applyNumberFormat="1"/>
    <xf numFmtId="164" fontId="3" fillId="2" borderId="1" xfId="5" applyNumberFormat="1"/>
  </cellXfs>
  <cellStyles count="7">
    <cellStyle name="Calculation" xfId="6" builtinId="22"/>
    <cellStyle name="Heading" xfId="1"/>
    <cellStyle name="Heading1" xfId="2"/>
    <cellStyle name="Input" xfId="5" builtinId="20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selection activeCell="G29" sqref="G29"/>
    </sheetView>
  </sheetViews>
  <sheetFormatPr defaultRowHeight="14.25"/>
  <cols>
    <col min="1" max="1" width="10.75" customWidth="1"/>
    <col min="2" max="2" width="11.125" customWidth="1"/>
    <col min="3" max="3" width="10.75" customWidth="1"/>
    <col min="4" max="4" width="11.75" customWidth="1"/>
    <col min="5" max="5" width="10.75" customWidth="1"/>
    <col min="6" max="6" width="14.375" customWidth="1"/>
    <col min="7" max="7" width="12.625" customWidth="1"/>
    <col min="8" max="8" width="10.75" customWidth="1"/>
  </cols>
  <sheetData>
    <row r="1" spans="1:10" ht="15">
      <c r="A1" s="3">
        <v>5</v>
      </c>
      <c r="B1" t="s">
        <v>0</v>
      </c>
      <c r="D1" s="3">
        <v>5</v>
      </c>
      <c r="E1" t="s">
        <v>23</v>
      </c>
    </row>
    <row r="2" spans="1:10" ht="15">
      <c r="A2" s="3">
        <v>250</v>
      </c>
      <c r="B2" t="s">
        <v>1</v>
      </c>
      <c r="D2" s="3">
        <v>173908</v>
      </c>
      <c r="F2" s="3">
        <v>20</v>
      </c>
      <c r="G2" t="s">
        <v>2</v>
      </c>
    </row>
    <row r="3" spans="1:10" ht="15">
      <c r="A3" s="3">
        <v>1</v>
      </c>
      <c r="B3" t="s">
        <v>3</v>
      </c>
      <c r="D3" s="3">
        <v>177379</v>
      </c>
      <c r="F3" s="3">
        <v>19</v>
      </c>
      <c r="G3" t="s">
        <v>24</v>
      </c>
    </row>
    <row r="4" spans="1:10" ht="15">
      <c r="A4" s="3">
        <v>1</v>
      </c>
      <c r="B4" t="s">
        <v>4</v>
      </c>
      <c r="D4" s="3">
        <v>167800</v>
      </c>
      <c r="F4" s="3"/>
    </row>
    <row r="5" spans="1:10" ht="15">
      <c r="A5" s="4">
        <f>A1*0.001*0.001*1000000</f>
        <v>5</v>
      </c>
      <c r="B5" t="s">
        <v>5</v>
      </c>
      <c r="D5" s="4">
        <f>AVERAGE(D2:D4)</f>
        <v>173029</v>
      </c>
      <c r="E5" t="s">
        <v>6</v>
      </c>
      <c r="F5" s="3"/>
    </row>
    <row r="6" spans="1:10" ht="15">
      <c r="A6" s="5">
        <f>A3/1000/A2*1000</f>
        <v>4.0000000000000001E-3</v>
      </c>
      <c r="B6" t="s">
        <v>7</v>
      </c>
      <c r="D6" s="6">
        <f>D5/A7/1000</f>
        <v>34.578137490007997</v>
      </c>
      <c r="E6" t="s">
        <v>8</v>
      </c>
      <c r="F6" s="4">
        <f>AVERAGE(F3:F5)</f>
        <v>19</v>
      </c>
      <c r="G6" t="s">
        <v>9</v>
      </c>
    </row>
    <row r="7" spans="1:10" ht="15">
      <c r="A7" s="5">
        <f>A5+A6</f>
        <v>5.0039999999999996</v>
      </c>
      <c r="B7" t="s">
        <v>10</v>
      </c>
      <c r="F7" s="8">
        <v>5.0500000000000003E-2</v>
      </c>
      <c r="G7" t="s">
        <v>11</v>
      </c>
    </row>
    <row r="8" spans="1:10">
      <c r="D8" t="s">
        <v>25</v>
      </c>
      <c r="G8" t="s">
        <v>25</v>
      </c>
    </row>
    <row r="9" spans="1:10">
      <c r="C9" t="s">
        <v>12</v>
      </c>
      <c r="D9" t="s">
        <v>13</v>
      </c>
      <c r="E9" t="s">
        <v>14</v>
      </c>
      <c r="F9" t="s">
        <v>26</v>
      </c>
      <c r="G9" t="s">
        <v>27</v>
      </c>
      <c r="H9" t="s">
        <v>15</v>
      </c>
      <c r="I9" t="s">
        <v>28</v>
      </c>
      <c r="J9" t="s">
        <v>29</v>
      </c>
    </row>
    <row r="10" spans="1:10" ht="15">
      <c r="A10" t="s">
        <v>31</v>
      </c>
      <c r="B10" t="s">
        <v>19</v>
      </c>
      <c r="C10" s="3">
        <v>205</v>
      </c>
      <c r="D10" s="5">
        <f>C10/1000/F$7/F$2</f>
        <v>0.20297029702970293</v>
      </c>
      <c r="E10" s="3">
        <v>111</v>
      </c>
      <c r="F10" s="7">
        <f>E10*3/2*1000/400/$D$6</f>
        <v>12.037953175479254</v>
      </c>
      <c r="G10" s="7">
        <f>F10/D10</f>
        <v>59.308940035288046</v>
      </c>
      <c r="H10" s="3">
        <v>31</v>
      </c>
      <c r="I10" s="7">
        <f>H10*1000/400/D$6</f>
        <v>2.2413005912303716</v>
      </c>
      <c r="J10" s="7">
        <f>I10/D10</f>
        <v>11.042505351915493</v>
      </c>
    </row>
    <row r="11" spans="1:10" ht="15">
      <c r="B11" t="s">
        <v>19</v>
      </c>
      <c r="C11" s="3">
        <v>365</v>
      </c>
      <c r="D11" s="5">
        <f>C11/1000/F$7/F$2</f>
        <v>0.36138613861386137</v>
      </c>
      <c r="E11" s="3">
        <v>142</v>
      </c>
      <c r="F11" s="7">
        <f t="shared" ref="F11:F21" si="0">E11*3/2*1000/400/$D$6</f>
        <v>15.399904062324811</v>
      </c>
      <c r="G11" s="7">
        <f t="shared" ref="G11:G21" si="1">F11/D11</f>
        <v>42.613433158761808</v>
      </c>
      <c r="H11" s="3">
        <v>48</v>
      </c>
      <c r="I11" s="7">
        <f>H11*1000/400/D$6</f>
        <v>3.4704009154534785</v>
      </c>
      <c r="J11" s="7">
        <f t="shared" ref="J11:J21" si="2">I11/D11</f>
        <v>9.6030271907068858</v>
      </c>
    </row>
    <row r="12" spans="1:10" ht="15">
      <c r="B12" t="s">
        <v>19</v>
      </c>
      <c r="C12" s="3">
        <v>262</v>
      </c>
      <c r="D12" s="5">
        <f>C12/1000/F$7/F$2</f>
        <v>0.25940594059405941</v>
      </c>
      <c r="E12" s="3">
        <v>104</v>
      </c>
      <c r="F12" s="7">
        <f t="shared" si="0"/>
        <v>11.278802975223805</v>
      </c>
      <c r="G12" s="7">
        <f t="shared" si="1"/>
        <v>43.479354980824588</v>
      </c>
      <c r="H12" s="3">
        <v>43</v>
      </c>
      <c r="I12" s="7">
        <f>H12*1000/400/D$6</f>
        <v>3.1089008200937411</v>
      </c>
      <c r="J12" s="7">
        <f t="shared" si="2"/>
        <v>11.984694001124726</v>
      </c>
    </row>
    <row r="13" spans="1:10" ht="15">
      <c r="B13" t="s">
        <v>20</v>
      </c>
      <c r="C13" s="3">
        <v>321</v>
      </c>
      <c r="D13" s="5">
        <f>C13/1000/F$7/F$2</f>
        <v>0.31782178217821777</v>
      </c>
      <c r="E13" s="3">
        <v>376</v>
      </c>
      <c r="F13" s="7">
        <f t="shared" si="0"/>
        <v>40.77721075657837</v>
      </c>
      <c r="G13" s="7">
        <f t="shared" si="1"/>
        <v>128.30212730262977</v>
      </c>
      <c r="H13" s="3">
        <v>1159</v>
      </c>
      <c r="I13" s="7">
        <f>H13*1000/400/D$6</f>
        <v>83.795722104387124</v>
      </c>
      <c r="J13" s="7">
        <f t="shared" si="2"/>
        <v>263.65632188607793</v>
      </c>
    </row>
    <row r="14" spans="1:10" ht="15">
      <c r="B14" t="s">
        <v>20</v>
      </c>
      <c r="C14" s="3">
        <v>314</v>
      </c>
      <c r="D14" s="5">
        <f>C14/1000/F$7/F$2</f>
        <v>0.31089108910891083</v>
      </c>
      <c r="E14" s="3">
        <v>378</v>
      </c>
      <c r="F14" s="7">
        <f t="shared" si="0"/>
        <v>40.994110813794215</v>
      </c>
      <c r="G14" s="7">
        <f t="shared" si="1"/>
        <v>131.86003796793682</v>
      </c>
      <c r="H14" s="3">
        <v>844</v>
      </c>
      <c r="I14" s="7">
        <f>H14*1000/400/D$6</f>
        <v>61.021216096723663</v>
      </c>
      <c r="J14" s="7">
        <f t="shared" si="2"/>
        <v>196.27843394169079</v>
      </c>
    </row>
    <row r="15" spans="1:10" ht="15">
      <c r="B15" t="s">
        <v>20</v>
      </c>
      <c r="C15" s="3">
        <v>328</v>
      </c>
      <c r="D15" s="5">
        <f>C15/1000/F$7/F$2</f>
        <v>0.32475247524752471</v>
      </c>
      <c r="E15" s="3">
        <v>351</v>
      </c>
      <c r="F15" s="7">
        <f t="shared" si="0"/>
        <v>38.065960041380343</v>
      </c>
      <c r="G15" s="7">
        <f t="shared" si="1"/>
        <v>117.21530378595779</v>
      </c>
      <c r="H15" s="3">
        <v>782</v>
      </c>
      <c r="I15" s="7">
        <f>H15*1000/400/D$6</f>
        <v>56.538614914262922</v>
      </c>
      <c r="J15" s="7">
        <f t="shared" si="2"/>
        <v>174.09756421769987</v>
      </c>
    </row>
    <row r="16" spans="1:10" ht="15">
      <c r="A16" t="s">
        <v>30</v>
      </c>
      <c r="B16" t="s">
        <v>19</v>
      </c>
      <c r="C16" s="3">
        <v>304</v>
      </c>
      <c r="D16" s="5">
        <f>C16/1000/F$7/F$2</f>
        <v>0.30099009900990092</v>
      </c>
      <c r="E16" s="3">
        <v>196</v>
      </c>
      <c r="F16" s="7">
        <f t="shared" si="0"/>
        <v>21.256205607152555</v>
      </c>
      <c r="G16" s="7">
        <f t="shared" si="1"/>
        <v>70.62094626060555</v>
      </c>
      <c r="H16" s="3">
        <v>71</v>
      </c>
      <c r="I16" s="7">
        <f>H16*1000/400/D$6</f>
        <v>5.1333013541082702</v>
      </c>
      <c r="J16" s="7">
        <f t="shared" si="2"/>
        <v>17.054718314636034</v>
      </c>
    </row>
    <row r="17" spans="1:10" ht="15">
      <c r="B17" t="s">
        <v>19</v>
      </c>
      <c r="C17" s="3">
        <v>366</v>
      </c>
      <c r="D17" s="5">
        <f>C17/1000/F$7/F$2</f>
        <v>0.36237623762376237</v>
      </c>
      <c r="E17" s="3">
        <v>158</v>
      </c>
      <c r="F17" s="7">
        <f t="shared" si="0"/>
        <v>17.135104520051552</v>
      </c>
      <c r="G17" s="7">
        <f t="shared" si="1"/>
        <v>47.285397719267948</v>
      </c>
      <c r="H17" s="3">
        <v>82</v>
      </c>
      <c r="I17" s="7">
        <f>H17*1000/400/D$6</f>
        <v>5.9286015638996927</v>
      </c>
      <c r="J17" s="7">
        <f t="shared" si="2"/>
        <v>16.360348577974563</v>
      </c>
    </row>
    <row r="18" spans="1:10" ht="15">
      <c r="B18" t="s">
        <v>19</v>
      </c>
      <c r="C18" s="3">
        <v>380</v>
      </c>
      <c r="D18" s="5">
        <f>C18/1000/F$7/F$2</f>
        <v>0.37623762376237624</v>
      </c>
      <c r="E18" s="3">
        <v>157</v>
      </c>
      <c r="F18" s="7">
        <f t="shared" si="0"/>
        <v>17.02665449144363</v>
      </c>
      <c r="G18" s="7">
        <f t="shared" si="1"/>
        <v>45.255055358837012</v>
      </c>
      <c r="H18" s="3">
        <v>51</v>
      </c>
      <c r="I18" s="7">
        <f>H18*1000/400/D$6</f>
        <v>3.6873009726693211</v>
      </c>
      <c r="J18" s="7">
        <f t="shared" si="2"/>
        <v>9.8004578484105647</v>
      </c>
    </row>
    <row r="19" spans="1:10" ht="15">
      <c r="B19" t="s">
        <v>20</v>
      </c>
      <c r="C19" s="3">
        <v>268</v>
      </c>
      <c r="D19" s="5">
        <f>C19/1000/F$7/F$2</f>
        <v>0.26534653465346536</v>
      </c>
      <c r="E19" s="3">
        <v>182</v>
      </c>
      <c r="F19" s="7">
        <f t="shared" si="0"/>
        <v>19.73790520664166</v>
      </c>
      <c r="G19" s="7">
        <f t="shared" si="1"/>
        <v>74.385389025030136</v>
      </c>
      <c r="H19" s="3">
        <v>266</v>
      </c>
      <c r="I19" s="7">
        <f>H19*1000/400/D$6</f>
        <v>19.231805073138027</v>
      </c>
      <c r="J19" s="7">
        <f t="shared" si="2"/>
        <v>72.47807135772166</v>
      </c>
    </row>
    <row r="20" spans="1:10" ht="15">
      <c r="B20" t="s">
        <v>20</v>
      </c>
      <c r="C20" s="3">
        <v>348</v>
      </c>
      <c r="D20" s="5">
        <f>C20/1000/F$7/F$2</f>
        <v>0.34455445544554453</v>
      </c>
      <c r="E20" s="3">
        <v>259</v>
      </c>
      <c r="F20" s="7">
        <f t="shared" si="0"/>
        <v>28.088557409451592</v>
      </c>
      <c r="G20" s="7">
        <f t="shared" si="1"/>
        <v>81.521387883753192</v>
      </c>
      <c r="H20" s="3">
        <v>398</v>
      </c>
      <c r="I20" s="7">
        <f>H20*1000/400/D$6</f>
        <v>28.775407590635094</v>
      </c>
      <c r="J20" s="7">
        <f t="shared" si="2"/>
        <v>83.514832375119099</v>
      </c>
    </row>
    <row r="21" spans="1:10" ht="15">
      <c r="B21" t="s">
        <v>20</v>
      </c>
      <c r="C21" s="3">
        <v>93</v>
      </c>
      <c r="D21" s="5">
        <f>C21/1000/F$7/F$2</f>
        <v>9.2079207920792078E-2</v>
      </c>
      <c r="E21" s="3">
        <v>54</v>
      </c>
      <c r="F21" s="7">
        <f t="shared" si="0"/>
        <v>5.8563015448277449</v>
      </c>
      <c r="G21" s="7">
        <f t="shared" si="1"/>
        <v>63.600694196516372</v>
      </c>
      <c r="H21" s="3">
        <v>55</v>
      </c>
      <c r="I21" s="7">
        <f>H21*1000/400/D$6</f>
        <v>3.9765010489571111</v>
      </c>
      <c r="J21" s="7">
        <f t="shared" si="2"/>
        <v>43.185656553190135</v>
      </c>
    </row>
    <row r="24" spans="1:10">
      <c r="A24" s="2" t="s">
        <v>16</v>
      </c>
      <c r="B24" s="2"/>
      <c r="C24" s="2"/>
      <c r="D24" s="2"/>
      <c r="E24" s="2"/>
      <c r="F24" s="2"/>
    </row>
    <row r="25" spans="1:10">
      <c r="B25" t="str">
        <f>A10</f>
        <v>Control</v>
      </c>
      <c r="C25" t="str">
        <f>A16</f>
        <v>Treatment</v>
      </c>
      <c r="D25" t="s">
        <v>17</v>
      </c>
      <c r="E25" t="s">
        <v>18</v>
      </c>
      <c r="F25" t="s">
        <v>32</v>
      </c>
    </row>
    <row r="26" spans="1:10" ht="15">
      <c r="A26" t="str">
        <f>B10</f>
        <v>Basal</v>
      </c>
      <c r="B26" s="7">
        <f>AVERAGE(G10:G12)</f>
        <v>48.467242724958147</v>
      </c>
      <c r="C26" s="7">
        <f>AVERAGE(G16:G18)</f>
        <v>54.387133112903506</v>
      </c>
      <c r="D26" s="4">
        <f>STDEV(G10:G12)/SQRT(COUNT(G10:G12))</f>
        <v>5.4266089957139796</v>
      </c>
      <c r="E26" s="4">
        <f>STDEV(G16:G18)/SQRT(COUNT(G16:G18))</f>
        <v>8.1380400898295306</v>
      </c>
      <c r="F26" s="5">
        <f>TTEST(G10:G12,G17:G19,2,3)</f>
        <v>0.55277870603308443</v>
      </c>
    </row>
    <row r="27" spans="1:10" ht="15">
      <c r="A27" t="str">
        <f>B13</f>
        <v>Insulin</v>
      </c>
      <c r="B27" s="7">
        <f>AVERAGE(G13:G15)</f>
        <v>125.7924896855081</v>
      </c>
      <c r="C27" s="7">
        <f>AVERAGE(G19:G21)</f>
        <v>73.1691570350999</v>
      </c>
      <c r="D27" s="4">
        <f>STDEV(G13:G15)/SQRT(COUNT(G13:G15))</f>
        <v>4.4098666095535846</v>
      </c>
      <c r="E27" s="4">
        <f>STDEV(G19:G21)/SQRT(COUNT(G19:G21))</f>
        <v>5.208878022118868</v>
      </c>
      <c r="F27" s="5">
        <f>TTEST(G13:G15,G19:G21,2,3)</f>
        <v>1.6972687600774585E-3</v>
      </c>
    </row>
    <row r="28" spans="1:10" ht="15">
      <c r="A28" t="s">
        <v>21</v>
      </c>
      <c r="B28" s="6">
        <f>B27/B26</f>
        <v>2.5954125428457973</v>
      </c>
      <c r="C28" s="6">
        <f>C27/C26</f>
        <v>1.3453394736436348</v>
      </c>
    </row>
    <row r="29" spans="1:10">
      <c r="A29" s="2" t="s">
        <v>22</v>
      </c>
      <c r="B29" s="2"/>
      <c r="C29" s="2"/>
      <c r="D29" s="2"/>
      <c r="E29" s="2"/>
      <c r="F29" s="2"/>
    </row>
    <row r="30" spans="1:10">
      <c r="B30" t="str">
        <f>A10</f>
        <v>Control</v>
      </c>
      <c r="C30" t="str">
        <f>A16</f>
        <v>Treatment</v>
      </c>
      <c r="D30" t="s">
        <v>17</v>
      </c>
      <c r="E30" t="s">
        <v>18</v>
      </c>
      <c r="F30" t="s">
        <v>32</v>
      </c>
    </row>
    <row r="31" spans="1:10" ht="15">
      <c r="A31" t="str">
        <f>B10</f>
        <v>Basal</v>
      </c>
      <c r="B31" s="7">
        <f>AVERAGE(J10:J12)</f>
        <v>10.876742181249034</v>
      </c>
      <c r="C31" s="7">
        <f>AVERAGE(J16:J18)</f>
        <v>14.40517491367372</v>
      </c>
      <c r="D31" s="4">
        <f>STDEV(J10:J12)/SQRT(COUNT(J10:J12))</f>
        <v>0.69250566075270059</v>
      </c>
      <c r="E31" s="4">
        <f>STDEV(J16:J18)/SQRT(COUNT(J16:J18))</f>
        <v>2.3110677021052513</v>
      </c>
      <c r="F31" s="5">
        <f>TTEST(J10:J12,J16:J18,2,3)</f>
        <v>0.26291262450200442</v>
      </c>
    </row>
    <row r="32" spans="1:10" ht="15">
      <c r="A32" t="str">
        <f>B13</f>
        <v>Insulin</v>
      </c>
      <c r="B32" s="7">
        <f>AVERAGE(J13:J15)</f>
        <v>211.34410668182286</v>
      </c>
      <c r="C32" s="7">
        <f>AVERAGE(J19:J21)</f>
        <v>66.392853428676972</v>
      </c>
      <c r="D32" s="4">
        <f>STDEV(J13:J15)/SQRT(COUNT(J13:J15))</f>
        <v>26.928446174447725</v>
      </c>
      <c r="E32" s="4">
        <f>STDEV(J19:J21)/SQRT(COUNT(J19:J21))</f>
        <v>12.033051892627357</v>
      </c>
      <c r="F32" s="5">
        <f>TTEST(J13:J15,J19:J21,2,3)</f>
        <v>1.9435162570711602E-2</v>
      </c>
    </row>
    <row r="33" spans="1:3" ht="15">
      <c r="A33" t="s">
        <v>21</v>
      </c>
      <c r="B33" s="6">
        <f>B32/B31</f>
        <v>19.430828014492214</v>
      </c>
      <c r="C33" s="6">
        <f>C32/C31</f>
        <v>4.6089585046034642</v>
      </c>
    </row>
    <row r="37" spans="1:3">
      <c r="B37" s="1"/>
      <c r="C37" s="1"/>
    </row>
    <row r="38" spans="1:3">
      <c r="B38" s="1"/>
      <c r="C38" s="1"/>
    </row>
    <row r="40" spans="1:3">
      <c r="B40" s="1"/>
      <c r="C40" s="1"/>
    </row>
    <row r="41" spans="1:3">
      <c r="B41" s="1"/>
      <c r="C41" s="1"/>
    </row>
  </sheetData>
  <mergeCells count="2">
    <mergeCell ref="A24:F24"/>
    <mergeCell ref="A29:F29"/>
  </mergeCells>
  <pageMargins left="0" right="0" top="0.39410000000000001" bottom="0.3941000000000000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0.75" customWidth="1"/>
  </cols>
  <sheetData/>
  <pageMargins left="0" right="0" top="0.39410000000000001" bottom="0.3941000000000000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0.75" customWidth="1"/>
  </cols>
  <sheetData/>
  <pageMargins left="0" right="0" top="0.39410000000000001" bottom="0.3941000000000000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Bridges</dc:creator>
  <cp:lastModifiedBy>Dave Bridges</cp:lastModifiedBy>
  <cp:revision>4</cp:revision>
  <dcterms:created xsi:type="dcterms:W3CDTF">2008-10-15T08:41:07Z</dcterms:created>
  <dcterms:modified xsi:type="dcterms:W3CDTF">2011-11-11T21:07:53Z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