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540" windowWidth="2461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6" i="1"/>
  <c r="F5"/>
  <c r="J6"/>
  <c r="I12" s="1"/>
  <c r="A32"/>
  <c r="A31"/>
  <c r="C30"/>
  <c r="B30"/>
  <c r="A27"/>
  <c r="A26"/>
  <c r="C25"/>
  <c r="B25"/>
  <c r="D11"/>
  <c r="D12"/>
  <c r="D13"/>
  <c r="D14"/>
  <c r="D15"/>
  <c r="D16"/>
  <c r="D17"/>
  <c r="D18"/>
  <c r="D19"/>
  <c r="D20"/>
  <c r="D21"/>
  <c r="D10"/>
  <c r="H6"/>
  <c r="F12" s="1"/>
  <c r="D5"/>
  <c r="A6"/>
  <c r="A5"/>
  <c r="I21" l="1"/>
  <c r="I19"/>
  <c r="I17"/>
  <c r="I15"/>
  <c r="I13"/>
  <c r="I11"/>
  <c r="I10"/>
  <c r="I20"/>
  <c r="I18"/>
  <c r="I16"/>
  <c r="I14"/>
  <c r="F21"/>
  <c r="F19"/>
  <c r="F17"/>
  <c r="F15"/>
  <c r="F13"/>
  <c r="F11"/>
  <c r="F10"/>
  <c r="F20"/>
  <c r="F18"/>
  <c r="F16"/>
  <c r="F14"/>
  <c r="A7"/>
  <c r="D6" s="1"/>
  <c r="G12" l="1"/>
  <c r="G18"/>
  <c r="G10"/>
  <c r="G13"/>
  <c r="G17"/>
  <c r="G21"/>
  <c r="G14"/>
  <c r="G20"/>
  <c r="G11"/>
  <c r="G15"/>
  <c r="G19"/>
  <c r="G16"/>
  <c r="J12"/>
  <c r="J14"/>
  <c r="J16"/>
  <c r="J18"/>
  <c r="J20"/>
  <c r="J10"/>
  <c r="J11"/>
  <c r="J13"/>
  <c r="J15"/>
  <c r="J17"/>
  <c r="J19"/>
  <c r="J21"/>
  <c r="F32" l="1"/>
  <c r="D32"/>
  <c r="B32"/>
  <c r="F31"/>
  <c r="D31"/>
  <c r="B31"/>
  <c r="C26"/>
  <c r="E26"/>
  <c r="F27"/>
  <c r="D27"/>
  <c r="B27"/>
  <c r="E32"/>
  <c r="C32"/>
  <c r="C33" s="1"/>
  <c r="C31"/>
  <c r="E31"/>
  <c r="E27"/>
  <c r="C27"/>
  <c r="C28" s="1"/>
  <c r="F26"/>
  <c r="D26"/>
  <c r="B26"/>
  <c r="B28" l="1"/>
  <c r="B33"/>
</calcChain>
</file>

<file path=xl/sharedStrings.xml><?xml version="1.0" encoding="utf-8"?>
<sst xmlns="http://schemas.openxmlformats.org/spreadsheetml/2006/main" count="52" uniqueCount="37">
  <si>
    <t>mM Glucose Conc</t>
  </si>
  <si>
    <t>mCi/mmol 14-C Glucose</t>
  </si>
  <si>
    <t>uL Protein Assay volume</t>
  </si>
  <si>
    <t>uCi per well</t>
  </si>
  <si>
    <t>mL per well</t>
  </si>
  <si>
    <t>umoles per well cold</t>
  </si>
  <si>
    <t>umoles per well hot</t>
  </si>
  <si>
    <t>umoles per well total</t>
  </si>
  <si>
    <t>Bradford Slope</t>
  </si>
  <si>
    <t>Protein A595</t>
  </si>
  <si>
    <t>Protein Conc</t>
  </si>
  <si>
    <t>Lipid Counts</t>
  </si>
  <si>
    <t>Glycogen Counts</t>
  </si>
  <si>
    <t>Lipid Synthesis</t>
  </si>
  <si>
    <t>Error1</t>
  </si>
  <si>
    <t>Error2</t>
  </si>
  <si>
    <t>Basal</t>
  </si>
  <si>
    <t>Insulin</t>
  </si>
  <si>
    <t>Fold</t>
  </si>
  <si>
    <t>Glycogen Synthesis</t>
  </si>
  <si>
    <t>uL 14-C Glucose counted</t>
  </si>
  <si>
    <t>nmoles glucose incorporated</t>
  </si>
  <si>
    <t>Lipid/well</t>
  </si>
  <si>
    <t>Lipid/mg</t>
  </si>
  <si>
    <t>Glycogen/well</t>
  </si>
  <si>
    <t>Glycogen/mg</t>
  </si>
  <si>
    <t>Treatment</t>
  </si>
  <si>
    <t>Control</t>
  </si>
  <si>
    <t>t-test</t>
  </si>
  <si>
    <t>Lipid Blanks</t>
  </si>
  <si>
    <t>Lipid Blank Average</t>
  </si>
  <si>
    <t>Glycogen Blanks</t>
  </si>
  <si>
    <t>Glycogen Blank Average</t>
  </si>
  <si>
    <t>Glycogen CPM/well</t>
  </si>
  <si>
    <t>GlycogenCPM/nmole</t>
  </si>
  <si>
    <t>Lipid Total Counts</t>
  </si>
  <si>
    <t>Glycogen Total Counts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</si>
</sst>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"/>
    <numFmt numFmtId="166" formatCode="[$$-409]#,##0.00;[Red]&quot;-&quot;[$$-409]#,##0.00"/>
    <numFmt numFmtId="167" formatCode="0.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9">
    <xf numFmtId="0" fontId="0" fillId="0" borderId="0" xfId="0"/>
    <xf numFmtId="10" fontId="0" fillId="0" borderId="0" xfId="0" applyNumberFormat="1"/>
    <xf numFmtId="0" fontId="3" fillId="2" borderId="1" xfId="5"/>
    <xf numFmtId="0" fontId="4" fillId="3" borderId="1" xfId="6"/>
    <xf numFmtId="165" fontId="4" fillId="3" borderId="1" xfId="6" applyNumberFormat="1"/>
    <xf numFmtId="2" fontId="4" fillId="3" borderId="1" xfId="6" applyNumberFormat="1"/>
    <xf numFmtId="167" fontId="4" fillId="3" borderId="1" xfId="6" applyNumberFormat="1"/>
    <xf numFmtId="164" fontId="3" fillId="2" borderId="1" xfId="5" applyNumberFormat="1"/>
    <xf numFmtId="0" fontId="0" fillId="0" borderId="0" xfId="0" applyAlignment="1">
      <alignment horizontal="center" vertical="center"/>
    </xf>
  </cellXfs>
  <cellStyles count="7">
    <cellStyle name="Calculation" xfId="6" builtinId="22"/>
    <cellStyle name="Heading" xfId="1"/>
    <cellStyle name="Heading1" xfId="2"/>
    <cellStyle name="Input" xfId="5" builtinId="20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J6" sqref="J6"/>
    </sheetView>
  </sheetViews>
  <sheetFormatPr defaultRowHeight="14.25"/>
  <cols>
    <col min="1" max="1" width="10.75" customWidth="1"/>
    <col min="2" max="2" width="11.125" customWidth="1"/>
    <col min="3" max="3" width="10.75" customWidth="1"/>
    <col min="4" max="4" width="11.75" customWidth="1"/>
    <col min="5" max="5" width="10.75" customWidth="1"/>
    <col min="6" max="6" width="14.375" customWidth="1"/>
    <col min="7" max="7" width="12.625" customWidth="1"/>
    <col min="8" max="8" width="10.75" customWidth="1"/>
  </cols>
  <sheetData>
    <row r="1" spans="1:11" ht="15">
      <c r="A1" s="2">
        <v>5</v>
      </c>
      <c r="B1" t="s">
        <v>0</v>
      </c>
      <c r="D1" s="2">
        <v>5</v>
      </c>
      <c r="E1" t="s">
        <v>20</v>
      </c>
    </row>
    <row r="2" spans="1:11" ht="15">
      <c r="A2" s="2">
        <v>250</v>
      </c>
      <c r="B2" t="s">
        <v>1</v>
      </c>
      <c r="D2" s="2">
        <v>173908</v>
      </c>
      <c r="E2" t="s">
        <v>36</v>
      </c>
      <c r="F2" s="2">
        <v>173908</v>
      </c>
      <c r="G2" t="s">
        <v>35</v>
      </c>
    </row>
    <row r="3" spans="1:11" ht="15">
      <c r="A3" s="2">
        <v>1</v>
      </c>
      <c r="B3" t="s">
        <v>3</v>
      </c>
      <c r="D3" s="2">
        <v>177379</v>
      </c>
      <c r="F3" s="2">
        <v>177379</v>
      </c>
      <c r="H3" s="2">
        <v>19</v>
      </c>
      <c r="I3" t="s">
        <v>29</v>
      </c>
      <c r="J3" s="2">
        <v>19</v>
      </c>
      <c r="K3" t="s">
        <v>31</v>
      </c>
    </row>
    <row r="4" spans="1:11" ht="15">
      <c r="A4" s="2">
        <v>1</v>
      </c>
      <c r="B4" t="s">
        <v>4</v>
      </c>
      <c r="D4" s="2">
        <v>167800</v>
      </c>
      <c r="F4" s="2">
        <v>167800</v>
      </c>
      <c r="H4" s="2">
        <v>15</v>
      </c>
      <c r="J4" s="2">
        <v>18</v>
      </c>
    </row>
    <row r="5" spans="1:11" ht="15">
      <c r="A5" s="3">
        <f>A1*0.001*0.001*1000000</f>
        <v>5</v>
      </c>
      <c r="B5" t="s">
        <v>5</v>
      </c>
      <c r="D5" s="3">
        <f>AVERAGE(D2:D4)</f>
        <v>173029</v>
      </c>
      <c r="E5" t="s">
        <v>33</v>
      </c>
      <c r="F5" s="3">
        <f>AVERAGE(F2:F4)</f>
        <v>173029</v>
      </c>
      <c r="H5" s="2">
        <v>16</v>
      </c>
      <c r="J5" s="2">
        <v>12</v>
      </c>
    </row>
    <row r="6" spans="1:11" ht="15">
      <c r="A6" s="4">
        <f>A3/1000/A2*1000</f>
        <v>4.0000000000000001E-3</v>
      </c>
      <c r="B6" t="s">
        <v>6</v>
      </c>
      <c r="D6" s="5">
        <f>D5/A7/1000</f>
        <v>34.578137490007997</v>
      </c>
      <c r="E6" t="s">
        <v>34</v>
      </c>
      <c r="F6" s="5">
        <f>F5/A7/1000</f>
        <v>34.578137490007997</v>
      </c>
      <c r="H6" s="3">
        <f>AVERAGE(H3:H5)</f>
        <v>16.666666666666668</v>
      </c>
      <c r="I6" t="s">
        <v>30</v>
      </c>
      <c r="J6" s="3">
        <f>AVERAGE(J3:J5)</f>
        <v>16.333333333333332</v>
      </c>
      <c r="K6" t="s">
        <v>32</v>
      </c>
    </row>
    <row r="7" spans="1:11" ht="15">
      <c r="A7" s="4">
        <f>A5+A6</f>
        <v>5.0039999999999996</v>
      </c>
      <c r="B7" t="s">
        <v>7</v>
      </c>
      <c r="D7" s="7">
        <v>5.0500000000000003E-2</v>
      </c>
      <c r="E7" t="s">
        <v>8</v>
      </c>
      <c r="F7" s="2">
        <v>20</v>
      </c>
      <c r="G7" t="s">
        <v>2</v>
      </c>
    </row>
    <row r="8" spans="1:11">
      <c r="D8" t="s">
        <v>21</v>
      </c>
      <c r="G8" t="s">
        <v>21</v>
      </c>
    </row>
    <row r="9" spans="1:11">
      <c r="C9" t="s">
        <v>9</v>
      </c>
      <c r="D9" t="s">
        <v>10</v>
      </c>
      <c r="E9" t="s">
        <v>11</v>
      </c>
      <c r="F9" t="s">
        <v>22</v>
      </c>
      <c r="G9" t="s">
        <v>23</v>
      </c>
      <c r="H9" t="s">
        <v>12</v>
      </c>
      <c r="I9" t="s">
        <v>24</v>
      </c>
      <c r="J9" t="s">
        <v>25</v>
      </c>
    </row>
    <row r="10" spans="1:11" ht="15">
      <c r="A10" t="s">
        <v>27</v>
      </c>
      <c r="B10" t="s">
        <v>16</v>
      </c>
      <c r="C10" s="2">
        <v>205</v>
      </c>
      <c r="D10" s="4">
        <f>C10/1000/D$7/F$7</f>
        <v>0.20297029702970293</v>
      </c>
      <c r="E10" s="2">
        <v>111</v>
      </c>
      <c r="F10" s="6">
        <f>(E10-$H$6)*3/2*1000/400/$D$6</f>
        <v>10.230452698680567</v>
      </c>
      <c r="G10" s="6">
        <f>F10/D10</f>
        <v>50.403693783743293</v>
      </c>
      <c r="H10" s="2">
        <v>31</v>
      </c>
      <c r="I10" s="6">
        <f>(H10-$J$6)*1000/400/D$6</f>
        <v>1.0604002797218963</v>
      </c>
      <c r="J10" s="6">
        <f>I10/D10</f>
        <v>5.2244111342395883</v>
      </c>
    </row>
    <row r="11" spans="1:11" ht="15">
      <c r="B11" t="s">
        <v>16</v>
      </c>
      <c r="C11" s="2">
        <v>365</v>
      </c>
      <c r="D11" s="4">
        <f>C11/1000/D$7/F$7</f>
        <v>0.36138613861386137</v>
      </c>
      <c r="E11" s="2">
        <v>142</v>
      </c>
      <c r="F11" s="6">
        <f t="shared" ref="F11:F21" si="0">(E11-$H$6)*3/2*1000/400/$D$6</f>
        <v>13.592403585526124</v>
      </c>
      <c r="G11" s="6">
        <f t="shared" ref="G11:G21" si="1">F11/D11</f>
        <v>37.611856496935303</v>
      </c>
      <c r="H11" s="2">
        <v>48</v>
      </c>
      <c r="I11" s="6">
        <f t="shared" ref="I11:I21" si="2">(H11-$J$6)*1000/400/D$6</f>
        <v>2.2895006039450032</v>
      </c>
      <c r="J11" s="6">
        <f t="shared" ref="J11:J21" si="3">I11/D11</f>
        <v>6.3353304383135711</v>
      </c>
    </row>
    <row r="12" spans="1:11" ht="15">
      <c r="B12" t="s">
        <v>16</v>
      </c>
      <c r="C12" s="2">
        <v>262</v>
      </c>
      <c r="D12" s="4">
        <f>C12/1000/D$7/F$7</f>
        <v>0.25940594059405941</v>
      </c>
      <c r="E12" s="2">
        <v>104</v>
      </c>
      <c r="F12" s="6">
        <f t="shared" si="0"/>
        <v>9.4713024984251195</v>
      </c>
      <c r="G12" s="6">
        <f t="shared" si="1"/>
        <v>36.511509631333475</v>
      </c>
      <c r="H12" s="2">
        <v>43</v>
      </c>
      <c r="I12" s="6">
        <f t="shared" si="2"/>
        <v>1.9280005085852661</v>
      </c>
      <c r="J12" s="6">
        <f t="shared" si="3"/>
        <v>7.4323683727905294</v>
      </c>
    </row>
    <row r="13" spans="1:11" ht="15">
      <c r="B13" t="s">
        <v>17</v>
      </c>
      <c r="C13" s="2">
        <v>321</v>
      </c>
      <c r="D13" s="4">
        <f>C13/1000/D$7/F$7</f>
        <v>0.31782178217821777</v>
      </c>
      <c r="E13" s="2">
        <v>376</v>
      </c>
      <c r="F13" s="6">
        <f t="shared" si="0"/>
        <v>38.969710279779683</v>
      </c>
      <c r="G13" s="6">
        <f t="shared" si="1"/>
        <v>122.61497626971179</v>
      </c>
      <c r="H13" s="2">
        <v>1159</v>
      </c>
      <c r="I13" s="6">
        <f t="shared" si="2"/>
        <v>82.614821792878658</v>
      </c>
      <c r="J13" s="6">
        <f t="shared" si="3"/>
        <v>259.9407165445715</v>
      </c>
    </row>
    <row r="14" spans="1:11" ht="15">
      <c r="B14" t="s">
        <v>17</v>
      </c>
      <c r="C14" s="2">
        <v>314</v>
      </c>
      <c r="D14" s="4">
        <f>C14/1000/D$7/F$7</f>
        <v>0.31089108910891083</v>
      </c>
      <c r="E14" s="2">
        <v>378</v>
      </c>
      <c r="F14" s="6">
        <f t="shared" si="0"/>
        <v>39.186610336995528</v>
      </c>
      <c r="G14" s="6">
        <f t="shared" si="1"/>
        <v>126.04610331326589</v>
      </c>
      <c r="H14" s="2">
        <v>844</v>
      </c>
      <c r="I14" s="6">
        <f t="shared" si="2"/>
        <v>59.840315785215182</v>
      </c>
      <c r="J14" s="6">
        <f t="shared" si="3"/>
        <v>192.47999663397243</v>
      </c>
    </row>
    <row r="15" spans="1:11" ht="15">
      <c r="B15" t="s">
        <v>17</v>
      </c>
      <c r="C15" s="2">
        <v>328</v>
      </c>
      <c r="D15" s="4">
        <f>C15/1000/D$7/F$7</f>
        <v>0.32475247524752471</v>
      </c>
      <c r="E15" s="2">
        <v>351</v>
      </c>
      <c r="F15" s="6">
        <f t="shared" si="0"/>
        <v>36.258459564581656</v>
      </c>
      <c r="G15" s="6">
        <f t="shared" si="1"/>
        <v>111.64952487874231</v>
      </c>
      <c r="H15" s="2">
        <v>782</v>
      </c>
      <c r="I15" s="6">
        <f t="shared" si="2"/>
        <v>55.357714602754442</v>
      </c>
      <c r="J15" s="6">
        <f t="shared" si="3"/>
        <v>170.46125533165241</v>
      </c>
    </row>
    <row r="16" spans="1:11" ht="15">
      <c r="A16" t="s">
        <v>26</v>
      </c>
      <c r="B16" t="s">
        <v>16</v>
      </c>
      <c r="C16" s="2">
        <v>304</v>
      </c>
      <c r="D16" s="4">
        <f>C16/1000/D$7/F$7</f>
        <v>0.30099009900990092</v>
      </c>
      <c r="E16" s="2">
        <v>196</v>
      </c>
      <c r="F16" s="6">
        <f t="shared" si="0"/>
        <v>19.448705130353868</v>
      </c>
      <c r="G16" s="6">
        <f t="shared" si="1"/>
        <v>64.615763755452008</v>
      </c>
      <c r="H16" s="2">
        <v>71</v>
      </c>
      <c r="I16" s="6">
        <f t="shared" si="2"/>
        <v>3.9524010425997957</v>
      </c>
      <c r="J16" s="6">
        <f t="shared" si="3"/>
        <v>13.131332411269062</v>
      </c>
    </row>
    <row r="17" spans="1:10" ht="15">
      <c r="B17" t="s">
        <v>16</v>
      </c>
      <c r="C17" s="2">
        <v>366</v>
      </c>
      <c r="D17" s="4">
        <f>C17/1000/D$7/F$7</f>
        <v>0.36237623762376237</v>
      </c>
      <c r="E17" s="2">
        <v>158</v>
      </c>
      <c r="F17" s="6">
        <f t="shared" si="0"/>
        <v>15.327604043252864</v>
      </c>
      <c r="G17" s="6">
        <f t="shared" si="1"/>
        <v>42.297486567446427</v>
      </c>
      <c r="H17" s="2">
        <v>82</v>
      </c>
      <c r="I17" s="6">
        <f t="shared" si="2"/>
        <v>4.7477012523912174</v>
      </c>
      <c r="J17" s="6">
        <f t="shared" si="3"/>
        <v>13.101579958784507</v>
      </c>
    </row>
    <row r="18" spans="1:10" ht="15">
      <c r="B18" t="s">
        <v>16</v>
      </c>
      <c r="C18" s="2">
        <v>380</v>
      </c>
      <c r="D18" s="4">
        <f>C18/1000/D$7/F$7</f>
        <v>0.37623762376237624</v>
      </c>
      <c r="E18" s="2">
        <v>157</v>
      </c>
      <c r="F18" s="6">
        <f t="shared" si="0"/>
        <v>15.219154014644943</v>
      </c>
      <c r="G18" s="6">
        <f t="shared" si="1"/>
        <v>40.450909354714192</v>
      </c>
      <c r="H18" s="2">
        <v>51</v>
      </c>
      <c r="I18" s="6">
        <f t="shared" si="2"/>
        <v>2.5064006611608463</v>
      </c>
      <c r="J18" s="6">
        <f t="shared" si="3"/>
        <v>6.6617491257169865</v>
      </c>
    </row>
    <row r="19" spans="1:10" ht="15">
      <c r="B19" t="s">
        <v>17</v>
      </c>
      <c r="C19" s="2">
        <v>268</v>
      </c>
      <c r="D19" s="4">
        <f>C19/1000/D$7/F$7</f>
        <v>0.26534653465346536</v>
      </c>
      <c r="E19" s="2">
        <v>182</v>
      </c>
      <c r="F19" s="6">
        <f t="shared" si="0"/>
        <v>17.930404729842973</v>
      </c>
      <c r="G19" s="6">
        <f t="shared" si="1"/>
        <v>67.573540213214187</v>
      </c>
      <c r="H19" s="2">
        <v>266</v>
      </c>
      <c r="I19" s="6">
        <f t="shared" si="2"/>
        <v>18.05090476162955</v>
      </c>
      <c r="J19" s="6">
        <f t="shared" si="3"/>
        <v>68.027663467335245</v>
      </c>
    </row>
    <row r="20" spans="1:10" ht="15">
      <c r="B20" t="s">
        <v>17</v>
      </c>
      <c r="C20" s="2">
        <v>348</v>
      </c>
      <c r="D20" s="4">
        <f>C20/1000/D$7/F$7</f>
        <v>0.34455445544554453</v>
      </c>
      <c r="E20" s="2">
        <v>259</v>
      </c>
      <c r="F20" s="6">
        <f t="shared" si="0"/>
        <v>26.281056932652906</v>
      </c>
      <c r="G20" s="6">
        <f t="shared" si="1"/>
        <v>76.275481327527118</v>
      </c>
      <c r="H20" s="2">
        <v>398</v>
      </c>
      <c r="I20" s="6">
        <f t="shared" si="2"/>
        <v>27.594507279126621</v>
      </c>
      <c r="J20" s="6">
        <f t="shared" si="3"/>
        <v>80.087506758384734</v>
      </c>
    </row>
    <row r="21" spans="1:10" ht="15">
      <c r="B21" t="s">
        <v>17</v>
      </c>
      <c r="C21" s="2">
        <v>93</v>
      </c>
      <c r="D21" s="4">
        <f>C21/1000/D$7/F$7</f>
        <v>9.2079207920792078E-2</v>
      </c>
      <c r="E21" s="2">
        <v>54</v>
      </c>
      <c r="F21" s="6">
        <f t="shared" si="0"/>
        <v>4.0488010680290571</v>
      </c>
      <c r="G21" s="6">
        <f t="shared" si="1"/>
        <v>43.970850308702666</v>
      </c>
      <c r="H21" s="2">
        <v>55</v>
      </c>
      <c r="I21" s="6">
        <f t="shared" si="2"/>
        <v>2.7956007374486362</v>
      </c>
      <c r="J21" s="6">
        <f t="shared" si="3"/>
        <v>30.360825213151855</v>
      </c>
    </row>
    <row r="24" spans="1:10">
      <c r="A24" s="8" t="s">
        <v>13</v>
      </c>
      <c r="B24" s="8"/>
      <c r="C24" s="8"/>
      <c r="D24" s="8"/>
      <c r="E24" s="8"/>
      <c r="F24" s="8"/>
    </row>
    <row r="25" spans="1:10">
      <c r="B25" t="str">
        <f>A10</f>
        <v>Control</v>
      </c>
      <c r="C25" t="str">
        <f>A16</f>
        <v>Treatment</v>
      </c>
      <c r="D25" t="s">
        <v>14</v>
      </c>
      <c r="E25" t="s">
        <v>15</v>
      </c>
      <c r="F25" t="s">
        <v>28</v>
      </c>
    </row>
    <row r="26" spans="1:10" ht="15">
      <c r="A26" t="str">
        <f>B10</f>
        <v>Basal</v>
      </c>
      <c r="B26" s="6">
        <f>AVERAGE(G10:G12)</f>
        <v>41.509019970670693</v>
      </c>
      <c r="C26" s="6">
        <f>AVERAGE(G16:G18)</f>
        <v>49.121386559204211</v>
      </c>
      <c r="D26" s="3">
        <f>STDEV(G10:G12)/SQRT(COUNT(G10:G12))</f>
        <v>4.4586659995593347</v>
      </c>
      <c r="E26" s="3">
        <f>STDEV(G16:G18)/SQRT(COUNT(G16:G18))</f>
        <v>7.7655061087552992</v>
      </c>
      <c r="F26" s="4">
        <f>TTEST(G10:G12,G17:G19,2,3)</f>
        <v>0.44623153734192322</v>
      </c>
    </row>
    <row r="27" spans="1:10" ht="15">
      <c r="A27" t="str">
        <f>B13</f>
        <v>Insulin</v>
      </c>
      <c r="B27" s="6">
        <f>AVERAGE(G13:G15)</f>
        <v>120.10353482057333</v>
      </c>
      <c r="C27" s="6">
        <f>AVERAGE(G19:G21)</f>
        <v>62.606623949814662</v>
      </c>
      <c r="D27" s="3">
        <f>STDEV(G13:G15)/SQRT(COUNT(G13:G15))</f>
        <v>4.3415001735070584</v>
      </c>
      <c r="E27" s="3">
        <f>STDEV(G19:G21)/SQRT(COUNT(G19:G21))</f>
        <v>9.6505611096162927</v>
      </c>
      <c r="F27" s="4">
        <f>TTEST(G13:G15,G19:G21,2,3)</f>
        <v>1.489924966748747E-2</v>
      </c>
    </row>
    <row r="28" spans="1:10" ht="15">
      <c r="A28" t="s">
        <v>18</v>
      </c>
      <c r="B28" s="5">
        <f>B27/B26</f>
        <v>2.8934321963138538</v>
      </c>
      <c r="C28" s="5">
        <f>C27/C26</f>
        <v>1.2745288424290953</v>
      </c>
    </row>
    <row r="29" spans="1:10">
      <c r="A29" s="8" t="s">
        <v>19</v>
      </c>
      <c r="B29" s="8"/>
      <c r="C29" s="8"/>
      <c r="D29" s="8"/>
      <c r="E29" s="8"/>
      <c r="F29" s="8"/>
    </row>
    <row r="30" spans="1:10">
      <c r="B30" t="str">
        <f>A10</f>
        <v>Control</v>
      </c>
      <c r="C30" t="str">
        <f>A16</f>
        <v>Treatment</v>
      </c>
      <c r="D30" t="s">
        <v>14</v>
      </c>
      <c r="E30" t="s">
        <v>15</v>
      </c>
      <c r="F30" t="s">
        <v>28</v>
      </c>
    </row>
    <row r="31" spans="1:10" ht="15">
      <c r="A31" t="str">
        <f>B10</f>
        <v>Basal</v>
      </c>
      <c r="B31" s="6">
        <f>AVERAGE(J10:J12)</f>
        <v>6.3307033151145626</v>
      </c>
      <c r="C31" s="6">
        <f>AVERAGE(J16:J18)</f>
        <v>10.964887165256853</v>
      </c>
      <c r="D31" s="3">
        <f>STDEV(J10:J12)/SQRT(COUNT(J10:J12))</f>
        <v>0.63738655187131033</v>
      </c>
      <c r="E31" s="3">
        <f>STDEV(J16:J18)/SQRT(COUNT(J16:J18))</f>
        <v>2.1515861623934125</v>
      </c>
      <c r="F31" s="4">
        <f>TTEST(J10:J12,J16:J18,2,3)</f>
        <v>0.15568690900905965</v>
      </c>
    </row>
    <row r="32" spans="1:10" ht="15">
      <c r="A32" t="str">
        <f>B13</f>
        <v>Insulin</v>
      </c>
      <c r="B32" s="6">
        <f>AVERAGE(J13:J15)</f>
        <v>207.62732283673211</v>
      </c>
      <c r="C32" s="6">
        <f>AVERAGE(J19:J21)</f>
        <v>59.491998479623938</v>
      </c>
      <c r="D32" s="3">
        <f>STDEV(J13:J15)/SQRT(COUNT(J13:J15))</f>
        <v>26.917928431054921</v>
      </c>
      <c r="E32" s="3">
        <f>STDEV(J19:J21)/SQRT(COUNT(J19:J21))</f>
        <v>14.97585720375834</v>
      </c>
      <c r="F32" s="4">
        <f>TTEST(J13:J15,J19:J21,2,3)</f>
        <v>1.5525328751555229E-2</v>
      </c>
    </row>
    <row r="33" spans="1:3" ht="15">
      <c r="A33" t="s">
        <v>18</v>
      </c>
      <c r="B33" s="5">
        <f>B32/B31</f>
        <v>32.796880931226326</v>
      </c>
      <c r="C33" s="5">
        <f>C32/C31</f>
        <v>5.425682689022941</v>
      </c>
    </row>
    <row r="37" spans="1:3">
      <c r="B37" s="1"/>
      <c r="C37" s="1"/>
    </row>
    <row r="38" spans="1:3">
      <c r="B38" s="1"/>
      <c r="C38" s="1"/>
    </row>
    <row r="40" spans="1:3">
      <c r="B40" s="1"/>
      <c r="C40" s="1"/>
    </row>
    <row r="41" spans="1:3">
      <c r="B41" s="1"/>
      <c r="C41" s="1"/>
    </row>
  </sheetData>
  <mergeCells count="2">
    <mergeCell ref="A24:F24"/>
    <mergeCell ref="A29:F29"/>
  </mergeCells>
  <pageMargins left="0" right="0" top="0.39410000000000001" bottom="0.3941000000000000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Bridges</dc:creator>
  <cp:lastModifiedBy>Dave Bridges</cp:lastModifiedBy>
  <cp:revision>4</cp:revision>
  <dcterms:created xsi:type="dcterms:W3CDTF">2008-10-15T08:41:07Z</dcterms:created>
  <dcterms:modified xsi:type="dcterms:W3CDTF">2012-03-26T13:36:12Z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