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tabRatio="347"/>
  </bookViews>
  <sheets>
    <sheet name="Sheet1" sheetId="1" r:id="rId1"/>
    <sheet name="Sheet3" sheetId="3" r:id="rId2"/>
    <sheet name="Sheet5" sheetId="8" r:id="rId3"/>
  </sheets>
  <definedNames>
    <definedName name="_xlnm._FilterDatabase" localSheetId="2" hidden="1">Sheet5!$K$317:$M$324</definedName>
  </definedName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Y45" i="1" l="1"/>
  <c r="Y46" i="1"/>
  <c r="Y47" i="1"/>
  <c r="AB35" i="1"/>
  <c r="AB36" i="1"/>
  <c r="AB37" i="1"/>
  <c r="AB38" i="1"/>
  <c r="AB39" i="1"/>
  <c r="AB40" i="1"/>
  <c r="AB41" i="1"/>
  <c r="AB34" i="1"/>
  <c r="Y19" i="3"/>
  <c r="V54" i="1"/>
  <c r="V53" i="1"/>
  <c r="V52" i="1"/>
  <c r="V51" i="1"/>
  <c r="V50" i="1"/>
  <c r="V49" i="1"/>
  <c r="V48" i="1"/>
  <c r="V47" i="1"/>
  <c r="V46" i="1"/>
  <c r="M43" i="1"/>
  <c r="G43" i="1"/>
  <c r="K42" i="1"/>
  <c r="J42" i="1"/>
  <c r="I42" i="1"/>
  <c r="E42" i="1"/>
  <c r="C42" i="1"/>
  <c r="V41" i="1"/>
  <c r="S41" i="1"/>
  <c r="Q41" i="1"/>
  <c r="V40" i="1"/>
  <c r="S40" i="1"/>
  <c r="Q40" i="1"/>
  <c r="V39" i="1"/>
  <c r="S39" i="1"/>
  <c r="Q39" i="1"/>
  <c r="V38" i="1"/>
  <c r="S38" i="1"/>
  <c r="Q38" i="1"/>
  <c r="V37" i="1"/>
  <c r="S37" i="1"/>
  <c r="Q37" i="1"/>
  <c r="V36" i="1"/>
  <c r="S36" i="1"/>
  <c r="Q36" i="1"/>
  <c r="V35" i="1"/>
  <c r="S35" i="1"/>
  <c r="Q35" i="1"/>
  <c r="V34" i="1"/>
  <c r="S34" i="1"/>
  <c r="Q34" i="1"/>
  <c r="G27" i="1"/>
  <c r="H27" i="1" s="1"/>
  <c r="C27" i="1"/>
  <c r="F27" i="1" s="1"/>
  <c r="G24" i="1" s="1"/>
  <c r="H24" i="1" s="1"/>
  <c r="G26" i="1"/>
  <c r="H26" i="1" s="1"/>
  <c r="E26" i="1"/>
  <c r="C26" i="1"/>
  <c r="H25" i="1"/>
  <c r="E25" i="1"/>
  <c r="F25" i="1" s="1"/>
  <c r="G22" i="1" s="1"/>
  <c r="H22" i="1" s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D19" i="1"/>
  <c r="F19" i="1" s="1"/>
  <c r="F26" i="1" l="1"/>
  <c r="G23" i="1" s="1"/>
  <c r="H23" i="1" s="1"/>
  <c r="F20" i="1"/>
  <c r="F22" i="1"/>
  <c r="F24" i="1"/>
  <c r="G21" i="1" s="1"/>
  <c r="H21" i="1" s="1"/>
  <c r="F21" i="1"/>
  <c r="F23" i="1"/>
  <c r="G19" i="1" s="1"/>
  <c r="H19" i="1" s="1"/>
  <c r="L320" i="8"/>
  <c r="M320" i="8"/>
  <c r="L322" i="8"/>
  <c r="M322" i="8"/>
  <c r="L319" i="8"/>
  <c r="M319" i="8"/>
  <c r="L323" i="8"/>
  <c r="M323" i="8"/>
  <c r="L324" i="8"/>
  <c r="M324" i="8"/>
  <c r="L321" i="8"/>
  <c r="M321" i="8"/>
  <c r="L318" i="8"/>
  <c r="M318" i="8"/>
  <c r="I318" i="8"/>
  <c r="I319" i="8"/>
  <c r="I320" i="8"/>
  <c r="I321" i="8"/>
  <c r="I322" i="8"/>
  <c r="I323" i="8"/>
  <c r="I324" i="8"/>
  <c r="D336" i="8"/>
  <c r="H322" i="8" s="1"/>
  <c r="D333" i="8"/>
  <c r="H319" i="8" s="1"/>
  <c r="D337" i="8"/>
  <c r="H323" i="8" s="1"/>
  <c r="D338" i="8"/>
  <c r="H324" i="8" s="1"/>
  <c r="D335" i="8"/>
  <c r="H321" i="8" s="1"/>
  <c r="D332" i="8"/>
  <c r="H318" i="8" s="1"/>
  <c r="D334" i="8"/>
  <c r="H320" i="8" s="1"/>
  <c r="E325" i="8"/>
  <c r="D325" i="8"/>
  <c r="E324" i="8"/>
  <c r="D324" i="8"/>
  <c r="E323" i="8"/>
  <c r="D323" i="8"/>
  <c r="D322" i="8"/>
  <c r="D319" i="8"/>
  <c r="E320" i="8"/>
  <c r="D320" i="8"/>
  <c r="D321" i="8" s="1"/>
  <c r="E318" i="8"/>
  <c r="D318" i="8"/>
  <c r="E317" i="8"/>
  <c r="D317" i="8"/>
  <c r="G20" i="1" l="1"/>
  <c r="H20" i="1" s="1"/>
  <c r="Y25" i="3"/>
  <c r="K13" i="1"/>
  <c r="K14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C9" i="1"/>
  <c r="D9" i="1"/>
  <c r="E9" i="1"/>
  <c r="F9" i="1"/>
  <c r="G9" i="1"/>
  <c r="C10" i="1"/>
  <c r="D10" i="1"/>
  <c r="E10" i="1"/>
  <c r="F10" i="1"/>
  <c r="G10" i="1"/>
  <c r="C11" i="1"/>
  <c r="E11" i="1"/>
  <c r="F11" i="1"/>
  <c r="G11" i="1"/>
  <c r="C12" i="1"/>
  <c r="D12" i="1"/>
  <c r="E12" i="1"/>
  <c r="G12" i="1"/>
  <c r="C13" i="1"/>
  <c r="D13" i="1"/>
  <c r="E13" i="1"/>
  <c r="F13" i="1"/>
  <c r="G13" i="1"/>
  <c r="H5" i="1"/>
  <c r="H6" i="1"/>
  <c r="H7" i="1"/>
  <c r="H8" i="1"/>
  <c r="H9" i="1"/>
  <c r="H10" i="1"/>
  <c r="H11" i="1"/>
  <c r="H13" i="1"/>
  <c r="H4" i="1"/>
  <c r="J13" i="1" l="1"/>
  <c r="J11" i="1"/>
  <c r="J9" i="1"/>
  <c r="J7" i="1"/>
  <c r="J6" i="1"/>
  <c r="J14" i="1"/>
  <c r="J12" i="1"/>
  <c r="J10" i="1"/>
  <c r="J8" i="1"/>
  <c r="J5" i="1"/>
  <c r="B39" i="3" l="1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G37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B38" i="3"/>
  <c r="C38" i="3"/>
  <c r="D38" i="3"/>
  <c r="E38" i="3"/>
  <c r="F38" i="3"/>
  <c r="G38" i="3"/>
  <c r="C28" i="3"/>
  <c r="D28" i="3"/>
  <c r="E28" i="3"/>
  <c r="F28" i="3"/>
  <c r="G28" i="3"/>
  <c r="J56" i="3"/>
  <c r="B28" i="3"/>
  <c r="B58" i="3"/>
  <c r="C58" i="3"/>
  <c r="D58" i="3"/>
  <c r="E58" i="3"/>
  <c r="F58" i="3"/>
  <c r="G58" i="3"/>
  <c r="H58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B47" i="3"/>
  <c r="B48" i="3"/>
  <c r="B49" i="3"/>
  <c r="B50" i="3"/>
  <c r="B51" i="3"/>
  <c r="B52" i="3"/>
  <c r="B53" i="3"/>
  <c r="B54" i="3"/>
  <c r="B55" i="3"/>
  <c r="B56" i="3"/>
  <c r="B57" i="3"/>
  <c r="B46" i="3"/>
  <c r="Y20" i="3"/>
  <c r="Y21" i="3"/>
  <c r="V31" i="3"/>
  <c r="V32" i="3"/>
  <c r="V33" i="3"/>
  <c r="V34" i="3"/>
  <c r="V35" i="3"/>
  <c r="V36" i="3"/>
  <c r="V37" i="3"/>
  <c r="V38" i="3"/>
  <c r="V39" i="3"/>
  <c r="V21" i="3"/>
  <c r="V22" i="3"/>
  <c r="V23" i="3"/>
  <c r="V24" i="3"/>
  <c r="V25" i="3"/>
  <c r="V26" i="3"/>
  <c r="V27" i="3"/>
  <c r="V28" i="3"/>
  <c r="V20" i="3"/>
  <c r="V4" i="3"/>
  <c r="V5" i="3"/>
  <c r="V6" i="3"/>
  <c r="V7" i="3"/>
  <c r="V8" i="3"/>
  <c r="V9" i="3"/>
  <c r="V10" i="3"/>
  <c r="V11" i="3"/>
  <c r="S5" i="3"/>
  <c r="S6" i="3"/>
  <c r="S7" i="3"/>
  <c r="S8" i="3"/>
  <c r="S9" i="3"/>
  <c r="S10" i="3"/>
  <c r="S11" i="3"/>
  <c r="S4" i="3"/>
  <c r="Q5" i="3"/>
  <c r="Q6" i="3"/>
  <c r="Q7" i="3"/>
  <c r="Q8" i="3"/>
  <c r="Q9" i="3"/>
  <c r="Q10" i="3"/>
  <c r="Q11" i="3"/>
  <c r="Q4" i="3"/>
  <c r="M13" i="3"/>
  <c r="K12" i="3"/>
  <c r="J12" i="3"/>
  <c r="I12" i="3"/>
  <c r="G19" i="3"/>
  <c r="G18" i="3"/>
  <c r="G13" i="3"/>
  <c r="E19" i="3"/>
  <c r="E18" i="3"/>
  <c r="E12" i="3"/>
  <c r="C18" i="3"/>
  <c r="C12" i="3"/>
  <c r="H59" i="3" l="1"/>
  <c r="V41" i="3"/>
  <c r="V30" i="3"/>
  <c r="J4" i="1" l="1"/>
  <c r="I4" i="1" l="1"/>
  <c r="L4" i="1" s="1"/>
  <c r="I13" i="1"/>
  <c r="K11" i="1" s="1"/>
  <c r="I14" i="1"/>
  <c r="I10" i="1"/>
  <c r="I9" i="1"/>
  <c r="K7" i="1" s="1"/>
  <c r="I12" i="1"/>
  <c r="I11" i="1"/>
  <c r="K9" i="1" s="1"/>
  <c r="I8" i="1"/>
  <c r="I7" i="1"/>
  <c r="K5" i="1" s="1"/>
  <c r="I6" i="1"/>
  <c r="L6" i="1" s="1"/>
  <c r="I5" i="1"/>
  <c r="L12" i="1" l="1"/>
  <c r="K10" i="1"/>
  <c r="L14" i="1"/>
  <c r="K12" i="1"/>
  <c r="K6" i="1"/>
  <c r="L8" i="1"/>
  <c r="K8" i="1"/>
  <c r="L10" i="1"/>
  <c r="K4" i="1"/>
</calcChain>
</file>

<file path=xl/sharedStrings.xml><?xml version="1.0" encoding="utf-8"?>
<sst xmlns="http://schemas.openxmlformats.org/spreadsheetml/2006/main" count="4072" uniqueCount="209">
  <si>
    <t>ROLL NO</t>
  </si>
  <si>
    <t>NAMES</t>
  </si>
  <si>
    <t>MATHS</t>
  </si>
  <si>
    <t>S.S.T</t>
  </si>
  <si>
    <t>TOTAL</t>
  </si>
  <si>
    <t>PECENTAGE</t>
  </si>
  <si>
    <t>RESULT</t>
  </si>
  <si>
    <t>GRADE</t>
  </si>
  <si>
    <t>DIVISION</t>
  </si>
  <si>
    <t>JOHN</t>
  </si>
  <si>
    <t>LOVE</t>
  </si>
  <si>
    <t>SMITH</t>
  </si>
  <si>
    <t>JOY</t>
  </si>
  <si>
    <t>MEKEL</t>
  </si>
  <si>
    <t>DUKR</t>
  </si>
  <si>
    <t>GIFT</t>
  </si>
  <si>
    <t>POUL</t>
  </si>
  <si>
    <t>DIKE</t>
  </si>
  <si>
    <t>LILIAN</t>
  </si>
  <si>
    <t>BRIGGS</t>
  </si>
  <si>
    <t>S.NO</t>
  </si>
  <si>
    <t>ENG</t>
  </si>
  <si>
    <t>SCI</t>
  </si>
  <si>
    <t>PERCENT</t>
  </si>
  <si>
    <t>Paul</t>
  </si>
  <si>
    <t>love</t>
  </si>
  <si>
    <t>smile</t>
  </si>
  <si>
    <t>john</t>
  </si>
  <si>
    <t>ben</t>
  </si>
  <si>
    <t>blake</t>
  </si>
  <si>
    <t>gross</t>
  </si>
  <si>
    <t>duke</t>
  </si>
  <si>
    <t>SLY</t>
  </si>
  <si>
    <t>SIDE</t>
  </si>
  <si>
    <t>FOLORUN</t>
  </si>
  <si>
    <t>DAMI</t>
  </si>
  <si>
    <t>BONJU</t>
  </si>
  <si>
    <t>BURNA</t>
  </si>
  <si>
    <t>BOY</t>
  </si>
  <si>
    <t>AVERAGE</t>
  </si>
  <si>
    <t>SUM</t>
  </si>
  <si>
    <t>SUMIF</t>
  </si>
  <si>
    <t>Toyota</t>
  </si>
  <si>
    <t>KIA</t>
  </si>
  <si>
    <t>Car Type:</t>
  </si>
  <si>
    <t>Honda</t>
  </si>
  <si>
    <t>COUNT</t>
  </si>
  <si>
    <t>COUNTA</t>
  </si>
  <si>
    <t>COUNTIF</t>
  </si>
  <si>
    <t xml:space="preserve"> </t>
  </si>
  <si>
    <t>CONCATINATE</t>
  </si>
  <si>
    <t>First Name</t>
  </si>
  <si>
    <t>Last Name</t>
  </si>
  <si>
    <t>Joy</t>
  </si>
  <si>
    <t>Praise</t>
  </si>
  <si>
    <t>Luis</t>
  </si>
  <si>
    <t>James</t>
  </si>
  <si>
    <t>Brown</t>
  </si>
  <si>
    <t>Peter</t>
  </si>
  <si>
    <t>paul</t>
  </si>
  <si>
    <t>steff</t>
  </si>
  <si>
    <t>Stela</t>
  </si>
  <si>
    <t>Rukky</t>
  </si>
  <si>
    <t>Mia</t>
  </si>
  <si>
    <t>Datte</t>
  </si>
  <si>
    <t>steflon</t>
  </si>
  <si>
    <t>Grace</t>
  </si>
  <si>
    <t>Boyles</t>
  </si>
  <si>
    <t>Fruit</t>
  </si>
  <si>
    <t>Mango</t>
  </si>
  <si>
    <t>Pineapple</t>
  </si>
  <si>
    <t>Lemon</t>
  </si>
  <si>
    <t>Agbalomo</t>
  </si>
  <si>
    <t>Pea</t>
  </si>
  <si>
    <t>Beans</t>
  </si>
  <si>
    <t>NUMBERS</t>
  </si>
  <si>
    <t>VLOOKUP:</t>
  </si>
  <si>
    <t>E.MAIL</t>
  </si>
  <si>
    <t>PHONE NO.</t>
  </si>
  <si>
    <t>REVENUE</t>
  </si>
  <si>
    <t>John smith</t>
  </si>
  <si>
    <t>lov you</t>
  </si>
  <si>
    <t>sandra cane</t>
  </si>
  <si>
    <t>molly poul</t>
  </si>
  <si>
    <t>ben adams</t>
  </si>
  <si>
    <t>drake washinton</t>
  </si>
  <si>
    <t>obama fak</t>
  </si>
  <si>
    <t>donald trump</t>
  </si>
  <si>
    <t>jonsmy @gmail.com</t>
  </si>
  <si>
    <t>lovyu @gmail.com</t>
  </si>
  <si>
    <t>sancan @gmail.com</t>
  </si>
  <si>
    <t>mollip @gmail.com</t>
  </si>
  <si>
    <t>benad @gmail.com</t>
  </si>
  <si>
    <t>drakwash @gmail.com</t>
  </si>
  <si>
    <t>obafake @gmail.com</t>
  </si>
  <si>
    <t>dtrimp @gmail.com</t>
  </si>
  <si>
    <t>EMAIL:</t>
  </si>
  <si>
    <t>REVENUE:</t>
  </si>
  <si>
    <t>More ex.</t>
  </si>
  <si>
    <t>Kia</t>
  </si>
  <si>
    <t>Mecedis Benz</t>
  </si>
  <si>
    <t>COUNTBLANK</t>
  </si>
  <si>
    <t>IF: (boolean)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</si>
  <si>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</si>
  <si>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</si>
  <si>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</si>
  <si>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</si>
  <si>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</si>
  <si>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</si>
  <si>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</si>
  <si>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</si>
  <si>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</si>
  <si>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LILY BAE</t>
  </si>
  <si>
    <t>PHONE:</t>
  </si>
  <si>
    <t>NAMES:</t>
  </si>
  <si>
    <t>Column1</t>
  </si>
  <si>
    <t>Column2</t>
  </si>
  <si>
    <t>Column3</t>
  </si>
  <si>
    <t>Column4</t>
  </si>
  <si>
    <t>Column5</t>
  </si>
  <si>
    <t>Column6</t>
  </si>
  <si>
    <t>Column7</t>
  </si>
  <si>
    <t>Total</t>
  </si>
  <si>
    <t>MATH</t>
  </si>
  <si>
    <t>ENGLISH</t>
  </si>
  <si>
    <t>AGRIC</t>
  </si>
  <si>
    <t>BIOLOGY</t>
  </si>
  <si>
    <t>THE ORGANIC CHEMISTRY TUTORTHE ORGANIC CHEMISTRY TUTOR</t>
  </si>
  <si>
    <t>pea</t>
  </si>
  <si>
    <t>STUDY GUIDE</t>
  </si>
  <si>
    <t>Descriptive statistics</t>
  </si>
  <si>
    <t>Exploratory Data Analysis [EDA]</t>
  </si>
  <si>
    <t>Sales analysis with formula</t>
  </si>
  <si>
    <t>Sales analysis with Pivot table</t>
  </si>
  <si>
    <t>Open ended questions</t>
  </si>
  <si>
    <t>Category report</t>
  </si>
  <si>
    <t>Anomaly detection</t>
  </si>
  <si>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</si>
  <si>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</si>
  <si>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</si>
  <si>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</si>
  <si>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</si>
  <si>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</si>
  <si>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</si>
  <si>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</si>
  <si>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</si>
  <si>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</si>
  <si>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</si>
  <si>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</si>
  <si>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</si>
  <si>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</si>
  <si>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</si>
  <si>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</si>
  <si>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</si>
  <si>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</si>
  <si>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</si>
  <si>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</si>
  <si>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</si>
  <si>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</si>
  <si>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</si>
  <si>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</si>
  <si>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</si>
  <si>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</si>
  <si>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</si>
  <si>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</si>
  <si>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</si>
  <si>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</si>
  <si>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</si>
  <si>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</si>
  <si>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</si>
  <si>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</si>
  <si>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</si>
  <si>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</si>
  <si>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</si>
  <si>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</si>
  <si>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</si>
  <si>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</si>
  <si>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</si>
  <si>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</si>
  <si>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</si>
  <si>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STATISTICS</t>
  </si>
  <si>
    <t>Average</t>
  </si>
  <si>
    <t>Median</t>
  </si>
  <si>
    <t>Mode</t>
  </si>
  <si>
    <t>Min</t>
  </si>
  <si>
    <t>Max</t>
  </si>
  <si>
    <t>Range</t>
  </si>
  <si>
    <t>First Q</t>
  </si>
  <si>
    <t>Sec. Q</t>
  </si>
  <si>
    <t>Third Q</t>
  </si>
  <si>
    <t>Fourt Q</t>
  </si>
  <si>
    <t>EXPLORATORY DATA ANAYSIS</t>
  </si>
  <si>
    <t>SALES BY COUNTRY (with formulas)</t>
  </si>
  <si>
    <t>Country</t>
  </si>
  <si>
    <t>Sum of Amount</t>
  </si>
  <si>
    <t>Sum of Units</t>
  </si>
  <si>
    <t>Row Labels</t>
  </si>
  <si>
    <t>Grand Total</t>
  </si>
  <si>
    <t>Sum of Amount2</t>
  </si>
  <si>
    <t>ANOMALIES ???</t>
  </si>
  <si>
    <t>Best to least sales person by Country</t>
  </si>
  <si>
    <t>Least to Best sales person by Country</t>
  </si>
  <si>
    <t>TOP NUMB PRODUCT (with pivot table)</t>
  </si>
  <si>
    <t>SOURCE DATASET</t>
  </si>
  <si>
    <t>ANALYTICS USING CONDITIONAL FORMATING</t>
  </si>
  <si>
    <t>SALES BY COUNTRY (with Pivot table and C.format)</t>
  </si>
  <si>
    <t>PIVOT TABLE $ FILTER</t>
  </si>
  <si>
    <t>LEN()</t>
  </si>
  <si>
    <t xml:space="preserve">BASIC  EXCEL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</si>
</sst>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4" tint="0.399975585192419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4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1" fillId="3" borderId="0" xfId="0" applyFont="1" applyFill="1"/>
    <xf numFmtId="0" fontId="0" fillId="0" borderId="0" xfId="0" applyAlignment="1"/>
    <xf numFmtId="0" fontId="0" fillId="0" borderId="0" xfId="0" applyNumberFormat="1" applyAlignment="1">
      <alignment wrapText="1"/>
    </xf>
    <xf numFmtId="0" fontId="0" fillId="0" borderId="0" xfId="0" applyNumberFormat="1" applyAlignment="1"/>
    <xf numFmtId="0" fontId="0" fillId="6" borderId="0" xfId="0" applyFill="1"/>
    <xf numFmtId="0" fontId="3" fillId="0" borderId="0" xfId="2"/>
    <xf numFmtId="2" fontId="0" fillId="0" borderId="0" xfId="0" applyNumberFormat="1"/>
    <xf numFmtId="0" fontId="0" fillId="7" borderId="0" xfId="0" applyFill="1"/>
    <xf numFmtId="164" fontId="0" fillId="6" borderId="0" xfId="0" applyNumberFormat="1" applyFill="1"/>
    <xf numFmtId="164" fontId="0" fillId="0" borderId="0" xfId="0" applyNumberFormat="1"/>
    <xf numFmtId="164" fontId="4" fillId="0" borderId="0" xfId="0" applyNumberFormat="1" applyFont="1"/>
    <xf numFmtId="1" fontId="0" fillId="0" borderId="0" xfId="0" applyNumberFormat="1"/>
    <xf numFmtId="1" fontId="4" fillId="0" borderId="0" xfId="0" applyNumberFormat="1" applyFont="1"/>
    <xf numFmtId="1" fontId="0" fillId="0" borderId="0" xfId="1" applyNumberFormat="1" applyFont="1"/>
    <xf numFmtId="0" fontId="0" fillId="0" borderId="0" xfId="0"/>
    <xf numFmtId="0" fontId="0" fillId="0" borderId="0" xfId="0"/>
    <xf numFmtId="6" fontId="0" fillId="0" borderId="0" xfId="0" applyNumberFormat="1"/>
    <xf numFmtId="3" fontId="0" fillId="0" borderId="0" xfId="0" applyNumberFormat="1"/>
    <xf numFmtId="8" fontId="0" fillId="0" borderId="0" xfId="0" applyNumberFormat="1"/>
    <xf numFmtId="0" fontId="0" fillId="0" borderId="0" xfId="0"/>
    <xf numFmtId="6" fontId="0" fillId="0" borderId="0" xfId="0" applyNumberFormat="1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8" fontId="0" fillId="0" borderId="0" xfId="0" applyNumberFormat="1"/>
    <xf numFmtId="0" fontId="0" fillId="8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164" fontId="0" fillId="0" borderId="3" xfId="0" applyNumberFormat="1" applyBorder="1"/>
    <xf numFmtId="0" fontId="0" fillId="8" borderId="3" xfId="0" applyFont="1" applyFill="1" applyBorder="1"/>
    <xf numFmtId="0" fontId="0" fillId="8" borderId="4" xfId="0" applyFont="1" applyFill="1" applyBorder="1"/>
    <xf numFmtId="164" fontId="0" fillId="0" borderId="2" xfId="0" applyNumberFormat="1" applyBorder="1"/>
    <xf numFmtId="0" fontId="4" fillId="9" borderId="3" xfId="0" applyFont="1" applyFill="1" applyBorder="1" applyAlignment="1">
      <alignment horizontal="center"/>
    </xf>
    <xf numFmtId="3" fontId="5" fillId="0" borderId="3" xfId="0" applyNumberFormat="1" applyFont="1" applyBorder="1"/>
    <xf numFmtId="3" fontId="5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0" fillId="11" borderId="0" xfId="0" applyFill="1"/>
    <xf numFmtId="0" fontId="4" fillId="4" borderId="0" xfId="0" applyFont="1" applyFill="1"/>
    <xf numFmtId="0" fontId="7" fillId="0" borderId="0" xfId="0" applyFont="1"/>
    <xf numFmtId="0" fontId="0" fillId="0" borderId="0" xfId="0" applyAlignment="1">
      <alignment horizontal="center"/>
    </xf>
  </cellXfs>
  <cellStyles count="3">
    <cellStyle name="Currency" xfId="1" builtinId="4"/>
    <cellStyle name="Explanatory Text" xfId="2" builtinId="53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"/>
    </dxf>
    <dxf>
      <numFmt numFmtId="3" formatCode="#,##0"/>
    </dxf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fill>
        <patternFill patternType="solid">
          <fgColor indexed="64"/>
          <bgColor rgb="FFFFFF00"/>
        </patternFill>
      </fill>
    </dxf>
    <dxf>
      <font>
        <color theme="3" tint="0.39994506668294322"/>
      </font>
    </dxf>
  </dxfs>
  <tableStyles count="1" defaultTableStyle="TableStyleMedium2" defaultPivotStyle="PivotStyleLight16">
    <tableStyle name="Table Style 1" pivot="0" count="1">
      <tableStyleElement type="firstRowStripe" dxfId="1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Sheet5!$F$345:$F$644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xVal>
          <c:yVal>
            <c:numRef>
              <c:f>Sheet5!$G$345:$G$644</c:f>
              <c:numCache>
                <c:formatCode>#,##0</c:formatCode>
                <c:ptCount val="300"/>
                <c:pt idx="0">
                  <c:v>114</c:v>
                </c:pt>
                <c:pt idx="1">
                  <c:v>459</c:v>
                </c:pt>
                <c:pt idx="2">
                  <c:v>147</c:v>
                </c:pt>
                <c:pt idx="3">
                  <c:v>288</c:v>
                </c:pt>
                <c:pt idx="4">
                  <c:v>414</c:v>
                </c:pt>
                <c:pt idx="5">
                  <c:v>432</c:v>
                </c:pt>
                <c:pt idx="6">
                  <c:v>54</c:v>
                </c:pt>
                <c:pt idx="7">
                  <c:v>210</c:v>
                </c:pt>
                <c:pt idx="8">
                  <c:v>75</c:v>
                </c:pt>
                <c:pt idx="9">
                  <c:v>12</c:v>
                </c:pt>
                <c:pt idx="10">
                  <c:v>462</c:v>
                </c:pt>
                <c:pt idx="11">
                  <c:v>144</c:v>
                </c:pt>
                <c:pt idx="12">
                  <c:v>120</c:v>
                </c:pt>
                <c:pt idx="13">
                  <c:v>54</c:v>
                </c:pt>
                <c:pt idx="14">
                  <c:v>234</c:v>
                </c:pt>
                <c:pt idx="15">
                  <c:v>66</c:v>
                </c:pt>
                <c:pt idx="16">
                  <c:v>87</c:v>
                </c:pt>
                <c:pt idx="17">
                  <c:v>339</c:v>
                </c:pt>
                <c:pt idx="18">
                  <c:v>144</c:v>
                </c:pt>
                <c:pt idx="19">
                  <c:v>162</c:v>
                </c:pt>
                <c:pt idx="20">
                  <c:v>90</c:v>
                </c:pt>
                <c:pt idx="21">
                  <c:v>234</c:v>
                </c:pt>
                <c:pt idx="22">
                  <c:v>141</c:v>
                </c:pt>
                <c:pt idx="23">
                  <c:v>204</c:v>
                </c:pt>
                <c:pt idx="24">
                  <c:v>186</c:v>
                </c:pt>
                <c:pt idx="25">
                  <c:v>231</c:v>
                </c:pt>
                <c:pt idx="26">
                  <c:v>168</c:v>
                </c:pt>
                <c:pt idx="27">
                  <c:v>195</c:v>
                </c:pt>
                <c:pt idx="28">
                  <c:v>15</c:v>
                </c:pt>
                <c:pt idx="29">
                  <c:v>30</c:v>
                </c:pt>
                <c:pt idx="30">
                  <c:v>102</c:v>
                </c:pt>
                <c:pt idx="31">
                  <c:v>15</c:v>
                </c:pt>
                <c:pt idx="32">
                  <c:v>183</c:v>
                </c:pt>
                <c:pt idx="33">
                  <c:v>12</c:v>
                </c:pt>
                <c:pt idx="34">
                  <c:v>72</c:v>
                </c:pt>
                <c:pt idx="35">
                  <c:v>282</c:v>
                </c:pt>
                <c:pt idx="36">
                  <c:v>144</c:v>
                </c:pt>
                <c:pt idx="37">
                  <c:v>405</c:v>
                </c:pt>
                <c:pt idx="38">
                  <c:v>75</c:v>
                </c:pt>
                <c:pt idx="39">
                  <c:v>135</c:v>
                </c:pt>
                <c:pt idx="40">
                  <c:v>21</c:v>
                </c:pt>
                <c:pt idx="41">
                  <c:v>153</c:v>
                </c:pt>
                <c:pt idx="42">
                  <c:v>15</c:v>
                </c:pt>
                <c:pt idx="43">
                  <c:v>255</c:v>
                </c:pt>
                <c:pt idx="44">
                  <c:v>18</c:v>
                </c:pt>
                <c:pt idx="45">
                  <c:v>189</c:v>
                </c:pt>
                <c:pt idx="46">
                  <c:v>21</c:v>
                </c:pt>
                <c:pt idx="47">
                  <c:v>36</c:v>
                </c:pt>
                <c:pt idx="48">
                  <c:v>75</c:v>
                </c:pt>
                <c:pt idx="49">
                  <c:v>156</c:v>
                </c:pt>
                <c:pt idx="50">
                  <c:v>39</c:v>
                </c:pt>
                <c:pt idx="51">
                  <c:v>63</c:v>
                </c:pt>
                <c:pt idx="52">
                  <c:v>75</c:v>
                </c:pt>
                <c:pt idx="53">
                  <c:v>183</c:v>
                </c:pt>
                <c:pt idx="54">
                  <c:v>69</c:v>
                </c:pt>
                <c:pt idx="55">
                  <c:v>30</c:v>
                </c:pt>
                <c:pt idx="56">
                  <c:v>39</c:v>
                </c:pt>
                <c:pt idx="57">
                  <c:v>504</c:v>
                </c:pt>
                <c:pt idx="58">
                  <c:v>273</c:v>
                </c:pt>
                <c:pt idx="59">
                  <c:v>48</c:v>
                </c:pt>
                <c:pt idx="60">
                  <c:v>207</c:v>
                </c:pt>
                <c:pt idx="61">
                  <c:v>9</c:v>
                </c:pt>
                <c:pt idx="62">
                  <c:v>261</c:v>
                </c:pt>
                <c:pt idx="63">
                  <c:v>6</c:v>
                </c:pt>
                <c:pt idx="64">
                  <c:v>30</c:v>
                </c:pt>
                <c:pt idx="65">
                  <c:v>138</c:v>
                </c:pt>
                <c:pt idx="66">
                  <c:v>111</c:v>
                </c:pt>
                <c:pt idx="67">
                  <c:v>15</c:v>
                </c:pt>
                <c:pt idx="68">
                  <c:v>162</c:v>
                </c:pt>
                <c:pt idx="69">
                  <c:v>195</c:v>
                </c:pt>
                <c:pt idx="70">
                  <c:v>525</c:v>
                </c:pt>
                <c:pt idx="71">
                  <c:v>48</c:v>
                </c:pt>
                <c:pt idx="72">
                  <c:v>150</c:v>
                </c:pt>
                <c:pt idx="73">
                  <c:v>492</c:v>
                </c:pt>
                <c:pt idx="74">
                  <c:v>102</c:v>
                </c:pt>
                <c:pt idx="75">
                  <c:v>165</c:v>
                </c:pt>
                <c:pt idx="76">
                  <c:v>309</c:v>
                </c:pt>
                <c:pt idx="77">
                  <c:v>156</c:v>
                </c:pt>
                <c:pt idx="78">
                  <c:v>159</c:v>
                </c:pt>
                <c:pt idx="79">
                  <c:v>201</c:v>
                </c:pt>
                <c:pt idx="80">
                  <c:v>210</c:v>
                </c:pt>
                <c:pt idx="81">
                  <c:v>51</c:v>
                </c:pt>
                <c:pt idx="82">
                  <c:v>39</c:v>
                </c:pt>
                <c:pt idx="83">
                  <c:v>279</c:v>
                </c:pt>
                <c:pt idx="84">
                  <c:v>123</c:v>
                </c:pt>
                <c:pt idx="85">
                  <c:v>81</c:v>
                </c:pt>
                <c:pt idx="86">
                  <c:v>21</c:v>
                </c:pt>
                <c:pt idx="87">
                  <c:v>162</c:v>
                </c:pt>
                <c:pt idx="88">
                  <c:v>228</c:v>
                </c:pt>
                <c:pt idx="89">
                  <c:v>342</c:v>
                </c:pt>
                <c:pt idx="90">
                  <c:v>54</c:v>
                </c:pt>
                <c:pt idx="91">
                  <c:v>216</c:v>
                </c:pt>
                <c:pt idx="92">
                  <c:v>54</c:v>
                </c:pt>
                <c:pt idx="93">
                  <c:v>75</c:v>
                </c:pt>
                <c:pt idx="94">
                  <c:v>93</c:v>
                </c:pt>
                <c:pt idx="95">
                  <c:v>156</c:v>
                </c:pt>
                <c:pt idx="96">
                  <c:v>9</c:v>
                </c:pt>
                <c:pt idx="97">
                  <c:v>18</c:v>
                </c:pt>
                <c:pt idx="98">
                  <c:v>234</c:v>
                </c:pt>
                <c:pt idx="99">
                  <c:v>312</c:v>
                </c:pt>
                <c:pt idx="100">
                  <c:v>300</c:v>
                </c:pt>
                <c:pt idx="101">
                  <c:v>519</c:v>
                </c:pt>
                <c:pt idx="102">
                  <c:v>9</c:v>
                </c:pt>
                <c:pt idx="103">
                  <c:v>9</c:v>
                </c:pt>
                <c:pt idx="104">
                  <c:v>90</c:v>
                </c:pt>
                <c:pt idx="105">
                  <c:v>96</c:v>
                </c:pt>
                <c:pt idx="106">
                  <c:v>21</c:v>
                </c:pt>
                <c:pt idx="107">
                  <c:v>48</c:v>
                </c:pt>
                <c:pt idx="108">
                  <c:v>72</c:v>
                </c:pt>
                <c:pt idx="109">
                  <c:v>168</c:v>
                </c:pt>
                <c:pt idx="110">
                  <c:v>51</c:v>
                </c:pt>
                <c:pt idx="111">
                  <c:v>192</c:v>
                </c:pt>
                <c:pt idx="112">
                  <c:v>225</c:v>
                </c:pt>
                <c:pt idx="113">
                  <c:v>456</c:v>
                </c:pt>
                <c:pt idx="114">
                  <c:v>93</c:v>
                </c:pt>
                <c:pt idx="115">
                  <c:v>48</c:v>
                </c:pt>
                <c:pt idx="116">
                  <c:v>102</c:v>
                </c:pt>
                <c:pt idx="117">
                  <c:v>252</c:v>
                </c:pt>
                <c:pt idx="118">
                  <c:v>138</c:v>
                </c:pt>
                <c:pt idx="119">
                  <c:v>90</c:v>
                </c:pt>
                <c:pt idx="120">
                  <c:v>240</c:v>
                </c:pt>
                <c:pt idx="121">
                  <c:v>102</c:v>
                </c:pt>
                <c:pt idx="122">
                  <c:v>129</c:v>
                </c:pt>
                <c:pt idx="123">
                  <c:v>300</c:v>
                </c:pt>
                <c:pt idx="124">
                  <c:v>135</c:v>
                </c:pt>
                <c:pt idx="125">
                  <c:v>114</c:v>
                </c:pt>
                <c:pt idx="126">
                  <c:v>63</c:v>
                </c:pt>
                <c:pt idx="127">
                  <c:v>252</c:v>
                </c:pt>
                <c:pt idx="128">
                  <c:v>303</c:v>
                </c:pt>
                <c:pt idx="129">
                  <c:v>246</c:v>
                </c:pt>
                <c:pt idx="130">
                  <c:v>84</c:v>
                </c:pt>
                <c:pt idx="131">
                  <c:v>39</c:v>
                </c:pt>
                <c:pt idx="132">
                  <c:v>348</c:v>
                </c:pt>
                <c:pt idx="133">
                  <c:v>48</c:v>
                </c:pt>
                <c:pt idx="134">
                  <c:v>75</c:v>
                </c:pt>
                <c:pt idx="135">
                  <c:v>258</c:v>
                </c:pt>
                <c:pt idx="136">
                  <c:v>27</c:v>
                </c:pt>
                <c:pt idx="137">
                  <c:v>213</c:v>
                </c:pt>
                <c:pt idx="138">
                  <c:v>357</c:v>
                </c:pt>
                <c:pt idx="139">
                  <c:v>207</c:v>
                </c:pt>
                <c:pt idx="140">
                  <c:v>150</c:v>
                </c:pt>
                <c:pt idx="141">
                  <c:v>204</c:v>
                </c:pt>
                <c:pt idx="142">
                  <c:v>21</c:v>
                </c:pt>
                <c:pt idx="143">
                  <c:v>174</c:v>
                </c:pt>
                <c:pt idx="144">
                  <c:v>201</c:v>
                </c:pt>
                <c:pt idx="145">
                  <c:v>510</c:v>
                </c:pt>
                <c:pt idx="146">
                  <c:v>378</c:v>
                </c:pt>
                <c:pt idx="147">
                  <c:v>27</c:v>
                </c:pt>
                <c:pt idx="148">
                  <c:v>117</c:v>
                </c:pt>
                <c:pt idx="149">
                  <c:v>36</c:v>
                </c:pt>
                <c:pt idx="150">
                  <c:v>126</c:v>
                </c:pt>
                <c:pt idx="151">
                  <c:v>72</c:v>
                </c:pt>
                <c:pt idx="152">
                  <c:v>42</c:v>
                </c:pt>
                <c:pt idx="153">
                  <c:v>135</c:v>
                </c:pt>
                <c:pt idx="154">
                  <c:v>189</c:v>
                </c:pt>
                <c:pt idx="155">
                  <c:v>459</c:v>
                </c:pt>
                <c:pt idx="156">
                  <c:v>201</c:v>
                </c:pt>
                <c:pt idx="157">
                  <c:v>366</c:v>
                </c:pt>
                <c:pt idx="158">
                  <c:v>324</c:v>
                </c:pt>
                <c:pt idx="159">
                  <c:v>243</c:v>
                </c:pt>
                <c:pt idx="160">
                  <c:v>213</c:v>
                </c:pt>
                <c:pt idx="161">
                  <c:v>447</c:v>
                </c:pt>
                <c:pt idx="162">
                  <c:v>297</c:v>
                </c:pt>
                <c:pt idx="163">
                  <c:v>27</c:v>
                </c:pt>
                <c:pt idx="164">
                  <c:v>75</c:v>
                </c:pt>
                <c:pt idx="165">
                  <c:v>30</c:v>
                </c:pt>
                <c:pt idx="166">
                  <c:v>177</c:v>
                </c:pt>
                <c:pt idx="167">
                  <c:v>159</c:v>
                </c:pt>
                <c:pt idx="168">
                  <c:v>306</c:v>
                </c:pt>
                <c:pt idx="169">
                  <c:v>18</c:v>
                </c:pt>
                <c:pt idx="170">
                  <c:v>240</c:v>
                </c:pt>
                <c:pt idx="171">
                  <c:v>93</c:v>
                </c:pt>
                <c:pt idx="172">
                  <c:v>9</c:v>
                </c:pt>
                <c:pt idx="173">
                  <c:v>219</c:v>
                </c:pt>
                <c:pt idx="174">
                  <c:v>141</c:v>
                </c:pt>
                <c:pt idx="175">
                  <c:v>123</c:v>
                </c:pt>
                <c:pt idx="176">
                  <c:v>51</c:v>
                </c:pt>
                <c:pt idx="177">
                  <c:v>120</c:v>
                </c:pt>
                <c:pt idx="178">
                  <c:v>27</c:v>
                </c:pt>
                <c:pt idx="179">
                  <c:v>204</c:v>
                </c:pt>
                <c:pt idx="180">
                  <c:v>123</c:v>
                </c:pt>
                <c:pt idx="181">
                  <c:v>27</c:v>
                </c:pt>
                <c:pt idx="182">
                  <c:v>177</c:v>
                </c:pt>
                <c:pt idx="183">
                  <c:v>171</c:v>
                </c:pt>
                <c:pt idx="184">
                  <c:v>204</c:v>
                </c:pt>
                <c:pt idx="185">
                  <c:v>276</c:v>
                </c:pt>
                <c:pt idx="186">
                  <c:v>45</c:v>
                </c:pt>
                <c:pt idx="187">
                  <c:v>45</c:v>
                </c:pt>
                <c:pt idx="188">
                  <c:v>177</c:v>
                </c:pt>
                <c:pt idx="189">
                  <c:v>63</c:v>
                </c:pt>
                <c:pt idx="190">
                  <c:v>204</c:v>
                </c:pt>
                <c:pt idx="191">
                  <c:v>195</c:v>
                </c:pt>
                <c:pt idx="192">
                  <c:v>369</c:v>
                </c:pt>
                <c:pt idx="193">
                  <c:v>42</c:v>
                </c:pt>
                <c:pt idx="194">
                  <c:v>81</c:v>
                </c:pt>
                <c:pt idx="195">
                  <c:v>246</c:v>
                </c:pt>
                <c:pt idx="196">
                  <c:v>174</c:v>
                </c:pt>
                <c:pt idx="197">
                  <c:v>81</c:v>
                </c:pt>
                <c:pt idx="198">
                  <c:v>372</c:v>
                </c:pt>
                <c:pt idx="199">
                  <c:v>174</c:v>
                </c:pt>
                <c:pt idx="200">
                  <c:v>84</c:v>
                </c:pt>
                <c:pt idx="201">
                  <c:v>225</c:v>
                </c:pt>
                <c:pt idx="202">
                  <c:v>105</c:v>
                </c:pt>
                <c:pt idx="203">
                  <c:v>225</c:v>
                </c:pt>
                <c:pt idx="204">
                  <c:v>54</c:v>
                </c:pt>
                <c:pt idx="205">
                  <c:v>0</c:v>
                </c:pt>
                <c:pt idx="206">
                  <c:v>171</c:v>
                </c:pt>
                <c:pt idx="207">
                  <c:v>189</c:v>
                </c:pt>
                <c:pt idx="208">
                  <c:v>270</c:v>
                </c:pt>
                <c:pt idx="209">
                  <c:v>63</c:v>
                </c:pt>
                <c:pt idx="210">
                  <c:v>21</c:v>
                </c:pt>
                <c:pt idx="211">
                  <c:v>207</c:v>
                </c:pt>
                <c:pt idx="212">
                  <c:v>96</c:v>
                </c:pt>
                <c:pt idx="213">
                  <c:v>81</c:v>
                </c:pt>
                <c:pt idx="214">
                  <c:v>306</c:v>
                </c:pt>
                <c:pt idx="215">
                  <c:v>279</c:v>
                </c:pt>
                <c:pt idx="216">
                  <c:v>3</c:v>
                </c:pt>
                <c:pt idx="217">
                  <c:v>198</c:v>
                </c:pt>
                <c:pt idx="218">
                  <c:v>249</c:v>
                </c:pt>
                <c:pt idx="219">
                  <c:v>75</c:v>
                </c:pt>
                <c:pt idx="220">
                  <c:v>189</c:v>
                </c:pt>
                <c:pt idx="221">
                  <c:v>87</c:v>
                </c:pt>
                <c:pt idx="222">
                  <c:v>174</c:v>
                </c:pt>
                <c:pt idx="223">
                  <c:v>36</c:v>
                </c:pt>
                <c:pt idx="224">
                  <c:v>60</c:v>
                </c:pt>
                <c:pt idx="225">
                  <c:v>78</c:v>
                </c:pt>
                <c:pt idx="226">
                  <c:v>57</c:v>
                </c:pt>
                <c:pt idx="227">
                  <c:v>45</c:v>
                </c:pt>
                <c:pt idx="228">
                  <c:v>3</c:v>
                </c:pt>
                <c:pt idx="229">
                  <c:v>6</c:v>
                </c:pt>
                <c:pt idx="230">
                  <c:v>21</c:v>
                </c:pt>
                <c:pt idx="231">
                  <c:v>3</c:v>
                </c:pt>
                <c:pt idx="232">
                  <c:v>288</c:v>
                </c:pt>
                <c:pt idx="233">
                  <c:v>30</c:v>
                </c:pt>
                <c:pt idx="234">
                  <c:v>87</c:v>
                </c:pt>
                <c:pt idx="235">
                  <c:v>30</c:v>
                </c:pt>
                <c:pt idx="236">
                  <c:v>168</c:v>
                </c:pt>
                <c:pt idx="237">
                  <c:v>306</c:v>
                </c:pt>
                <c:pt idx="238">
                  <c:v>402</c:v>
                </c:pt>
                <c:pt idx="239">
                  <c:v>327</c:v>
                </c:pt>
                <c:pt idx="240">
                  <c:v>93</c:v>
                </c:pt>
                <c:pt idx="241">
                  <c:v>96</c:v>
                </c:pt>
                <c:pt idx="242">
                  <c:v>27</c:v>
                </c:pt>
                <c:pt idx="243">
                  <c:v>99</c:v>
                </c:pt>
                <c:pt idx="244">
                  <c:v>87</c:v>
                </c:pt>
                <c:pt idx="245">
                  <c:v>288</c:v>
                </c:pt>
                <c:pt idx="246">
                  <c:v>363</c:v>
                </c:pt>
                <c:pt idx="247">
                  <c:v>87</c:v>
                </c:pt>
                <c:pt idx="248">
                  <c:v>150</c:v>
                </c:pt>
                <c:pt idx="249">
                  <c:v>303</c:v>
                </c:pt>
                <c:pt idx="250">
                  <c:v>288</c:v>
                </c:pt>
                <c:pt idx="251">
                  <c:v>75</c:v>
                </c:pt>
                <c:pt idx="252">
                  <c:v>39</c:v>
                </c:pt>
                <c:pt idx="253">
                  <c:v>123</c:v>
                </c:pt>
                <c:pt idx="254">
                  <c:v>36</c:v>
                </c:pt>
                <c:pt idx="255">
                  <c:v>237</c:v>
                </c:pt>
                <c:pt idx="256">
                  <c:v>201</c:v>
                </c:pt>
                <c:pt idx="257">
                  <c:v>48</c:v>
                </c:pt>
                <c:pt idx="258">
                  <c:v>84</c:v>
                </c:pt>
                <c:pt idx="259">
                  <c:v>87</c:v>
                </c:pt>
                <c:pt idx="260">
                  <c:v>312</c:v>
                </c:pt>
                <c:pt idx="261">
                  <c:v>102</c:v>
                </c:pt>
                <c:pt idx="262">
                  <c:v>78</c:v>
                </c:pt>
                <c:pt idx="263">
                  <c:v>117</c:v>
                </c:pt>
                <c:pt idx="264">
                  <c:v>99</c:v>
                </c:pt>
                <c:pt idx="265">
                  <c:v>48</c:v>
                </c:pt>
                <c:pt idx="266">
                  <c:v>24</c:v>
                </c:pt>
                <c:pt idx="267">
                  <c:v>42</c:v>
                </c:pt>
                <c:pt idx="268">
                  <c:v>270</c:v>
                </c:pt>
                <c:pt idx="269">
                  <c:v>150</c:v>
                </c:pt>
                <c:pt idx="270">
                  <c:v>42</c:v>
                </c:pt>
                <c:pt idx="271">
                  <c:v>126</c:v>
                </c:pt>
                <c:pt idx="272">
                  <c:v>6</c:v>
                </c:pt>
                <c:pt idx="273">
                  <c:v>276</c:v>
                </c:pt>
                <c:pt idx="274">
                  <c:v>93</c:v>
                </c:pt>
                <c:pt idx="275">
                  <c:v>246</c:v>
                </c:pt>
                <c:pt idx="276">
                  <c:v>3</c:v>
                </c:pt>
                <c:pt idx="277">
                  <c:v>63</c:v>
                </c:pt>
                <c:pt idx="278">
                  <c:v>246</c:v>
                </c:pt>
                <c:pt idx="279">
                  <c:v>120</c:v>
                </c:pt>
                <c:pt idx="280">
                  <c:v>348</c:v>
                </c:pt>
                <c:pt idx="281">
                  <c:v>126</c:v>
                </c:pt>
                <c:pt idx="282">
                  <c:v>123</c:v>
                </c:pt>
                <c:pt idx="283">
                  <c:v>45</c:v>
                </c:pt>
                <c:pt idx="284">
                  <c:v>126</c:v>
                </c:pt>
                <c:pt idx="285">
                  <c:v>72</c:v>
                </c:pt>
                <c:pt idx="286">
                  <c:v>135</c:v>
                </c:pt>
                <c:pt idx="287">
                  <c:v>24</c:v>
                </c:pt>
                <c:pt idx="288">
                  <c:v>117</c:v>
                </c:pt>
                <c:pt idx="289">
                  <c:v>51</c:v>
                </c:pt>
                <c:pt idx="290">
                  <c:v>36</c:v>
                </c:pt>
                <c:pt idx="291">
                  <c:v>144</c:v>
                </c:pt>
                <c:pt idx="292">
                  <c:v>114</c:v>
                </c:pt>
                <c:pt idx="293">
                  <c:v>54</c:v>
                </c:pt>
                <c:pt idx="294">
                  <c:v>333</c:v>
                </c:pt>
                <c:pt idx="295">
                  <c:v>366</c:v>
                </c:pt>
                <c:pt idx="296">
                  <c:v>303</c:v>
                </c:pt>
                <c:pt idx="297">
                  <c:v>126</c:v>
                </c:pt>
                <c:pt idx="298">
                  <c:v>231</c:v>
                </c:pt>
                <c:pt idx="299">
                  <c:v>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34240"/>
        <c:axId val="84235776"/>
      </c:scatterChart>
      <c:valAx>
        <c:axId val="84234240"/>
        <c:scaling>
          <c:orientation val="minMax"/>
        </c:scaling>
        <c:delete val="0"/>
        <c:axPos val="b"/>
        <c:numFmt formatCode="&quot;$&quot;#,##0_);[Red]\(&quot;$&quot;#,##0\)" sourceLinked="1"/>
        <c:majorTickMark val="out"/>
        <c:minorTickMark val="none"/>
        <c:tickLblPos val="nextTo"/>
        <c:crossAx val="84235776"/>
        <c:crosses val="autoZero"/>
        <c:crossBetween val="midCat"/>
      </c:valAx>
      <c:valAx>
        <c:axId val="8423577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8423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9467676229685"/>
          <c:y val="2.7535334916959125E-2"/>
          <c:w val="0.84899240428584455"/>
          <c:h val="0.71464394355508598"/>
        </c:manualLayout>
      </c:layout>
      <c:areaChart>
        <c:grouping val="stacked"/>
        <c:varyColors val="0"/>
        <c:ser>
          <c:idx val="0"/>
          <c:order val="0"/>
          <c:val>
            <c:numRef>
              <c:f>Sheet5!$F$345:$F$644</c:f>
              <c:numCache>
                <c:formatCode>"$"#,##0_);[Red]\("$"#,##0\)</c:formatCode>
                <c:ptCount val="300"/>
                <c:pt idx="0">
                  <c:v>1624</c:v>
                </c:pt>
                <c:pt idx="1">
                  <c:v>6706</c:v>
                </c:pt>
                <c:pt idx="2">
                  <c:v>959</c:v>
                </c:pt>
                <c:pt idx="3">
                  <c:v>9632</c:v>
                </c:pt>
                <c:pt idx="4">
                  <c:v>2100</c:v>
                </c:pt>
                <c:pt idx="5">
                  <c:v>8869</c:v>
                </c:pt>
                <c:pt idx="6">
                  <c:v>2681</c:v>
                </c:pt>
                <c:pt idx="7">
                  <c:v>5012</c:v>
                </c:pt>
                <c:pt idx="8">
                  <c:v>1281</c:v>
                </c:pt>
                <c:pt idx="9">
                  <c:v>4991</c:v>
                </c:pt>
                <c:pt idx="10">
                  <c:v>1785</c:v>
                </c:pt>
                <c:pt idx="11">
                  <c:v>3983</c:v>
                </c:pt>
                <c:pt idx="12">
                  <c:v>2646</c:v>
                </c:pt>
                <c:pt idx="13">
                  <c:v>252</c:v>
                </c:pt>
                <c:pt idx="14">
                  <c:v>2464</c:v>
                </c:pt>
                <c:pt idx="15">
                  <c:v>2114</c:v>
                </c:pt>
                <c:pt idx="16">
                  <c:v>7693</c:v>
                </c:pt>
                <c:pt idx="17">
                  <c:v>15610</c:v>
                </c:pt>
                <c:pt idx="18">
                  <c:v>336</c:v>
                </c:pt>
                <c:pt idx="19">
                  <c:v>9443</c:v>
                </c:pt>
                <c:pt idx="20">
                  <c:v>8155</c:v>
                </c:pt>
                <c:pt idx="21">
                  <c:v>1701</c:v>
                </c:pt>
                <c:pt idx="22">
                  <c:v>2205</c:v>
                </c:pt>
                <c:pt idx="23">
                  <c:v>1771</c:v>
                </c:pt>
                <c:pt idx="24">
                  <c:v>2114</c:v>
                </c:pt>
                <c:pt idx="25">
                  <c:v>10311</c:v>
                </c:pt>
                <c:pt idx="26">
                  <c:v>21</c:v>
                </c:pt>
                <c:pt idx="27">
                  <c:v>1974</c:v>
                </c:pt>
                <c:pt idx="28">
                  <c:v>6314</c:v>
                </c:pt>
                <c:pt idx="29">
                  <c:v>4683</c:v>
                </c:pt>
                <c:pt idx="30">
                  <c:v>6398</c:v>
                </c:pt>
                <c:pt idx="31">
                  <c:v>553</c:v>
                </c:pt>
                <c:pt idx="32">
                  <c:v>7021</c:v>
                </c:pt>
                <c:pt idx="33">
                  <c:v>5817</c:v>
                </c:pt>
                <c:pt idx="34">
                  <c:v>3976</c:v>
                </c:pt>
                <c:pt idx="35">
                  <c:v>1134</c:v>
                </c:pt>
                <c:pt idx="36">
                  <c:v>6027</c:v>
                </c:pt>
                <c:pt idx="37">
                  <c:v>1904</c:v>
                </c:pt>
                <c:pt idx="38">
                  <c:v>3262</c:v>
                </c:pt>
                <c:pt idx="39">
                  <c:v>2289</c:v>
                </c:pt>
                <c:pt idx="40">
                  <c:v>6986</c:v>
                </c:pt>
                <c:pt idx="41">
                  <c:v>4417</c:v>
                </c:pt>
                <c:pt idx="42">
                  <c:v>1442</c:v>
                </c:pt>
                <c:pt idx="43">
                  <c:v>2415</c:v>
                </c:pt>
                <c:pt idx="44">
                  <c:v>238</c:v>
                </c:pt>
                <c:pt idx="45">
                  <c:v>4949</c:v>
                </c:pt>
                <c:pt idx="46">
                  <c:v>5075</c:v>
                </c:pt>
                <c:pt idx="47">
                  <c:v>9198</c:v>
                </c:pt>
                <c:pt idx="48">
                  <c:v>3339</c:v>
                </c:pt>
                <c:pt idx="49">
                  <c:v>5019</c:v>
                </c:pt>
                <c:pt idx="50">
                  <c:v>16184</c:v>
                </c:pt>
                <c:pt idx="51">
                  <c:v>497</c:v>
                </c:pt>
                <c:pt idx="52">
                  <c:v>8211</c:v>
                </c:pt>
                <c:pt idx="53">
                  <c:v>6580</c:v>
                </c:pt>
                <c:pt idx="54">
                  <c:v>4760</c:v>
                </c:pt>
                <c:pt idx="55">
                  <c:v>5439</c:v>
                </c:pt>
                <c:pt idx="56">
                  <c:v>1463</c:v>
                </c:pt>
                <c:pt idx="57">
                  <c:v>7777</c:v>
                </c:pt>
                <c:pt idx="58">
                  <c:v>1085</c:v>
                </c:pt>
                <c:pt idx="59">
                  <c:v>182</c:v>
                </c:pt>
                <c:pt idx="60">
                  <c:v>4242</c:v>
                </c:pt>
                <c:pt idx="61">
                  <c:v>6118</c:v>
                </c:pt>
                <c:pt idx="62">
                  <c:v>2317</c:v>
                </c:pt>
                <c:pt idx="63">
                  <c:v>938</c:v>
                </c:pt>
                <c:pt idx="64">
                  <c:v>9709</c:v>
                </c:pt>
                <c:pt idx="65">
                  <c:v>2205</c:v>
                </c:pt>
                <c:pt idx="66">
                  <c:v>4487</c:v>
                </c:pt>
                <c:pt idx="67">
                  <c:v>2415</c:v>
                </c:pt>
                <c:pt idx="68">
                  <c:v>4018</c:v>
                </c:pt>
                <c:pt idx="69">
                  <c:v>861</c:v>
                </c:pt>
                <c:pt idx="70">
                  <c:v>5586</c:v>
                </c:pt>
                <c:pt idx="71">
                  <c:v>2226</c:v>
                </c:pt>
                <c:pt idx="72">
                  <c:v>14329</c:v>
                </c:pt>
                <c:pt idx="73">
                  <c:v>8463</c:v>
                </c:pt>
                <c:pt idx="74">
                  <c:v>2891</c:v>
                </c:pt>
                <c:pt idx="75">
                  <c:v>3773</c:v>
                </c:pt>
                <c:pt idx="76">
                  <c:v>854</c:v>
                </c:pt>
                <c:pt idx="77">
                  <c:v>4970</c:v>
                </c:pt>
                <c:pt idx="78">
                  <c:v>98</c:v>
                </c:pt>
                <c:pt idx="79">
                  <c:v>13391</c:v>
                </c:pt>
                <c:pt idx="80">
                  <c:v>8890</c:v>
                </c:pt>
                <c:pt idx="81">
                  <c:v>56</c:v>
                </c:pt>
                <c:pt idx="82">
                  <c:v>3339</c:v>
                </c:pt>
                <c:pt idx="83">
                  <c:v>3808</c:v>
                </c:pt>
                <c:pt idx="84">
                  <c:v>63</c:v>
                </c:pt>
                <c:pt idx="85">
                  <c:v>7812</c:v>
                </c:pt>
                <c:pt idx="86">
                  <c:v>7693</c:v>
                </c:pt>
                <c:pt idx="87">
                  <c:v>973</c:v>
                </c:pt>
                <c:pt idx="88">
                  <c:v>567</c:v>
                </c:pt>
                <c:pt idx="89">
                  <c:v>2471</c:v>
                </c:pt>
                <c:pt idx="90">
                  <c:v>7189</c:v>
                </c:pt>
                <c:pt idx="91">
                  <c:v>7455</c:v>
                </c:pt>
                <c:pt idx="92">
                  <c:v>3108</c:v>
                </c:pt>
                <c:pt idx="93">
                  <c:v>469</c:v>
                </c:pt>
                <c:pt idx="94">
                  <c:v>2737</c:v>
                </c:pt>
                <c:pt idx="95">
                  <c:v>4305</c:v>
                </c:pt>
                <c:pt idx="96">
                  <c:v>2408</c:v>
                </c:pt>
                <c:pt idx="97">
                  <c:v>1281</c:v>
                </c:pt>
                <c:pt idx="98">
                  <c:v>12348</c:v>
                </c:pt>
                <c:pt idx="99">
                  <c:v>3689</c:v>
                </c:pt>
                <c:pt idx="100">
                  <c:v>2870</c:v>
                </c:pt>
                <c:pt idx="101">
                  <c:v>798</c:v>
                </c:pt>
                <c:pt idx="102">
                  <c:v>2933</c:v>
                </c:pt>
                <c:pt idx="103">
                  <c:v>2744</c:v>
                </c:pt>
                <c:pt idx="104">
                  <c:v>9772</c:v>
                </c:pt>
                <c:pt idx="105">
                  <c:v>1568</c:v>
                </c:pt>
                <c:pt idx="106">
                  <c:v>11417</c:v>
                </c:pt>
                <c:pt idx="107">
                  <c:v>6748</c:v>
                </c:pt>
                <c:pt idx="108">
                  <c:v>1407</c:v>
                </c:pt>
                <c:pt idx="109">
                  <c:v>2023</c:v>
                </c:pt>
                <c:pt idx="110">
                  <c:v>5236</c:v>
                </c:pt>
                <c:pt idx="111">
                  <c:v>1925</c:v>
                </c:pt>
                <c:pt idx="112">
                  <c:v>6608</c:v>
                </c:pt>
                <c:pt idx="113">
                  <c:v>8008</c:v>
                </c:pt>
                <c:pt idx="114">
                  <c:v>1428</c:v>
                </c:pt>
                <c:pt idx="115">
                  <c:v>525</c:v>
                </c:pt>
                <c:pt idx="116">
                  <c:v>1505</c:v>
                </c:pt>
                <c:pt idx="117">
                  <c:v>6755</c:v>
                </c:pt>
                <c:pt idx="118">
                  <c:v>11571</c:v>
                </c:pt>
                <c:pt idx="119">
                  <c:v>2541</c:v>
                </c:pt>
                <c:pt idx="120">
                  <c:v>1526</c:v>
                </c:pt>
                <c:pt idx="121">
                  <c:v>6125</c:v>
                </c:pt>
                <c:pt idx="122">
                  <c:v>847</c:v>
                </c:pt>
                <c:pt idx="123">
                  <c:v>4753</c:v>
                </c:pt>
                <c:pt idx="124">
                  <c:v>959</c:v>
                </c:pt>
                <c:pt idx="125">
                  <c:v>2793</c:v>
                </c:pt>
                <c:pt idx="126">
                  <c:v>4606</c:v>
                </c:pt>
                <c:pt idx="127">
                  <c:v>5551</c:v>
                </c:pt>
                <c:pt idx="128">
                  <c:v>6657</c:v>
                </c:pt>
                <c:pt idx="129">
                  <c:v>4438</c:v>
                </c:pt>
                <c:pt idx="130">
                  <c:v>168</c:v>
                </c:pt>
                <c:pt idx="131">
                  <c:v>7777</c:v>
                </c:pt>
                <c:pt idx="132">
                  <c:v>3339</c:v>
                </c:pt>
                <c:pt idx="133">
                  <c:v>6391</c:v>
                </c:pt>
                <c:pt idx="134">
                  <c:v>518</c:v>
                </c:pt>
                <c:pt idx="135">
                  <c:v>5677</c:v>
                </c:pt>
                <c:pt idx="136">
                  <c:v>6048</c:v>
                </c:pt>
                <c:pt idx="137">
                  <c:v>3752</c:v>
                </c:pt>
                <c:pt idx="138">
                  <c:v>4480</c:v>
                </c:pt>
                <c:pt idx="139">
                  <c:v>259</c:v>
                </c:pt>
                <c:pt idx="140">
                  <c:v>42</c:v>
                </c:pt>
                <c:pt idx="141">
                  <c:v>98</c:v>
                </c:pt>
                <c:pt idx="142">
                  <c:v>2478</c:v>
                </c:pt>
                <c:pt idx="143">
                  <c:v>7847</c:v>
                </c:pt>
                <c:pt idx="144">
                  <c:v>9926</c:v>
                </c:pt>
                <c:pt idx="145">
                  <c:v>819</c:v>
                </c:pt>
                <c:pt idx="146">
                  <c:v>3052</c:v>
                </c:pt>
                <c:pt idx="147">
                  <c:v>6832</c:v>
                </c:pt>
                <c:pt idx="148">
                  <c:v>2016</c:v>
                </c:pt>
                <c:pt idx="149">
                  <c:v>7322</c:v>
                </c:pt>
                <c:pt idx="150">
                  <c:v>357</c:v>
                </c:pt>
                <c:pt idx="151">
                  <c:v>3192</c:v>
                </c:pt>
                <c:pt idx="152">
                  <c:v>8435</c:v>
                </c:pt>
                <c:pt idx="153">
                  <c:v>0</c:v>
                </c:pt>
                <c:pt idx="154">
                  <c:v>8862</c:v>
                </c:pt>
                <c:pt idx="155">
                  <c:v>3556</c:v>
                </c:pt>
                <c:pt idx="156">
                  <c:v>7280</c:v>
                </c:pt>
                <c:pt idx="157">
                  <c:v>3402</c:v>
                </c:pt>
                <c:pt idx="158">
                  <c:v>4592</c:v>
                </c:pt>
                <c:pt idx="159">
                  <c:v>7833</c:v>
                </c:pt>
                <c:pt idx="160">
                  <c:v>7651</c:v>
                </c:pt>
                <c:pt idx="161">
                  <c:v>2275</c:v>
                </c:pt>
                <c:pt idx="162">
                  <c:v>5670</c:v>
                </c:pt>
                <c:pt idx="163">
                  <c:v>2135</c:v>
                </c:pt>
                <c:pt idx="164">
                  <c:v>2779</c:v>
                </c:pt>
                <c:pt idx="165">
                  <c:v>12950</c:v>
                </c:pt>
                <c:pt idx="166">
                  <c:v>2646</c:v>
                </c:pt>
                <c:pt idx="167">
                  <c:v>3794</c:v>
                </c:pt>
                <c:pt idx="168">
                  <c:v>819</c:v>
                </c:pt>
                <c:pt idx="169">
                  <c:v>2583</c:v>
                </c:pt>
                <c:pt idx="170">
                  <c:v>4585</c:v>
                </c:pt>
                <c:pt idx="171">
                  <c:v>1652</c:v>
                </c:pt>
                <c:pt idx="172">
                  <c:v>4991</c:v>
                </c:pt>
                <c:pt idx="173">
                  <c:v>2009</c:v>
                </c:pt>
                <c:pt idx="174">
                  <c:v>1568</c:v>
                </c:pt>
                <c:pt idx="175">
                  <c:v>3388</c:v>
                </c:pt>
                <c:pt idx="176">
                  <c:v>623</c:v>
                </c:pt>
                <c:pt idx="177">
                  <c:v>10073</c:v>
                </c:pt>
                <c:pt idx="178">
                  <c:v>1561</c:v>
                </c:pt>
                <c:pt idx="179">
                  <c:v>11522</c:v>
                </c:pt>
                <c:pt idx="180">
                  <c:v>2317</c:v>
                </c:pt>
                <c:pt idx="181">
                  <c:v>3059</c:v>
                </c:pt>
                <c:pt idx="182">
                  <c:v>2324</c:v>
                </c:pt>
                <c:pt idx="183">
                  <c:v>4956</c:v>
                </c:pt>
                <c:pt idx="184">
                  <c:v>5355</c:v>
                </c:pt>
                <c:pt idx="185">
                  <c:v>7259</c:v>
                </c:pt>
                <c:pt idx="186">
                  <c:v>6279</c:v>
                </c:pt>
                <c:pt idx="187">
                  <c:v>2541</c:v>
                </c:pt>
                <c:pt idx="188">
                  <c:v>3864</c:v>
                </c:pt>
                <c:pt idx="189">
                  <c:v>6146</c:v>
                </c:pt>
                <c:pt idx="190">
                  <c:v>2639</c:v>
                </c:pt>
                <c:pt idx="191">
                  <c:v>1890</c:v>
                </c:pt>
                <c:pt idx="192">
                  <c:v>1932</c:v>
                </c:pt>
                <c:pt idx="193">
                  <c:v>6300</c:v>
                </c:pt>
                <c:pt idx="194">
                  <c:v>560</c:v>
                </c:pt>
                <c:pt idx="195">
                  <c:v>2856</c:v>
                </c:pt>
                <c:pt idx="196">
                  <c:v>707</c:v>
                </c:pt>
                <c:pt idx="197">
                  <c:v>3598</c:v>
                </c:pt>
                <c:pt idx="198">
                  <c:v>6853</c:v>
                </c:pt>
                <c:pt idx="199">
                  <c:v>4725</c:v>
                </c:pt>
                <c:pt idx="200">
                  <c:v>10304</c:v>
                </c:pt>
                <c:pt idx="201">
                  <c:v>1274</c:v>
                </c:pt>
                <c:pt idx="202">
                  <c:v>1526</c:v>
                </c:pt>
                <c:pt idx="203">
                  <c:v>3101</c:v>
                </c:pt>
                <c:pt idx="204">
                  <c:v>1057</c:v>
                </c:pt>
                <c:pt idx="205">
                  <c:v>5306</c:v>
                </c:pt>
                <c:pt idx="206">
                  <c:v>4018</c:v>
                </c:pt>
                <c:pt idx="207">
                  <c:v>938</c:v>
                </c:pt>
                <c:pt idx="208">
                  <c:v>1778</c:v>
                </c:pt>
                <c:pt idx="209">
                  <c:v>1638</c:v>
                </c:pt>
                <c:pt idx="210">
                  <c:v>154</c:v>
                </c:pt>
                <c:pt idx="211">
                  <c:v>9835</c:v>
                </c:pt>
                <c:pt idx="212">
                  <c:v>7273</c:v>
                </c:pt>
                <c:pt idx="213">
                  <c:v>6909</c:v>
                </c:pt>
                <c:pt idx="214">
                  <c:v>3920</c:v>
                </c:pt>
                <c:pt idx="215">
                  <c:v>4858</c:v>
                </c:pt>
                <c:pt idx="216">
                  <c:v>3549</c:v>
                </c:pt>
                <c:pt idx="217">
                  <c:v>966</c:v>
                </c:pt>
                <c:pt idx="218">
                  <c:v>385</c:v>
                </c:pt>
                <c:pt idx="219">
                  <c:v>2219</c:v>
                </c:pt>
                <c:pt idx="220">
                  <c:v>2954</c:v>
                </c:pt>
                <c:pt idx="221">
                  <c:v>280</c:v>
                </c:pt>
                <c:pt idx="222">
                  <c:v>6118</c:v>
                </c:pt>
                <c:pt idx="223">
                  <c:v>4802</c:v>
                </c:pt>
                <c:pt idx="224">
                  <c:v>4137</c:v>
                </c:pt>
                <c:pt idx="225">
                  <c:v>2023</c:v>
                </c:pt>
                <c:pt idx="226">
                  <c:v>9051</c:v>
                </c:pt>
                <c:pt idx="227">
                  <c:v>2919</c:v>
                </c:pt>
                <c:pt idx="228">
                  <c:v>5915</c:v>
                </c:pt>
                <c:pt idx="229">
                  <c:v>2562</c:v>
                </c:pt>
                <c:pt idx="230">
                  <c:v>8813</c:v>
                </c:pt>
                <c:pt idx="231">
                  <c:v>6111</c:v>
                </c:pt>
                <c:pt idx="232">
                  <c:v>3507</c:v>
                </c:pt>
                <c:pt idx="233">
                  <c:v>4319</c:v>
                </c:pt>
                <c:pt idx="234">
                  <c:v>609</c:v>
                </c:pt>
                <c:pt idx="235">
                  <c:v>6370</c:v>
                </c:pt>
                <c:pt idx="236">
                  <c:v>5474</c:v>
                </c:pt>
                <c:pt idx="237">
                  <c:v>3164</c:v>
                </c:pt>
                <c:pt idx="238">
                  <c:v>1302</c:v>
                </c:pt>
                <c:pt idx="239">
                  <c:v>7308</c:v>
                </c:pt>
                <c:pt idx="240">
                  <c:v>6132</c:v>
                </c:pt>
                <c:pt idx="241">
                  <c:v>3472</c:v>
                </c:pt>
                <c:pt idx="242">
                  <c:v>9660</c:v>
                </c:pt>
                <c:pt idx="243">
                  <c:v>2436</c:v>
                </c:pt>
                <c:pt idx="244">
                  <c:v>9506</c:v>
                </c:pt>
                <c:pt idx="245">
                  <c:v>245</c:v>
                </c:pt>
                <c:pt idx="246">
                  <c:v>2702</c:v>
                </c:pt>
                <c:pt idx="247">
                  <c:v>700</c:v>
                </c:pt>
                <c:pt idx="248">
                  <c:v>3759</c:v>
                </c:pt>
                <c:pt idx="249">
                  <c:v>1589</c:v>
                </c:pt>
                <c:pt idx="250">
                  <c:v>5194</c:v>
                </c:pt>
                <c:pt idx="251">
                  <c:v>945</c:v>
                </c:pt>
                <c:pt idx="252">
                  <c:v>1988</c:v>
                </c:pt>
                <c:pt idx="253">
                  <c:v>6734</c:v>
                </c:pt>
                <c:pt idx="254">
                  <c:v>217</c:v>
                </c:pt>
                <c:pt idx="255">
                  <c:v>6279</c:v>
                </c:pt>
                <c:pt idx="256">
                  <c:v>4424</c:v>
                </c:pt>
                <c:pt idx="257">
                  <c:v>189</c:v>
                </c:pt>
                <c:pt idx="258">
                  <c:v>490</c:v>
                </c:pt>
                <c:pt idx="259">
                  <c:v>434</c:v>
                </c:pt>
                <c:pt idx="260">
                  <c:v>10129</c:v>
                </c:pt>
                <c:pt idx="261">
                  <c:v>1652</c:v>
                </c:pt>
                <c:pt idx="262">
                  <c:v>6433</c:v>
                </c:pt>
                <c:pt idx="263">
                  <c:v>2212</c:v>
                </c:pt>
                <c:pt idx="264">
                  <c:v>609</c:v>
                </c:pt>
                <c:pt idx="265">
                  <c:v>1638</c:v>
                </c:pt>
                <c:pt idx="266">
                  <c:v>3829</c:v>
                </c:pt>
                <c:pt idx="267">
                  <c:v>5775</c:v>
                </c:pt>
                <c:pt idx="268">
                  <c:v>1071</c:v>
                </c:pt>
                <c:pt idx="269">
                  <c:v>5019</c:v>
                </c:pt>
                <c:pt idx="270">
                  <c:v>2863</c:v>
                </c:pt>
                <c:pt idx="271">
                  <c:v>1617</c:v>
                </c:pt>
                <c:pt idx="272">
                  <c:v>6818</c:v>
                </c:pt>
                <c:pt idx="273">
                  <c:v>6657</c:v>
                </c:pt>
                <c:pt idx="274">
                  <c:v>2919</c:v>
                </c:pt>
                <c:pt idx="275">
                  <c:v>3094</c:v>
                </c:pt>
                <c:pt idx="276">
                  <c:v>2989</c:v>
                </c:pt>
                <c:pt idx="277">
                  <c:v>2268</c:v>
                </c:pt>
                <c:pt idx="278">
                  <c:v>4753</c:v>
                </c:pt>
                <c:pt idx="279">
                  <c:v>7511</c:v>
                </c:pt>
                <c:pt idx="280">
                  <c:v>4326</c:v>
                </c:pt>
                <c:pt idx="281">
                  <c:v>4935</c:v>
                </c:pt>
                <c:pt idx="282">
                  <c:v>4781</c:v>
                </c:pt>
                <c:pt idx="283">
                  <c:v>7483</c:v>
                </c:pt>
                <c:pt idx="284">
                  <c:v>6860</c:v>
                </c:pt>
                <c:pt idx="285">
                  <c:v>9002</c:v>
                </c:pt>
                <c:pt idx="286">
                  <c:v>1400</c:v>
                </c:pt>
                <c:pt idx="287">
                  <c:v>4053</c:v>
                </c:pt>
                <c:pt idx="288">
                  <c:v>2149</c:v>
                </c:pt>
                <c:pt idx="289">
                  <c:v>3640</c:v>
                </c:pt>
                <c:pt idx="290">
                  <c:v>630</c:v>
                </c:pt>
                <c:pt idx="291">
                  <c:v>2429</c:v>
                </c:pt>
                <c:pt idx="292">
                  <c:v>2142</c:v>
                </c:pt>
                <c:pt idx="293">
                  <c:v>6454</c:v>
                </c:pt>
                <c:pt idx="294">
                  <c:v>4487</c:v>
                </c:pt>
                <c:pt idx="295">
                  <c:v>938</c:v>
                </c:pt>
                <c:pt idx="296">
                  <c:v>8841</c:v>
                </c:pt>
                <c:pt idx="297">
                  <c:v>4018</c:v>
                </c:pt>
                <c:pt idx="298">
                  <c:v>714</c:v>
                </c:pt>
                <c:pt idx="299">
                  <c:v>3850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9968"/>
        <c:axId val="84261504"/>
      </c:areaChart>
      <c:catAx>
        <c:axId val="84259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84261504"/>
        <c:crosses val="autoZero"/>
        <c:auto val="1"/>
        <c:lblAlgn val="ctr"/>
        <c:lblOffset val="100"/>
        <c:noMultiLvlLbl val="0"/>
      </c:catAx>
      <c:valAx>
        <c:axId val="84261504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crossAx val="842599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344</xdr:row>
      <xdr:rowOff>23812</xdr:rowOff>
    </xdr:from>
    <xdr:to>
      <xdr:col>12</xdr:col>
      <xdr:colOff>276225</xdr:colOff>
      <xdr:row>358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359</xdr:row>
      <xdr:rowOff>176212</xdr:rowOff>
    </xdr:from>
    <xdr:to>
      <xdr:col>12</xdr:col>
      <xdr:colOff>914399</xdr:colOff>
      <xdr:row>374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779.117555902776" createdVersion="4" refreshedVersion="4" minRefreshableVersion="3" recordCount="300">
  <cacheSource type="worksheet">
    <worksheetSource name="Customer"/>
  </cacheSource>
  <cacheFields count="5">
    <cacheField name="Sales Person" numFmtId="0">
      <sharedItems count="10">
        <s v="Ram Mahesh"/>
        <s v="Brien Boise"/>
        <s v="Husein Augar"/>
        <s v="Carla Molina"/>
        <s v="Curtice Advani"/>
        <s v="Ches Bonnell"/>
        <s v="Gigi Bohling"/>
        <s v="Barr Faughny"/>
        <s v="Gunar Cockshoot"/>
        <s v="Oby Sorrel"/>
      </sharedItems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 count="22">
        <s v="70% Dark Bites"/>
        <s v="Choco Coated Almonds"/>
        <s v="Almond Choco"/>
        <s v="Drinking Coco"/>
        <s v="White Choc"/>
        <s v="Peanut Butter Cubes"/>
        <s v="Smooth Sliky Salty"/>
        <s v="After Nines"/>
        <s v="50% Dark Bites"/>
        <s v="Eclairs"/>
        <s v="Mint Chip Choco"/>
        <s v="Milk Bars"/>
        <s v="Manuka Honey Choco"/>
        <s v="Orange Choco"/>
        <s v="Fruit &amp; Nut Bars"/>
        <s v="99% Dark &amp; Pure"/>
        <s v="Raspberry Choco"/>
        <s v="85% Dark Bars"/>
        <s v="Organic Choco Syrup"/>
        <s v="Caramel Stuffed Bars"/>
        <s v="Spicy Special Slims"/>
        <s v="Baker's Choco Chips"/>
      </sharedItems>
    </cacheField>
    <cacheField name="Amount" numFmtId="6">
      <sharedItems containsSemiMixedTypes="0" containsString="0" containsNumber="1" containsInteger="1" minValue="0" maxValue="16184" count="268">
        <n v="1624"/>
        <n v="6706"/>
        <n v="959"/>
        <n v="9632"/>
        <n v="2100"/>
        <n v="8869"/>
        <n v="2681"/>
        <n v="5012"/>
        <n v="1281"/>
        <n v="4991"/>
        <n v="1785"/>
        <n v="3983"/>
        <n v="2646"/>
        <n v="252"/>
        <n v="2464"/>
        <n v="2114"/>
        <n v="7693"/>
        <n v="15610"/>
        <n v="336"/>
        <n v="9443"/>
        <n v="8155"/>
        <n v="1701"/>
        <n v="2205"/>
        <n v="1771"/>
        <n v="10311"/>
        <n v="21"/>
        <n v="1974"/>
        <n v="6314"/>
        <n v="4683"/>
        <n v="6398"/>
        <n v="553"/>
        <n v="7021"/>
        <n v="5817"/>
        <n v="3976"/>
        <n v="1134"/>
        <n v="6027"/>
        <n v="1904"/>
        <n v="3262"/>
        <n v="2289"/>
        <n v="6986"/>
        <n v="4417"/>
        <n v="1442"/>
        <n v="2415"/>
        <n v="238"/>
        <n v="4949"/>
        <n v="5075"/>
        <n v="9198"/>
        <n v="3339"/>
        <n v="5019"/>
        <n v="16184"/>
        <n v="497"/>
        <n v="8211"/>
        <n v="6580"/>
        <n v="4760"/>
        <n v="5439"/>
        <n v="1463"/>
        <n v="7777"/>
        <n v="1085"/>
        <n v="182"/>
        <n v="4242"/>
        <n v="6118"/>
        <n v="2317"/>
        <n v="938"/>
        <n v="9709"/>
        <n v="4487"/>
        <n v="4018"/>
        <n v="861"/>
        <n v="5586"/>
        <n v="2226"/>
        <n v="14329"/>
        <n v="8463"/>
        <n v="2891"/>
        <n v="3773"/>
        <n v="854"/>
        <n v="4970"/>
        <n v="98"/>
        <n v="13391"/>
        <n v="8890"/>
        <n v="56"/>
        <n v="3808"/>
        <n v="63"/>
        <n v="7812"/>
        <n v="973"/>
        <n v="567"/>
        <n v="2471"/>
        <n v="7189"/>
        <n v="7455"/>
        <n v="3108"/>
        <n v="469"/>
        <n v="2737"/>
        <n v="4305"/>
        <n v="2408"/>
        <n v="12348"/>
        <n v="3689"/>
        <n v="2870"/>
        <n v="798"/>
        <n v="2933"/>
        <n v="2744"/>
        <n v="9772"/>
        <n v="1568"/>
        <n v="11417"/>
        <n v="6748"/>
        <n v="1407"/>
        <n v="2023"/>
        <n v="5236"/>
        <n v="1925"/>
        <n v="6608"/>
        <n v="8008"/>
        <n v="1428"/>
        <n v="525"/>
        <n v="1505"/>
        <n v="6755"/>
        <n v="11571"/>
        <n v="2541"/>
        <n v="1526"/>
        <n v="6125"/>
        <n v="847"/>
        <n v="4753"/>
        <n v="2793"/>
        <n v="4606"/>
        <n v="5551"/>
        <n v="6657"/>
        <n v="4438"/>
        <n v="168"/>
        <n v="6391"/>
        <n v="518"/>
        <n v="5677"/>
        <n v="6048"/>
        <n v="3752"/>
        <n v="4480"/>
        <n v="259"/>
        <n v="42"/>
        <n v="2478"/>
        <n v="7847"/>
        <n v="9926"/>
        <n v="819"/>
        <n v="3052"/>
        <n v="6832"/>
        <n v="2016"/>
        <n v="7322"/>
        <n v="357"/>
        <n v="3192"/>
        <n v="8435"/>
        <n v="0"/>
        <n v="8862"/>
        <n v="3556"/>
        <n v="7280"/>
        <n v="3402"/>
        <n v="4592"/>
        <n v="7833"/>
        <n v="7651"/>
        <n v="2275"/>
        <n v="5670"/>
        <n v="2135"/>
        <n v="2779"/>
        <n v="12950"/>
        <n v="3794"/>
        <n v="2583"/>
        <n v="4585"/>
        <n v="1652"/>
        <n v="2009"/>
        <n v="3388"/>
        <n v="623"/>
        <n v="10073"/>
        <n v="1561"/>
        <n v="11522"/>
        <n v="3059"/>
        <n v="2324"/>
        <n v="4956"/>
        <n v="5355"/>
        <n v="7259"/>
        <n v="6279"/>
        <n v="3864"/>
        <n v="6146"/>
        <n v="2639"/>
        <n v="1890"/>
        <n v="1932"/>
        <n v="6300"/>
        <n v="560"/>
        <n v="2856"/>
        <n v="707"/>
        <n v="3598"/>
        <n v="6853"/>
        <n v="4725"/>
        <n v="10304"/>
        <n v="1274"/>
        <n v="3101"/>
        <n v="1057"/>
        <n v="5306"/>
        <n v="1778"/>
        <n v="1638"/>
        <n v="154"/>
        <n v="9835"/>
        <n v="7273"/>
        <n v="6909"/>
        <n v="3920"/>
        <n v="4858"/>
        <n v="3549"/>
        <n v="966"/>
        <n v="385"/>
        <n v="2219"/>
        <n v="2954"/>
        <n v="280"/>
        <n v="4802"/>
        <n v="4137"/>
        <n v="9051"/>
        <n v="2919"/>
        <n v="5915"/>
        <n v="2562"/>
        <n v="8813"/>
        <n v="6111"/>
        <n v="3507"/>
        <n v="4319"/>
        <n v="609"/>
        <n v="6370"/>
        <n v="5474"/>
        <n v="3164"/>
        <n v="1302"/>
        <n v="7308"/>
        <n v="6132"/>
        <n v="3472"/>
        <n v="9660"/>
        <n v="2436"/>
        <n v="9506"/>
        <n v="245"/>
        <n v="2702"/>
        <n v="700"/>
        <n v="3759"/>
        <n v="1589"/>
        <n v="5194"/>
        <n v="945"/>
        <n v="1988"/>
        <n v="6734"/>
        <n v="217"/>
        <n v="4424"/>
        <n v="189"/>
        <n v="490"/>
        <n v="434"/>
        <n v="10129"/>
        <n v="6433"/>
        <n v="2212"/>
        <n v="3829"/>
        <n v="5775"/>
        <n v="1071"/>
        <n v="2863"/>
        <n v="1617"/>
        <n v="6818"/>
        <n v="3094"/>
        <n v="2989"/>
        <n v="2268"/>
        <n v="7511"/>
        <n v="4326"/>
        <n v="4935"/>
        <n v="4781"/>
        <n v="7483"/>
        <n v="6860"/>
        <n v="9002"/>
        <n v="1400"/>
        <n v="4053"/>
        <n v="2149"/>
        <n v="3640"/>
        <n v="630"/>
        <n v="2429"/>
        <n v="2142"/>
        <n v="6454"/>
        <n v="8841"/>
        <n v="714"/>
        <n v="3850"/>
      </sharedItems>
    </cacheField>
    <cacheField name="Units" numFmtId="3">
      <sharedItems containsSemiMixedTypes="0" containsString="0" containsNumber="1" containsInteger="1" minValue="0" maxValue="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n v="114"/>
  </r>
  <r>
    <x v="1"/>
    <x v="1"/>
    <x v="1"/>
    <x v="1"/>
    <n v="459"/>
  </r>
  <r>
    <x v="2"/>
    <x v="1"/>
    <x v="2"/>
    <x v="2"/>
    <n v="147"/>
  </r>
  <r>
    <x v="3"/>
    <x v="2"/>
    <x v="3"/>
    <x v="3"/>
    <n v="288"/>
  </r>
  <r>
    <x v="4"/>
    <x v="3"/>
    <x v="4"/>
    <x v="4"/>
    <n v="414"/>
  </r>
  <r>
    <x v="0"/>
    <x v="1"/>
    <x v="5"/>
    <x v="5"/>
    <n v="432"/>
  </r>
  <r>
    <x v="4"/>
    <x v="4"/>
    <x v="6"/>
    <x v="6"/>
    <n v="54"/>
  </r>
  <r>
    <x v="1"/>
    <x v="1"/>
    <x v="7"/>
    <x v="7"/>
    <n v="210"/>
  </r>
  <r>
    <x v="5"/>
    <x v="4"/>
    <x v="8"/>
    <x v="8"/>
    <n v="75"/>
  </r>
  <r>
    <x v="6"/>
    <x v="0"/>
    <x v="8"/>
    <x v="9"/>
    <n v="12"/>
  </r>
  <r>
    <x v="7"/>
    <x v="3"/>
    <x v="4"/>
    <x v="10"/>
    <n v="462"/>
  </r>
  <r>
    <x v="8"/>
    <x v="0"/>
    <x v="9"/>
    <x v="11"/>
    <n v="144"/>
  </r>
  <r>
    <x v="2"/>
    <x v="4"/>
    <x v="10"/>
    <x v="12"/>
    <n v="120"/>
  </r>
  <r>
    <x v="7"/>
    <x v="5"/>
    <x v="11"/>
    <x v="13"/>
    <n v="54"/>
  </r>
  <r>
    <x v="8"/>
    <x v="1"/>
    <x v="4"/>
    <x v="14"/>
    <n v="234"/>
  </r>
  <r>
    <x v="8"/>
    <x v="1"/>
    <x v="12"/>
    <x v="15"/>
    <n v="66"/>
  </r>
  <r>
    <x v="4"/>
    <x v="0"/>
    <x v="6"/>
    <x v="16"/>
    <n v="87"/>
  </r>
  <r>
    <x v="6"/>
    <x v="5"/>
    <x v="13"/>
    <x v="17"/>
    <n v="339"/>
  </r>
  <r>
    <x v="3"/>
    <x v="5"/>
    <x v="7"/>
    <x v="18"/>
    <n v="144"/>
  </r>
  <r>
    <x v="7"/>
    <x v="3"/>
    <x v="13"/>
    <x v="19"/>
    <n v="162"/>
  </r>
  <r>
    <x v="2"/>
    <x v="5"/>
    <x v="14"/>
    <x v="20"/>
    <n v="90"/>
  </r>
  <r>
    <x v="1"/>
    <x v="4"/>
    <x v="14"/>
    <x v="21"/>
    <n v="234"/>
  </r>
  <r>
    <x v="9"/>
    <x v="4"/>
    <x v="7"/>
    <x v="22"/>
    <n v="141"/>
  </r>
  <r>
    <x v="1"/>
    <x v="0"/>
    <x v="15"/>
    <x v="23"/>
    <n v="204"/>
  </r>
  <r>
    <x v="3"/>
    <x v="1"/>
    <x v="16"/>
    <x v="15"/>
    <n v="186"/>
  </r>
  <r>
    <x v="3"/>
    <x v="2"/>
    <x v="11"/>
    <x v="24"/>
    <n v="231"/>
  </r>
  <r>
    <x v="8"/>
    <x v="3"/>
    <x v="10"/>
    <x v="25"/>
    <n v="168"/>
  </r>
  <r>
    <x v="9"/>
    <x v="1"/>
    <x v="13"/>
    <x v="26"/>
    <n v="195"/>
  </r>
  <r>
    <x v="6"/>
    <x v="2"/>
    <x v="14"/>
    <x v="27"/>
    <n v="15"/>
  </r>
  <r>
    <x v="9"/>
    <x v="0"/>
    <x v="14"/>
    <x v="28"/>
    <n v="30"/>
  </r>
  <r>
    <x v="3"/>
    <x v="0"/>
    <x v="17"/>
    <x v="29"/>
    <n v="102"/>
  </r>
  <r>
    <x v="7"/>
    <x v="1"/>
    <x v="15"/>
    <x v="30"/>
    <n v="15"/>
  </r>
  <r>
    <x v="1"/>
    <x v="3"/>
    <x v="0"/>
    <x v="31"/>
    <n v="183"/>
  </r>
  <r>
    <x v="0"/>
    <x v="3"/>
    <x v="7"/>
    <x v="32"/>
    <n v="12"/>
  </r>
  <r>
    <x v="3"/>
    <x v="3"/>
    <x v="8"/>
    <x v="33"/>
    <n v="72"/>
  </r>
  <r>
    <x v="4"/>
    <x v="4"/>
    <x v="18"/>
    <x v="34"/>
    <n v="282"/>
  </r>
  <r>
    <x v="7"/>
    <x v="3"/>
    <x v="19"/>
    <x v="35"/>
    <n v="144"/>
  </r>
  <r>
    <x v="4"/>
    <x v="0"/>
    <x v="10"/>
    <x v="36"/>
    <n v="405"/>
  </r>
  <r>
    <x v="5"/>
    <x v="5"/>
    <x v="1"/>
    <x v="37"/>
    <n v="75"/>
  </r>
  <r>
    <x v="0"/>
    <x v="5"/>
    <x v="18"/>
    <x v="38"/>
    <n v="135"/>
  </r>
  <r>
    <x v="6"/>
    <x v="5"/>
    <x v="18"/>
    <x v="39"/>
    <n v="21"/>
  </r>
  <r>
    <x v="7"/>
    <x v="4"/>
    <x v="14"/>
    <x v="40"/>
    <n v="153"/>
  </r>
  <r>
    <x v="4"/>
    <x v="5"/>
    <x v="16"/>
    <x v="41"/>
    <n v="15"/>
  </r>
  <r>
    <x v="8"/>
    <x v="1"/>
    <x v="8"/>
    <x v="42"/>
    <n v="255"/>
  </r>
  <r>
    <x v="7"/>
    <x v="0"/>
    <x v="15"/>
    <x v="43"/>
    <n v="18"/>
  </r>
  <r>
    <x v="4"/>
    <x v="0"/>
    <x v="14"/>
    <x v="44"/>
    <n v="189"/>
  </r>
  <r>
    <x v="6"/>
    <x v="4"/>
    <x v="1"/>
    <x v="45"/>
    <n v="21"/>
  </r>
  <r>
    <x v="8"/>
    <x v="2"/>
    <x v="10"/>
    <x v="46"/>
    <n v="36"/>
  </r>
  <r>
    <x v="4"/>
    <x v="5"/>
    <x v="12"/>
    <x v="47"/>
    <n v="75"/>
  </r>
  <r>
    <x v="0"/>
    <x v="5"/>
    <x v="9"/>
    <x v="48"/>
    <n v="156"/>
  </r>
  <r>
    <x v="6"/>
    <x v="2"/>
    <x v="10"/>
    <x v="49"/>
    <n v="39"/>
  </r>
  <r>
    <x v="4"/>
    <x v="2"/>
    <x v="20"/>
    <x v="50"/>
    <n v="63"/>
  </r>
  <r>
    <x v="7"/>
    <x v="2"/>
    <x v="12"/>
    <x v="51"/>
    <n v="75"/>
  </r>
  <r>
    <x v="7"/>
    <x v="4"/>
    <x v="19"/>
    <x v="52"/>
    <n v="183"/>
  </r>
  <r>
    <x v="3"/>
    <x v="1"/>
    <x v="11"/>
    <x v="53"/>
    <n v="69"/>
  </r>
  <r>
    <x v="0"/>
    <x v="2"/>
    <x v="4"/>
    <x v="54"/>
    <n v="30"/>
  </r>
  <r>
    <x v="3"/>
    <x v="5"/>
    <x v="9"/>
    <x v="55"/>
    <n v="39"/>
  </r>
  <r>
    <x v="8"/>
    <x v="5"/>
    <x v="1"/>
    <x v="56"/>
    <n v="504"/>
  </r>
  <r>
    <x v="2"/>
    <x v="0"/>
    <x v="12"/>
    <x v="57"/>
    <n v="273"/>
  </r>
  <r>
    <x v="6"/>
    <x v="0"/>
    <x v="6"/>
    <x v="58"/>
    <n v="48"/>
  </r>
  <r>
    <x v="4"/>
    <x v="5"/>
    <x v="18"/>
    <x v="59"/>
    <n v="207"/>
  </r>
  <r>
    <x v="4"/>
    <x v="2"/>
    <x v="1"/>
    <x v="60"/>
    <n v="9"/>
  </r>
  <r>
    <x v="9"/>
    <x v="2"/>
    <x v="14"/>
    <x v="61"/>
    <n v="261"/>
  </r>
  <r>
    <x v="4"/>
    <x v="4"/>
    <x v="10"/>
    <x v="62"/>
    <n v="6"/>
  </r>
  <r>
    <x v="1"/>
    <x v="0"/>
    <x v="16"/>
    <x v="63"/>
    <n v="30"/>
  </r>
  <r>
    <x v="5"/>
    <x v="5"/>
    <x v="13"/>
    <x v="22"/>
    <n v="138"/>
  </r>
  <r>
    <x v="5"/>
    <x v="0"/>
    <x v="9"/>
    <x v="64"/>
    <n v="111"/>
  </r>
  <r>
    <x v="6"/>
    <x v="1"/>
    <x v="3"/>
    <x v="42"/>
    <n v="15"/>
  </r>
  <r>
    <x v="0"/>
    <x v="5"/>
    <x v="15"/>
    <x v="65"/>
    <n v="162"/>
  </r>
  <r>
    <x v="6"/>
    <x v="5"/>
    <x v="15"/>
    <x v="66"/>
    <n v="195"/>
  </r>
  <r>
    <x v="9"/>
    <x v="4"/>
    <x v="8"/>
    <x v="67"/>
    <n v="525"/>
  </r>
  <r>
    <x v="5"/>
    <x v="5"/>
    <x v="5"/>
    <x v="68"/>
    <n v="48"/>
  </r>
  <r>
    <x v="2"/>
    <x v="5"/>
    <x v="19"/>
    <x v="69"/>
    <n v="150"/>
  </r>
  <r>
    <x v="2"/>
    <x v="5"/>
    <x v="13"/>
    <x v="70"/>
    <n v="492"/>
  </r>
  <r>
    <x v="6"/>
    <x v="5"/>
    <x v="12"/>
    <x v="71"/>
    <n v="102"/>
  </r>
  <r>
    <x v="8"/>
    <x v="2"/>
    <x v="14"/>
    <x v="72"/>
    <n v="165"/>
  </r>
  <r>
    <x v="3"/>
    <x v="2"/>
    <x v="19"/>
    <x v="73"/>
    <n v="309"/>
  </r>
  <r>
    <x v="4"/>
    <x v="2"/>
    <x v="9"/>
    <x v="74"/>
    <n v="156"/>
  </r>
  <r>
    <x v="2"/>
    <x v="1"/>
    <x v="21"/>
    <x v="75"/>
    <n v="159"/>
  </r>
  <r>
    <x v="6"/>
    <x v="1"/>
    <x v="16"/>
    <x v="76"/>
    <n v="201"/>
  </r>
  <r>
    <x v="1"/>
    <x v="3"/>
    <x v="6"/>
    <x v="77"/>
    <n v="210"/>
  </r>
  <r>
    <x v="7"/>
    <x v="4"/>
    <x v="11"/>
    <x v="78"/>
    <n v="51"/>
  </r>
  <r>
    <x v="8"/>
    <x v="2"/>
    <x v="4"/>
    <x v="47"/>
    <n v="39"/>
  </r>
  <r>
    <x v="9"/>
    <x v="1"/>
    <x v="3"/>
    <x v="79"/>
    <n v="279"/>
  </r>
  <r>
    <x v="9"/>
    <x v="4"/>
    <x v="11"/>
    <x v="80"/>
    <n v="123"/>
  </r>
  <r>
    <x v="7"/>
    <x v="3"/>
    <x v="18"/>
    <x v="81"/>
    <n v="81"/>
  </r>
  <r>
    <x v="0"/>
    <x v="0"/>
    <x v="15"/>
    <x v="16"/>
    <n v="21"/>
  </r>
  <r>
    <x v="8"/>
    <x v="2"/>
    <x v="19"/>
    <x v="82"/>
    <n v="162"/>
  </r>
  <r>
    <x v="9"/>
    <x v="1"/>
    <x v="20"/>
    <x v="83"/>
    <n v="228"/>
  </r>
  <r>
    <x v="9"/>
    <x v="2"/>
    <x v="12"/>
    <x v="84"/>
    <n v="342"/>
  </r>
  <r>
    <x v="6"/>
    <x v="4"/>
    <x v="11"/>
    <x v="85"/>
    <n v="54"/>
  </r>
  <r>
    <x v="3"/>
    <x v="1"/>
    <x v="19"/>
    <x v="86"/>
    <n v="216"/>
  </r>
  <r>
    <x v="8"/>
    <x v="5"/>
    <x v="21"/>
    <x v="87"/>
    <n v="54"/>
  </r>
  <r>
    <x v="4"/>
    <x v="4"/>
    <x v="4"/>
    <x v="88"/>
    <n v="75"/>
  </r>
  <r>
    <x v="2"/>
    <x v="0"/>
    <x v="14"/>
    <x v="89"/>
    <n v="93"/>
  </r>
  <r>
    <x v="2"/>
    <x v="0"/>
    <x v="4"/>
    <x v="90"/>
    <n v="156"/>
  </r>
  <r>
    <x v="2"/>
    <x v="4"/>
    <x v="9"/>
    <x v="91"/>
    <n v="9"/>
  </r>
  <r>
    <x v="8"/>
    <x v="2"/>
    <x v="15"/>
    <x v="8"/>
    <n v="18"/>
  </r>
  <r>
    <x v="0"/>
    <x v="1"/>
    <x v="1"/>
    <x v="92"/>
    <n v="234"/>
  </r>
  <r>
    <x v="8"/>
    <x v="5"/>
    <x v="19"/>
    <x v="93"/>
    <n v="312"/>
  </r>
  <r>
    <x v="5"/>
    <x v="2"/>
    <x v="15"/>
    <x v="94"/>
    <n v="300"/>
  </r>
  <r>
    <x v="7"/>
    <x v="2"/>
    <x v="18"/>
    <x v="95"/>
    <n v="519"/>
  </r>
  <r>
    <x v="3"/>
    <x v="0"/>
    <x v="20"/>
    <x v="96"/>
    <n v="9"/>
  </r>
  <r>
    <x v="6"/>
    <x v="1"/>
    <x v="2"/>
    <x v="97"/>
    <n v="9"/>
  </r>
  <r>
    <x v="0"/>
    <x v="2"/>
    <x v="5"/>
    <x v="98"/>
    <n v="90"/>
  </r>
  <r>
    <x v="5"/>
    <x v="5"/>
    <x v="4"/>
    <x v="99"/>
    <n v="96"/>
  </r>
  <r>
    <x v="7"/>
    <x v="2"/>
    <x v="10"/>
    <x v="100"/>
    <n v="21"/>
  </r>
  <r>
    <x v="0"/>
    <x v="5"/>
    <x v="21"/>
    <x v="101"/>
    <n v="48"/>
  </r>
  <r>
    <x v="9"/>
    <x v="2"/>
    <x v="18"/>
    <x v="102"/>
    <n v="72"/>
  </r>
  <r>
    <x v="1"/>
    <x v="1"/>
    <x v="12"/>
    <x v="103"/>
    <n v="168"/>
  </r>
  <r>
    <x v="6"/>
    <x v="3"/>
    <x v="21"/>
    <x v="104"/>
    <n v="51"/>
  </r>
  <r>
    <x v="3"/>
    <x v="2"/>
    <x v="15"/>
    <x v="105"/>
    <n v="192"/>
  </r>
  <r>
    <x v="5"/>
    <x v="0"/>
    <x v="8"/>
    <x v="106"/>
    <n v="225"/>
  </r>
  <r>
    <x v="4"/>
    <x v="5"/>
    <x v="21"/>
    <x v="107"/>
    <n v="456"/>
  </r>
  <r>
    <x v="9"/>
    <x v="5"/>
    <x v="4"/>
    <x v="108"/>
    <n v="93"/>
  </r>
  <r>
    <x v="4"/>
    <x v="5"/>
    <x v="2"/>
    <x v="109"/>
    <n v="48"/>
  </r>
  <r>
    <x v="4"/>
    <x v="0"/>
    <x v="3"/>
    <x v="110"/>
    <n v="102"/>
  </r>
  <r>
    <x v="5"/>
    <x v="1"/>
    <x v="0"/>
    <x v="111"/>
    <n v="252"/>
  </r>
  <r>
    <x v="7"/>
    <x v="0"/>
    <x v="3"/>
    <x v="112"/>
    <n v="138"/>
  </r>
  <r>
    <x v="0"/>
    <x v="4"/>
    <x v="4"/>
    <x v="113"/>
    <n v="90"/>
  </r>
  <r>
    <x v="3"/>
    <x v="0"/>
    <x v="0"/>
    <x v="114"/>
    <n v="240"/>
  </r>
  <r>
    <x v="0"/>
    <x v="4"/>
    <x v="2"/>
    <x v="115"/>
    <n v="102"/>
  </r>
  <r>
    <x v="3"/>
    <x v="1"/>
    <x v="18"/>
    <x v="116"/>
    <n v="129"/>
  </r>
  <r>
    <x v="1"/>
    <x v="1"/>
    <x v="18"/>
    <x v="117"/>
    <n v="300"/>
  </r>
  <r>
    <x v="4"/>
    <x v="4"/>
    <x v="5"/>
    <x v="2"/>
    <n v="135"/>
  </r>
  <r>
    <x v="5"/>
    <x v="1"/>
    <x v="17"/>
    <x v="118"/>
    <n v="114"/>
  </r>
  <r>
    <x v="5"/>
    <x v="1"/>
    <x v="8"/>
    <x v="119"/>
    <n v="63"/>
  </r>
  <r>
    <x v="5"/>
    <x v="2"/>
    <x v="12"/>
    <x v="120"/>
    <n v="252"/>
  </r>
  <r>
    <x v="9"/>
    <x v="2"/>
    <x v="1"/>
    <x v="121"/>
    <n v="303"/>
  </r>
  <r>
    <x v="5"/>
    <x v="3"/>
    <x v="9"/>
    <x v="122"/>
    <n v="246"/>
  </r>
  <r>
    <x v="1"/>
    <x v="4"/>
    <x v="7"/>
    <x v="123"/>
    <n v="84"/>
  </r>
  <r>
    <x v="5"/>
    <x v="5"/>
    <x v="9"/>
    <x v="56"/>
    <n v="39"/>
  </r>
  <r>
    <x v="6"/>
    <x v="2"/>
    <x v="9"/>
    <x v="47"/>
    <n v="348"/>
  </r>
  <r>
    <x v="5"/>
    <x v="0"/>
    <x v="5"/>
    <x v="124"/>
    <n v="48"/>
  </r>
  <r>
    <x v="6"/>
    <x v="0"/>
    <x v="7"/>
    <x v="125"/>
    <n v="75"/>
  </r>
  <r>
    <x v="5"/>
    <x v="4"/>
    <x v="19"/>
    <x v="126"/>
    <n v="258"/>
  </r>
  <r>
    <x v="4"/>
    <x v="3"/>
    <x v="9"/>
    <x v="127"/>
    <n v="27"/>
  </r>
  <r>
    <x v="1"/>
    <x v="4"/>
    <x v="1"/>
    <x v="128"/>
    <n v="213"/>
  </r>
  <r>
    <x v="6"/>
    <x v="1"/>
    <x v="12"/>
    <x v="129"/>
    <n v="357"/>
  </r>
  <r>
    <x v="2"/>
    <x v="0"/>
    <x v="2"/>
    <x v="130"/>
    <n v="207"/>
  </r>
  <r>
    <x v="1"/>
    <x v="0"/>
    <x v="0"/>
    <x v="131"/>
    <n v="150"/>
  </r>
  <r>
    <x v="3"/>
    <x v="2"/>
    <x v="21"/>
    <x v="75"/>
    <n v="204"/>
  </r>
  <r>
    <x v="5"/>
    <x v="1"/>
    <x v="18"/>
    <x v="132"/>
    <n v="21"/>
  </r>
  <r>
    <x v="3"/>
    <x v="5"/>
    <x v="5"/>
    <x v="133"/>
    <n v="174"/>
  </r>
  <r>
    <x v="7"/>
    <x v="0"/>
    <x v="9"/>
    <x v="134"/>
    <n v="201"/>
  </r>
  <r>
    <x v="1"/>
    <x v="4"/>
    <x v="11"/>
    <x v="135"/>
    <n v="510"/>
  </r>
  <r>
    <x v="4"/>
    <x v="3"/>
    <x v="12"/>
    <x v="136"/>
    <n v="378"/>
  </r>
  <r>
    <x v="2"/>
    <x v="5"/>
    <x v="20"/>
    <x v="137"/>
    <n v="27"/>
  </r>
  <r>
    <x v="7"/>
    <x v="3"/>
    <x v="10"/>
    <x v="138"/>
    <n v="117"/>
  </r>
  <r>
    <x v="4"/>
    <x v="4"/>
    <x v="20"/>
    <x v="139"/>
    <n v="36"/>
  </r>
  <r>
    <x v="1"/>
    <x v="1"/>
    <x v="5"/>
    <x v="140"/>
    <n v="126"/>
  </r>
  <r>
    <x v="2"/>
    <x v="3"/>
    <x v="4"/>
    <x v="141"/>
    <n v="72"/>
  </r>
  <r>
    <x v="5"/>
    <x v="2"/>
    <x v="7"/>
    <x v="142"/>
    <n v="42"/>
  </r>
  <r>
    <x v="0"/>
    <x v="3"/>
    <x v="12"/>
    <x v="143"/>
    <n v="135"/>
  </r>
  <r>
    <x v="5"/>
    <x v="5"/>
    <x v="17"/>
    <x v="144"/>
    <n v="189"/>
  </r>
  <r>
    <x v="4"/>
    <x v="0"/>
    <x v="19"/>
    <x v="145"/>
    <n v="459"/>
  </r>
  <r>
    <x v="6"/>
    <x v="5"/>
    <x v="16"/>
    <x v="146"/>
    <n v="201"/>
  </r>
  <r>
    <x v="4"/>
    <x v="5"/>
    <x v="0"/>
    <x v="147"/>
    <n v="366"/>
  </r>
  <r>
    <x v="8"/>
    <x v="0"/>
    <x v="12"/>
    <x v="148"/>
    <n v="324"/>
  </r>
  <r>
    <x v="2"/>
    <x v="1"/>
    <x v="16"/>
    <x v="149"/>
    <n v="243"/>
  </r>
  <r>
    <x v="7"/>
    <x v="3"/>
    <x v="20"/>
    <x v="150"/>
    <n v="213"/>
  </r>
  <r>
    <x v="0"/>
    <x v="1"/>
    <x v="0"/>
    <x v="151"/>
    <n v="447"/>
  </r>
  <r>
    <x v="0"/>
    <x v="4"/>
    <x v="11"/>
    <x v="152"/>
    <n v="297"/>
  </r>
  <r>
    <x v="5"/>
    <x v="1"/>
    <x v="10"/>
    <x v="153"/>
    <n v="27"/>
  </r>
  <r>
    <x v="0"/>
    <x v="5"/>
    <x v="14"/>
    <x v="154"/>
    <n v="75"/>
  </r>
  <r>
    <x v="9"/>
    <x v="3"/>
    <x v="5"/>
    <x v="155"/>
    <n v="30"/>
  </r>
  <r>
    <x v="5"/>
    <x v="2"/>
    <x v="3"/>
    <x v="12"/>
    <n v="177"/>
  </r>
  <r>
    <x v="0"/>
    <x v="5"/>
    <x v="5"/>
    <x v="156"/>
    <n v="159"/>
  </r>
  <r>
    <x v="8"/>
    <x v="1"/>
    <x v="5"/>
    <x v="135"/>
    <n v="306"/>
  </r>
  <r>
    <x v="8"/>
    <x v="5"/>
    <x v="13"/>
    <x v="157"/>
    <n v="18"/>
  </r>
  <r>
    <x v="5"/>
    <x v="1"/>
    <x v="15"/>
    <x v="158"/>
    <n v="240"/>
  </r>
  <r>
    <x v="6"/>
    <x v="5"/>
    <x v="5"/>
    <x v="159"/>
    <n v="93"/>
  </r>
  <r>
    <x v="9"/>
    <x v="5"/>
    <x v="21"/>
    <x v="9"/>
    <n v="9"/>
  </r>
  <r>
    <x v="1"/>
    <x v="5"/>
    <x v="10"/>
    <x v="160"/>
    <n v="219"/>
  </r>
  <r>
    <x v="7"/>
    <x v="3"/>
    <x v="7"/>
    <x v="99"/>
    <n v="141"/>
  </r>
  <r>
    <x v="3"/>
    <x v="0"/>
    <x v="13"/>
    <x v="161"/>
    <n v="123"/>
  </r>
  <r>
    <x v="0"/>
    <x v="4"/>
    <x v="17"/>
    <x v="162"/>
    <n v="51"/>
  </r>
  <r>
    <x v="4"/>
    <x v="2"/>
    <x v="2"/>
    <x v="163"/>
    <n v="120"/>
  </r>
  <r>
    <x v="1"/>
    <x v="3"/>
    <x v="21"/>
    <x v="164"/>
    <n v="27"/>
  </r>
  <r>
    <x v="2"/>
    <x v="2"/>
    <x v="18"/>
    <x v="165"/>
    <n v="204"/>
  </r>
  <r>
    <x v="4"/>
    <x v="4"/>
    <x v="11"/>
    <x v="61"/>
    <n v="123"/>
  </r>
  <r>
    <x v="9"/>
    <x v="0"/>
    <x v="19"/>
    <x v="166"/>
    <n v="27"/>
  </r>
  <r>
    <x v="3"/>
    <x v="0"/>
    <x v="21"/>
    <x v="167"/>
    <n v="177"/>
  </r>
  <r>
    <x v="8"/>
    <x v="3"/>
    <x v="21"/>
    <x v="168"/>
    <n v="171"/>
  </r>
  <r>
    <x v="9"/>
    <x v="5"/>
    <x v="15"/>
    <x v="169"/>
    <n v="204"/>
  </r>
  <r>
    <x v="8"/>
    <x v="5"/>
    <x v="8"/>
    <x v="170"/>
    <n v="276"/>
  </r>
  <r>
    <x v="1"/>
    <x v="0"/>
    <x v="21"/>
    <x v="171"/>
    <n v="45"/>
  </r>
  <r>
    <x v="0"/>
    <x v="4"/>
    <x v="12"/>
    <x v="113"/>
    <n v="45"/>
  </r>
  <r>
    <x v="4"/>
    <x v="1"/>
    <x v="18"/>
    <x v="172"/>
    <n v="177"/>
  </r>
  <r>
    <x v="6"/>
    <x v="2"/>
    <x v="11"/>
    <x v="173"/>
    <n v="63"/>
  </r>
  <r>
    <x v="2"/>
    <x v="3"/>
    <x v="3"/>
    <x v="174"/>
    <n v="204"/>
  </r>
  <r>
    <x v="1"/>
    <x v="0"/>
    <x v="7"/>
    <x v="175"/>
    <n v="195"/>
  </r>
  <r>
    <x v="5"/>
    <x v="5"/>
    <x v="8"/>
    <x v="176"/>
    <n v="369"/>
  </r>
  <r>
    <x v="8"/>
    <x v="5"/>
    <x v="4"/>
    <x v="177"/>
    <n v="42"/>
  </r>
  <r>
    <x v="4"/>
    <x v="0"/>
    <x v="0"/>
    <x v="178"/>
    <n v="81"/>
  </r>
  <r>
    <x v="2"/>
    <x v="0"/>
    <x v="21"/>
    <x v="179"/>
    <n v="246"/>
  </r>
  <r>
    <x v="2"/>
    <x v="5"/>
    <x v="9"/>
    <x v="180"/>
    <n v="174"/>
  </r>
  <r>
    <x v="1"/>
    <x v="1"/>
    <x v="0"/>
    <x v="181"/>
    <n v="81"/>
  </r>
  <r>
    <x v="0"/>
    <x v="1"/>
    <x v="7"/>
    <x v="182"/>
    <n v="372"/>
  </r>
  <r>
    <x v="0"/>
    <x v="1"/>
    <x v="10"/>
    <x v="183"/>
    <n v="174"/>
  </r>
  <r>
    <x v="3"/>
    <x v="2"/>
    <x v="1"/>
    <x v="184"/>
    <n v="84"/>
  </r>
  <r>
    <x v="3"/>
    <x v="5"/>
    <x v="10"/>
    <x v="185"/>
    <n v="225"/>
  </r>
  <r>
    <x v="6"/>
    <x v="2"/>
    <x v="0"/>
    <x v="114"/>
    <n v="105"/>
  </r>
  <r>
    <x v="0"/>
    <x v="3"/>
    <x v="19"/>
    <x v="186"/>
    <n v="225"/>
  </r>
  <r>
    <x v="7"/>
    <x v="0"/>
    <x v="8"/>
    <x v="187"/>
    <n v="54"/>
  </r>
  <r>
    <x v="5"/>
    <x v="0"/>
    <x v="21"/>
    <x v="188"/>
    <n v="0"/>
  </r>
  <r>
    <x v="6"/>
    <x v="3"/>
    <x v="17"/>
    <x v="65"/>
    <n v="171"/>
  </r>
  <r>
    <x v="2"/>
    <x v="5"/>
    <x v="10"/>
    <x v="62"/>
    <n v="189"/>
  </r>
  <r>
    <x v="5"/>
    <x v="4"/>
    <x v="3"/>
    <x v="189"/>
    <n v="270"/>
  </r>
  <r>
    <x v="4"/>
    <x v="3"/>
    <x v="0"/>
    <x v="190"/>
    <n v="63"/>
  </r>
  <r>
    <x v="3"/>
    <x v="4"/>
    <x v="4"/>
    <x v="191"/>
    <n v="21"/>
  </r>
  <r>
    <x v="5"/>
    <x v="0"/>
    <x v="7"/>
    <x v="192"/>
    <n v="207"/>
  </r>
  <r>
    <x v="2"/>
    <x v="0"/>
    <x v="13"/>
    <x v="193"/>
    <n v="96"/>
  </r>
  <r>
    <x v="6"/>
    <x v="3"/>
    <x v="7"/>
    <x v="194"/>
    <n v="81"/>
  </r>
  <r>
    <x v="2"/>
    <x v="3"/>
    <x v="17"/>
    <x v="195"/>
    <n v="306"/>
  </r>
  <r>
    <x v="9"/>
    <x v="3"/>
    <x v="20"/>
    <x v="196"/>
    <n v="279"/>
  </r>
  <r>
    <x v="7"/>
    <x v="4"/>
    <x v="2"/>
    <x v="197"/>
    <n v="3"/>
  </r>
  <r>
    <x v="5"/>
    <x v="3"/>
    <x v="18"/>
    <x v="198"/>
    <n v="198"/>
  </r>
  <r>
    <x v="6"/>
    <x v="3"/>
    <x v="3"/>
    <x v="199"/>
    <n v="249"/>
  </r>
  <r>
    <x v="4"/>
    <x v="5"/>
    <x v="10"/>
    <x v="200"/>
    <n v="75"/>
  </r>
  <r>
    <x v="2"/>
    <x v="2"/>
    <x v="1"/>
    <x v="201"/>
    <n v="189"/>
  </r>
  <r>
    <x v="5"/>
    <x v="2"/>
    <x v="1"/>
    <x v="202"/>
    <n v="87"/>
  </r>
  <r>
    <x v="3"/>
    <x v="2"/>
    <x v="0"/>
    <x v="60"/>
    <n v="174"/>
  </r>
  <r>
    <x v="7"/>
    <x v="3"/>
    <x v="16"/>
    <x v="203"/>
    <n v="36"/>
  </r>
  <r>
    <x v="2"/>
    <x v="4"/>
    <x v="17"/>
    <x v="204"/>
    <n v="60"/>
  </r>
  <r>
    <x v="8"/>
    <x v="1"/>
    <x v="14"/>
    <x v="103"/>
    <n v="78"/>
  </r>
  <r>
    <x v="2"/>
    <x v="2"/>
    <x v="0"/>
    <x v="205"/>
    <n v="57"/>
  </r>
  <r>
    <x v="2"/>
    <x v="0"/>
    <x v="19"/>
    <x v="206"/>
    <n v="45"/>
  </r>
  <r>
    <x v="3"/>
    <x v="4"/>
    <x v="7"/>
    <x v="207"/>
    <n v="3"/>
  </r>
  <r>
    <x v="9"/>
    <x v="1"/>
    <x v="16"/>
    <x v="208"/>
    <n v="6"/>
  </r>
  <r>
    <x v="6"/>
    <x v="0"/>
    <x v="4"/>
    <x v="209"/>
    <n v="21"/>
  </r>
  <r>
    <x v="6"/>
    <x v="2"/>
    <x v="3"/>
    <x v="210"/>
    <n v="3"/>
  </r>
  <r>
    <x v="1"/>
    <x v="5"/>
    <x v="6"/>
    <x v="211"/>
    <n v="288"/>
  </r>
  <r>
    <x v="4"/>
    <x v="2"/>
    <x v="11"/>
    <x v="212"/>
    <n v="30"/>
  </r>
  <r>
    <x v="0"/>
    <x v="4"/>
    <x v="21"/>
    <x v="213"/>
    <n v="87"/>
  </r>
  <r>
    <x v="0"/>
    <x v="3"/>
    <x v="18"/>
    <x v="214"/>
    <n v="30"/>
  </r>
  <r>
    <x v="6"/>
    <x v="4"/>
    <x v="15"/>
    <x v="215"/>
    <n v="168"/>
  </r>
  <r>
    <x v="0"/>
    <x v="2"/>
    <x v="18"/>
    <x v="216"/>
    <n v="306"/>
  </r>
  <r>
    <x v="4"/>
    <x v="1"/>
    <x v="2"/>
    <x v="217"/>
    <n v="402"/>
  </r>
  <r>
    <x v="8"/>
    <x v="0"/>
    <x v="19"/>
    <x v="218"/>
    <n v="327"/>
  </r>
  <r>
    <x v="0"/>
    <x v="0"/>
    <x v="18"/>
    <x v="219"/>
    <n v="93"/>
  </r>
  <r>
    <x v="9"/>
    <x v="1"/>
    <x v="8"/>
    <x v="220"/>
    <n v="96"/>
  </r>
  <r>
    <x v="1"/>
    <x v="3"/>
    <x v="3"/>
    <x v="221"/>
    <n v="27"/>
  </r>
  <r>
    <x v="2"/>
    <x v="4"/>
    <x v="21"/>
    <x v="222"/>
    <n v="99"/>
  </r>
  <r>
    <x v="2"/>
    <x v="4"/>
    <x v="5"/>
    <x v="223"/>
    <n v="87"/>
  </r>
  <r>
    <x v="9"/>
    <x v="0"/>
    <x v="20"/>
    <x v="224"/>
    <n v="288"/>
  </r>
  <r>
    <x v="1"/>
    <x v="1"/>
    <x v="13"/>
    <x v="225"/>
    <n v="363"/>
  </r>
  <r>
    <x v="9"/>
    <x v="5"/>
    <x v="9"/>
    <x v="226"/>
    <n v="87"/>
  </r>
  <r>
    <x v="4"/>
    <x v="5"/>
    <x v="9"/>
    <x v="227"/>
    <n v="150"/>
  </r>
  <r>
    <x v="7"/>
    <x v="1"/>
    <x v="9"/>
    <x v="228"/>
    <n v="303"/>
  </r>
  <r>
    <x v="5"/>
    <x v="1"/>
    <x v="19"/>
    <x v="229"/>
    <n v="288"/>
  </r>
  <r>
    <x v="9"/>
    <x v="2"/>
    <x v="11"/>
    <x v="230"/>
    <n v="75"/>
  </r>
  <r>
    <x v="0"/>
    <x v="4"/>
    <x v="6"/>
    <x v="231"/>
    <n v="39"/>
  </r>
  <r>
    <x v="4"/>
    <x v="5"/>
    <x v="1"/>
    <x v="232"/>
    <n v="123"/>
  </r>
  <r>
    <x v="0"/>
    <x v="2"/>
    <x v="2"/>
    <x v="233"/>
    <n v="36"/>
  </r>
  <r>
    <x v="6"/>
    <x v="5"/>
    <x v="7"/>
    <x v="171"/>
    <n v="237"/>
  </r>
  <r>
    <x v="0"/>
    <x v="2"/>
    <x v="11"/>
    <x v="234"/>
    <n v="201"/>
  </r>
  <r>
    <x v="7"/>
    <x v="2"/>
    <x v="9"/>
    <x v="235"/>
    <n v="48"/>
  </r>
  <r>
    <x v="6"/>
    <x v="1"/>
    <x v="7"/>
    <x v="236"/>
    <n v="84"/>
  </r>
  <r>
    <x v="1"/>
    <x v="0"/>
    <x v="20"/>
    <x v="237"/>
    <n v="87"/>
  </r>
  <r>
    <x v="5"/>
    <x v="4"/>
    <x v="0"/>
    <x v="238"/>
    <n v="312"/>
  </r>
  <r>
    <x v="8"/>
    <x v="3"/>
    <x v="19"/>
    <x v="159"/>
    <n v="102"/>
  </r>
  <r>
    <x v="1"/>
    <x v="4"/>
    <x v="20"/>
    <x v="239"/>
    <n v="78"/>
  </r>
  <r>
    <x v="8"/>
    <x v="5"/>
    <x v="14"/>
    <x v="240"/>
    <n v="117"/>
  </r>
  <r>
    <x v="3"/>
    <x v="1"/>
    <x v="15"/>
    <x v="213"/>
    <n v="99"/>
  </r>
  <r>
    <x v="0"/>
    <x v="1"/>
    <x v="17"/>
    <x v="190"/>
    <n v="48"/>
  </r>
  <r>
    <x v="5"/>
    <x v="5"/>
    <x v="16"/>
    <x v="241"/>
    <n v="24"/>
  </r>
  <r>
    <x v="0"/>
    <x v="3"/>
    <x v="16"/>
    <x v="242"/>
    <n v="42"/>
  </r>
  <r>
    <x v="4"/>
    <x v="1"/>
    <x v="13"/>
    <x v="243"/>
    <n v="270"/>
  </r>
  <r>
    <x v="1"/>
    <x v="2"/>
    <x v="14"/>
    <x v="48"/>
    <n v="150"/>
  </r>
  <r>
    <x v="7"/>
    <x v="0"/>
    <x v="16"/>
    <x v="244"/>
    <n v="42"/>
  </r>
  <r>
    <x v="0"/>
    <x v="1"/>
    <x v="12"/>
    <x v="245"/>
    <n v="126"/>
  </r>
  <r>
    <x v="4"/>
    <x v="0"/>
    <x v="21"/>
    <x v="246"/>
    <n v="6"/>
  </r>
  <r>
    <x v="8"/>
    <x v="1"/>
    <x v="16"/>
    <x v="121"/>
    <n v="276"/>
  </r>
  <r>
    <x v="8"/>
    <x v="5"/>
    <x v="9"/>
    <x v="206"/>
    <n v="93"/>
  </r>
  <r>
    <x v="7"/>
    <x v="2"/>
    <x v="6"/>
    <x v="247"/>
    <n v="246"/>
  </r>
  <r>
    <x v="4"/>
    <x v="3"/>
    <x v="17"/>
    <x v="248"/>
    <n v="3"/>
  </r>
  <r>
    <x v="1"/>
    <x v="4"/>
    <x v="18"/>
    <x v="249"/>
    <n v="63"/>
  </r>
  <r>
    <x v="6"/>
    <x v="1"/>
    <x v="6"/>
    <x v="117"/>
    <n v="246"/>
  </r>
  <r>
    <x v="7"/>
    <x v="5"/>
    <x v="15"/>
    <x v="250"/>
    <n v="120"/>
  </r>
  <r>
    <x v="7"/>
    <x v="4"/>
    <x v="6"/>
    <x v="251"/>
    <n v="348"/>
  </r>
  <r>
    <x v="3"/>
    <x v="5"/>
    <x v="14"/>
    <x v="252"/>
    <n v="126"/>
  </r>
  <r>
    <x v="4"/>
    <x v="1"/>
    <x v="0"/>
    <x v="253"/>
    <n v="123"/>
  </r>
  <r>
    <x v="6"/>
    <x v="4"/>
    <x v="4"/>
    <x v="254"/>
    <n v="45"/>
  </r>
  <r>
    <x v="9"/>
    <x v="4"/>
    <x v="2"/>
    <x v="255"/>
    <n v="126"/>
  </r>
  <r>
    <x v="0"/>
    <x v="0"/>
    <x v="12"/>
    <x v="256"/>
    <n v="72"/>
  </r>
  <r>
    <x v="4"/>
    <x v="2"/>
    <x v="12"/>
    <x v="257"/>
    <n v="135"/>
  </r>
  <r>
    <x v="9"/>
    <x v="5"/>
    <x v="7"/>
    <x v="258"/>
    <n v="24"/>
  </r>
  <r>
    <x v="5"/>
    <x v="2"/>
    <x v="6"/>
    <x v="259"/>
    <n v="117"/>
  </r>
  <r>
    <x v="8"/>
    <x v="3"/>
    <x v="12"/>
    <x v="260"/>
    <n v="51"/>
  </r>
  <r>
    <x v="7"/>
    <x v="3"/>
    <x v="14"/>
    <x v="261"/>
    <n v="36"/>
  </r>
  <r>
    <x v="2"/>
    <x v="1"/>
    <x v="18"/>
    <x v="262"/>
    <n v="144"/>
  </r>
  <r>
    <x v="2"/>
    <x v="2"/>
    <x v="4"/>
    <x v="263"/>
    <n v="114"/>
  </r>
  <r>
    <x v="5"/>
    <x v="0"/>
    <x v="0"/>
    <x v="264"/>
    <n v="54"/>
  </r>
  <r>
    <x v="5"/>
    <x v="0"/>
    <x v="10"/>
    <x v="64"/>
    <n v="333"/>
  </r>
  <r>
    <x v="8"/>
    <x v="0"/>
    <x v="2"/>
    <x v="62"/>
    <n v="366"/>
  </r>
  <r>
    <x v="8"/>
    <x v="4"/>
    <x v="21"/>
    <x v="265"/>
    <n v="303"/>
  </r>
  <r>
    <x v="7"/>
    <x v="3"/>
    <x v="5"/>
    <x v="65"/>
    <n v="126"/>
  </r>
  <r>
    <x v="3"/>
    <x v="0"/>
    <x v="16"/>
    <x v="266"/>
    <n v="231"/>
  </r>
  <r>
    <x v="2"/>
    <x v="4"/>
    <x v="4"/>
    <x v="267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F331:J337" firstHeaderRow="0" firstDataRow="1" firstDataCol="1"/>
  <pivotFields count="5">
    <pivotField showAll="0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6" showAll="0"/>
    <pivotField dataField="1" numFmtId="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nits" fld="4" baseField="0" baseItem="0"/>
    <dataField name=" " fld="4" baseField="0" baseItem="0"/>
    <dataField name="Sum of Amount" fld="3" baseField="0" baseItem="0"/>
    <dataField name="Sum of Amount2" fld="3" baseField="0" baseItem="0"/>
  </dataFields>
  <formats count="2">
    <format dxfId="5">
      <pivotArea dataOnly="0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4294967294" count="1">
            <x v="0"/>
          </reference>
        </references>
      </pivotArea>
    </format>
  </formats>
  <conditionalFormats count="3">
    <conditionalFormat scope="field" priority="10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  <conditionalFormat scope="field" priority="9">
      <pivotAreas count="1">
        <pivotArea outline="0" collapsedLevelsAreSubtotals="1" fieldPosition="0">
          <references count="2">
            <reference field="4294967294" count="1" selected="0">
              <x v="3"/>
            </reference>
            <reference field="1" count="0" selected="0"/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81:M418" firstHeaderRow="1" firstDataRow="1" firstDataCol="1"/>
  <pivotFields count="5">
    <pivotField axis="axisRow" showAll="0" measureFilter="1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showAll="0" measureFilter="1" sortType="ascending">
      <items count="7">
        <item x="4"/>
        <item x="2"/>
        <item x="5"/>
        <item x="0"/>
        <item x="3"/>
        <item x="1"/>
        <item t="default"/>
      </items>
    </pivotField>
    <pivotField showAll="0"/>
    <pivotField dataField="1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/>
  </pivotFields>
  <rowFields count="2">
    <field x="1"/>
    <field x="0"/>
  </rowFields>
  <rowItems count="37">
    <i>
      <x/>
    </i>
    <i r="1">
      <x/>
    </i>
    <i r="1">
      <x v="3"/>
    </i>
    <i r="1">
      <x v="5"/>
    </i>
    <i r="1">
      <x v="7"/>
    </i>
    <i r="1">
      <x v="9"/>
    </i>
    <i>
      <x v="1"/>
    </i>
    <i r="1">
      <x/>
    </i>
    <i r="1">
      <x v="2"/>
    </i>
    <i r="1">
      <x v="4"/>
    </i>
    <i r="1">
      <x v="5"/>
    </i>
    <i r="1">
      <x v="7"/>
    </i>
    <i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3"/>
    </i>
    <i r="1">
      <x v="4"/>
    </i>
    <i r="1">
      <x v="7"/>
    </i>
    <i r="1">
      <x v="9"/>
    </i>
    <i>
      <x v="4"/>
    </i>
    <i r="1">
      <x/>
    </i>
    <i r="1">
      <x v="1"/>
    </i>
    <i r="1">
      <x v="5"/>
    </i>
    <i r="1">
      <x v="8"/>
    </i>
    <i r="1">
      <x v="9"/>
    </i>
    <i>
      <x v="5"/>
    </i>
    <i r="1">
      <x v="1"/>
    </i>
    <i r="1">
      <x v="3"/>
    </i>
    <i r="1">
      <x v="5"/>
    </i>
    <i r="1">
      <x v="6"/>
    </i>
    <i r="1">
      <x v="9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5" filterVal="5"/>
        </filterColumn>
      </autoFilter>
    </filter>
    <filter fld="1" type="count" evalOrder="-1" id="5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81:J418" firstHeaderRow="1" firstDataRow="1" firstDataCol="1"/>
  <pivotFields count="5">
    <pivotField axis="axisRow" showAll="0" measureFilter="1">
      <items count="11">
        <item x="7"/>
        <item x="1"/>
        <item x="3"/>
        <item x="5"/>
        <item x="4"/>
        <item x="6"/>
        <item x="8"/>
        <item x="2"/>
        <item x="9"/>
        <item x="0"/>
        <item t="default"/>
      </items>
    </pivotField>
    <pivotField axis="axisRow" showAll="0" measureFilter="1" sortType="descending">
      <items count="7">
        <item x="1"/>
        <item x="3"/>
        <item x="0"/>
        <item x="5"/>
        <item x="2"/>
        <item x="4"/>
        <item t="default"/>
      </items>
    </pivotField>
    <pivotField showAll="0"/>
    <pivotField dataField="1" numFmtId="6" showAll="0">
      <items count="269">
        <item x="143"/>
        <item x="25"/>
        <item x="131"/>
        <item x="78"/>
        <item x="80"/>
        <item x="75"/>
        <item x="191"/>
        <item x="123"/>
        <item x="58"/>
        <item x="235"/>
        <item x="233"/>
        <item x="43"/>
        <item x="224"/>
        <item x="13"/>
        <item x="130"/>
        <item x="202"/>
        <item x="18"/>
        <item x="140"/>
        <item x="199"/>
        <item x="237"/>
        <item x="88"/>
        <item x="236"/>
        <item x="50"/>
        <item x="125"/>
        <item x="109"/>
        <item x="30"/>
        <item x="178"/>
        <item x="83"/>
        <item x="213"/>
        <item x="162"/>
        <item x="261"/>
        <item x="226"/>
        <item x="180"/>
        <item x="266"/>
        <item x="95"/>
        <item x="135"/>
        <item x="116"/>
        <item x="73"/>
        <item x="66"/>
        <item x="62"/>
        <item x="230"/>
        <item x="2"/>
        <item x="198"/>
        <item x="82"/>
        <item x="187"/>
        <item x="243"/>
        <item x="57"/>
        <item x="34"/>
        <item x="185"/>
        <item x="8"/>
        <item x="217"/>
        <item x="257"/>
        <item x="102"/>
        <item x="108"/>
        <item x="41"/>
        <item x="55"/>
        <item x="110"/>
        <item x="114"/>
        <item x="164"/>
        <item x="99"/>
        <item x="228"/>
        <item x="245"/>
        <item x="0"/>
        <item x="190"/>
        <item x="159"/>
        <item x="21"/>
        <item x="23"/>
        <item x="189"/>
        <item x="10"/>
        <item x="175"/>
        <item x="36"/>
        <item x="105"/>
        <item x="176"/>
        <item x="26"/>
        <item x="231"/>
        <item x="160"/>
        <item x="138"/>
        <item x="103"/>
        <item x="4"/>
        <item x="15"/>
        <item x="153"/>
        <item x="263"/>
        <item x="259"/>
        <item x="22"/>
        <item x="240"/>
        <item x="200"/>
        <item x="68"/>
        <item x="249"/>
        <item x="151"/>
        <item x="38"/>
        <item x="61"/>
        <item x="167"/>
        <item x="91"/>
        <item x="42"/>
        <item x="262"/>
        <item x="222"/>
        <item x="14"/>
        <item x="84"/>
        <item x="132"/>
        <item x="113"/>
        <item x="208"/>
        <item x="157"/>
        <item x="174"/>
        <item x="12"/>
        <item x="6"/>
        <item x="225"/>
        <item x="89"/>
        <item x="97"/>
        <item x="154"/>
        <item x="118"/>
        <item x="179"/>
        <item x="244"/>
        <item x="94"/>
        <item x="71"/>
        <item x="206"/>
        <item x="96"/>
        <item x="201"/>
        <item x="248"/>
        <item x="136"/>
        <item x="166"/>
        <item x="247"/>
        <item x="186"/>
        <item x="87"/>
        <item x="216"/>
        <item x="141"/>
        <item x="37"/>
        <item x="47"/>
        <item x="161"/>
        <item x="147"/>
        <item x="220"/>
        <item x="211"/>
        <item x="197"/>
        <item x="145"/>
        <item x="181"/>
        <item x="260"/>
        <item x="93"/>
        <item x="128"/>
        <item x="227"/>
        <item x="72"/>
        <item x="156"/>
        <item x="79"/>
        <item x="241"/>
        <item x="267"/>
        <item x="172"/>
        <item x="195"/>
        <item x="33"/>
        <item x="11"/>
        <item x="65"/>
        <item x="258"/>
        <item x="204"/>
        <item x="59"/>
        <item x="90"/>
        <item x="212"/>
        <item x="251"/>
        <item x="40"/>
        <item x="234"/>
        <item x="122"/>
        <item x="129"/>
        <item x="64"/>
        <item x="158"/>
        <item x="148"/>
        <item x="119"/>
        <item x="28"/>
        <item x="183"/>
        <item x="117"/>
        <item x="53"/>
        <item x="253"/>
        <item x="203"/>
        <item x="196"/>
        <item x="252"/>
        <item x="44"/>
        <item x="168"/>
        <item x="74"/>
        <item x="9"/>
        <item x="7"/>
        <item x="48"/>
        <item x="45"/>
        <item x="229"/>
        <item x="104"/>
        <item x="188"/>
        <item x="169"/>
        <item x="54"/>
        <item x="215"/>
        <item x="120"/>
        <item x="67"/>
        <item x="152"/>
        <item x="126"/>
        <item x="242"/>
        <item x="32"/>
        <item x="207"/>
        <item x="35"/>
        <item x="127"/>
        <item x="210"/>
        <item x="60"/>
        <item x="115"/>
        <item x="219"/>
        <item x="173"/>
        <item x="171"/>
        <item x="177"/>
        <item x="27"/>
        <item x="214"/>
        <item x="124"/>
        <item x="29"/>
        <item x="239"/>
        <item x="264"/>
        <item x="52"/>
        <item x="106"/>
        <item x="121"/>
        <item x="1"/>
        <item x="232"/>
        <item x="101"/>
        <item x="111"/>
        <item x="246"/>
        <item x="137"/>
        <item x="182"/>
        <item x="255"/>
        <item x="194"/>
        <item x="39"/>
        <item x="31"/>
        <item x="85"/>
        <item x="170"/>
        <item x="193"/>
        <item x="146"/>
        <item x="218"/>
        <item x="139"/>
        <item x="86"/>
        <item x="254"/>
        <item x="250"/>
        <item x="150"/>
        <item x="16"/>
        <item x="56"/>
        <item x="81"/>
        <item x="149"/>
        <item x="133"/>
        <item x="107"/>
        <item x="20"/>
        <item x="51"/>
        <item x="142"/>
        <item x="70"/>
        <item x="209"/>
        <item x="265"/>
        <item x="144"/>
        <item x="5"/>
        <item x="77"/>
        <item x="256"/>
        <item x="205"/>
        <item x="46"/>
        <item x="19"/>
        <item x="223"/>
        <item x="3"/>
        <item x="221"/>
        <item x="63"/>
        <item x="98"/>
        <item x="192"/>
        <item x="134"/>
        <item x="163"/>
        <item x="238"/>
        <item x="184"/>
        <item x="24"/>
        <item x="100"/>
        <item x="165"/>
        <item x="112"/>
        <item x="92"/>
        <item x="155"/>
        <item x="76"/>
        <item x="69"/>
        <item x="17"/>
        <item x="49"/>
        <item t="default"/>
      </items>
    </pivotField>
    <pivotField numFmtId="3" showAll="0"/>
  </pivotFields>
  <rowFields count="2">
    <field x="1"/>
    <field x="0"/>
  </rowFields>
  <rowItems count="37">
    <i>
      <x/>
    </i>
    <i r="1">
      <x v="1"/>
    </i>
    <i r="1">
      <x v="3"/>
    </i>
    <i r="1">
      <x v="5"/>
    </i>
    <i r="1">
      <x v="6"/>
    </i>
    <i r="1">
      <x v="9"/>
    </i>
    <i>
      <x v="1"/>
    </i>
    <i r="1">
      <x/>
    </i>
    <i r="1">
      <x v="1"/>
    </i>
    <i r="1">
      <x v="5"/>
    </i>
    <i r="1">
      <x v="8"/>
    </i>
    <i r="1">
      <x v="9"/>
    </i>
    <i>
      <x v="2"/>
    </i>
    <i r="1">
      <x/>
    </i>
    <i r="1">
      <x v="3"/>
    </i>
    <i r="1">
      <x v="4"/>
    </i>
    <i r="1">
      <x v="7"/>
    </i>
    <i r="1">
      <x v="9"/>
    </i>
    <i>
      <x v="3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2"/>
    </i>
    <i r="1">
      <x v="4"/>
    </i>
    <i r="1">
      <x v="5"/>
    </i>
    <i r="1">
      <x v="7"/>
    </i>
    <i>
      <x v="5"/>
    </i>
    <i r="1">
      <x/>
    </i>
    <i r="1">
      <x v="3"/>
    </i>
    <i r="1">
      <x v="5"/>
    </i>
    <i r="1">
      <x v="7"/>
    </i>
    <i r="1">
      <x v="9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filters count="2">
    <filter fld="0" type="count" evalOrder="-1" id="1" iMeasureFld="0">
      <autoFilter ref="A1">
        <filterColumn colId="0">
          <top10 val="5" filterVal="5"/>
        </filterColumn>
      </autoFilter>
    </filter>
    <filter fld="1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331:N337" firstHeaderRow="0" firstDataRow="1" firstDataCol="1"/>
  <pivotFields count="5">
    <pivotField showAll="0"/>
    <pivotField showAll="0"/>
    <pivotField axis="axisRow" showAll="0" measureFilter="1">
      <items count="23">
        <item x="8"/>
        <item x="0"/>
        <item x="17"/>
        <item x="15"/>
        <item x="7"/>
        <item x="2"/>
        <item x="21"/>
        <item x="19"/>
        <item x="1"/>
        <item x="3"/>
        <item x="9"/>
        <item x="14"/>
        <item x="12"/>
        <item x="11"/>
        <item x="10"/>
        <item x="13"/>
        <item x="18"/>
        <item x="5"/>
        <item x="16"/>
        <item x="6"/>
        <item x="20"/>
        <item x="4"/>
        <item t="default"/>
      </items>
    </pivotField>
    <pivotField dataField="1" numFmtId="6" showAll="0"/>
    <pivotField dataField="1" numFmtId="3" showAll="0"/>
  </pivotFields>
  <rowFields count="1">
    <field x="2"/>
  </rowFields>
  <rowItems count="6">
    <i>
      <x v="6"/>
    </i>
    <i>
      <x v="7"/>
    </i>
    <i>
      <x v="8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Units" fld="4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3:L14" totalsRowShown="0" headerRowDxfId="17">
  <autoFilter ref="A3:L14"/>
  <tableColumns count="12">
    <tableColumn id="1" name="ROLL NO"/>
    <tableColumn id="2" name="NAMES"/>
    <tableColumn id="3" name="MATH"/>
    <tableColumn id="4" name="ENGLISH"/>
    <tableColumn id="5" name="AGRIC"/>
    <tableColumn id="6" name="BIOLOGY"/>
    <tableColumn id="7" name="S.S.T"/>
    <tableColumn id="8" name="TOTAL"/>
    <tableColumn id="9" name="PECENTAGE" dataDxfId="16">
      <calculatedColumnFormula>H4/300*100</calculatedColumnFormula>
    </tableColumn>
    <tableColumn id="10" name="RESULT">
      <calculatedColumnFormula>IF(COUNTIF(C4:G4,"&gt;=333")=5,"PASS",IF(COUNTIF(C4:G4,"&lt;33")&gt;=3,"Fail","COMPARTMENT"))</calculatedColumnFormula>
    </tableColumn>
    <tableColumn id="11" name="GRADE">
      <calculatedColumnFormula>IF(I6&gt;=80,"A",IF(I6&gt;=70,"B",IF(I6&gt;=60,"C",IF(I6&gt;=50,"D","E"))))</calculatedColumnFormula>
    </tableColumn>
    <tableColumn id="12" name="DIVIS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45:H59" totalsRowCount="1">
  <autoFilter ref="B45:H58"/>
  <tableColumns count="7">
    <tableColumn id="1" name="Column1" totalsRowLabel="Total">
      <calculatedColumnFormula>RANDBETWEEN(70,200)</calculatedColumnFormula>
    </tableColumn>
    <tableColumn id="2" name="Column2">
      <calculatedColumnFormula>RANDBETWEEN(70,200)</calculatedColumnFormula>
    </tableColumn>
    <tableColumn id="3" name="Column3">
      <calculatedColumnFormula>RANDBETWEEN(70,200)</calculatedColumnFormula>
    </tableColumn>
    <tableColumn id="4" name="Column4">
      <calculatedColumnFormula>RANDBETWEEN(70,200)</calculatedColumnFormula>
    </tableColumn>
    <tableColumn id="5" name="Column5">
      <calculatedColumnFormula>RANDBETWEEN(70,200)</calculatedColumnFormula>
    </tableColumn>
    <tableColumn id="6" name="Column6">
      <calculatedColumnFormula>RANDBETWEEN(70,200)</calculatedColumnFormula>
    </tableColumn>
    <tableColumn id="7" name="Column7" totalsRowFunction="sum">
      <calculatedColumnFormula>RANDBETWEEN(70,200)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Customer" displayName="Customer" ref="B11:F311" totalsRowShown="0" headerRowDxfId="4">
  <tableColumns count="5">
    <tableColumn id="1" name="Sales Person"/>
    <tableColumn id="2" name="Geography"/>
    <tableColumn id="3" name="Product"/>
    <tableColumn id="4" name="Amount" dataDxfId="3"/>
    <tableColumn id="5" name="Units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Customer6" displayName="Customer6" ref="H11:L311" totalsRowShown="0" headerRowDxfId="15">
  <autoFilter ref="H11:L311"/>
  <tableColumns count="5">
    <tableColumn id="1" name="Sales Person"/>
    <tableColumn id="2" name="Geography"/>
    <tableColumn id="3" name="Product"/>
    <tableColumn id="4" name="Amount" dataDxfId="14"/>
    <tableColumn id="5" name="Units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Customer78" displayName="Customer78" ref="C344:G644" totalsRowShown="0" headerRowDxfId="12">
  <tableColumns count="5">
    <tableColumn id="1" name="Sales Person"/>
    <tableColumn id="2" name="Geography"/>
    <tableColumn id="3" name="Product"/>
    <tableColumn id="4" name="Amount" dataDxfId="11"/>
    <tableColumn id="5" name="Units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ustomer67" displayName="Customer67" ref="N11:R311" totalsRowShown="0" headerRowDxfId="9">
  <autoFilter ref="N11:R311"/>
  <sortState ref="M12:Q311">
    <sortCondition descending="1" ref="Q332:Q632"/>
  </sortState>
  <tableColumns count="5">
    <tableColumn id="1" name="Sales Person"/>
    <tableColumn id="2" name="Geography"/>
    <tableColumn id="3" name="Product"/>
    <tableColumn id="4" name="Amount" dataDxfId="8"/>
    <tableColumn id="5" name="Unit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10" Type="http://schemas.openxmlformats.org/officeDocument/2006/relationships/table" Target="../tables/table6.xml"/><Relationship Id="rId4" Type="http://schemas.openxmlformats.org/officeDocument/2006/relationships/pivotTable" Target="../pivotTables/pivotTable4.xm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abSelected="1" workbookViewId="0">
      <selection sqref="A1:O1"/>
    </sheetView>
  </sheetViews>
  <sheetFormatPr defaultRowHeight="15" x14ac:dyDescent="0.25"/>
  <cols>
    <col min="1" max="1" width="10.7109375" customWidth="1"/>
    <col min="2" max="2" width="9.5703125" customWidth="1"/>
    <col min="4" max="4" width="10.5703125" customWidth="1"/>
    <col min="6" max="6" width="13" customWidth="1"/>
    <col min="9" max="9" width="13.42578125" customWidth="1"/>
    <col min="10" max="10" width="15.140625" bestFit="1" customWidth="1"/>
    <col min="12" max="12" width="14.140625" customWidth="1"/>
    <col min="25" max="26" width="12" bestFit="1" customWidth="1"/>
  </cols>
  <sheetData>
    <row r="1" spans="1:15" x14ac:dyDescent="0.25">
      <c r="A1" s="55" t="s">
        <v>208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3" spans="1:15" x14ac:dyDescent="0.25">
      <c r="A3" t="s">
        <v>0</v>
      </c>
      <c r="B3" t="s">
        <v>1</v>
      </c>
      <c r="C3" t="s">
        <v>123</v>
      </c>
      <c r="D3" t="s">
        <v>124</v>
      </c>
      <c r="E3" t="s">
        <v>125</v>
      </c>
      <c r="F3" t="s">
        <v>126</v>
      </c>
      <c r="G3" t="s">
        <v>3</v>
      </c>
      <c r="H3" s="52" t="s">
        <v>4</v>
      </c>
      <c r="I3" s="52" t="s">
        <v>5</v>
      </c>
      <c r="J3" s="52" t="s">
        <v>6</v>
      </c>
      <c r="K3" s="52" t="s">
        <v>7</v>
      </c>
      <c r="L3" s="52" t="s">
        <v>8</v>
      </c>
    </row>
    <row r="4" spans="1:15" x14ac:dyDescent="0.25">
      <c r="A4">
        <v>101</v>
      </c>
      <c r="B4" t="s">
        <v>9</v>
      </c>
      <c r="C4">
        <v>20</v>
      </c>
      <c r="D4">
        <v>20</v>
      </c>
      <c r="E4">
        <v>20</v>
      </c>
      <c r="F4">
        <v>20</v>
      </c>
      <c r="G4">
        <v>20</v>
      </c>
      <c r="H4">
        <f t="shared" ref="H4:H13" ca="1" si="0">RANDBETWEEN(30,95)</f>
        <v>33</v>
      </c>
      <c r="I4" s="15">
        <f ca="1">H4/300*100</f>
        <v>11</v>
      </c>
      <c r="J4" t="str">
        <f>IF(COUNTIF(C4:G4,"&gt;=333")=5,"PASS",IF(COUNTIF(C4:G4,"&lt;33")&gt;=3,"Fail","COMPARTMENT"))</f>
        <v>Fail</v>
      </c>
      <c r="K4" t="str">
        <f ca="1">IF(I6&gt;=80,"A",IF(I6&gt;=70,"B",IF(I6&gt;=60,"C",IF(I6&gt;=50,"D","E"))))</f>
        <v>E</v>
      </c>
      <c r="L4" t="str">
        <f ca="1">IF(I4&gt;=60,"FIRST DIVISION",IF(I4&gt;=50,"SECOND DIVITION",IF(I4&gt;=40,"THIRD DIVISION","PASS")))</f>
        <v>PASS</v>
      </c>
    </row>
    <row r="5" spans="1:15" x14ac:dyDescent="0.25">
      <c r="A5">
        <v>102</v>
      </c>
      <c r="B5" t="s">
        <v>10</v>
      </c>
      <c r="C5">
        <v>40</v>
      </c>
      <c r="D5">
        <f t="shared" ref="C5:G13" ca="1" si="1">RANDBETWEEN(30,95)</f>
        <v>80</v>
      </c>
      <c r="E5">
        <f t="shared" ca="1" si="1"/>
        <v>60</v>
      </c>
      <c r="F5">
        <f t="shared" ca="1" si="1"/>
        <v>94</v>
      </c>
      <c r="G5">
        <f t="shared" ca="1" si="1"/>
        <v>44</v>
      </c>
      <c r="H5">
        <f t="shared" ca="1" si="0"/>
        <v>90</v>
      </c>
      <c r="I5" s="15">
        <f t="shared" ref="I5:I14" ca="1" si="2">H5/300*100</f>
        <v>30</v>
      </c>
      <c r="J5" t="str">
        <f t="shared" ref="J5:J14" ca="1" si="3">IF(COUNTIF(C5:G5,"&gt;=333")=5,"PASS",IF(COUNTIF(C5:G5,"&lt;33")&gt;=3,"Fail","COMPARTMENT"))</f>
        <v>COMPARTMENT</v>
      </c>
      <c r="K5" t="str">
        <f ca="1">IF(I7&gt;=80,"A",IF(I7&gt;=70,"B",IF(I7&gt;=60,"C",IF(I7&gt;=50,"D","E"))))</f>
        <v>E</v>
      </c>
    </row>
    <row r="6" spans="1:15" x14ac:dyDescent="0.25">
      <c r="A6">
        <v>103</v>
      </c>
      <c r="B6" t="s">
        <v>11</v>
      </c>
      <c r="C6">
        <f t="shared" ca="1" si="1"/>
        <v>48</v>
      </c>
      <c r="D6">
        <f t="shared" ca="1" si="1"/>
        <v>40</v>
      </c>
      <c r="E6">
        <f t="shared" ca="1" si="1"/>
        <v>93</v>
      </c>
      <c r="F6">
        <f t="shared" ca="1" si="1"/>
        <v>50</v>
      </c>
      <c r="G6">
        <f t="shared" ca="1" si="1"/>
        <v>66</v>
      </c>
      <c r="H6">
        <f t="shared" ca="1" si="0"/>
        <v>51</v>
      </c>
      <c r="I6" s="15">
        <f t="shared" ca="1" si="2"/>
        <v>17</v>
      </c>
      <c r="J6" t="str">
        <f t="shared" ca="1" si="3"/>
        <v>COMPARTMENT</v>
      </c>
      <c r="K6" t="str">
        <f ca="1">IF(I8&gt;=80,"A",IF(I8&gt;=70,"B",IF(I8&gt;=60,"C",IF(I8&gt;=50,"D","E"))))</f>
        <v>E</v>
      </c>
      <c r="L6" t="str">
        <f t="shared" ref="L6" ca="1" si="4">IF(I6&gt;=60,"FIRST DIVISION",IF(I6&gt;=50,"SECOND DIVITION",IF(I6&gt;=40,"THIRD DIVISION","PASS")))</f>
        <v>PASS</v>
      </c>
    </row>
    <row r="7" spans="1:15" x14ac:dyDescent="0.25">
      <c r="A7">
        <v>104</v>
      </c>
      <c r="B7" t="s">
        <v>12</v>
      </c>
      <c r="C7">
        <f t="shared" ca="1" si="1"/>
        <v>46</v>
      </c>
      <c r="D7">
        <f t="shared" ca="1" si="1"/>
        <v>80</v>
      </c>
      <c r="E7">
        <f t="shared" ca="1" si="1"/>
        <v>50</v>
      </c>
      <c r="F7">
        <f t="shared" ca="1" si="1"/>
        <v>41</v>
      </c>
      <c r="G7">
        <f t="shared" ca="1" si="1"/>
        <v>85</v>
      </c>
      <c r="H7">
        <f t="shared" ca="1" si="0"/>
        <v>92</v>
      </c>
      <c r="I7" s="15">
        <f t="shared" ca="1" si="2"/>
        <v>30.666666666666664</v>
      </c>
      <c r="J7" t="str">
        <f t="shared" ca="1" si="3"/>
        <v>COMPARTMENT</v>
      </c>
      <c r="K7" t="str">
        <f ca="1">IF(I9&gt;=80,"A",IF(I9&gt;=70,"B",IF(I9&gt;=60,"C",IF(I9&gt;=50,"D","E"))))</f>
        <v>E</v>
      </c>
    </row>
    <row r="8" spans="1:15" x14ac:dyDescent="0.25">
      <c r="A8">
        <v>105</v>
      </c>
      <c r="B8" t="s">
        <v>13</v>
      </c>
      <c r="C8">
        <f t="shared" ca="1" si="1"/>
        <v>40</v>
      </c>
      <c r="D8">
        <v>30</v>
      </c>
      <c r="E8">
        <v>30</v>
      </c>
      <c r="F8">
        <v>30</v>
      </c>
      <c r="G8">
        <v>30</v>
      </c>
      <c r="H8">
        <f t="shared" ca="1" si="0"/>
        <v>90</v>
      </c>
      <c r="I8" s="15">
        <f t="shared" ca="1" si="2"/>
        <v>30</v>
      </c>
      <c r="J8" t="str">
        <f t="shared" ca="1" si="3"/>
        <v>Fail</v>
      </c>
      <c r="K8" t="str">
        <f ca="1">IF(I10&gt;=80,"A",IF(I10&gt;=70,"B",IF(I10&gt;=60,"C",IF(I10&gt;=50,"D","E"))))</f>
        <v>E</v>
      </c>
      <c r="L8" t="str">
        <f t="shared" ref="L8" ca="1" si="5">IF(I8&gt;=60,"FIRST DIVISION",IF(I8&gt;=50,"SECOND DIVITION",IF(I8&gt;=40,"THIRD DIVISION","PASS")))</f>
        <v>PASS</v>
      </c>
    </row>
    <row r="9" spans="1:15" x14ac:dyDescent="0.25">
      <c r="A9">
        <v>106</v>
      </c>
      <c r="B9" t="s">
        <v>14</v>
      </c>
      <c r="C9">
        <f t="shared" ca="1" si="1"/>
        <v>81</v>
      </c>
      <c r="D9">
        <f t="shared" ca="1" si="1"/>
        <v>32</v>
      </c>
      <c r="E9">
        <f t="shared" ca="1" si="1"/>
        <v>81</v>
      </c>
      <c r="F9">
        <f t="shared" ca="1" si="1"/>
        <v>71</v>
      </c>
      <c r="G9">
        <f t="shared" ca="1" si="1"/>
        <v>42</v>
      </c>
      <c r="H9">
        <f t="shared" ca="1" si="0"/>
        <v>78</v>
      </c>
      <c r="I9" s="15">
        <f t="shared" ca="1" si="2"/>
        <v>26</v>
      </c>
      <c r="J9" t="str">
        <f t="shared" ca="1" si="3"/>
        <v>COMPARTMENT</v>
      </c>
      <c r="K9" t="str">
        <f ca="1">IF(I11&gt;=80,"A",IF(I11&gt;=70,"B",IF(I11&gt;=60,"C",IF(I11&gt;=50,"D","E"))))</f>
        <v>E</v>
      </c>
    </row>
    <row r="10" spans="1:15" x14ac:dyDescent="0.25">
      <c r="A10">
        <v>107</v>
      </c>
      <c r="B10" t="s">
        <v>15</v>
      </c>
      <c r="C10">
        <f t="shared" ca="1" si="1"/>
        <v>46</v>
      </c>
      <c r="D10">
        <f t="shared" ca="1" si="1"/>
        <v>89</v>
      </c>
      <c r="E10">
        <f t="shared" ca="1" si="1"/>
        <v>64</v>
      </c>
      <c r="F10">
        <f t="shared" ca="1" si="1"/>
        <v>88</v>
      </c>
      <c r="G10">
        <f t="shared" ca="1" si="1"/>
        <v>90</v>
      </c>
      <c r="H10">
        <f t="shared" ca="1" si="0"/>
        <v>82</v>
      </c>
      <c r="I10" s="15">
        <f t="shared" ca="1" si="2"/>
        <v>27.333333333333332</v>
      </c>
      <c r="J10" t="str">
        <f t="shared" ca="1" si="3"/>
        <v>COMPARTMENT</v>
      </c>
      <c r="K10" t="str">
        <f>IF(I12&gt;=80,"A",IF(I12&gt;=70,"B",IF(I12&gt;=60,"C",IF(I12&gt;=50,"D","E"))))</f>
        <v>A</v>
      </c>
      <c r="L10" t="str">
        <f t="shared" ref="L10" ca="1" si="6">IF(I10&gt;=60,"FIRST DIVISION",IF(I10&gt;=50,"SECOND DIVITION",IF(I10&gt;=40,"THIRD DIVISION","PASS")))</f>
        <v>PASS</v>
      </c>
    </row>
    <row r="11" spans="1:15" x14ac:dyDescent="0.25">
      <c r="A11">
        <v>108</v>
      </c>
      <c r="B11" t="s">
        <v>16</v>
      </c>
      <c r="C11">
        <f t="shared" ca="1" si="1"/>
        <v>45</v>
      </c>
      <c r="D11">
        <v>60</v>
      </c>
      <c r="E11">
        <f t="shared" ca="1" si="1"/>
        <v>84</v>
      </c>
      <c r="F11">
        <f t="shared" ca="1" si="1"/>
        <v>84</v>
      </c>
      <c r="G11">
        <f t="shared" ca="1" si="1"/>
        <v>64</v>
      </c>
      <c r="H11">
        <f t="shared" ca="1" si="0"/>
        <v>45</v>
      </c>
      <c r="I11" s="15">
        <f t="shared" ca="1" si="2"/>
        <v>15</v>
      </c>
      <c r="J11" t="str">
        <f t="shared" ca="1" si="3"/>
        <v>COMPARTMENT</v>
      </c>
      <c r="K11" t="str">
        <f ca="1">IF(I13&gt;=80,"A",IF(I13&gt;=70,"B",IF(I13&gt;=60,"C",IF(I13&gt;=50,"D","E"))))</f>
        <v>E</v>
      </c>
    </row>
    <row r="12" spans="1:15" x14ac:dyDescent="0.25">
      <c r="A12">
        <v>109</v>
      </c>
      <c r="B12" t="s">
        <v>17</v>
      </c>
      <c r="C12">
        <f t="shared" ca="1" si="1"/>
        <v>77</v>
      </c>
      <c r="D12">
        <f t="shared" ca="1" si="1"/>
        <v>93</v>
      </c>
      <c r="E12">
        <f t="shared" ca="1" si="1"/>
        <v>66</v>
      </c>
      <c r="F12">
        <v>50</v>
      </c>
      <c r="G12">
        <f t="shared" ca="1" si="1"/>
        <v>63</v>
      </c>
      <c r="H12">
        <v>500</v>
      </c>
      <c r="I12" s="15">
        <f t="shared" si="2"/>
        <v>166.66666666666669</v>
      </c>
      <c r="J12" t="str">
        <f t="shared" ca="1" si="3"/>
        <v>COMPARTMENT</v>
      </c>
      <c r="K12" t="str">
        <f>IF(I14&gt;=80,"A",IF(I14&gt;=70,"B",IF(I14&gt;=60,"C",IF(I14&gt;=50,"D","E"))))</f>
        <v>A</v>
      </c>
      <c r="L12" t="str">
        <f t="shared" ref="L12" si="7">IF(I12&gt;=60,"FIRST DIVISION",IF(I12&gt;=50,"SECOND DIVITION",IF(I12&gt;=40,"THIRD DIVISION","PASS")))</f>
        <v>FIRST DIVISION</v>
      </c>
    </row>
    <row r="13" spans="1:15" x14ac:dyDescent="0.25">
      <c r="A13">
        <v>110</v>
      </c>
      <c r="B13" t="s">
        <v>18</v>
      </c>
      <c r="C13">
        <f t="shared" ca="1" si="1"/>
        <v>53</v>
      </c>
      <c r="D13">
        <f t="shared" ca="1" si="1"/>
        <v>37</v>
      </c>
      <c r="E13">
        <f t="shared" ca="1" si="1"/>
        <v>57</v>
      </c>
      <c r="F13">
        <f t="shared" ca="1" si="1"/>
        <v>85</v>
      </c>
      <c r="G13">
        <f t="shared" ca="1" si="1"/>
        <v>88</v>
      </c>
      <c r="H13">
        <f t="shared" ca="1" si="0"/>
        <v>83</v>
      </c>
      <c r="I13" s="15">
        <f t="shared" ca="1" si="2"/>
        <v>27.666666666666668</v>
      </c>
      <c r="J13" t="str">
        <f t="shared" ca="1" si="3"/>
        <v>COMPARTMENT</v>
      </c>
      <c r="K13" t="str">
        <f>IF(I15&gt;=80,"A",IF(I15&gt;=70,"B",IF(I15&gt;=60,"C",IF(I15&gt;=50,"D","E"))))</f>
        <v>E</v>
      </c>
    </row>
    <row r="14" spans="1:15" x14ac:dyDescent="0.25">
      <c r="A14">
        <v>111</v>
      </c>
      <c r="B14" t="s">
        <v>19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2000</v>
      </c>
      <c r="I14" s="15">
        <f t="shared" si="2"/>
        <v>666.66666666666674</v>
      </c>
      <c r="J14" t="str">
        <f t="shared" si="3"/>
        <v>COMPARTMENT</v>
      </c>
      <c r="K14" t="e">
        <f>IF(#REF!&gt;=80,"A",IF(#REF!&gt;=70,"B",IF(#REF!&gt;=60,"C",IF(#REF!&gt;=50,"D","E"))))</f>
        <v>#REF!</v>
      </c>
      <c r="L14" t="str">
        <f t="shared" ref="L14" si="8">IF(I14&gt;=60,"FIRST DIVISION",IF(I14&gt;=50,"SECOND DIVITION",IF(I14&gt;=40,"THIRD DIVISION","PASS")))</f>
        <v>FIRST DIVISION</v>
      </c>
    </row>
    <row r="18" spans="1:30" x14ac:dyDescent="0.25">
      <c r="A18" s="28" t="s">
        <v>20</v>
      </c>
      <c r="B18" s="28" t="s">
        <v>1</v>
      </c>
      <c r="C18" s="28" t="s">
        <v>21</v>
      </c>
      <c r="D18" s="28" t="s">
        <v>2</v>
      </c>
      <c r="E18" s="28" t="s">
        <v>22</v>
      </c>
      <c r="F18" s="28" t="s">
        <v>4</v>
      </c>
      <c r="G18" s="28" t="s">
        <v>23</v>
      </c>
      <c r="H18" s="28" t="s">
        <v>7</v>
      </c>
    </row>
    <row r="19" spans="1:30" x14ac:dyDescent="0.25">
      <c r="A19" s="1">
        <v>1</v>
      </c>
      <c r="B19" s="28" t="s">
        <v>24</v>
      </c>
      <c r="C19" s="28">
        <v>10</v>
      </c>
      <c r="D19" s="28">
        <f t="shared" ref="D19:E26" ca="1" si="9">RANDBETWEEN(20,70)</f>
        <v>27</v>
      </c>
      <c r="E19" s="28">
        <v>20</v>
      </c>
      <c r="F19" s="28">
        <f ca="1">SUM(C19:E19)</f>
        <v>57</v>
      </c>
      <c r="G19" s="28">
        <f ca="1">F23/300*100</f>
        <v>47.666666666666671</v>
      </c>
      <c r="H19" s="28" t="str">
        <f ca="1">IF(G19&gt;=80,"A+",IF(G19&gt;=70,"G",IF(G19&gt;=60,"C",IF(G19&gt;=40,"D",IF(G19&lt;=39,"FAIL",)))))</f>
        <v>D</v>
      </c>
    </row>
    <row r="20" spans="1:30" x14ac:dyDescent="0.25">
      <c r="A20" s="1">
        <v>2</v>
      </c>
      <c r="B20" s="28" t="s">
        <v>25</v>
      </c>
      <c r="C20" s="28">
        <f t="shared" ref="C20:C27" ca="1" si="10">RANDBETWEEN(20,70)</f>
        <v>35</v>
      </c>
      <c r="D20" s="28">
        <f t="shared" ca="1" si="9"/>
        <v>68</v>
      </c>
      <c r="E20" s="28">
        <f t="shared" ca="1" si="9"/>
        <v>69</v>
      </c>
      <c r="F20" s="28">
        <f ca="1">SUM(C20:E20)</f>
        <v>172</v>
      </c>
      <c r="G20" s="28">
        <f ca="1">G19/300*100</f>
        <v>15.888888888888891</v>
      </c>
      <c r="H20" s="28" t="str">
        <f t="shared" ref="H20:H27" ca="1" si="11">IF(G20&gt;=80,"A+",IF(G20&gt;=70,"G",IF(G20&gt;=60,"C",IF(G20&gt;=40,"D",IF(G20&lt;=39,"FAIL",)))))</f>
        <v>FAIL</v>
      </c>
    </row>
    <row r="21" spans="1:30" x14ac:dyDescent="0.25">
      <c r="A21" s="1">
        <v>3</v>
      </c>
      <c r="B21" s="28" t="s">
        <v>26</v>
      </c>
      <c r="C21" s="28">
        <f t="shared" ca="1" si="10"/>
        <v>27</v>
      </c>
      <c r="D21" s="28">
        <f t="shared" ca="1" si="9"/>
        <v>38</v>
      </c>
      <c r="E21" s="28">
        <f t="shared" ca="1" si="9"/>
        <v>56</v>
      </c>
      <c r="F21" s="28">
        <f t="shared" ref="F21:F27" ca="1" si="12">SUM(C21:E21)</f>
        <v>121</v>
      </c>
      <c r="G21" s="28">
        <f ca="1">F24/300*100</f>
        <v>50.666666666666671</v>
      </c>
      <c r="H21" s="28" t="str">
        <f t="shared" ca="1" si="11"/>
        <v>D</v>
      </c>
    </row>
    <row r="22" spans="1:30" x14ac:dyDescent="0.25">
      <c r="A22" s="1">
        <v>4</v>
      </c>
      <c r="B22" s="28" t="s">
        <v>25</v>
      </c>
      <c r="C22" s="28">
        <f t="shared" ca="1" si="10"/>
        <v>41</v>
      </c>
      <c r="D22" s="28">
        <f t="shared" ca="1" si="9"/>
        <v>70</v>
      </c>
      <c r="E22" s="28">
        <f t="shared" ca="1" si="9"/>
        <v>51</v>
      </c>
      <c r="F22" s="28">
        <f t="shared" ca="1" si="12"/>
        <v>162</v>
      </c>
      <c r="G22" s="28">
        <f ca="1">F25/300*100</f>
        <v>42.333333333333336</v>
      </c>
      <c r="H22" s="28" t="str">
        <f t="shared" ca="1" si="11"/>
        <v>D</v>
      </c>
    </row>
    <row r="23" spans="1:30" x14ac:dyDescent="0.25">
      <c r="A23" s="1">
        <v>5</v>
      </c>
      <c r="B23" s="28" t="s">
        <v>27</v>
      </c>
      <c r="C23" s="28">
        <f t="shared" ca="1" si="10"/>
        <v>31</v>
      </c>
      <c r="D23" s="28">
        <f t="shared" ca="1" si="9"/>
        <v>44</v>
      </c>
      <c r="E23" s="28">
        <f t="shared" ca="1" si="9"/>
        <v>68</v>
      </c>
      <c r="F23" s="28">
        <f t="shared" ca="1" si="12"/>
        <v>143</v>
      </c>
      <c r="G23" s="28">
        <f ca="1">F26/300*100</f>
        <v>66.666666666666657</v>
      </c>
      <c r="H23" s="28" t="str">
        <f t="shared" ca="1" si="11"/>
        <v>C</v>
      </c>
    </row>
    <row r="24" spans="1:30" x14ac:dyDescent="0.25">
      <c r="A24" s="1">
        <v>6</v>
      </c>
      <c r="B24" s="28" t="s">
        <v>28</v>
      </c>
      <c r="C24" s="28">
        <f t="shared" ca="1" si="10"/>
        <v>56</v>
      </c>
      <c r="D24" s="28">
        <f t="shared" ca="1" si="9"/>
        <v>26</v>
      </c>
      <c r="E24" s="28">
        <f t="shared" ca="1" si="9"/>
        <v>70</v>
      </c>
      <c r="F24" s="28">
        <f t="shared" ca="1" si="12"/>
        <v>152</v>
      </c>
      <c r="G24" s="28">
        <f ca="1">F27/300*100</f>
        <v>56.666666666666664</v>
      </c>
      <c r="H24" s="28" t="str">
        <f t="shared" ca="1" si="11"/>
        <v>D</v>
      </c>
    </row>
    <row r="25" spans="1:30" x14ac:dyDescent="0.25">
      <c r="A25" s="1">
        <v>7</v>
      </c>
      <c r="B25" s="28" t="s">
        <v>29</v>
      </c>
      <c r="C25" s="28">
        <v>50</v>
      </c>
      <c r="D25" s="28">
        <v>50</v>
      </c>
      <c r="E25" s="28">
        <f t="shared" ca="1" si="9"/>
        <v>27</v>
      </c>
      <c r="F25" s="28">
        <f t="shared" ca="1" si="12"/>
        <v>127</v>
      </c>
      <c r="G25" s="28"/>
      <c r="H25" s="28" t="str">
        <f t="shared" si="11"/>
        <v>FAIL</v>
      </c>
    </row>
    <row r="26" spans="1:30" x14ac:dyDescent="0.25">
      <c r="A26" s="1">
        <v>7</v>
      </c>
      <c r="B26" s="28" t="s">
        <v>30</v>
      </c>
      <c r="C26" s="28">
        <f t="shared" ca="1" si="10"/>
        <v>62</v>
      </c>
      <c r="D26" s="28">
        <v>70</v>
      </c>
      <c r="E26" s="28">
        <f t="shared" ca="1" si="9"/>
        <v>68</v>
      </c>
      <c r="F26" s="28">
        <f t="shared" ca="1" si="12"/>
        <v>200</v>
      </c>
      <c r="G26" s="28">
        <f>F28/300*100</f>
        <v>0</v>
      </c>
      <c r="H26" s="28" t="str">
        <f t="shared" si="11"/>
        <v>FAIL</v>
      </c>
    </row>
    <row r="27" spans="1:30" x14ac:dyDescent="0.25">
      <c r="A27" s="1">
        <v>9</v>
      </c>
      <c r="B27" s="28" t="s">
        <v>31</v>
      </c>
      <c r="C27" s="28">
        <f t="shared" ca="1" si="10"/>
        <v>30</v>
      </c>
      <c r="D27" s="28">
        <v>70</v>
      </c>
      <c r="E27" s="28">
        <v>70</v>
      </c>
      <c r="F27" s="28">
        <f t="shared" ca="1" si="12"/>
        <v>170</v>
      </c>
      <c r="G27" s="28">
        <f>F29/300*100</f>
        <v>0</v>
      </c>
      <c r="H27" s="28" t="str">
        <f t="shared" si="11"/>
        <v>FAIL</v>
      </c>
    </row>
    <row r="31" spans="1:30" s="47" customFormat="1" x14ac:dyDescent="0.25">
      <c r="A31" s="47" t="s">
        <v>127</v>
      </c>
    </row>
    <row r="32" spans="1:30" s="28" customFormat="1" x14ac:dyDescent="0.25">
      <c r="C32" s="31" t="s">
        <v>39</v>
      </c>
      <c r="E32" s="31" t="s">
        <v>40</v>
      </c>
      <c r="G32" s="31" t="s">
        <v>41</v>
      </c>
      <c r="I32" s="31" t="s">
        <v>46</v>
      </c>
      <c r="J32" s="31" t="s">
        <v>47</v>
      </c>
      <c r="K32" s="31" t="s">
        <v>101</v>
      </c>
      <c r="M32" s="31" t="s">
        <v>48</v>
      </c>
      <c r="O32" s="31" t="s">
        <v>50</v>
      </c>
      <c r="U32" s="31" t="s">
        <v>102</v>
      </c>
      <c r="X32" s="31" t="s">
        <v>76</v>
      </c>
      <c r="Z32" s="20"/>
      <c r="AA32" s="18"/>
      <c r="AC32" s="31"/>
      <c r="AD32" s="31"/>
    </row>
    <row r="33" spans="1:28" s="28" customFormat="1" x14ac:dyDescent="0.25">
      <c r="A33" s="28" t="s">
        <v>1</v>
      </c>
      <c r="B33" s="28" t="s">
        <v>44</v>
      </c>
      <c r="F33" s="28" t="s">
        <v>44</v>
      </c>
      <c r="L33" s="28" t="s">
        <v>44</v>
      </c>
      <c r="O33" s="31" t="s">
        <v>51</v>
      </c>
      <c r="P33" s="31" t="s">
        <v>52</v>
      </c>
      <c r="U33" s="31" t="s">
        <v>68</v>
      </c>
      <c r="X33" s="31" t="s">
        <v>1</v>
      </c>
      <c r="Y33" s="31" t="s">
        <v>77</v>
      </c>
      <c r="Z33" s="21" t="s">
        <v>78</v>
      </c>
      <c r="AA33" s="19" t="s">
        <v>79</v>
      </c>
      <c r="AB33" s="28" t="s">
        <v>207</v>
      </c>
    </row>
    <row r="34" spans="1:28" s="28" customFormat="1" x14ac:dyDescent="0.25">
      <c r="A34" s="28" t="s">
        <v>32</v>
      </c>
      <c r="B34" s="28" t="s">
        <v>42</v>
      </c>
      <c r="C34" s="28">
        <v>45</v>
      </c>
      <c r="E34" s="28">
        <v>73</v>
      </c>
      <c r="F34" s="28" t="s">
        <v>42</v>
      </c>
      <c r="G34" s="28">
        <v>12</v>
      </c>
      <c r="I34" s="28">
        <v>3</v>
      </c>
      <c r="J34" s="28" t="s">
        <v>43</v>
      </c>
      <c r="K34" s="28" t="s">
        <v>43</v>
      </c>
      <c r="L34" s="28" t="s">
        <v>42</v>
      </c>
      <c r="M34" s="28">
        <v>345</v>
      </c>
      <c r="O34" s="28" t="s">
        <v>53</v>
      </c>
      <c r="P34" s="28" t="s">
        <v>54</v>
      </c>
      <c r="Q34" s="28" t="str">
        <f>CONCATENATE(O34:O41,P34:P41)</f>
        <v>JoyPraise</v>
      </c>
      <c r="S34" s="28" t="str">
        <f>CONCATENATE(O34," ",P34)</f>
        <v>Joy Praise</v>
      </c>
      <c r="U34" s="28" t="s">
        <v>69</v>
      </c>
      <c r="V34" s="28" t="str">
        <f>IF(U34="Pea", "It’s a good fruit","Bad Fruit")</f>
        <v>Bad Fruit</v>
      </c>
      <c r="X34" s="28" t="s">
        <v>80</v>
      </c>
      <c r="Y34" s="28" t="s">
        <v>88</v>
      </c>
      <c r="Z34" s="20">
        <v>68678687898</v>
      </c>
      <c r="AA34" s="18">
        <v>5000</v>
      </c>
      <c r="AB34" s="28">
        <f>LEN(X34)</f>
        <v>10</v>
      </c>
    </row>
    <row r="35" spans="1:28" s="28" customFormat="1" x14ac:dyDescent="0.25">
      <c r="A35" s="28" t="s">
        <v>33</v>
      </c>
      <c r="B35" s="28" t="s">
        <v>45</v>
      </c>
      <c r="C35" s="28">
        <v>56</v>
      </c>
      <c r="E35" s="28">
        <v>55</v>
      </c>
      <c r="F35" s="28" t="s">
        <v>45</v>
      </c>
      <c r="G35" s="28">
        <v>23</v>
      </c>
      <c r="I35" s="28">
        <v>2</v>
      </c>
      <c r="J35" s="28">
        <v>2</v>
      </c>
      <c r="K35" s="28">
        <v>2</v>
      </c>
      <c r="L35" s="28" t="s">
        <v>45</v>
      </c>
      <c r="M35" s="28">
        <v>367</v>
      </c>
      <c r="O35" s="28" t="s">
        <v>55</v>
      </c>
      <c r="P35" s="28" t="s">
        <v>25</v>
      </c>
      <c r="Q35" s="28" t="str">
        <f t="shared" ref="Q35:Q41" si="13">CONCATENATE(O35:O42,P35:P42)</f>
        <v>Luislove</v>
      </c>
      <c r="S35" s="28" t="str">
        <f t="shared" ref="S35:S41" si="14">CONCATENATE(O35," ",P35)</f>
        <v>Luis love</v>
      </c>
      <c r="U35" s="28" t="s">
        <v>70</v>
      </c>
      <c r="V35" s="28" t="str">
        <f t="shared" ref="V35:V41" si="15">IF(U35="Pea","It’s a good fruit","Bad fruit")</f>
        <v>Bad fruit</v>
      </c>
      <c r="X35" s="28" t="s">
        <v>81</v>
      </c>
      <c r="Y35" s="28" t="s">
        <v>89</v>
      </c>
      <c r="Z35" s="20">
        <v>98764567667</v>
      </c>
      <c r="AA35" s="18">
        <v>6000</v>
      </c>
      <c r="AB35" s="28">
        <f>LEN(X35)</f>
        <v>7</v>
      </c>
    </row>
    <row r="36" spans="1:28" s="28" customFormat="1" x14ac:dyDescent="0.25">
      <c r="A36" s="28" t="s">
        <v>34</v>
      </c>
      <c r="B36" s="28" t="s">
        <v>42</v>
      </c>
      <c r="C36" s="28">
        <v>78</v>
      </c>
      <c r="E36" s="28">
        <v>44</v>
      </c>
      <c r="F36" s="28" t="s">
        <v>42</v>
      </c>
      <c r="G36" s="28">
        <v>23</v>
      </c>
      <c r="I36" s="28">
        <v>56</v>
      </c>
      <c r="J36" s="28">
        <v>4</v>
      </c>
      <c r="K36" s="28">
        <v>4</v>
      </c>
      <c r="L36" s="28" t="s">
        <v>42</v>
      </c>
      <c r="M36" s="28">
        <v>765</v>
      </c>
      <c r="O36" s="28" t="s">
        <v>56</v>
      </c>
      <c r="P36" s="28" t="s">
        <v>57</v>
      </c>
      <c r="Q36" s="28" t="str">
        <f t="shared" si="13"/>
        <v>JamesBrown</v>
      </c>
      <c r="S36" s="28" t="str">
        <f t="shared" si="14"/>
        <v>James Brown</v>
      </c>
      <c r="U36" s="28" t="s">
        <v>73</v>
      </c>
      <c r="V36" s="28" t="str">
        <f t="shared" si="15"/>
        <v>It’s a good fruit</v>
      </c>
      <c r="X36" s="28" t="s">
        <v>82</v>
      </c>
      <c r="Y36" s="28" t="s">
        <v>90</v>
      </c>
      <c r="Z36" s="20">
        <v>80977677878</v>
      </c>
      <c r="AA36" s="18">
        <v>7000</v>
      </c>
      <c r="AB36" s="28">
        <f>LEN(X36)</f>
        <v>11</v>
      </c>
    </row>
    <row r="37" spans="1:28" s="28" customFormat="1" x14ac:dyDescent="0.25">
      <c r="A37" s="28" t="s">
        <v>35</v>
      </c>
      <c r="B37" s="28" t="s">
        <v>99</v>
      </c>
      <c r="C37" s="28">
        <v>75</v>
      </c>
      <c r="E37" s="28">
        <v>64</v>
      </c>
      <c r="F37" s="28" t="s">
        <v>99</v>
      </c>
      <c r="G37" s="28">
        <v>11</v>
      </c>
      <c r="I37" s="28">
        <v>5</v>
      </c>
      <c r="L37" s="28" t="s">
        <v>99</v>
      </c>
      <c r="M37" s="28">
        <v>132</v>
      </c>
      <c r="O37" s="28" t="s">
        <v>58</v>
      </c>
      <c r="P37" s="28" t="s">
        <v>59</v>
      </c>
      <c r="Q37" s="28" t="str">
        <f t="shared" si="13"/>
        <v>Peterpaul</v>
      </c>
      <c r="S37" s="28" t="str">
        <f t="shared" si="14"/>
        <v>Peter paul</v>
      </c>
      <c r="U37" s="28" t="s">
        <v>71</v>
      </c>
      <c r="V37" s="28" t="str">
        <f t="shared" si="15"/>
        <v>Bad fruit</v>
      </c>
      <c r="X37" s="28" t="s">
        <v>83</v>
      </c>
      <c r="Y37" s="28" t="s">
        <v>91</v>
      </c>
      <c r="Z37" s="20">
        <v>58757654567</v>
      </c>
      <c r="AA37" s="18">
        <v>8000</v>
      </c>
      <c r="AB37" s="28">
        <f>LEN(X37)</f>
        <v>10</v>
      </c>
    </row>
    <row r="38" spans="1:28" s="28" customFormat="1" x14ac:dyDescent="0.25">
      <c r="A38" s="28" t="s">
        <v>36</v>
      </c>
      <c r="B38" s="28" t="s">
        <v>100</v>
      </c>
      <c r="C38" s="28">
        <v>63</v>
      </c>
      <c r="E38" s="28">
        <v>66</v>
      </c>
      <c r="F38" s="28" t="s">
        <v>100</v>
      </c>
      <c r="G38" s="28">
        <v>45</v>
      </c>
      <c r="I38" s="28">
        <v>4</v>
      </c>
      <c r="J38" s="28" t="s">
        <v>42</v>
      </c>
      <c r="K38" s="28" t="s">
        <v>42</v>
      </c>
      <c r="L38" s="28" t="s">
        <v>100</v>
      </c>
      <c r="M38" s="28">
        <v>234</v>
      </c>
      <c r="O38" s="28" t="s">
        <v>60</v>
      </c>
      <c r="P38" s="28" t="s">
        <v>62</v>
      </c>
      <c r="Q38" s="28" t="str">
        <f t="shared" si="13"/>
        <v>steffRukky</v>
      </c>
      <c r="S38" s="28" t="str">
        <f t="shared" si="14"/>
        <v>steff Rukky</v>
      </c>
      <c r="U38" s="28" t="s">
        <v>128</v>
      </c>
      <c r="V38" s="28" t="str">
        <f t="shared" si="15"/>
        <v>It’s a good fruit</v>
      </c>
      <c r="X38" s="28" t="s">
        <v>84</v>
      </c>
      <c r="Y38" s="28" t="s">
        <v>92</v>
      </c>
      <c r="Z38" s="20">
        <v>76875689708</v>
      </c>
      <c r="AA38" s="18">
        <v>9000</v>
      </c>
      <c r="AB38" s="28">
        <f>LEN(X38)</f>
        <v>9</v>
      </c>
    </row>
    <row r="39" spans="1:28" s="28" customFormat="1" x14ac:dyDescent="0.25">
      <c r="A39" s="28" t="s">
        <v>37</v>
      </c>
      <c r="B39" s="28" t="s">
        <v>45</v>
      </c>
      <c r="C39" s="28">
        <v>874</v>
      </c>
      <c r="E39" s="28">
        <v>75</v>
      </c>
      <c r="F39" s="28" t="s">
        <v>45</v>
      </c>
      <c r="G39" s="28">
        <v>23</v>
      </c>
      <c r="I39" s="28">
        <v>5</v>
      </c>
      <c r="J39" s="28">
        <v>7</v>
      </c>
      <c r="K39" s="28">
        <v>7</v>
      </c>
      <c r="L39" s="28" t="s">
        <v>45</v>
      </c>
      <c r="M39" s="28">
        <v>432</v>
      </c>
      <c r="O39" s="28" t="s">
        <v>61</v>
      </c>
      <c r="P39" s="28" t="s">
        <v>63</v>
      </c>
      <c r="Q39" s="28" t="str">
        <f t="shared" si="13"/>
        <v>StelaMia</v>
      </c>
      <c r="S39" s="28" t="str">
        <f t="shared" si="14"/>
        <v>Stela Mia</v>
      </c>
      <c r="U39" s="28" t="s">
        <v>72</v>
      </c>
      <c r="V39" s="28" t="str">
        <f t="shared" si="15"/>
        <v>Bad fruit</v>
      </c>
      <c r="X39" s="28" t="s">
        <v>85</v>
      </c>
      <c r="Y39" s="28" t="s">
        <v>93</v>
      </c>
      <c r="Z39" s="20">
        <v>98790909877</v>
      </c>
      <c r="AA39" s="18">
        <v>10000</v>
      </c>
      <c r="AB39" s="28">
        <f>LEN(X39)</f>
        <v>15</v>
      </c>
    </row>
    <row r="40" spans="1:28" s="28" customFormat="1" x14ac:dyDescent="0.25">
      <c r="A40" s="28" t="s">
        <v>38</v>
      </c>
      <c r="B40" s="28" t="s">
        <v>99</v>
      </c>
      <c r="C40" s="28">
        <v>43</v>
      </c>
      <c r="E40" s="28">
        <v>734</v>
      </c>
      <c r="F40" s="28" t="s">
        <v>99</v>
      </c>
      <c r="G40" s="28">
        <v>23</v>
      </c>
      <c r="I40" s="28">
        <v>4</v>
      </c>
      <c r="J40" s="28" t="s">
        <v>45</v>
      </c>
      <c r="K40" s="28" t="s">
        <v>45</v>
      </c>
      <c r="L40" s="28" t="s">
        <v>99</v>
      </c>
      <c r="M40" s="28">
        <v>456</v>
      </c>
      <c r="O40" s="28" t="s">
        <v>65</v>
      </c>
      <c r="P40" s="28" t="s">
        <v>64</v>
      </c>
      <c r="Q40" s="28" t="str">
        <f t="shared" si="13"/>
        <v>steflonDatte</v>
      </c>
      <c r="S40" s="28" t="str">
        <f t="shared" si="14"/>
        <v>steflon Datte</v>
      </c>
      <c r="U40" s="28" t="s">
        <v>73</v>
      </c>
      <c r="V40" s="28" t="str">
        <f t="shared" si="15"/>
        <v>It’s a good fruit</v>
      </c>
      <c r="X40" s="28" t="s">
        <v>86</v>
      </c>
      <c r="Y40" s="28" t="s">
        <v>94</v>
      </c>
      <c r="Z40" s="20">
        <v>97768675643</v>
      </c>
      <c r="AA40" s="18">
        <v>11000</v>
      </c>
      <c r="AB40" s="28">
        <f>LEN(X40)</f>
        <v>9</v>
      </c>
    </row>
    <row r="41" spans="1:28" s="28" customFormat="1" x14ac:dyDescent="0.25">
      <c r="A41" s="28" t="s">
        <v>32</v>
      </c>
      <c r="B41" s="28" t="s">
        <v>99</v>
      </c>
      <c r="C41" s="28">
        <v>32</v>
      </c>
      <c r="E41" s="28">
        <v>73</v>
      </c>
      <c r="F41" s="28" t="s">
        <v>99</v>
      </c>
      <c r="G41" s="28">
        <v>15</v>
      </c>
      <c r="I41" s="28">
        <v>7</v>
      </c>
      <c r="L41" s="28" t="s">
        <v>99</v>
      </c>
      <c r="M41" s="28">
        <v>200</v>
      </c>
      <c r="O41" s="28" t="s">
        <v>66</v>
      </c>
      <c r="P41" s="28" t="s">
        <v>67</v>
      </c>
      <c r="Q41" s="28" t="str">
        <f t="shared" si="13"/>
        <v>GraceBoyles</v>
      </c>
      <c r="S41" s="28" t="str">
        <f t="shared" si="14"/>
        <v>Grace Boyles</v>
      </c>
      <c r="U41" s="28" t="s">
        <v>74</v>
      </c>
      <c r="V41" s="28" t="str">
        <f t="shared" si="15"/>
        <v>Bad fruit</v>
      </c>
      <c r="X41" s="28" t="s">
        <v>87</v>
      </c>
      <c r="Y41" s="28" t="s">
        <v>95</v>
      </c>
      <c r="Z41" s="20">
        <v>97788756655</v>
      </c>
      <c r="AA41" s="18">
        <v>12000</v>
      </c>
      <c r="AB41" s="28">
        <f>LEN(X41)</f>
        <v>12</v>
      </c>
    </row>
    <row r="42" spans="1:28" s="28" customFormat="1" x14ac:dyDescent="0.25">
      <c r="C42" s="5">
        <f>AVERAGE(C34:C41)</f>
        <v>158.25</v>
      </c>
      <c r="E42" s="4">
        <f>SUM(E34:E41)</f>
        <v>1184</v>
      </c>
      <c r="F42" s="13" t="s">
        <v>44</v>
      </c>
      <c r="G42" s="13"/>
      <c r="I42" s="4">
        <f>COUNT(I34:I41)</f>
        <v>8</v>
      </c>
      <c r="J42" s="4">
        <f>COUNTA(J33:J41)</f>
        <v>6</v>
      </c>
      <c r="K42" s="4">
        <f>COUNTBLANK(K33:K41)</f>
        <v>3</v>
      </c>
      <c r="L42" s="13" t="s">
        <v>44</v>
      </c>
      <c r="M42" s="13"/>
      <c r="Z42" s="20"/>
      <c r="AA42" s="18"/>
    </row>
    <row r="43" spans="1:28" s="28" customFormat="1" x14ac:dyDescent="0.25">
      <c r="B43" s="2"/>
      <c r="F43" s="13" t="s">
        <v>42</v>
      </c>
      <c r="G43" s="3">
        <f>SUMIF(F34:F41,F43,G34:G41)</f>
        <v>35</v>
      </c>
      <c r="H43" s="10"/>
      <c r="I43" s="2"/>
      <c r="L43" s="13" t="s">
        <v>99</v>
      </c>
      <c r="M43" s="16">
        <f>COUNTIF(L34:L41,L43)</f>
        <v>3</v>
      </c>
      <c r="S43"/>
      <c r="T43"/>
      <c r="U43"/>
      <c r="V43"/>
      <c r="W43"/>
      <c r="X43"/>
      <c r="Y43"/>
      <c r="Z43" s="20"/>
      <c r="AA43" s="18"/>
    </row>
    <row r="44" spans="1:28" x14ac:dyDescent="0.25">
      <c r="T44" s="28"/>
      <c r="U44" s="4" t="s">
        <v>98</v>
      </c>
      <c r="V44" s="28"/>
      <c r="W44" s="28"/>
      <c r="X44" s="13" t="s">
        <v>114</v>
      </c>
      <c r="Y44" s="3" t="s">
        <v>83</v>
      </c>
    </row>
    <row r="45" spans="1:28" x14ac:dyDescent="0.25">
      <c r="T45" s="28"/>
      <c r="U45" s="28" t="s">
        <v>75</v>
      </c>
      <c r="V45" s="28"/>
      <c r="W45" s="28"/>
      <c r="X45" s="13" t="s">
        <v>96</v>
      </c>
      <c r="Y45" s="13" t="str">
        <f>VLOOKUP(Y44,X34:AA41,2,FALSE)</f>
        <v>mollip @gmail.com</v>
      </c>
    </row>
    <row r="46" spans="1:28" x14ac:dyDescent="0.25">
      <c r="T46" s="12" t="s">
        <v>103</v>
      </c>
      <c r="U46" s="28">
        <v>45</v>
      </c>
      <c r="V46" s="28">
        <f>IF(U46&gt;=50,U46*2,U46*1)</f>
        <v>45</v>
      </c>
      <c r="W46" s="28"/>
      <c r="X46" s="13" t="s">
        <v>113</v>
      </c>
      <c r="Y46" s="13">
        <f>VLOOKUP(Y44,X34:AA41,3,FALSE)</f>
        <v>58757654567</v>
      </c>
    </row>
    <row r="47" spans="1:28" x14ac:dyDescent="0.25">
      <c r="T47" s="12" t="s">
        <v>104</v>
      </c>
      <c r="U47" s="28">
        <v>2</v>
      </c>
      <c r="V47" s="28">
        <f t="shared" ref="V47:V54" si="16">IF(U47&gt;=50,U47*2,U47*1)</f>
        <v>2</v>
      </c>
      <c r="W47" s="28"/>
      <c r="X47" s="13" t="s">
        <v>97</v>
      </c>
      <c r="Y47" s="17">
        <f>VLOOKUP(Y44,X34:AA40,4,FALSE)</f>
        <v>8000</v>
      </c>
    </row>
    <row r="48" spans="1:28" x14ac:dyDescent="0.25">
      <c r="T48" s="12" t="s">
        <v>105</v>
      </c>
      <c r="U48" s="28">
        <v>1</v>
      </c>
      <c r="V48" s="28">
        <f t="shared" si="16"/>
        <v>1</v>
      </c>
      <c r="W48" s="28"/>
      <c r="X48" s="28"/>
      <c r="Y48" s="28"/>
    </row>
    <row r="49" spans="20:25" x14ac:dyDescent="0.25">
      <c r="T49" s="12" t="s">
        <v>106</v>
      </c>
      <c r="U49" s="28">
        <v>58</v>
      </c>
      <c r="V49" s="28">
        <f t="shared" si="16"/>
        <v>116</v>
      </c>
      <c r="W49" s="28"/>
      <c r="X49" s="28"/>
      <c r="Y49" s="28"/>
    </row>
    <row r="50" spans="20:25" x14ac:dyDescent="0.25">
      <c r="T50" s="12" t="s">
        <v>107</v>
      </c>
      <c r="U50" s="28">
        <v>30</v>
      </c>
      <c r="V50" s="28">
        <f t="shared" si="16"/>
        <v>30</v>
      </c>
      <c r="W50" s="28"/>
      <c r="X50" s="28"/>
      <c r="Y50" s="15"/>
    </row>
    <row r="51" spans="20:25" x14ac:dyDescent="0.25">
      <c r="T51" s="12" t="s">
        <v>108</v>
      </c>
      <c r="U51" s="28">
        <v>567</v>
      </c>
      <c r="V51" s="28">
        <f t="shared" si="16"/>
        <v>1134</v>
      </c>
      <c r="W51" s="28"/>
      <c r="X51" s="28"/>
      <c r="Y51" s="28"/>
    </row>
    <row r="52" spans="20:25" x14ac:dyDescent="0.25">
      <c r="T52" s="11" t="s">
        <v>109</v>
      </c>
      <c r="U52" s="28">
        <v>7</v>
      </c>
      <c r="V52" s="28">
        <f t="shared" si="16"/>
        <v>7</v>
      </c>
      <c r="W52" s="28"/>
      <c r="X52" s="28"/>
      <c r="Y52" s="28"/>
    </row>
    <row r="53" spans="20:25" x14ac:dyDescent="0.25">
      <c r="T53" s="11" t="s">
        <v>110</v>
      </c>
      <c r="U53" s="28">
        <v>67</v>
      </c>
      <c r="V53" s="28">
        <f t="shared" si="16"/>
        <v>134</v>
      </c>
      <c r="W53" s="28"/>
      <c r="X53" s="28"/>
      <c r="Y53" s="28"/>
    </row>
    <row r="54" spans="20:25" x14ac:dyDescent="0.25">
      <c r="T54" s="11" t="s">
        <v>111</v>
      </c>
      <c r="U54" s="28">
        <v>90</v>
      </c>
      <c r="V54" s="28">
        <f t="shared" si="16"/>
        <v>180</v>
      </c>
      <c r="W54" s="28"/>
      <c r="X54" s="28"/>
      <c r="Y54" s="28"/>
    </row>
    <row r="55" spans="20:25" x14ac:dyDescent="0.25">
      <c r="T55" s="28"/>
      <c r="U55" s="28"/>
      <c r="V55" s="28"/>
      <c r="W55" s="28"/>
      <c r="X55" s="28"/>
      <c r="Y55" s="28"/>
    </row>
    <row r="56" spans="20:25" x14ac:dyDescent="0.25">
      <c r="T56" s="28"/>
      <c r="U56" s="28"/>
      <c r="V56" s="28"/>
      <c r="W56" s="28"/>
      <c r="X56" s="28"/>
      <c r="Y56" s="28"/>
    </row>
    <row r="57" spans="20:25" x14ac:dyDescent="0.25">
      <c r="T57" s="28"/>
      <c r="U57" s="28"/>
      <c r="V57" s="28"/>
      <c r="W57" s="28"/>
      <c r="X57" s="28"/>
      <c r="Y57" s="28"/>
    </row>
    <row r="58" spans="20:25" x14ac:dyDescent="0.25">
      <c r="T58" s="28"/>
      <c r="U58" s="28"/>
      <c r="V58" s="28"/>
      <c r="W58" s="28"/>
      <c r="X58" s="28"/>
      <c r="Y58" s="28"/>
    </row>
    <row r="59" spans="20:25" x14ac:dyDescent="0.25">
      <c r="T59" s="28"/>
      <c r="U59" s="28"/>
      <c r="V59" s="28"/>
      <c r="W59" s="28"/>
      <c r="X59" s="28"/>
      <c r="Y59" s="28"/>
    </row>
    <row r="60" spans="20:25" x14ac:dyDescent="0.25">
      <c r="T60" s="28"/>
      <c r="U60" s="28"/>
      <c r="V60" s="28"/>
      <c r="W60" s="28"/>
      <c r="X60" s="28"/>
      <c r="Y60" s="28"/>
    </row>
    <row r="61" spans="20:25" x14ac:dyDescent="0.25">
      <c r="T61" s="28"/>
      <c r="U61" s="28"/>
      <c r="V61" s="28"/>
      <c r="W61" s="28"/>
      <c r="X61" s="28"/>
      <c r="Y61" s="28"/>
    </row>
    <row r="62" spans="20:25" x14ac:dyDescent="0.25">
      <c r="T62" s="28"/>
      <c r="U62" s="28"/>
      <c r="V62" s="28"/>
      <c r="W62" s="28"/>
      <c r="X62" s="28"/>
      <c r="Y62" s="28"/>
    </row>
    <row r="63" spans="20:25" x14ac:dyDescent="0.25">
      <c r="T63" s="28"/>
      <c r="U63" s="28"/>
      <c r="V63" s="28"/>
      <c r="W63" s="28"/>
      <c r="X63" s="28"/>
      <c r="Y63" s="28"/>
    </row>
    <row r="64" spans="20:25" x14ac:dyDescent="0.25">
      <c r="T64" s="28"/>
      <c r="U64" s="28"/>
      <c r="V64" s="28"/>
      <c r="W64" s="28"/>
      <c r="X64" s="28"/>
      <c r="Y64" s="28"/>
    </row>
    <row r="65" spans="20:25" x14ac:dyDescent="0.25">
      <c r="T65" s="28"/>
      <c r="U65" s="28"/>
      <c r="V65" s="28"/>
      <c r="W65" s="28"/>
      <c r="X65" s="28"/>
      <c r="Y65" s="28"/>
    </row>
    <row r="66" spans="20:25" x14ac:dyDescent="0.25">
      <c r="T66" s="28"/>
      <c r="U66" s="28"/>
      <c r="V66" s="28"/>
      <c r="W66" s="28"/>
      <c r="X66" s="28"/>
      <c r="Y66" s="28"/>
    </row>
    <row r="67" spans="20:25" x14ac:dyDescent="0.25">
      <c r="T67" s="28"/>
      <c r="U67" s="2"/>
      <c r="V67" s="2"/>
      <c r="W67" s="28"/>
      <c r="X67" s="28"/>
      <c r="Y67" s="28"/>
    </row>
  </sheetData>
  <mergeCells count="2">
    <mergeCell ref="A31:XFD31"/>
    <mergeCell ref="A1:O1"/>
  </mergeCells>
  <dataValidations count="1">
    <dataValidation type="list" allowBlank="1" showInputMessage="1" showErrorMessage="1" sqref="Y44">
      <formula1>$X$34:$X$41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N1" workbookViewId="0">
      <selection activeCell="Y20" sqref="Y20"/>
    </sheetView>
  </sheetViews>
  <sheetFormatPr defaultRowHeight="15" x14ac:dyDescent="0.25"/>
  <cols>
    <col min="2" max="8" width="11" customWidth="1"/>
    <col min="24" max="24" width="18.5703125" customWidth="1"/>
    <col min="25" max="25" width="18.7109375" customWidth="1"/>
    <col min="26" max="26" width="15.28515625" style="20" customWidth="1"/>
    <col min="27" max="27" width="9.140625" style="18"/>
  </cols>
  <sheetData>
    <row r="1" spans="1:30" s="47" customFormat="1" x14ac:dyDescent="0.25">
      <c r="A1" s="47" t="s">
        <v>127</v>
      </c>
    </row>
    <row r="2" spans="1:30" x14ac:dyDescent="0.25">
      <c r="C2" s="6" t="s">
        <v>39</v>
      </c>
      <c r="E2" s="6" t="s">
        <v>40</v>
      </c>
      <c r="G2" s="6" t="s">
        <v>41</v>
      </c>
      <c r="I2" s="6" t="s">
        <v>46</v>
      </c>
      <c r="J2" s="6" t="s">
        <v>47</v>
      </c>
      <c r="K2" s="6" t="s">
        <v>101</v>
      </c>
      <c r="M2" s="6" t="s">
        <v>48</v>
      </c>
      <c r="O2" s="6" t="s">
        <v>50</v>
      </c>
      <c r="U2" s="6" t="s">
        <v>102</v>
      </c>
      <c r="X2" s="6" t="s">
        <v>76</v>
      </c>
      <c r="AC2" s="6"/>
      <c r="AD2" s="6"/>
    </row>
    <row r="3" spans="1:30" x14ac:dyDescent="0.25">
      <c r="A3" t="s">
        <v>1</v>
      </c>
      <c r="B3" t="s">
        <v>44</v>
      </c>
      <c r="F3" t="s">
        <v>44</v>
      </c>
      <c r="L3" t="s">
        <v>44</v>
      </c>
      <c r="O3" s="6" t="s">
        <v>51</v>
      </c>
      <c r="P3" s="6" t="s">
        <v>52</v>
      </c>
      <c r="U3" s="6" t="s">
        <v>68</v>
      </c>
      <c r="X3" s="6" t="s">
        <v>1</v>
      </c>
      <c r="Y3" s="6" t="s">
        <v>77</v>
      </c>
      <c r="Z3" s="21" t="s">
        <v>78</v>
      </c>
      <c r="AA3" s="19" t="s">
        <v>79</v>
      </c>
    </row>
    <row r="4" spans="1:30" x14ac:dyDescent="0.25">
      <c r="A4" t="s">
        <v>32</v>
      </c>
      <c r="B4" t="s">
        <v>42</v>
      </c>
      <c r="C4">
        <v>45</v>
      </c>
      <c r="E4">
        <v>73</v>
      </c>
      <c r="F4" t="s">
        <v>42</v>
      </c>
      <c r="G4">
        <v>12</v>
      </c>
      <c r="I4">
        <v>3</v>
      </c>
      <c r="J4" t="s">
        <v>43</v>
      </c>
      <c r="K4" t="s">
        <v>43</v>
      </c>
      <c r="L4" t="s">
        <v>42</v>
      </c>
      <c r="M4">
        <v>345</v>
      </c>
      <c r="O4" t="s">
        <v>53</v>
      </c>
      <c r="P4" t="s">
        <v>54</v>
      </c>
      <c r="Q4" t="str">
        <f>CONCATENATE(O4:O11,P4:P11)</f>
        <v>JoyPraise</v>
      </c>
      <c r="S4" t="str">
        <f>CONCATENATE(O4," ",P4)</f>
        <v>Joy Praise</v>
      </c>
      <c r="U4" t="s">
        <v>69</v>
      </c>
      <c r="V4" t="str">
        <f>IF(U4="Pea", "It’s a good fruit","Bad Fruit")</f>
        <v>Bad Fruit</v>
      </c>
      <c r="X4" t="s">
        <v>80</v>
      </c>
      <c r="Y4" t="s">
        <v>88</v>
      </c>
      <c r="Z4" s="20">
        <v>68678687898</v>
      </c>
      <c r="AA4" s="18">
        <v>5000</v>
      </c>
    </row>
    <row r="5" spans="1:30" x14ac:dyDescent="0.25">
      <c r="A5" t="s">
        <v>33</v>
      </c>
      <c r="B5" t="s">
        <v>45</v>
      </c>
      <c r="C5">
        <v>56</v>
      </c>
      <c r="E5">
        <v>55</v>
      </c>
      <c r="F5" t="s">
        <v>45</v>
      </c>
      <c r="G5">
        <v>23</v>
      </c>
      <c r="I5">
        <v>2</v>
      </c>
      <c r="J5">
        <v>2</v>
      </c>
      <c r="K5">
        <v>2</v>
      </c>
      <c r="L5" t="s">
        <v>45</v>
      </c>
      <c r="M5">
        <v>367</v>
      </c>
      <c r="O5" t="s">
        <v>55</v>
      </c>
      <c r="P5" t="s">
        <v>25</v>
      </c>
      <c r="Q5" t="str">
        <f t="shared" ref="Q5:Q11" si="0">CONCATENATE(O5:O12,P5:P12)</f>
        <v>Luislove</v>
      </c>
      <c r="S5" t="str">
        <f t="shared" ref="S5:S11" si="1">CONCATENATE(O5," ",P5)</f>
        <v>Luis love</v>
      </c>
      <c r="U5" t="s">
        <v>70</v>
      </c>
      <c r="V5" t="str">
        <f t="shared" ref="V5:V11" si="2">IF(U5="Pea","It’s a good fruit","Bad fruit")</f>
        <v>Bad fruit</v>
      </c>
      <c r="X5" t="s">
        <v>81</v>
      </c>
      <c r="Y5" t="s">
        <v>89</v>
      </c>
      <c r="Z5" s="20">
        <v>98764567667</v>
      </c>
      <c r="AA5" s="18">
        <v>6000</v>
      </c>
    </row>
    <row r="6" spans="1:30" x14ac:dyDescent="0.25">
      <c r="A6" t="s">
        <v>34</v>
      </c>
      <c r="B6" t="s">
        <v>42</v>
      </c>
      <c r="C6">
        <v>78</v>
      </c>
      <c r="E6">
        <v>44</v>
      </c>
      <c r="F6" t="s">
        <v>42</v>
      </c>
      <c r="G6">
        <v>23</v>
      </c>
      <c r="I6">
        <v>56</v>
      </c>
      <c r="J6">
        <v>4</v>
      </c>
      <c r="K6">
        <v>4</v>
      </c>
      <c r="L6" t="s">
        <v>42</v>
      </c>
      <c r="M6">
        <v>765</v>
      </c>
      <c r="O6" t="s">
        <v>56</v>
      </c>
      <c r="P6" t="s">
        <v>57</v>
      </c>
      <c r="Q6" t="str">
        <f t="shared" si="0"/>
        <v>JamesBrown</v>
      </c>
      <c r="S6" t="str">
        <f t="shared" si="1"/>
        <v>James Brown</v>
      </c>
      <c r="U6" t="s">
        <v>73</v>
      </c>
      <c r="V6" t="str">
        <f t="shared" si="2"/>
        <v>It’s a good fruit</v>
      </c>
      <c r="X6" t="s">
        <v>82</v>
      </c>
      <c r="Y6" t="s">
        <v>90</v>
      </c>
      <c r="Z6" s="20">
        <v>80977677878</v>
      </c>
      <c r="AA6" s="18">
        <v>7000</v>
      </c>
    </row>
    <row r="7" spans="1:30" x14ac:dyDescent="0.25">
      <c r="A7" t="s">
        <v>35</v>
      </c>
      <c r="B7" t="s">
        <v>99</v>
      </c>
      <c r="C7">
        <v>75</v>
      </c>
      <c r="E7">
        <v>64</v>
      </c>
      <c r="F7" t="s">
        <v>99</v>
      </c>
      <c r="G7">
        <v>11</v>
      </c>
      <c r="I7">
        <v>5</v>
      </c>
      <c r="L7" t="s">
        <v>99</v>
      </c>
      <c r="M7">
        <v>132</v>
      </c>
      <c r="O7" t="s">
        <v>58</v>
      </c>
      <c r="P7" t="s">
        <v>59</v>
      </c>
      <c r="Q7" t="str">
        <f t="shared" si="0"/>
        <v>Peterpaul</v>
      </c>
      <c r="S7" t="str">
        <f t="shared" si="1"/>
        <v>Peter paul</v>
      </c>
      <c r="U7" t="s">
        <v>71</v>
      </c>
      <c r="V7" t="str">
        <f t="shared" si="2"/>
        <v>Bad fruit</v>
      </c>
      <c r="X7" t="s">
        <v>83</v>
      </c>
      <c r="Y7" t="s">
        <v>91</v>
      </c>
      <c r="Z7" s="20">
        <v>58757654567</v>
      </c>
      <c r="AA7" s="18">
        <v>8000</v>
      </c>
    </row>
    <row r="8" spans="1:30" x14ac:dyDescent="0.25">
      <c r="A8" t="s">
        <v>36</v>
      </c>
      <c r="B8" t="s">
        <v>100</v>
      </c>
      <c r="C8">
        <v>63</v>
      </c>
      <c r="E8">
        <v>66</v>
      </c>
      <c r="F8" t="s">
        <v>100</v>
      </c>
      <c r="G8">
        <v>45</v>
      </c>
      <c r="I8">
        <v>4</v>
      </c>
      <c r="J8" t="s">
        <v>42</v>
      </c>
      <c r="K8" t="s">
        <v>42</v>
      </c>
      <c r="L8" t="s">
        <v>100</v>
      </c>
      <c r="M8">
        <v>234</v>
      </c>
      <c r="O8" t="s">
        <v>60</v>
      </c>
      <c r="P8" t="s">
        <v>62</v>
      </c>
      <c r="Q8" t="str">
        <f t="shared" si="0"/>
        <v>steffRukky</v>
      </c>
      <c r="S8" t="str">
        <f t="shared" si="1"/>
        <v>steff Rukky</v>
      </c>
      <c r="U8" t="s">
        <v>128</v>
      </c>
      <c r="V8" t="str">
        <f t="shared" si="2"/>
        <v>It’s a good fruit</v>
      </c>
      <c r="X8" t="s">
        <v>84</v>
      </c>
      <c r="Y8" t="s">
        <v>92</v>
      </c>
      <c r="Z8" s="20">
        <v>76875689708</v>
      </c>
      <c r="AA8" s="18">
        <v>9000</v>
      </c>
    </row>
    <row r="9" spans="1:30" x14ac:dyDescent="0.25">
      <c r="A9" t="s">
        <v>37</v>
      </c>
      <c r="B9" t="s">
        <v>45</v>
      </c>
      <c r="C9">
        <v>874</v>
      </c>
      <c r="E9">
        <v>75</v>
      </c>
      <c r="F9" t="s">
        <v>45</v>
      </c>
      <c r="G9">
        <v>23</v>
      </c>
      <c r="I9">
        <v>5</v>
      </c>
      <c r="J9">
        <v>7</v>
      </c>
      <c r="K9">
        <v>7</v>
      </c>
      <c r="L9" t="s">
        <v>45</v>
      </c>
      <c r="M9">
        <v>432</v>
      </c>
      <c r="O9" t="s">
        <v>61</v>
      </c>
      <c r="P9" t="s">
        <v>63</v>
      </c>
      <c r="Q9" t="str">
        <f t="shared" si="0"/>
        <v>StelaMia</v>
      </c>
      <c r="S9" t="str">
        <f t="shared" si="1"/>
        <v>Stela Mia</v>
      </c>
      <c r="U9" t="s">
        <v>72</v>
      </c>
      <c r="V9" t="str">
        <f t="shared" si="2"/>
        <v>Bad fruit</v>
      </c>
      <c r="X9" t="s">
        <v>85</v>
      </c>
      <c r="Y9" t="s">
        <v>93</v>
      </c>
      <c r="Z9" s="20">
        <v>98790909877</v>
      </c>
      <c r="AA9" s="18">
        <v>10000</v>
      </c>
    </row>
    <row r="10" spans="1:30" x14ac:dyDescent="0.25">
      <c r="A10" t="s">
        <v>38</v>
      </c>
      <c r="B10" t="s">
        <v>99</v>
      </c>
      <c r="C10">
        <v>43</v>
      </c>
      <c r="E10">
        <v>734</v>
      </c>
      <c r="F10" t="s">
        <v>99</v>
      </c>
      <c r="G10">
        <v>23</v>
      </c>
      <c r="I10">
        <v>4</v>
      </c>
      <c r="J10" t="s">
        <v>45</v>
      </c>
      <c r="K10" t="s">
        <v>45</v>
      </c>
      <c r="L10" t="s">
        <v>99</v>
      </c>
      <c r="M10">
        <v>456</v>
      </c>
      <c r="O10" t="s">
        <v>65</v>
      </c>
      <c r="P10" t="s">
        <v>64</v>
      </c>
      <c r="Q10" t="str">
        <f t="shared" si="0"/>
        <v>steflonDatte</v>
      </c>
      <c r="S10" t="str">
        <f t="shared" si="1"/>
        <v>steflon Datte</v>
      </c>
      <c r="U10" t="s">
        <v>73</v>
      </c>
      <c r="V10" t="str">
        <f t="shared" si="2"/>
        <v>It’s a good fruit</v>
      </c>
      <c r="X10" t="s">
        <v>86</v>
      </c>
      <c r="Y10" t="s">
        <v>94</v>
      </c>
      <c r="Z10" s="20">
        <v>97768675643</v>
      </c>
      <c r="AA10" s="18">
        <v>11000</v>
      </c>
    </row>
    <row r="11" spans="1:30" x14ac:dyDescent="0.25">
      <c r="A11" t="s">
        <v>32</v>
      </c>
      <c r="B11" t="s">
        <v>99</v>
      </c>
      <c r="C11">
        <v>32</v>
      </c>
      <c r="E11">
        <v>73</v>
      </c>
      <c r="F11" t="s">
        <v>99</v>
      </c>
      <c r="G11">
        <v>15</v>
      </c>
      <c r="I11">
        <v>7</v>
      </c>
      <c r="L11" t="s">
        <v>99</v>
      </c>
      <c r="M11">
        <v>200</v>
      </c>
      <c r="O11" t="s">
        <v>66</v>
      </c>
      <c r="P11" t="s">
        <v>67</v>
      </c>
      <c r="Q11" t="str">
        <f t="shared" si="0"/>
        <v>GraceBoyles</v>
      </c>
      <c r="S11" t="str">
        <f t="shared" si="1"/>
        <v>Grace Boyles</v>
      </c>
      <c r="U11" t="s">
        <v>74</v>
      </c>
      <c r="V11" t="str">
        <f t="shared" si="2"/>
        <v>Bad fruit</v>
      </c>
      <c r="X11" t="s">
        <v>87</v>
      </c>
      <c r="Y11" t="s">
        <v>95</v>
      </c>
      <c r="Z11" s="20">
        <v>97788756655</v>
      </c>
      <c r="AA11" s="18">
        <v>12000</v>
      </c>
    </row>
    <row r="12" spans="1:30" x14ac:dyDescent="0.25">
      <c r="C12" s="5">
        <f>AVERAGE(C4:C11)</f>
        <v>158.25</v>
      </c>
      <c r="E12" s="4">
        <f>SUM(E4:E11)</f>
        <v>1184</v>
      </c>
      <c r="F12" s="13" t="s">
        <v>44</v>
      </c>
      <c r="G12" s="13"/>
      <c r="I12" s="4">
        <f>COUNT(I4:I11)</f>
        <v>8</v>
      </c>
      <c r="J12" s="4">
        <f>COUNTA(J3:J11)</f>
        <v>6</v>
      </c>
      <c r="K12" s="4">
        <f>COUNTBLANK(K3:K11)</f>
        <v>3</v>
      </c>
      <c r="L12" s="13" t="s">
        <v>44</v>
      </c>
      <c r="M12" s="13"/>
    </row>
    <row r="13" spans="1:30" x14ac:dyDescent="0.25">
      <c r="B13" s="2"/>
      <c r="F13" s="13" t="s">
        <v>42</v>
      </c>
      <c r="G13" s="3">
        <f>SUMIF(F4:F11,F13,G4:G11)</f>
        <v>35</v>
      </c>
      <c r="H13" s="10"/>
      <c r="I13" s="2"/>
      <c r="L13" s="13" t="s">
        <v>42</v>
      </c>
      <c r="M13" s="16">
        <f>COUNTIF(L4:L11,L13)</f>
        <v>2</v>
      </c>
      <c r="U13" s="4" t="s">
        <v>98</v>
      </c>
      <c r="V13" s="4"/>
    </row>
    <row r="14" spans="1:30" x14ac:dyDescent="0.25">
      <c r="B14" s="2"/>
      <c r="G14" s="7"/>
      <c r="H14" s="8"/>
      <c r="I14" s="9"/>
      <c r="L14" s="2"/>
      <c r="Y14" s="2"/>
    </row>
    <row r="15" spans="1:30" x14ac:dyDescent="0.25">
      <c r="B15" s="2"/>
      <c r="G15" s="7"/>
      <c r="H15" s="2"/>
      <c r="I15" s="9"/>
      <c r="Y15" s="2"/>
    </row>
    <row r="16" spans="1:30" x14ac:dyDescent="0.25">
      <c r="G16" s="2"/>
      <c r="L16" t="s">
        <v>49</v>
      </c>
    </row>
    <row r="17" spans="2:26" x14ac:dyDescent="0.25">
      <c r="C17" t="s">
        <v>98</v>
      </c>
      <c r="E17" t="s">
        <v>98</v>
      </c>
      <c r="G17" t="s">
        <v>98</v>
      </c>
    </row>
    <row r="18" spans="2:26" x14ac:dyDescent="0.25">
      <c r="C18">
        <f>AVERAGE(475,832,463)</f>
        <v>590</v>
      </c>
      <c r="E18">
        <f>SUM(10,20,30)</f>
        <v>60</v>
      </c>
      <c r="G18">
        <f>SUM(23,12)</f>
        <v>35</v>
      </c>
      <c r="U18" t="s">
        <v>98</v>
      </c>
      <c r="X18" s="13" t="s">
        <v>114</v>
      </c>
      <c r="Y18" s="3" t="s">
        <v>82</v>
      </c>
    </row>
    <row r="19" spans="2:26" x14ac:dyDescent="0.25">
      <c r="E19">
        <f>10+20+30</f>
        <v>60</v>
      </c>
      <c r="G19">
        <f>15+23+11</f>
        <v>49</v>
      </c>
      <c r="U19" t="s">
        <v>75</v>
      </c>
      <c r="X19" s="13" t="s">
        <v>96</v>
      </c>
      <c r="Y19" s="13" t="str">
        <f>VLOOKUP(Y18,X4:AA11,2,FALSE)</f>
        <v>sancan @gmail.com</v>
      </c>
      <c r="Z19" s="22"/>
    </row>
    <row r="20" spans="2:26" x14ac:dyDescent="0.25">
      <c r="T20" s="12" t="s">
        <v>103</v>
      </c>
      <c r="U20">
        <v>45</v>
      </c>
      <c r="V20">
        <f>IF(U20&gt;=50,U20*2,U20*1)</f>
        <v>45</v>
      </c>
      <c r="X20" s="13" t="s">
        <v>113</v>
      </c>
      <c r="Y20" s="13">
        <f>VLOOKUP(Y18,X4:AA11,3,FALSE)</f>
        <v>80977677878</v>
      </c>
    </row>
    <row r="21" spans="2:26" x14ac:dyDescent="0.25">
      <c r="T21" s="12" t="s">
        <v>104</v>
      </c>
      <c r="U21">
        <v>2</v>
      </c>
      <c r="V21">
        <f t="shared" ref="V21:V28" si="3">IF(U21&gt;=50,U21*2,U21*1)</f>
        <v>2</v>
      </c>
      <c r="X21" s="13" t="s">
        <v>97</v>
      </c>
      <c r="Y21" s="17">
        <f>VLOOKUP(Y18,X4:AA11,4,FALSE)</f>
        <v>7000</v>
      </c>
    </row>
    <row r="22" spans="2:26" x14ac:dyDescent="0.25">
      <c r="T22" s="12" t="s">
        <v>105</v>
      </c>
      <c r="U22">
        <v>1</v>
      </c>
      <c r="V22">
        <f t="shared" si="3"/>
        <v>1</v>
      </c>
    </row>
    <row r="23" spans="2:26" x14ac:dyDescent="0.25">
      <c r="T23" s="12" t="s">
        <v>106</v>
      </c>
      <c r="U23">
        <v>58</v>
      </c>
      <c r="V23">
        <f t="shared" si="3"/>
        <v>116</v>
      </c>
    </row>
    <row r="24" spans="2:26" x14ac:dyDescent="0.25">
      <c r="T24" s="12" t="s">
        <v>107</v>
      </c>
      <c r="U24">
        <v>30</v>
      </c>
      <c r="V24">
        <f t="shared" si="3"/>
        <v>30</v>
      </c>
      <c r="X24" t="s">
        <v>113</v>
      </c>
      <c r="Y24" s="15">
        <v>97788756655</v>
      </c>
    </row>
    <row r="25" spans="2:26" x14ac:dyDescent="0.25">
      <c r="T25" s="12" t="s">
        <v>108</v>
      </c>
      <c r="U25">
        <v>567</v>
      </c>
      <c r="V25">
        <f t="shared" si="3"/>
        <v>1134</v>
      </c>
      <c r="X25" t="s">
        <v>114</v>
      </c>
      <c r="Y25" t="e">
        <f>VLOOKUP(Y24*1,X4:AA11,1,FALSE)</f>
        <v>#N/A</v>
      </c>
    </row>
    <row r="26" spans="2:26" x14ac:dyDescent="0.25">
      <c r="T26" s="11" t="s">
        <v>109</v>
      </c>
      <c r="U26">
        <v>7</v>
      </c>
      <c r="V26">
        <f t="shared" si="3"/>
        <v>7</v>
      </c>
      <c r="X26" t="s">
        <v>96</v>
      </c>
    </row>
    <row r="27" spans="2:26" x14ac:dyDescent="0.25">
      <c r="T27" s="11" t="s">
        <v>110</v>
      </c>
      <c r="U27">
        <v>67</v>
      </c>
      <c r="V27">
        <f t="shared" si="3"/>
        <v>134</v>
      </c>
      <c r="X27" t="s">
        <v>97</v>
      </c>
    </row>
    <row r="28" spans="2:26" x14ac:dyDescent="0.25">
      <c r="B28" s="14">
        <f ca="1">RANDBETWEEN(10,50)</f>
        <v>46</v>
      </c>
      <c r="C28" s="14">
        <f t="shared" ref="C28:G41" ca="1" si="4">RANDBETWEEN(10,50)</f>
        <v>24</v>
      </c>
      <c r="D28" s="14">
        <f t="shared" ca="1" si="4"/>
        <v>42</v>
      </c>
      <c r="E28" s="14">
        <f t="shared" ca="1" si="4"/>
        <v>24</v>
      </c>
      <c r="F28" s="14">
        <f t="shared" ca="1" si="4"/>
        <v>19</v>
      </c>
      <c r="G28" s="14">
        <f t="shared" ca="1" si="4"/>
        <v>50</v>
      </c>
      <c r="T28" s="11" t="s">
        <v>111</v>
      </c>
      <c r="U28">
        <v>90</v>
      </c>
      <c r="V28">
        <f t="shared" si="3"/>
        <v>180</v>
      </c>
    </row>
    <row r="29" spans="2:26" x14ac:dyDescent="0.25">
      <c r="B29" s="14">
        <f t="shared" ref="B29:B41" ca="1" si="5">RANDBETWEEN(10,50)</f>
        <v>33</v>
      </c>
      <c r="C29" s="14">
        <f t="shared" ca="1" si="4"/>
        <v>36</v>
      </c>
      <c r="D29" s="14">
        <f t="shared" ca="1" si="4"/>
        <v>36</v>
      </c>
      <c r="E29" s="14">
        <f t="shared" ca="1" si="4"/>
        <v>27</v>
      </c>
      <c r="F29" s="14">
        <f t="shared" ca="1" si="4"/>
        <v>31</v>
      </c>
      <c r="G29" s="14">
        <f t="shared" ca="1" si="4"/>
        <v>16</v>
      </c>
    </row>
    <row r="30" spans="2:26" x14ac:dyDescent="0.25">
      <c r="B30" s="14">
        <f t="shared" ca="1" si="5"/>
        <v>21</v>
      </c>
      <c r="C30" s="14">
        <f t="shared" ca="1" si="4"/>
        <v>46</v>
      </c>
      <c r="D30" s="14">
        <f t="shared" ca="1" si="4"/>
        <v>39</v>
      </c>
      <c r="E30" s="14">
        <f t="shared" ca="1" si="4"/>
        <v>29</v>
      </c>
      <c r="F30" s="14">
        <f t="shared" ca="1" si="4"/>
        <v>20</v>
      </c>
      <c r="G30" s="14">
        <f t="shared" ca="1" si="4"/>
        <v>15</v>
      </c>
      <c r="U30">
        <v>45</v>
      </c>
      <c r="V30">
        <f>IF(U30&lt;35,U30*2,U30/10)</f>
        <v>4.5</v>
      </c>
    </row>
    <row r="31" spans="2:26" x14ac:dyDescent="0.25">
      <c r="B31" s="14">
        <f t="shared" ca="1" si="5"/>
        <v>28</v>
      </c>
      <c r="C31" s="14">
        <f t="shared" ca="1" si="4"/>
        <v>46</v>
      </c>
      <c r="D31" s="14">
        <f t="shared" ca="1" si="4"/>
        <v>50</v>
      </c>
      <c r="E31" s="14">
        <f t="shared" ca="1" si="4"/>
        <v>33</v>
      </c>
      <c r="F31" s="14">
        <f t="shared" ca="1" si="4"/>
        <v>12</v>
      </c>
      <c r="G31" s="14">
        <f t="shared" ca="1" si="4"/>
        <v>10</v>
      </c>
      <c r="U31">
        <v>80</v>
      </c>
      <c r="V31">
        <f t="shared" ref="V31:V39" si="6">IF(U31&lt;35,U31*2,U31/10)</f>
        <v>8</v>
      </c>
    </row>
    <row r="32" spans="2:26" x14ac:dyDescent="0.25">
      <c r="B32" s="14">
        <f t="shared" ca="1" si="5"/>
        <v>32</v>
      </c>
      <c r="C32" s="14">
        <f t="shared" ca="1" si="4"/>
        <v>35</v>
      </c>
      <c r="D32" s="14">
        <f t="shared" ca="1" si="4"/>
        <v>16</v>
      </c>
      <c r="E32" s="14">
        <f t="shared" ca="1" si="4"/>
        <v>31</v>
      </c>
      <c r="F32" s="14">
        <f t="shared" ca="1" si="4"/>
        <v>13</v>
      </c>
      <c r="G32" s="14">
        <f t="shared" ca="1" si="4"/>
        <v>46</v>
      </c>
      <c r="U32">
        <v>30</v>
      </c>
      <c r="V32">
        <f t="shared" si="6"/>
        <v>60</v>
      </c>
    </row>
    <row r="33" spans="2:22" x14ac:dyDescent="0.25">
      <c r="B33" s="14">
        <f t="shared" ca="1" si="5"/>
        <v>36</v>
      </c>
      <c r="C33" s="14">
        <f t="shared" ca="1" si="4"/>
        <v>11</v>
      </c>
      <c r="D33" s="14">
        <f t="shared" ca="1" si="4"/>
        <v>23</v>
      </c>
      <c r="E33" s="14">
        <f t="shared" ca="1" si="4"/>
        <v>45</v>
      </c>
      <c r="F33" s="14">
        <f t="shared" ca="1" si="4"/>
        <v>22</v>
      </c>
      <c r="G33" s="14">
        <f t="shared" ca="1" si="4"/>
        <v>34</v>
      </c>
      <c r="U33">
        <v>500</v>
      </c>
      <c r="V33">
        <f t="shared" si="6"/>
        <v>50</v>
      </c>
    </row>
    <row r="34" spans="2:22" x14ac:dyDescent="0.25">
      <c r="B34" s="14">
        <f t="shared" ca="1" si="5"/>
        <v>19</v>
      </c>
      <c r="C34" s="14">
        <f t="shared" ca="1" si="4"/>
        <v>13</v>
      </c>
      <c r="D34" s="14">
        <f t="shared" ca="1" si="4"/>
        <v>11</v>
      </c>
      <c r="E34" s="14">
        <f t="shared" ca="1" si="4"/>
        <v>41</v>
      </c>
      <c r="F34" s="14">
        <f t="shared" ca="1" si="4"/>
        <v>47</v>
      </c>
      <c r="G34" s="14">
        <f t="shared" ca="1" si="4"/>
        <v>36</v>
      </c>
      <c r="U34">
        <v>3000</v>
      </c>
      <c r="V34">
        <f t="shared" si="6"/>
        <v>300</v>
      </c>
    </row>
    <row r="35" spans="2:22" x14ac:dyDescent="0.25">
      <c r="B35" s="14">
        <f t="shared" ca="1" si="5"/>
        <v>15</v>
      </c>
      <c r="C35" s="14">
        <f t="shared" ca="1" si="4"/>
        <v>12</v>
      </c>
      <c r="D35" s="14">
        <f t="shared" ca="1" si="4"/>
        <v>20</v>
      </c>
      <c r="E35" s="14">
        <f t="shared" ca="1" si="4"/>
        <v>10</v>
      </c>
      <c r="F35" s="14">
        <f t="shared" ca="1" si="4"/>
        <v>29</v>
      </c>
      <c r="G35" s="14">
        <f t="shared" ca="1" si="4"/>
        <v>32</v>
      </c>
      <c r="U35">
        <v>20</v>
      </c>
      <c r="V35">
        <f t="shared" si="6"/>
        <v>40</v>
      </c>
    </row>
    <row r="36" spans="2:22" x14ac:dyDescent="0.25">
      <c r="B36" s="14">
        <f t="shared" ca="1" si="5"/>
        <v>16</v>
      </c>
      <c r="C36" s="14">
        <f t="shared" ca="1" si="4"/>
        <v>10</v>
      </c>
      <c r="D36" s="14">
        <f t="shared" ca="1" si="4"/>
        <v>34</v>
      </c>
      <c r="E36" s="14">
        <f t="shared" ca="1" si="4"/>
        <v>40</v>
      </c>
      <c r="F36" s="14">
        <f t="shared" ca="1" si="4"/>
        <v>25</v>
      </c>
      <c r="G36" s="14">
        <f t="shared" ca="1" si="4"/>
        <v>11</v>
      </c>
      <c r="U36">
        <v>8</v>
      </c>
      <c r="V36">
        <f t="shared" si="6"/>
        <v>16</v>
      </c>
    </row>
    <row r="37" spans="2:22" x14ac:dyDescent="0.25">
      <c r="B37" s="14">
        <f t="shared" ca="1" si="5"/>
        <v>47</v>
      </c>
      <c r="C37" s="14">
        <f t="shared" ca="1" si="4"/>
        <v>24</v>
      </c>
      <c r="D37" s="14">
        <f t="shared" ca="1" si="4"/>
        <v>24</v>
      </c>
      <c r="E37" s="14">
        <f t="shared" ca="1" si="4"/>
        <v>32</v>
      </c>
      <c r="F37" s="14">
        <f t="shared" ca="1" si="4"/>
        <v>28</v>
      </c>
      <c r="G37" s="14">
        <f t="shared" ca="1" si="4"/>
        <v>13</v>
      </c>
      <c r="U37">
        <v>45</v>
      </c>
      <c r="V37">
        <f t="shared" si="6"/>
        <v>4.5</v>
      </c>
    </row>
    <row r="38" spans="2:22" x14ac:dyDescent="0.25">
      <c r="B38" s="14">
        <f t="shared" ca="1" si="5"/>
        <v>50</v>
      </c>
      <c r="C38" s="14">
        <f t="shared" ca="1" si="4"/>
        <v>12</v>
      </c>
      <c r="D38" s="14">
        <f t="shared" ca="1" si="4"/>
        <v>43</v>
      </c>
      <c r="E38" s="14">
        <f t="shared" ca="1" si="4"/>
        <v>12</v>
      </c>
      <c r="F38" s="14">
        <f t="shared" ca="1" si="4"/>
        <v>11</v>
      </c>
      <c r="G38" s="14">
        <f t="shared" ca="1" si="4"/>
        <v>15</v>
      </c>
      <c r="U38">
        <v>80</v>
      </c>
      <c r="V38">
        <f t="shared" si="6"/>
        <v>8</v>
      </c>
    </row>
    <row r="39" spans="2:22" x14ac:dyDescent="0.25">
      <c r="B39" s="14">
        <f ca="1">RANDBETWEEN(10,50)</f>
        <v>17</v>
      </c>
      <c r="C39" s="14">
        <f t="shared" ca="1" si="4"/>
        <v>26</v>
      </c>
      <c r="D39" s="14">
        <f t="shared" ca="1" si="4"/>
        <v>32</v>
      </c>
      <c r="E39" s="14">
        <f t="shared" ca="1" si="4"/>
        <v>37</v>
      </c>
      <c r="F39" s="14">
        <f t="shared" ca="1" si="4"/>
        <v>21</v>
      </c>
      <c r="G39" s="14">
        <f t="shared" ca="1" si="4"/>
        <v>11</v>
      </c>
      <c r="U39">
        <v>200</v>
      </c>
      <c r="V39">
        <f t="shared" si="6"/>
        <v>20</v>
      </c>
    </row>
    <row r="40" spans="2:22" x14ac:dyDescent="0.25">
      <c r="B40" s="14">
        <f t="shared" ca="1" si="5"/>
        <v>50</v>
      </c>
      <c r="C40" s="14">
        <f t="shared" ca="1" si="4"/>
        <v>15</v>
      </c>
      <c r="D40" s="14">
        <f t="shared" ca="1" si="4"/>
        <v>21</v>
      </c>
      <c r="E40" s="14">
        <f t="shared" ca="1" si="4"/>
        <v>18</v>
      </c>
      <c r="F40" s="14">
        <f t="shared" ca="1" si="4"/>
        <v>34</v>
      </c>
      <c r="G40" s="14">
        <f t="shared" ca="1" si="4"/>
        <v>42</v>
      </c>
    </row>
    <row r="41" spans="2:22" x14ac:dyDescent="0.25">
      <c r="B41" s="14">
        <f t="shared" ca="1" si="5"/>
        <v>15</v>
      </c>
      <c r="C41" s="14">
        <f t="shared" ca="1" si="4"/>
        <v>47</v>
      </c>
      <c r="D41" s="14">
        <f t="shared" ca="1" si="4"/>
        <v>46</v>
      </c>
      <c r="E41" s="14">
        <f t="shared" ca="1" si="4"/>
        <v>19</v>
      </c>
      <c r="F41" s="14">
        <f t="shared" ca="1" si="4"/>
        <v>36</v>
      </c>
      <c r="G41" s="14">
        <f t="shared" ca="1" si="4"/>
        <v>29</v>
      </c>
      <c r="U41" s="13" t="s">
        <v>112</v>
      </c>
      <c r="V41" s="3">
        <f>IF(U41="YES",SUM(U30:U39),COUNT(U30:U39))</f>
        <v>10</v>
      </c>
    </row>
    <row r="45" spans="2:22" x14ac:dyDescent="0.25">
      <c r="B45" t="s">
        <v>115</v>
      </c>
      <c r="C45" t="s">
        <v>116</v>
      </c>
      <c r="D45" t="s">
        <v>117</v>
      </c>
      <c r="E45" t="s">
        <v>118</v>
      </c>
      <c r="F45" t="s">
        <v>119</v>
      </c>
      <c r="G45" t="s">
        <v>120</v>
      </c>
      <c r="H45" t="s">
        <v>121</v>
      </c>
    </row>
    <row r="46" spans="2:22" x14ac:dyDescent="0.25">
      <c r="B46">
        <f ca="1">RANDBETWEEN(70,200)</f>
        <v>145</v>
      </c>
      <c r="C46">
        <f t="shared" ref="C46:H46" ca="1" si="7">RANDBETWEEN(70,200)</f>
        <v>104</v>
      </c>
      <c r="D46">
        <f t="shared" ca="1" si="7"/>
        <v>193</v>
      </c>
      <c r="E46">
        <f t="shared" ca="1" si="7"/>
        <v>80</v>
      </c>
      <c r="F46">
        <f t="shared" ca="1" si="7"/>
        <v>127</v>
      </c>
      <c r="G46">
        <f t="shared" ca="1" si="7"/>
        <v>173</v>
      </c>
      <c r="H46">
        <f t="shared" ca="1" si="7"/>
        <v>129</v>
      </c>
    </row>
    <row r="47" spans="2:22" x14ac:dyDescent="0.25">
      <c r="B47">
        <f t="shared" ref="B47:H57" ca="1" si="8">RANDBETWEEN(70,200)</f>
        <v>120</v>
      </c>
      <c r="C47">
        <f t="shared" ca="1" si="8"/>
        <v>175</v>
      </c>
      <c r="D47">
        <f t="shared" ca="1" si="8"/>
        <v>180</v>
      </c>
      <c r="E47">
        <f t="shared" ca="1" si="8"/>
        <v>101</v>
      </c>
      <c r="F47">
        <f t="shared" ca="1" si="8"/>
        <v>80</v>
      </c>
      <c r="G47">
        <f t="shared" ca="1" si="8"/>
        <v>138</v>
      </c>
      <c r="H47">
        <f t="shared" ca="1" si="8"/>
        <v>171</v>
      </c>
    </row>
    <row r="48" spans="2:22" x14ac:dyDescent="0.25">
      <c r="B48">
        <f t="shared" ca="1" si="8"/>
        <v>99</v>
      </c>
      <c r="C48">
        <f t="shared" ca="1" si="8"/>
        <v>182</v>
      </c>
      <c r="D48">
        <f t="shared" ca="1" si="8"/>
        <v>187</v>
      </c>
      <c r="E48">
        <f t="shared" ca="1" si="8"/>
        <v>199</v>
      </c>
      <c r="F48">
        <f t="shared" ca="1" si="8"/>
        <v>114</v>
      </c>
      <c r="G48">
        <f t="shared" ca="1" si="8"/>
        <v>162</v>
      </c>
      <c r="H48">
        <f t="shared" ca="1" si="8"/>
        <v>129</v>
      </c>
    </row>
    <row r="49" spans="2:10" x14ac:dyDescent="0.25">
      <c r="B49">
        <f t="shared" ca="1" si="8"/>
        <v>162</v>
      </c>
      <c r="C49">
        <f t="shared" ca="1" si="8"/>
        <v>100</v>
      </c>
      <c r="D49">
        <f t="shared" ca="1" si="8"/>
        <v>141</v>
      </c>
      <c r="E49">
        <f t="shared" ca="1" si="8"/>
        <v>189</v>
      </c>
      <c r="F49">
        <f t="shared" ca="1" si="8"/>
        <v>74</v>
      </c>
      <c r="G49">
        <f t="shared" ca="1" si="8"/>
        <v>198</v>
      </c>
      <c r="H49">
        <f t="shared" ca="1" si="8"/>
        <v>161</v>
      </c>
    </row>
    <row r="50" spans="2:10" x14ac:dyDescent="0.25">
      <c r="B50">
        <f t="shared" ca="1" si="8"/>
        <v>96</v>
      </c>
      <c r="C50">
        <f t="shared" ca="1" si="8"/>
        <v>87</v>
      </c>
      <c r="D50">
        <f t="shared" ca="1" si="8"/>
        <v>129</v>
      </c>
      <c r="E50">
        <f t="shared" ca="1" si="8"/>
        <v>171</v>
      </c>
      <c r="F50">
        <f t="shared" ca="1" si="8"/>
        <v>85</v>
      </c>
      <c r="G50">
        <f t="shared" ca="1" si="8"/>
        <v>179</v>
      </c>
      <c r="H50">
        <f t="shared" ca="1" si="8"/>
        <v>153</v>
      </c>
    </row>
    <row r="51" spans="2:10" x14ac:dyDescent="0.25">
      <c r="B51">
        <f t="shared" ca="1" si="8"/>
        <v>139</v>
      </c>
      <c r="C51">
        <f t="shared" ca="1" si="8"/>
        <v>145</v>
      </c>
      <c r="D51">
        <f t="shared" ca="1" si="8"/>
        <v>126</v>
      </c>
      <c r="E51">
        <f t="shared" ca="1" si="8"/>
        <v>89</v>
      </c>
      <c r="F51">
        <f t="shared" ca="1" si="8"/>
        <v>87</v>
      </c>
      <c r="G51">
        <f t="shared" ca="1" si="8"/>
        <v>156</v>
      </c>
      <c r="H51">
        <f t="shared" ca="1" si="8"/>
        <v>155</v>
      </c>
    </row>
    <row r="52" spans="2:10" x14ac:dyDescent="0.25">
      <c r="B52">
        <f t="shared" ca="1" si="8"/>
        <v>81</v>
      </c>
      <c r="C52">
        <f t="shared" ca="1" si="8"/>
        <v>145</v>
      </c>
      <c r="D52">
        <f t="shared" ca="1" si="8"/>
        <v>92</v>
      </c>
      <c r="E52">
        <f t="shared" ca="1" si="8"/>
        <v>199</v>
      </c>
      <c r="F52">
        <f t="shared" ca="1" si="8"/>
        <v>161</v>
      </c>
      <c r="G52">
        <f t="shared" ca="1" si="8"/>
        <v>153</v>
      </c>
      <c r="H52">
        <f t="shared" ca="1" si="8"/>
        <v>77</v>
      </c>
    </row>
    <row r="53" spans="2:10" x14ac:dyDescent="0.25">
      <c r="B53">
        <f t="shared" ca="1" si="8"/>
        <v>176</v>
      </c>
      <c r="C53">
        <f t="shared" ca="1" si="8"/>
        <v>136</v>
      </c>
      <c r="D53">
        <f t="shared" ca="1" si="8"/>
        <v>101</v>
      </c>
      <c r="E53">
        <f t="shared" ca="1" si="8"/>
        <v>172</v>
      </c>
      <c r="F53">
        <f t="shared" ca="1" si="8"/>
        <v>111</v>
      </c>
      <c r="G53">
        <f t="shared" ca="1" si="8"/>
        <v>180</v>
      </c>
      <c r="H53">
        <f t="shared" ca="1" si="8"/>
        <v>70</v>
      </c>
    </row>
    <row r="54" spans="2:10" x14ac:dyDescent="0.25">
      <c r="B54">
        <f t="shared" ca="1" si="8"/>
        <v>101</v>
      </c>
      <c r="C54">
        <f t="shared" ca="1" si="8"/>
        <v>190</v>
      </c>
      <c r="D54">
        <f t="shared" ca="1" si="8"/>
        <v>127</v>
      </c>
      <c r="E54">
        <f t="shared" ca="1" si="8"/>
        <v>200</v>
      </c>
      <c r="F54">
        <f t="shared" ca="1" si="8"/>
        <v>132</v>
      </c>
      <c r="G54">
        <f t="shared" ca="1" si="8"/>
        <v>173</v>
      </c>
      <c r="H54">
        <f t="shared" ca="1" si="8"/>
        <v>145</v>
      </c>
    </row>
    <row r="55" spans="2:10" x14ac:dyDescent="0.25">
      <c r="B55">
        <f t="shared" ca="1" si="8"/>
        <v>187</v>
      </c>
      <c r="C55">
        <f t="shared" ca="1" si="8"/>
        <v>153</v>
      </c>
      <c r="D55">
        <f t="shared" ca="1" si="8"/>
        <v>195</v>
      </c>
      <c r="E55">
        <f t="shared" ca="1" si="8"/>
        <v>112</v>
      </c>
      <c r="F55">
        <f t="shared" ca="1" si="8"/>
        <v>147</v>
      </c>
      <c r="G55">
        <f t="shared" ca="1" si="8"/>
        <v>108</v>
      </c>
      <c r="H55">
        <f t="shared" ca="1" si="8"/>
        <v>164</v>
      </c>
    </row>
    <row r="56" spans="2:10" x14ac:dyDescent="0.25">
      <c r="B56">
        <f t="shared" ca="1" si="8"/>
        <v>89</v>
      </c>
      <c r="C56">
        <f t="shared" ca="1" si="8"/>
        <v>88</v>
      </c>
      <c r="D56">
        <f t="shared" ca="1" si="8"/>
        <v>164</v>
      </c>
      <c r="E56">
        <f t="shared" ca="1" si="8"/>
        <v>88</v>
      </c>
      <c r="F56">
        <f t="shared" ca="1" si="8"/>
        <v>163</v>
      </c>
      <c r="G56">
        <f t="shared" ca="1" si="8"/>
        <v>103</v>
      </c>
      <c r="H56">
        <f t="shared" ca="1" si="8"/>
        <v>148</v>
      </c>
      <c r="J56">
        <f ca="1">RANDBETWEEN(10,50)</f>
        <v>27</v>
      </c>
    </row>
    <row r="57" spans="2:10" x14ac:dyDescent="0.25">
      <c r="B57">
        <f t="shared" ca="1" si="8"/>
        <v>80</v>
      </c>
      <c r="C57">
        <f t="shared" ca="1" si="8"/>
        <v>149</v>
      </c>
      <c r="D57">
        <f t="shared" ca="1" si="8"/>
        <v>127</v>
      </c>
      <c r="E57">
        <f t="shared" ca="1" si="8"/>
        <v>118</v>
      </c>
      <c r="F57">
        <f t="shared" ca="1" si="8"/>
        <v>124</v>
      </c>
      <c r="G57">
        <f t="shared" ca="1" si="8"/>
        <v>154</v>
      </c>
      <c r="H57">
        <f t="shared" ca="1" si="8"/>
        <v>95</v>
      </c>
    </row>
    <row r="58" spans="2:10" x14ac:dyDescent="0.25">
      <c r="B58">
        <f t="shared" ref="B58:H58" ca="1" si="9">RANDBETWEEN(70,200)</f>
        <v>171</v>
      </c>
      <c r="C58">
        <f t="shared" ca="1" si="9"/>
        <v>194</v>
      </c>
      <c r="D58">
        <f t="shared" ca="1" si="9"/>
        <v>104</v>
      </c>
      <c r="E58">
        <f t="shared" ca="1" si="9"/>
        <v>136</v>
      </c>
      <c r="F58">
        <f t="shared" ca="1" si="9"/>
        <v>117</v>
      </c>
      <c r="G58">
        <f t="shared" ca="1" si="9"/>
        <v>151</v>
      </c>
      <c r="H58">
        <f t="shared" ca="1" si="9"/>
        <v>81</v>
      </c>
    </row>
    <row r="59" spans="2:10" x14ac:dyDescent="0.25">
      <c r="B59" t="s">
        <v>122</v>
      </c>
      <c r="H59">
        <f ca="1">SUBTOTAL(109,Table1[Column7])</f>
        <v>1678</v>
      </c>
    </row>
  </sheetData>
  <mergeCells count="1">
    <mergeCell ref="A1:XFD1"/>
  </mergeCells>
  <dataValidations count="1">
    <dataValidation type="list" allowBlank="1" showInputMessage="1" showErrorMessage="1" sqref="Y18">
      <formula1>$X$4:$X$11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68"/>
  <sheetViews>
    <sheetView topLeftCell="A34" zoomScale="80" zoomScaleNormal="80" workbookViewId="0">
      <selection activeCell="G9" sqref="G9"/>
    </sheetView>
  </sheetViews>
  <sheetFormatPr defaultRowHeight="15" x14ac:dyDescent="0.25"/>
  <cols>
    <col min="1" max="1" width="14.28515625" customWidth="1"/>
    <col min="3" max="3" width="12.42578125" customWidth="1"/>
    <col min="4" max="4" width="13.140625" customWidth="1"/>
    <col min="5" max="5" width="10.42578125" customWidth="1"/>
    <col min="6" max="6" width="11.7109375" customWidth="1"/>
    <col min="7" max="7" width="14.85546875" customWidth="1"/>
    <col min="8" max="8" width="14.85546875" style="28" customWidth="1"/>
    <col min="9" max="9" width="16.5703125" customWidth="1"/>
    <col min="10" max="10" width="14.85546875" customWidth="1"/>
    <col min="11" max="11" width="12.5703125" customWidth="1"/>
    <col min="12" max="12" width="19.85546875" customWidth="1"/>
    <col min="13" max="13" width="14.85546875" customWidth="1"/>
    <col min="18" max="18" width="15.5703125" customWidth="1"/>
    <col min="19" max="19" width="14.42578125" customWidth="1"/>
  </cols>
  <sheetData>
    <row r="1" spans="1:18" x14ac:dyDescent="0.25">
      <c r="A1" s="51" t="s">
        <v>129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8" x14ac:dyDescent="0.25">
      <c r="A2" s="54" t="s">
        <v>130</v>
      </c>
      <c r="B2" s="54"/>
      <c r="C2" s="54"/>
    </row>
    <row r="3" spans="1:18" x14ac:dyDescent="0.25">
      <c r="A3" s="54" t="s">
        <v>131</v>
      </c>
      <c r="B3" s="54"/>
      <c r="C3" s="54"/>
    </row>
    <row r="4" spans="1:18" x14ac:dyDescent="0.25">
      <c r="A4" s="54" t="s">
        <v>132</v>
      </c>
      <c r="B4" s="54"/>
      <c r="C4" s="54"/>
    </row>
    <row r="5" spans="1:18" x14ac:dyDescent="0.25">
      <c r="A5" s="54" t="s">
        <v>133</v>
      </c>
      <c r="B5" s="54"/>
      <c r="C5" s="54"/>
    </row>
    <row r="6" spans="1:18" x14ac:dyDescent="0.25">
      <c r="A6" s="54" t="s">
        <v>134</v>
      </c>
      <c r="B6" s="54"/>
      <c r="C6" s="54"/>
    </row>
    <row r="7" spans="1:18" x14ac:dyDescent="0.25">
      <c r="A7" s="54" t="s">
        <v>135</v>
      </c>
      <c r="B7" s="54"/>
      <c r="C7" s="54"/>
    </row>
    <row r="8" spans="1:18" x14ac:dyDescent="0.25">
      <c r="A8" s="54" t="s">
        <v>136</v>
      </c>
      <c r="B8" s="54"/>
      <c r="C8" s="54"/>
    </row>
    <row r="9" spans="1:18" x14ac:dyDescent="0.25">
      <c r="B9" s="53" t="s">
        <v>203</v>
      </c>
      <c r="C9" s="53"/>
      <c r="H9" s="53" t="s">
        <v>191</v>
      </c>
      <c r="I9" s="53"/>
      <c r="N9" s="53" t="s">
        <v>191</v>
      </c>
      <c r="O9" s="53"/>
      <c r="P9" s="53"/>
    </row>
    <row r="11" spans="1:18" x14ac:dyDescent="0.25">
      <c r="B11" s="31" t="s">
        <v>137</v>
      </c>
      <c r="C11" s="31" t="s">
        <v>138</v>
      </c>
      <c r="D11" s="31" t="s">
        <v>139</v>
      </c>
      <c r="E11" s="32" t="s">
        <v>140</v>
      </c>
      <c r="F11" s="32" t="s">
        <v>141</v>
      </c>
      <c r="G11" s="28"/>
      <c r="H11" s="31" t="s">
        <v>137</v>
      </c>
      <c r="I11" s="31" t="s">
        <v>138</v>
      </c>
      <c r="J11" s="31" t="s">
        <v>139</v>
      </c>
      <c r="K11" s="32" t="s">
        <v>140</v>
      </c>
      <c r="L11" s="32" t="s">
        <v>141</v>
      </c>
      <c r="N11" s="31" t="s">
        <v>137</v>
      </c>
      <c r="O11" s="31" t="s">
        <v>138</v>
      </c>
      <c r="P11" s="31" t="s">
        <v>139</v>
      </c>
      <c r="Q11" s="32" t="s">
        <v>140</v>
      </c>
      <c r="R11" s="32" t="s">
        <v>141</v>
      </c>
    </row>
    <row r="12" spans="1:18" x14ac:dyDescent="0.25">
      <c r="A12" s="23"/>
      <c r="B12" s="24" t="s">
        <v>142</v>
      </c>
      <c r="C12" s="24" t="s">
        <v>143</v>
      </c>
      <c r="D12" s="24" t="s">
        <v>144</v>
      </c>
      <c r="E12" s="25">
        <v>1624</v>
      </c>
      <c r="F12" s="26">
        <v>114</v>
      </c>
      <c r="G12" s="28"/>
      <c r="H12" s="28" t="s">
        <v>172</v>
      </c>
      <c r="I12" s="28" t="s">
        <v>157</v>
      </c>
      <c r="J12" s="28" t="s">
        <v>161</v>
      </c>
      <c r="K12" s="29">
        <v>5586</v>
      </c>
      <c r="L12" s="30">
        <v>525</v>
      </c>
      <c r="N12" s="28" t="s">
        <v>172</v>
      </c>
      <c r="O12" s="28" t="s">
        <v>157</v>
      </c>
      <c r="P12" s="28" t="s">
        <v>161</v>
      </c>
      <c r="Q12" s="29">
        <v>5586</v>
      </c>
      <c r="R12" s="30">
        <v>525</v>
      </c>
    </row>
    <row r="13" spans="1:18" s="31" customFormat="1" x14ac:dyDescent="0.25">
      <c r="B13" s="24" t="s">
        <v>145</v>
      </c>
      <c r="C13" s="24" t="s">
        <v>146</v>
      </c>
      <c r="D13" s="24" t="s">
        <v>147</v>
      </c>
      <c r="E13" s="25">
        <v>6706</v>
      </c>
      <c r="F13" s="26">
        <v>459</v>
      </c>
      <c r="H13" s="28" t="s">
        <v>163</v>
      </c>
      <c r="I13" s="28" t="s">
        <v>151</v>
      </c>
      <c r="J13" s="28" t="s">
        <v>176</v>
      </c>
      <c r="K13" s="29">
        <v>798</v>
      </c>
      <c r="L13" s="30">
        <v>519</v>
      </c>
      <c r="N13" s="28" t="s">
        <v>163</v>
      </c>
      <c r="O13" s="28" t="s">
        <v>151</v>
      </c>
      <c r="P13" s="28" t="s">
        <v>176</v>
      </c>
      <c r="Q13" s="29">
        <v>798</v>
      </c>
      <c r="R13" s="30">
        <v>519</v>
      </c>
    </row>
    <row r="14" spans="1:18" x14ac:dyDescent="0.25">
      <c r="A14" s="23"/>
      <c r="B14" s="24" t="s">
        <v>148</v>
      </c>
      <c r="C14" s="24" t="s">
        <v>146</v>
      </c>
      <c r="D14" s="24" t="s">
        <v>149</v>
      </c>
      <c r="E14" s="25">
        <v>959</v>
      </c>
      <c r="F14" s="26">
        <v>147</v>
      </c>
      <c r="G14" s="28"/>
      <c r="H14" s="28" t="s">
        <v>145</v>
      </c>
      <c r="I14" s="28" t="s">
        <v>157</v>
      </c>
      <c r="J14" s="28" t="s">
        <v>168</v>
      </c>
      <c r="K14" s="29">
        <v>819</v>
      </c>
      <c r="L14" s="30">
        <v>510</v>
      </c>
      <c r="M14" s="24"/>
      <c r="N14" s="28" t="s">
        <v>145</v>
      </c>
      <c r="O14" s="28" t="s">
        <v>157</v>
      </c>
      <c r="P14" s="28" t="s">
        <v>168</v>
      </c>
      <c r="Q14" s="29">
        <v>819</v>
      </c>
      <c r="R14" s="30">
        <v>510</v>
      </c>
    </row>
    <row r="15" spans="1:18" x14ac:dyDescent="0.25">
      <c r="A15" s="23"/>
      <c r="B15" s="24" t="s">
        <v>150</v>
      </c>
      <c r="C15" s="24" t="s">
        <v>151</v>
      </c>
      <c r="D15" s="24" t="s">
        <v>152</v>
      </c>
      <c r="E15" s="25">
        <v>9632</v>
      </c>
      <c r="F15" s="26">
        <v>288</v>
      </c>
      <c r="G15" s="28"/>
      <c r="H15" s="28" t="s">
        <v>164</v>
      </c>
      <c r="I15" s="28" t="s">
        <v>167</v>
      </c>
      <c r="J15" s="28" t="s">
        <v>147</v>
      </c>
      <c r="K15" s="29">
        <v>7777</v>
      </c>
      <c r="L15" s="30">
        <v>504</v>
      </c>
      <c r="M15" s="24"/>
      <c r="N15" s="28" t="s">
        <v>164</v>
      </c>
      <c r="O15" s="28" t="s">
        <v>167</v>
      </c>
      <c r="P15" s="28" t="s">
        <v>147</v>
      </c>
      <c r="Q15" s="29">
        <v>7777</v>
      </c>
      <c r="R15" s="30">
        <v>504</v>
      </c>
    </row>
    <row r="16" spans="1:18" x14ac:dyDescent="0.25">
      <c r="A16" s="23"/>
      <c r="B16" s="24" t="s">
        <v>153</v>
      </c>
      <c r="C16" s="24" t="s">
        <v>154</v>
      </c>
      <c r="D16" s="24" t="s">
        <v>155</v>
      </c>
      <c r="E16" s="25">
        <v>2100</v>
      </c>
      <c r="F16" s="26">
        <v>414</v>
      </c>
      <c r="G16" s="28"/>
      <c r="H16" s="28" t="s">
        <v>148</v>
      </c>
      <c r="I16" s="28" t="s">
        <v>167</v>
      </c>
      <c r="J16" s="28" t="s">
        <v>170</v>
      </c>
      <c r="K16" s="29">
        <v>8463</v>
      </c>
      <c r="L16" s="30">
        <v>492</v>
      </c>
      <c r="M16" s="24"/>
      <c r="N16" s="28" t="s">
        <v>148</v>
      </c>
      <c r="O16" s="28" t="s">
        <v>167</v>
      </c>
      <c r="P16" s="28" t="s">
        <v>170</v>
      </c>
      <c r="Q16" s="29">
        <v>8463</v>
      </c>
      <c r="R16" s="30">
        <v>492</v>
      </c>
    </row>
    <row r="17" spans="1:25" x14ac:dyDescent="0.25">
      <c r="A17" s="23"/>
      <c r="B17" s="24" t="s">
        <v>142</v>
      </c>
      <c r="C17" s="24" t="s">
        <v>146</v>
      </c>
      <c r="D17" s="24" t="s">
        <v>156</v>
      </c>
      <c r="E17" s="25">
        <v>8869</v>
      </c>
      <c r="F17" s="26">
        <v>432</v>
      </c>
      <c r="G17" s="28"/>
      <c r="H17" s="28" t="s">
        <v>163</v>
      </c>
      <c r="I17" s="28" t="s">
        <v>154</v>
      </c>
      <c r="J17" s="28" t="s">
        <v>155</v>
      </c>
      <c r="K17" s="29">
        <v>1785</v>
      </c>
      <c r="L17" s="30">
        <v>462</v>
      </c>
      <c r="M17" s="24"/>
      <c r="N17" s="28" t="s">
        <v>163</v>
      </c>
      <c r="O17" s="28" t="s">
        <v>154</v>
      </c>
      <c r="P17" s="28" t="s">
        <v>155</v>
      </c>
      <c r="Q17" s="29">
        <v>1785</v>
      </c>
      <c r="R17" s="30">
        <v>462</v>
      </c>
    </row>
    <row r="18" spans="1:25" x14ac:dyDescent="0.25">
      <c r="B18" s="24" t="s">
        <v>153</v>
      </c>
      <c r="C18" s="24" t="s">
        <v>157</v>
      </c>
      <c r="D18" s="24" t="s">
        <v>158</v>
      </c>
      <c r="E18" s="25">
        <v>2681</v>
      </c>
      <c r="F18" s="26">
        <v>54</v>
      </c>
      <c r="G18" s="28"/>
      <c r="H18" s="28" t="s">
        <v>145</v>
      </c>
      <c r="I18" s="28" t="s">
        <v>146</v>
      </c>
      <c r="J18" s="28" t="s">
        <v>147</v>
      </c>
      <c r="K18" s="29">
        <v>6706</v>
      </c>
      <c r="L18" s="30">
        <v>459</v>
      </c>
      <c r="M18" s="24"/>
      <c r="N18" s="28" t="s">
        <v>145</v>
      </c>
      <c r="O18" s="28" t="s">
        <v>146</v>
      </c>
      <c r="P18" s="28" t="s">
        <v>147</v>
      </c>
      <c r="Q18" s="29">
        <v>6706</v>
      </c>
      <c r="R18" s="30">
        <v>459</v>
      </c>
    </row>
    <row r="19" spans="1:25" x14ac:dyDescent="0.25">
      <c r="B19" s="24" t="s">
        <v>145</v>
      </c>
      <c r="C19" s="24" t="s">
        <v>146</v>
      </c>
      <c r="D19" s="24" t="s">
        <v>159</v>
      </c>
      <c r="E19" s="25">
        <v>5012</v>
      </c>
      <c r="F19" s="26">
        <v>210</v>
      </c>
      <c r="G19" s="28"/>
      <c r="H19" s="28" t="s">
        <v>153</v>
      </c>
      <c r="I19" s="28" t="s">
        <v>143</v>
      </c>
      <c r="J19" s="28" t="s">
        <v>177</v>
      </c>
      <c r="K19" s="29">
        <v>3556</v>
      </c>
      <c r="L19" s="30">
        <v>459</v>
      </c>
      <c r="M19" s="24"/>
      <c r="N19" s="28" t="s">
        <v>153</v>
      </c>
      <c r="O19" s="28" t="s">
        <v>143</v>
      </c>
      <c r="P19" s="28" t="s">
        <v>177</v>
      </c>
      <c r="Q19" s="29">
        <v>3556</v>
      </c>
      <c r="R19" s="30">
        <v>459</v>
      </c>
    </row>
    <row r="20" spans="1:25" x14ac:dyDescent="0.25">
      <c r="B20" s="24" t="s">
        <v>160</v>
      </c>
      <c r="C20" s="24" t="s">
        <v>157</v>
      </c>
      <c r="D20" s="24" t="s">
        <v>161</v>
      </c>
      <c r="E20" s="25">
        <v>1281</v>
      </c>
      <c r="F20" s="26">
        <v>75</v>
      </c>
      <c r="G20" s="28"/>
      <c r="H20" s="28" t="s">
        <v>153</v>
      </c>
      <c r="I20" s="28" t="s">
        <v>167</v>
      </c>
      <c r="J20" s="28" t="s">
        <v>179</v>
      </c>
      <c r="K20" s="29">
        <v>8008</v>
      </c>
      <c r="L20" s="30">
        <v>456</v>
      </c>
      <c r="M20" s="24"/>
      <c r="N20" s="28" t="s">
        <v>153</v>
      </c>
      <c r="O20" s="28" t="s">
        <v>167</v>
      </c>
      <c r="P20" s="28" t="s">
        <v>179</v>
      </c>
      <c r="Q20" s="29">
        <v>8008</v>
      </c>
      <c r="R20" s="30">
        <v>456</v>
      </c>
      <c r="X20" s="31"/>
      <c r="Y20" s="31"/>
    </row>
    <row r="21" spans="1:25" x14ac:dyDescent="0.25">
      <c r="B21" s="24" t="s">
        <v>162</v>
      </c>
      <c r="C21" s="24" t="s">
        <v>143</v>
      </c>
      <c r="D21" s="24" t="s">
        <v>161</v>
      </c>
      <c r="E21" s="25">
        <v>4991</v>
      </c>
      <c r="F21" s="26">
        <v>12</v>
      </c>
      <c r="G21" s="28"/>
      <c r="H21" s="28" t="s">
        <v>142</v>
      </c>
      <c r="I21" s="28" t="s">
        <v>146</v>
      </c>
      <c r="J21" s="28" t="s">
        <v>144</v>
      </c>
      <c r="K21" s="29">
        <v>2275</v>
      </c>
      <c r="L21" s="30">
        <v>447</v>
      </c>
      <c r="M21" s="24"/>
      <c r="N21" s="28" t="s">
        <v>142</v>
      </c>
      <c r="O21" s="28" t="s">
        <v>146</v>
      </c>
      <c r="P21" s="28" t="s">
        <v>144</v>
      </c>
      <c r="Q21" s="29">
        <v>2275</v>
      </c>
      <c r="R21" s="30">
        <v>447</v>
      </c>
      <c r="X21" s="28"/>
      <c r="Y21" s="33"/>
    </row>
    <row r="22" spans="1:25" x14ac:dyDescent="0.25">
      <c r="B22" s="24" t="s">
        <v>163</v>
      </c>
      <c r="C22" s="24" t="s">
        <v>154</v>
      </c>
      <c r="D22" s="24" t="s">
        <v>155</v>
      </c>
      <c r="E22" s="25">
        <v>1785</v>
      </c>
      <c r="F22" s="26">
        <v>462</v>
      </c>
      <c r="G22" s="28"/>
      <c r="H22" s="28" t="s">
        <v>142</v>
      </c>
      <c r="I22" s="28" t="s">
        <v>146</v>
      </c>
      <c r="J22" s="28" t="s">
        <v>156</v>
      </c>
      <c r="K22" s="29">
        <v>8869</v>
      </c>
      <c r="L22" s="30">
        <v>432</v>
      </c>
      <c r="M22" s="24"/>
      <c r="N22" s="28" t="s">
        <v>142</v>
      </c>
      <c r="O22" s="28" t="s">
        <v>146</v>
      </c>
      <c r="P22" s="28" t="s">
        <v>156</v>
      </c>
      <c r="Q22" s="29">
        <v>8869</v>
      </c>
      <c r="R22" s="30">
        <v>432</v>
      </c>
      <c r="X22" s="28"/>
      <c r="Y22" s="33"/>
    </row>
    <row r="23" spans="1:25" x14ac:dyDescent="0.25">
      <c r="B23" s="24" t="s">
        <v>164</v>
      </c>
      <c r="C23" s="24" t="s">
        <v>143</v>
      </c>
      <c r="D23" s="24" t="s">
        <v>165</v>
      </c>
      <c r="E23" s="25">
        <v>3983</v>
      </c>
      <c r="F23" s="26">
        <v>144</v>
      </c>
      <c r="G23" s="28"/>
      <c r="H23" s="28" t="s">
        <v>153</v>
      </c>
      <c r="I23" s="28" t="s">
        <v>154</v>
      </c>
      <c r="J23" s="28" t="s">
        <v>155</v>
      </c>
      <c r="K23" s="29">
        <v>2100</v>
      </c>
      <c r="L23" s="30">
        <v>414</v>
      </c>
      <c r="M23" s="24"/>
      <c r="N23" s="28" t="s">
        <v>153</v>
      </c>
      <c r="O23" s="28" t="s">
        <v>154</v>
      </c>
      <c r="P23" s="28" t="s">
        <v>155</v>
      </c>
      <c r="Q23" s="29">
        <v>2100</v>
      </c>
      <c r="R23" s="30">
        <v>414</v>
      </c>
      <c r="X23" s="28"/>
      <c r="Y23" s="33"/>
    </row>
    <row r="24" spans="1:25" x14ac:dyDescent="0.25">
      <c r="B24" s="24" t="s">
        <v>148</v>
      </c>
      <c r="C24" s="24" t="s">
        <v>157</v>
      </c>
      <c r="D24" s="24" t="s">
        <v>166</v>
      </c>
      <c r="E24" s="25">
        <v>2646</v>
      </c>
      <c r="F24" s="26">
        <v>120</v>
      </c>
      <c r="G24" s="28"/>
      <c r="H24" s="28" t="s">
        <v>153</v>
      </c>
      <c r="I24" s="28" t="s">
        <v>143</v>
      </c>
      <c r="J24" s="28" t="s">
        <v>166</v>
      </c>
      <c r="K24" s="29">
        <v>1904</v>
      </c>
      <c r="L24" s="30">
        <v>405</v>
      </c>
      <c r="M24" s="24"/>
      <c r="N24" s="28" t="s">
        <v>153</v>
      </c>
      <c r="O24" s="28" t="s">
        <v>143</v>
      </c>
      <c r="P24" s="28" t="s">
        <v>166</v>
      </c>
      <c r="Q24" s="29">
        <v>1904</v>
      </c>
      <c r="R24" s="30">
        <v>405</v>
      </c>
      <c r="X24" s="28"/>
      <c r="Y24" s="33"/>
    </row>
    <row r="25" spans="1:25" x14ac:dyDescent="0.25">
      <c r="B25" s="24" t="s">
        <v>163</v>
      </c>
      <c r="C25" s="24" t="s">
        <v>167</v>
      </c>
      <c r="D25" s="24" t="s">
        <v>168</v>
      </c>
      <c r="E25" s="25">
        <v>252</v>
      </c>
      <c r="F25" s="26">
        <v>54</v>
      </c>
      <c r="G25" s="28"/>
      <c r="H25" s="28" t="s">
        <v>153</v>
      </c>
      <c r="I25" s="28" t="s">
        <v>146</v>
      </c>
      <c r="J25" s="28" t="s">
        <v>149</v>
      </c>
      <c r="K25" s="29">
        <v>1302</v>
      </c>
      <c r="L25" s="30">
        <v>402</v>
      </c>
      <c r="M25" s="24"/>
      <c r="N25" s="28" t="s">
        <v>153</v>
      </c>
      <c r="O25" s="28" t="s">
        <v>146</v>
      </c>
      <c r="P25" s="28" t="s">
        <v>149</v>
      </c>
      <c r="Q25" s="29">
        <v>1302</v>
      </c>
      <c r="R25" s="30">
        <v>402</v>
      </c>
      <c r="X25" s="28"/>
      <c r="Y25" s="33"/>
    </row>
    <row r="26" spans="1:25" x14ac:dyDescent="0.25">
      <c r="B26" s="24" t="s">
        <v>164</v>
      </c>
      <c r="C26" s="24" t="s">
        <v>146</v>
      </c>
      <c r="D26" s="24" t="s">
        <v>155</v>
      </c>
      <c r="E26" s="25">
        <v>2464</v>
      </c>
      <c r="F26" s="26">
        <v>234</v>
      </c>
      <c r="G26" s="28"/>
      <c r="H26" s="28" t="s">
        <v>153</v>
      </c>
      <c r="I26" s="28" t="s">
        <v>154</v>
      </c>
      <c r="J26" s="28" t="s">
        <v>169</v>
      </c>
      <c r="K26" s="29">
        <v>3052</v>
      </c>
      <c r="L26" s="30">
        <v>378</v>
      </c>
      <c r="M26" s="24"/>
      <c r="N26" s="28" t="s">
        <v>153</v>
      </c>
      <c r="O26" s="28" t="s">
        <v>154</v>
      </c>
      <c r="P26" s="28" t="s">
        <v>169</v>
      </c>
      <c r="Q26" s="29">
        <v>3052</v>
      </c>
      <c r="R26" s="30">
        <v>378</v>
      </c>
      <c r="X26" s="28"/>
      <c r="Y26" s="33"/>
    </row>
    <row r="27" spans="1:25" x14ac:dyDescent="0.25">
      <c r="B27" s="24" t="s">
        <v>164</v>
      </c>
      <c r="C27" s="24" t="s">
        <v>146</v>
      </c>
      <c r="D27" s="24" t="s">
        <v>169</v>
      </c>
      <c r="E27" s="25">
        <v>2114</v>
      </c>
      <c r="F27" s="26">
        <v>66</v>
      </c>
      <c r="G27" s="28"/>
      <c r="H27" s="28" t="s">
        <v>142</v>
      </c>
      <c r="I27" s="28" t="s">
        <v>146</v>
      </c>
      <c r="J27" s="28" t="s">
        <v>159</v>
      </c>
      <c r="K27" s="29">
        <v>6853</v>
      </c>
      <c r="L27" s="30">
        <v>372</v>
      </c>
      <c r="M27" s="24"/>
      <c r="N27" s="28" t="s">
        <v>142</v>
      </c>
      <c r="O27" s="28" t="s">
        <v>146</v>
      </c>
      <c r="P27" s="28" t="s">
        <v>159</v>
      </c>
      <c r="Q27" s="29">
        <v>6853</v>
      </c>
      <c r="R27" s="30">
        <v>372</v>
      </c>
      <c r="X27" s="28"/>
      <c r="Y27" s="33"/>
    </row>
    <row r="28" spans="1:25" x14ac:dyDescent="0.25">
      <c r="B28" s="24" t="s">
        <v>153</v>
      </c>
      <c r="C28" s="24" t="s">
        <v>143</v>
      </c>
      <c r="D28" s="24" t="s">
        <v>158</v>
      </c>
      <c r="E28" s="25">
        <v>7693</v>
      </c>
      <c r="F28" s="26">
        <v>87</v>
      </c>
      <c r="G28" s="28"/>
      <c r="H28" s="28" t="s">
        <v>160</v>
      </c>
      <c r="I28" s="28" t="s">
        <v>167</v>
      </c>
      <c r="J28" s="28" t="s">
        <v>161</v>
      </c>
      <c r="K28" s="29">
        <v>1932</v>
      </c>
      <c r="L28" s="30">
        <v>369</v>
      </c>
      <c r="M28" s="24"/>
      <c r="N28" s="28" t="s">
        <v>160</v>
      </c>
      <c r="O28" s="28" t="s">
        <v>167</v>
      </c>
      <c r="P28" s="28" t="s">
        <v>161</v>
      </c>
      <c r="Q28" s="29">
        <v>1932</v>
      </c>
      <c r="R28" s="30">
        <v>369</v>
      </c>
      <c r="X28" s="28"/>
      <c r="Y28" s="33"/>
    </row>
    <row r="29" spans="1:25" x14ac:dyDescent="0.25">
      <c r="B29" s="24" t="s">
        <v>162</v>
      </c>
      <c r="C29" s="24" t="s">
        <v>167</v>
      </c>
      <c r="D29" s="24" t="s">
        <v>170</v>
      </c>
      <c r="E29" s="25">
        <v>15610</v>
      </c>
      <c r="F29" s="26">
        <v>339</v>
      </c>
      <c r="G29" s="28"/>
      <c r="H29" s="28" t="s">
        <v>153</v>
      </c>
      <c r="I29" s="28" t="s">
        <v>167</v>
      </c>
      <c r="J29" s="28" t="s">
        <v>144</v>
      </c>
      <c r="K29" s="29">
        <v>3402</v>
      </c>
      <c r="L29" s="30">
        <v>366</v>
      </c>
      <c r="M29" s="24"/>
      <c r="N29" s="28" t="s">
        <v>153</v>
      </c>
      <c r="O29" s="28" t="s">
        <v>167</v>
      </c>
      <c r="P29" s="28" t="s">
        <v>144</v>
      </c>
      <c r="Q29" s="29">
        <v>3402</v>
      </c>
      <c r="R29" s="30">
        <v>366</v>
      </c>
      <c r="X29" s="28"/>
      <c r="Y29" s="33"/>
    </row>
    <row r="30" spans="1:25" x14ac:dyDescent="0.25">
      <c r="B30" s="24" t="s">
        <v>150</v>
      </c>
      <c r="C30" s="24" t="s">
        <v>167</v>
      </c>
      <c r="D30" s="24" t="s">
        <v>159</v>
      </c>
      <c r="E30" s="25">
        <v>336</v>
      </c>
      <c r="F30" s="26">
        <v>144</v>
      </c>
      <c r="G30" s="28"/>
      <c r="H30" s="28" t="s">
        <v>164</v>
      </c>
      <c r="I30" s="28" t="s">
        <v>143</v>
      </c>
      <c r="J30" s="28" t="s">
        <v>149</v>
      </c>
      <c r="K30" s="29">
        <v>938</v>
      </c>
      <c r="L30" s="30">
        <v>366</v>
      </c>
      <c r="M30" s="24"/>
      <c r="N30" s="28" t="s">
        <v>164</v>
      </c>
      <c r="O30" s="28" t="s">
        <v>143</v>
      </c>
      <c r="P30" s="28" t="s">
        <v>149</v>
      </c>
      <c r="Q30" s="29">
        <v>938</v>
      </c>
      <c r="R30" s="30">
        <v>366</v>
      </c>
      <c r="X30" s="28"/>
      <c r="Y30" s="33"/>
    </row>
    <row r="31" spans="1:25" x14ac:dyDescent="0.25">
      <c r="B31" s="24" t="s">
        <v>163</v>
      </c>
      <c r="C31" s="24" t="s">
        <v>154</v>
      </c>
      <c r="D31" s="24" t="s">
        <v>170</v>
      </c>
      <c r="E31" s="25">
        <v>9443</v>
      </c>
      <c r="F31" s="26">
        <v>162</v>
      </c>
      <c r="G31" s="28"/>
      <c r="H31" s="28" t="s">
        <v>145</v>
      </c>
      <c r="I31" s="28" t="s">
        <v>146</v>
      </c>
      <c r="J31" s="28" t="s">
        <v>170</v>
      </c>
      <c r="K31" s="29">
        <v>2702</v>
      </c>
      <c r="L31" s="30">
        <v>363</v>
      </c>
      <c r="M31" s="24"/>
      <c r="N31" s="28" t="s">
        <v>145</v>
      </c>
      <c r="O31" s="28" t="s">
        <v>146</v>
      </c>
      <c r="P31" s="28" t="s">
        <v>170</v>
      </c>
      <c r="Q31" s="29">
        <v>2702</v>
      </c>
      <c r="R31" s="30">
        <v>363</v>
      </c>
      <c r="X31" s="28"/>
      <c r="Y31" s="33"/>
    </row>
    <row r="32" spans="1:25" x14ac:dyDescent="0.25">
      <c r="B32" s="24" t="s">
        <v>148</v>
      </c>
      <c r="C32" s="24" t="s">
        <v>167</v>
      </c>
      <c r="D32" s="24" t="s">
        <v>171</v>
      </c>
      <c r="E32" s="25">
        <v>8155</v>
      </c>
      <c r="F32" s="26">
        <v>90</v>
      </c>
      <c r="G32" s="28"/>
      <c r="H32" s="28" t="s">
        <v>162</v>
      </c>
      <c r="I32" s="28" t="s">
        <v>146</v>
      </c>
      <c r="J32" s="28" t="s">
        <v>169</v>
      </c>
      <c r="K32" s="29">
        <v>4480</v>
      </c>
      <c r="L32" s="30">
        <v>357</v>
      </c>
      <c r="M32" s="24"/>
      <c r="N32" s="28" t="s">
        <v>162</v>
      </c>
      <c r="O32" s="28" t="s">
        <v>146</v>
      </c>
      <c r="P32" s="28" t="s">
        <v>169</v>
      </c>
      <c r="Q32" s="29">
        <v>4480</v>
      </c>
      <c r="R32" s="30">
        <v>357</v>
      </c>
      <c r="X32" s="28"/>
      <c r="Y32" s="33"/>
    </row>
    <row r="33" spans="2:25" x14ac:dyDescent="0.25">
      <c r="B33" s="24" t="s">
        <v>145</v>
      </c>
      <c r="C33" s="24" t="s">
        <v>157</v>
      </c>
      <c r="D33" s="24" t="s">
        <v>171</v>
      </c>
      <c r="E33" s="25">
        <v>1701</v>
      </c>
      <c r="F33" s="26">
        <v>234</v>
      </c>
      <c r="G33" s="28"/>
      <c r="H33" s="28" t="s">
        <v>163</v>
      </c>
      <c r="I33" s="28" t="s">
        <v>157</v>
      </c>
      <c r="J33" s="28" t="s">
        <v>158</v>
      </c>
      <c r="K33" s="29">
        <v>4326</v>
      </c>
      <c r="L33" s="30">
        <v>348</v>
      </c>
      <c r="M33" s="24"/>
      <c r="N33" s="28" t="s">
        <v>163</v>
      </c>
      <c r="O33" s="28" t="s">
        <v>157</v>
      </c>
      <c r="P33" s="28" t="s">
        <v>158</v>
      </c>
      <c r="Q33" s="29">
        <v>4326</v>
      </c>
      <c r="R33" s="30">
        <v>348</v>
      </c>
      <c r="X33" s="28"/>
      <c r="Y33" s="33"/>
    </row>
    <row r="34" spans="2:25" x14ac:dyDescent="0.25">
      <c r="B34" s="24" t="s">
        <v>172</v>
      </c>
      <c r="C34" s="24" t="s">
        <v>157</v>
      </c>
      <c r="D34" s="24" t="s">
        <v>159</v>
      </c>
      <c r="E34" s="25">
        <v>2205</v>
      </c>
      <c r="F34" s="26">
        <v>141</v>
      </c>
      <c r="G34" s="28"/>
      <c r="H34" s="28" t="s">
        <v>162</v>
      </c>
      <c r="I34" s="28" t="s">
        <v>151</v>
      </c>
      <c r="J34" s="28" t="s">
        <v>165</v>
      </c>
      <c r="K34" s="29">
        <v>3339</v>
      </c>
      <c r="L34" s="30">
        <v>348</v>
      </c>
      <c r="M34" s="24"/>
      <c r="N34" s="28" t="s">
        <v>162</v>
      </c>
      <c r="O34" s="28" t="s">
        <v>151</v>
      </c>
      <c r="P34" s="28" t="s">
        <v>165</v>
      </c>
      <c r="Q34" s="29">
        <v>3339</v>
      </c>
      <c r="R34" s="30">
        <v>348</v>
      </c>
      <c r="X34" s="28"/>
      <c r="Y34" s="33"/>
    </row>
    <row r="35" spans="2:25" x14ac:dyDescent="0.25">
      <c r="B35" s="24" t="s">
        <v>145</v>
      </c>
      <c r="C35" s="24" t="s">
        <v>143</v>
      </c>
      <c r="D35" s="24" t="s">
        <v>173</v>
      </c>
      <c r="E35" s="25">
        <v>1771</v>
      </c>
      <c r="F35" s="26">
        <v>204</v>
      </c>
      <c r="G35" s="28"/>
      <c r="H35" s="28" t="s">
        <v>172</v>
      </c>
      <c r="I35" s="28" t="s">
        <v>151</v>
      </c>
      <c r="J35" s="28" t="s">
        <v>169</v>
      </c>
      <c r="K35" s="29">
        <v>2471</v>
      </c>
      <c r="L35" s="30">
        <v>342</v>
      </c>
      <c r="M35" s="24"/>
      <c r="N35" s="28" t="s">
        <v>172</v>
      </c>
      <c r="O35" s="28" t="s">
        <v>151</v>
      </c>
      <c r="P35" s="28" t="s">
        <v>169</v>
      </c>
      <c r="Q35" s="29">
        <v>2471</v>
      </c>
      <c r="R35" s="30">
        <v>342</v>
      </c>
      <c r="X35" s="28"/>
      <c r="Y35" s="33"/>
    </row>
    <row r="36" spans="2:25" x14ac:dyDescent="0.25">
      <c r="B36" s="24" t="s">
        <v>150</v>
      </c>
      <c r="C36" s="24" t="s">
        <v>146</v>
      </c>
      <c r="D36" s="24" t="s">
        <v>174</v>
      </c>
      <c r="E36" s="25">
        <v>2114</v>
      </c>
      <c r="F36" s="26">
        <v>186</v>
      </c>
      <c r="G36" s="28"/>
      <c r="H36" s="28" t="s">
        <v>162</v>
      </c>
      <c r="I36" s="28" t="s">
        <v>167</v>
      </c>
      <c r="J36" s="28" t="s">
        <v>170</v>
      </c>
      <c r="K36" s="29">
        <v>15610</v>
      </c>
      <c r="L36" s="30">
        <v>339</v>
      </c>
      <c r="M36" s="24"/>
      <c r="N36" s="28" t="s">
        <v>162</v>
      </c>
      <c r="O36" s="28" t="s">
        <v>167</v>
      </c>
      <c r="P36" s="28" t="s">
        <v>170</v>
      </c>
      <c r="Q36" s="29">
        <v>15610</v>
      </c>
      <c r="R36" s="30">
        <v>339</v>
      </c>
      <c r="X36" s="28"/>
      <c r="Y36" s="33"/>
    </row>
    <row r="37" spans="2:25" x14ac:dyDescent="0.25">
      <c r="B37" s="24" t="s">
        <v>150</v>
      </c>
      <c r="C37" s="24" t="s">
        <v>151</v>
      </c>
      <c r="D37" s="24" t="s">
        <v>168</v>
      </c>
      <c r="E37" s="25">
        <v>10311</v>
      </c>
      <c r="F37" s="26">
        <v>231</v>
      </c>
      <c r="G37" s="28"/>
      <c r="H37" s="28" t="s">
        <v>160</v>
      </c>
      <c r="I37" s="28" t="s">
        <v>143</v>
      </c>
      <c r="J37" s="28" t="s">
        <v>166</v>
      </c>
      <c r="K37" s="29">
        <v>4487</v>
      </c>
      <c r="L37" s="30">
        <v>333</v>
      </c>
      <c r="M37" s="24"/>
      <c r="N37" s="28" t="s">
        <v>160</v>
      </c>
      <c r="O37" s="28" t="s">
        <v>143</v>
      </c>
      <c r="P37" s="28" t="s">
        <v>166</v>
      </c>
      <c r="Q37" s="29">
        <v>4487</v>
      </c>
      <c r="R37" s="30">
        <v>333</v>
      </c>
      <c r="X37" s="28"/>
      <c r="Y37" s="33"/>
    </row>
    <row r="38" spans="2:25" x14ac:dyDescent="0.25">
      <c r="B38" s="24" t="s">
        <v>164</v>
      </c>
      <c r="C38" s="24" t="s">
        <v>154</v>
      </c>
      <c r="D38" s="24" t="s">
        <v>166</v>
      </c>
      <c r="E38" s="25">
        <v>21</v>
      </c>
      <c r="F38" s="26">
        <v>168</v>
      </c>
      <c r="G38" s="28"/>
      <c r="H38" s="28" t="s">
        <v>164</v>
      </c>
      <c r="I38" s="28" t="s">
        <v>143</v>
      </c>
      <c r="J38" s="28" t="s">
        <v>177</v>
      </c>
      <c r="K38" s="29">
        <v>7308</v>
      </c>
      <c r="L38" s="30">
        <v>327</v>
      </c>
      <c r="M38" s="24"/>
      <c r="N38" s="28" t="s">
        <v>164</v>
      </c>
      <c r="O38" s="28" t="s">
        <v>143</v>
      </c>
      <c r="P38" s="28" t="s">
        <v>177</v>
      </c>
      <c r="Q38" s="29">
        <v>7308</v>
      </c>
      <c r="R38" s="30">
        <v>327</v>
      </c>
      <c r="X38" s="28"/>
      <c r="Y38" s="33"/>
    </row>
    <row r="39" spans="2:25" x14ac:dyDescent="0.25">
      <c r="B39" s="24" t="s">
        <v>172</v>
      </c>
      <c r="C39" s="24" t="s">
        <v>146</v>
      </c>
      <c r="D39" s="24" t="s">
        <v>170</v>
      </c>
      <c r="E39" s="25">
        <v>1974</v>
      </c>
      <c r="F39" s="26">
        <v>195</v>
      </c>
      <c r="G39" s="28"/>
      <c r="H39" s="28" t="s">
        <v>164</v>
      </c>
      <c r="I39" s="28" t="s">
        <v>143</v>
      </c>
      <c r="J39" s="28" t="s">
        <v>169</v>
      </c>
      <c r="K39" s="29">
        <v>4592</v>
      </c>
      <c r="L39" s="30">
        <v>324</v>
      </c>
      <c r="M39" s="24"/>
      <c r="N39" s="28" t="s">
        <v>164</v>
      </c>
      <c r="O39" s="28" t="s">
        <v>143</v>
      </c>
      <c r="P39" s="28" t="s">
        <v>169</v>
      </c>
      <c r="Q39" s="29">
        <v>4592</v>
      </c>
      <c r="R39" s="30">
        <v>324</v>
      </c>
      <c r="X39" s="28"/>
      <c r="Y39" s="33"/>
    </row>
    <row r="40" spans="2:25" x14ac:dyDescent="0.25">
      <c r="B40" s="24" t="s">
        <v>162</v>
      </c>
      <c r="C40" s="24" t="s">
        <v>151</v>
      </c>
      <c r="D40" s="24" t="s">
        <v>171</v>
      </c>
      <c r="E40" s="25">
        <v>6314</v>
      </c>
      <c r="F40" s="26">
        <v>15</v>
      </c>
      <c r="G40" s="28"/>
      <c r="H40" s="28" t="s">
        <v>160</v>
      </c>
      <c r="I40" s="28" t="s">
        <v>157</v>
      </c>
      <c r="J40" s="28" t="s">
        <v>144</v>
      </c>
      <c r="K40" s="29">
        <v>10129</v>
      </c>
      <c r="L40" s="30">
        <v>312</v>
      </c>
      <c r="M40" s="24"/>
      <c r="N40" s="28" t="s">
        <v>160</v>
      </c>
      <c r="O40" s="28" t="s">
        <v>157</v>
      </c>
      <c r="P40" s="28" t="s">
        <v>144</v>
      </c>
      <c r="Q40" s="29">
        <v>10129</v>
      </c>
      <c r="R40" s="30">
        <v>312</v>
      </c>
      <c r="X40" s="28"/>
      <c r="Y40" s="33"/>
    </row>
    <row r="41" spans="2:25" x14ac:dyDescent="0.25">
      <c r="B41" s="24" t="s">
        <v>172</v>
      </c>
      <c r="C41" s="24" t="s">
        <v>143</v>
      </c>
      <c r="D41" s="24" t="s">
        <v>171</v>
      </c>
      <c r="E41" s="25">
        <v>4683</v>
      </c>
      <c r="F41" s="26">
        <v>30</v>
      </c>
      <c r="G41" s="28"/>
      <c r="H41" s="28" t="s">
        <v>164</v>
      </c>
      <c r="I41" s="28" t="s">
        <v>167</v>
      </c>
      <c r="J41" s="28" t="s">
        <v>177</v>
      </c>
      <c r="K41" s="29">
        <v>3689</v>
      </c>
      <c r="L41" s="30">
        <v>312</v>
      </c>
      <c r="M41" s="24"/>
      <c r="N41" s="28" t="s">
        <v>164</v>
      </c>
      <c r="O41" s="28" t="s">
        <v>167</v>
      </c>
      <c r="P41" s="28" t="s">
        <v>177</v>
      </c>
      <c r="Q41" s="29">
        <v>3689</v>
      </c>
      <c r="R41" s="30">
        <v>312</v>
      </c>
      <c r="X41" s="28"/>
      <c r="Y41" s="33"/>
    </row>
    <row r="42" spans="2:25" x14ac:dyDescent="0.25">
      <c r="B42" s="24" t="s">
        <v>150</v>
      </c>
      <c r="C42" s="24" t="s">
        <v>143</v>
      </c>
      <c r="D42" s="24" t="s">
        <v>175</v>
      </c>
      <c r="E42" s="25">
        <v>6398</v>
      </c>
      <c r="F42" s="26">
        <v>102</v>
      </c>
      <c r="G42" s="28"/>
      <c r="H42" s="28" t="s">
        <v>150</v>
      </c>
      <c r="I42" s="28" t="s">
        <v>151</v>
      </c>
      <c r="J42" s="28" t="s">
        <v>177</v>
      </c>
      <c r="K42" s="29">
        <v>854</v>
      </c>
      <c r="L42" s="30">
        <v>309</v>
      </c>
      <c r="M42" s="24"/>
      <c r="N42" s="28" t="s">
        <v>150</v>
      </c>
      <c r="O42" s="28" t="s">
        <v>151</v>
      </c>
      <c r="P42" s="28" t="s">
        <v>177</v>
      </c>
      <c r="Q42" s="29">
        <v>854</v>
      </c>
      <c r="R42" s="30">
        <v>309</v>
      </c>
      <c r="X42" s="28"/>
      <c r="Y42" s="33"/>
    </row>
    <row r="43" spans="2:25" x14ac:dyDescent="0.25">
      <c r="B43" s="24" t="s">
        <v>163</v>
      </c>
      <c r="C43" s="24" t="s">
        <v>146</v>
      </c>
      <c r="D43" s="24" t="s">
        <v>173</v>
      </c>
      <c r="E43" s="25">
        <v>553</v>
      </c>
      <c r="F43" s="26">
        <v>15</v>
      </c>
      <c r="G43" s="28"/>
      <c r="H43" s="28" t="s">
        <v>148</v>
      </c>
      <c r="I43" s="28" t="s">
        <v>154</v>
      </c>
      <c r="J43" s="28" t="s">
        <v>175</v>
      </c>
      <c r="K43" s="29">
        <v>3920</v>
      </c>
      <c r="L43" s="30">
        <v>306</v>
      </c>
      <c r="M43" s="24"/>
      <c r="N43" s="28" t="s">
        <v>148</v>
      </c>
      <c r="O43" s="28" t="s">
        <v>154</v>
      </c>
      <c r="P43" s="28" t="s">
        <v>175</v>
      </c>
      <c r="Q43" s="29">
        <v>3920</v>
      </c>
      <c r="R43" s="30">
        <v>306</v>
      </c>
    </row>
    <row r="44" spans="2:25" x14ac:dyDescent="0.25">
      <c r="B44" s="24" t="s">
        <v>145</v>
      </c>
      <c r="C44" s="24" t="s">
        <v>154</v>
      </c>
      <c r="D44" s="24" t="s">
        <v>144</v>
      </c>
      <c r="E44" s="25">
        <v>7021</v>
      </c>
      <c r="F44" s="26">
        <v>183</v>
      </c>
      <c r="G44" s="28"/>
      <c r="H44" s="28" t="s">
        <v>142</v>
      </c>
      <c r="I44" s="28" t="s">
        <v>151</v>
      </c>
      <c r="J44" s="28" t="s">
        <v>176</v>
      </c>
      <c r="K44" s="29">
        <v>3164</v>
      </c>
      <c r="L44" s="30">
        <v>306</v>
      </c>
      <c r="M44" s="24"/>
      <c r="N44" s="28" t="s">
        <v>142</v>
      </c>
      <c r="O44" s="28" t="s">
        <v>151</v>
      </c>
      <c r="P44" s="28" t="s">
        <v>176</v>
      </c>
      <c r="Q44" s="29">
        <v>3164</v>
      </c>
      <c r="R44" s="30">
        <v>306</v>
      </c>
    </row>
    <row r="45" spans="2:25" x14ac:dyDescent="0.25">
      <c r="B45" s="24" t="s">
        <v>142</v>
      </c>
      <c r="C45" s="24" t="s">
        <v>154</v>
      </c>
      <c r="D45" s="24" t="s">
        <v>159</v>
      </c>
      <c r="E45" s="25">
        <v>5817</v>
      </c>
      <c r="F45" s="26">
        <v>12</v>
      </c>
      <c r="G45" s="28"/>
      <c r="H45" s="28" t="s">
        <v>164</v>
      </c>
      <c r="I45" s="28" t="s">
        <v>146</v>
      </c>
      <c r="J45" s="28" t="s">
        <v>156</v>
      </c>
      <c r="K45" s="29">
        <v>819</v>
      </c>
      <c r="L45" s="30">
        <v>306</v>
      </c>
      <c r="M45" s="24"/>
      <c r="N45" s="28" t="s">
        <v>164</v>
      </c>
      <c r="O45" s="28" t="s">
        <v>146</v>
      </c>
      <c r="P45" s="28" t="s">
        <v>156</v>
      </c>
      <c r="Q45" s="29">
        <v>819</v>
      </c>
      <c r="R45" s="30">
        <v>306</v>
      </c>
    </row>
    <row r="46" spans="2:25" x14ac:dyDescent="0.25">
      <c r="B46" s="24" t="s">
        <v>150</v>
      </c>
      <c r="C46" s="24" t="s">
        <v>154</v>
      </c>
      <c r="D46" s="24" t="s">
        <v>161</v>
      </c>
      <c r="E46" s="25">
        <v>3976</v>
      </c>
      <c r="F46" s="26">
        <v>72</v>
      </c>
      <c r="G46" s="28"/>
      <c r="H46" s="28" t="s">
        <v>164</v>
      </c>
      <c r="I46" s="28" t="s">
        <v>157</v>
      </c>
      <c r="J46" s="28" t="s">
        <v>179</v>
      </c>
      <c r="K46" s="29">
        <v>8841</v>
      </c>
      <c r="L46" s="30">
        <v>303</v>
      </c>
      <c r="M46" s="24"/>
      <c r="N46" s="28" t="s">
        <v>164</v>
      </c>
      <c r="O46" s="28" t="s">
        <v>157</v>
      </c>
      <c r="P46" s="28" t="s">
        <v>179</v>
      </c>
      <c r="Q46" s="29">
        <v>8841</v>
      </c>
      <c r="R46" s="30">
        <v>303</v>
      </c>
    </row>
    <row r="47" spans="2:25" x14ac:dyDescent="0.25">
      <c r="B47" s="24" t="s">
        <v>153</v>
      </c>
      <c r="C47" s="24" t="s">
        <v>157</v>
      </c>
      <c r="D47" s="24" t="s">
        <v>176</v>
      </c>
      <c r="E47" s="25">
        <v>1134</v>
      </c>
      <c r="F47" s="26">
        <v>282</v>
      </c>
      <c r="G47" s="28"/>
      <c r="H47" s="28" t="s">
        <v>172</v>
      </c>
      <c r="I47" s="28" t="s">
        <v>151</v>
      </c>
      <c r="J47" s="28" t="s">
        <v>147</v>
      </c>
      <c r="K47" s="29">
        <v>6657</v>
      </c>
      <c r="L47" s="30">
        <v>303</v>
      </c>
      <c r="M47" s="24"/>
      <c r="N47" s="28" t="s">
        <v>172</v>
      </c>
      <c r="O47" s="28" t="s">
        <v>151</v>
      </c>
      <c r="P47" s="28" t="s">
        <v>147</v>
      </c>
      <c r="Q47" s="29">
        <v>6657</v>
      </c>
      <c r="R47" s="30">
        <v>303</v>
      </c>
    </row>
    <row r="48" spans="2:25" x14ac:dyDescent="0.25">
      <c r="B48" s="24" t="s">
        <v>163</v>
      </c>
      <c r="C48" s="24" t="s">
        <v>154</v>
      </c>
      <c r="D48" s="24" t="s">
        <v>177</v>
      </c>
      <c r="E48" s="25">
        <v>6027</v>
      </c>
      <c r="F48" s="26">
        <v>144</v>
      </c>
      <c r="G48" s="28"/>
      <c r="H48" s="28" t="s">
        <v>163</v>
      </c>
      <c r="I48" s="28" t="s">
        <v>146</v>
      </c>
      <c r="J48" s="28" t="s">
        <v>165</v>
      </c>
      <c r="K48" s="29">
        <v>1589</v>
      </c>
      <c r="L48" s="30">
        <v>303</v>
      </c>
      <c r="M48" s="24"/>
      <c r="N48" s="28" t="s">
        <v>163</v>
      </c>
      <c r="O48" s="28" t="s">
        <v>146</v>
      </c>
      <c r="P48" s="28" t="s">
        <v>165</v>
      </c>
      <c r="Q48" s="29">
        <v>1589</v>
      </c>
      <c r="R48" s="30">
        <v>303</v>
      </c>
    </row>
    <row r="49" spans="2:18" x14ac:dyDescent="0.25">
      <c r="B49" s="24" t="s">
        <v>153</v>
      </c>
      <c r="C49" s="24" t="s">
        <v>143</v>
      </c>
      <c r="D49" s="24" t="s">
        <v>166</v>
      </c>
      <c r="E49" s="25">
        <v>1904</v>
      </c>
      <c r="F49" s="26">
        <v>405</v>
      </c>
      <c r="G49" s="28"/>
      <c r="H49" s="28" t="s">
        <v>145</v>
      </c>
      <c r="I49" s="28" t="s">
        <v>146</v>
      </c>
      <c r="J49" s="28" t="s">
        <v>176</v>
      </c>
      <c r="K49" s="29">
        <v>4753</v>
      </c>
      <c r="L49" s="30">
        <v>300</v>
      </c>
      <c r="M49" s="24"/>
      <c r="N49" s="28" t="s">
        <v>145</v>
      </c>
      <c r="O49" s="28" t="s">
        <v>146</v>
      </c>
      <c r="P49" s="28" t="s">
        <v>176</v>
      </c>
      <c r="Q49" s="29">
        <v>4753</v>
      </c>
      <c r="R49" s="30">
        <v>300</v>
      </c>
    </row>
    <row r="50" spans="2:18" x14ac:dyDescent="0.25">
      <c r="B50" s="24" t="s">
        <v>160</v>
      </c>
      <c r="C50" s="24" t="s">
        <v>167</v>
      </c>
      <c r="D50" s="24" t="s">
        <v>147</v>
      </c>
      <c r="E50" s="25">
        <v>3262</v>
      </c>
      <c r="F50" s="26">
        <v>75</v>
      </c>
      <c r="G50" s="28"/>
      <c r="H50" s="28" t="s">
        <v>160</v>
      </c>
      <c r="I50" s="28" t="s">
        <v>151</v>
      </c>
      <c r="J50" s="28" t="s">
        <v>173</v>
      </c>
      <c r="K50" s="29">
        <v>2870</v>
      </c>
      <c r="L50" s="30">
        <v>300</v>
      </c>
      <c r="M50" s="24"/>
      <c r="N50" s="28" t="s">
        <v>160</v>
      </c>
      <c r="O50" s="28" t="s">
        <v>151</v>
      </c>
      <c r="P50" s="28" t="s">
        <v>173</v>
      </c>
      <c r="Q50" s="29">
        <v>2870</v>
      </c>
      <c r="R50" s="30">
        <v>300</v>
      </c>
    </row>
    <row r="51" spans="2:18" x14ac:dyDescent="0.25">
      <c r="B51" s="24" t="s">
        <v>142</v>
      </c>
      <c r="C51" s="24" t="s">
        <v>167</v>
      </c>
      <c r="D51" s="24" t="s">
        <v>176</v>
      </c>
      <c r="E51" s="25">
        <v>2289</v>
      </c>
      <c r="F51" s="26">
        <v>135</v>
      </c>
      <c r="G51" s="28"/>
      <c r="H51" s="28" t="s">
        <v>142</v>
      </c>
      <c r="I51" s="28" t="s">
        <v>157</v>
      </c>
      <c r="J51" s="28" t="s">
        <v>168</v>
      </c>
      <c r="K51" s="29">
        <v>5670</v>
      </c>
      <c r="L51" s="30">
        <v>297</v>
      </c>
      <c r="N51" s="28" t="s">
        <v>142</v>
      </c>
      <c r="O51" s="28" t="s">
        <v>157</v>
      </c>
      <c r="P51" s="28" t="s">
        <v>168</v>
      </c>
      <c r="Q51" s="29">
        <v>5670</v>
      </c>
      <c r="R51" s="30">
        <v>297</v>
      </c>
    </row>
    <row r="52" spans="2:18" x14ac:dyDescent="0.25">
      <c r="B52" s="24" t="s">
        <v>162</v>
      </c>
      <c r="C52" s="24" t="s">
        <v>167</v>
      </c>
      <c r="D52" s="24" t="s">
        <v>176</v>
      </c>
      <c r="E52" s="25">
        <v>6986</v>
      </c>
      <c r="F52" s="26">
        <v>21</v>
      </c>
      <c r="G52" s="28"/>
      <c r="H52" s="28" t="s">
        <v>150</v>
      </c>
      <c r="I52" s="28" t="s">
        <v>151</v>
      </c>
      <c r="J52" s="28" t="s">
        <v>152</v>
      </c>
      <c r="K52" s="29">
        <v>9632</v>
      </c>
      <c r="L52" s="30">
        <v>288</v>
      </c>
      <c r="N52" s="28" t="s">
        <v>150</v>
      </c>
      <c r="O52" s="28" t="s">
        <v>151</v>
      </c>
      <c r="P52" s="28" t="s">
        <v>152</v>
      </c>
      <c r="Q52" s="29">
        <v>9632</v>
      </c>
      <c r="R52" s="30">
        <v>288</v>
      </c>
    </row>
    <row r="53" spans="2:18" x14ac:dyDescent="0.25">
      <c r="B53" s="24" t="s">
        <v>163</v>
      </c>
      <c r="C53" s="24" t="s">
        <v>157</v>
      </c>
      <c r="D53" s="24" t="s">
        <v>171</v>
      </c>
      <c r="E53" s="25">
        <v>4417</v>
      </c>
      <c r="F53" s="26">
        <v>153</v>
      </c>
      <c r="G53" s="28"/>
      <c r="H53" s="28" t="s">
        <v>160</v>
      </c>
      <c r="I53" s="28" t="s">
        <v>146</v>
      </c>
      <c r="J53" s="28" t="s">
        <v>177</v>
      </c>
      <c r="K53" s="29">
        <v>5194</v>
      </c>
      <c r="L53" s="30">
        <v>288</v>
      </c>
      <c r="N53" s="28" t="s">
        <v>160</v>
      </c>
      <c r="O53" s="28" t="s">
        <v>146</v>
      </c>
      <c r="P53" s="28" t="s">
        <v>177</v>
      </c>
      <c r="Q53" s="29">
        <v>5194</v>
      </c>
      <c r="R53" s="30">
        <v>288</v>
      </c>
    </row>
    <row r="54" spans="2:18" x14ac:dyDescent="0.25">
      <c r="B54" s="24" t="s">
        <v>153</v>
      </c>
      <c r="C54" s="24" t="s">
        <v>167</v>
      </c>
      <c r="D54" s="24" t="s">
        <v>174</v>
      </c>
      <c r="E54" s="25">
        <v>1442</v>
      </c>
      <c r="F54" s="26">
        <v>15</v>
      </c>
      <c r="G54" s="28"/>
      <c r="H54" s="28" t="s">
        <v>145</v>
      </c>
      <c r="I54" s="28" t="s">
        <v>167</v>
      </c>
      <c r="J54" s="28" t="s">
        <v>158</v>
      </c>
      <c r="K54" s="29">
        <v>3507</v>
      </c>
      <c r="L54" s="30">
        <v>288</v>
      </c>
      <c r="N54" s="28" t="s">
        <v>145</v>
      </c>
      <c r="O54" s="28" t="s">
        <v>167</v>
      </c>
      <c r="P54" s="28" t="s">
        <v>158</v>
      </c>
      <c r="Q54" s="29">
        <v>3507</v>
      </c>
      <c r="R54" s="30">
        <v>288</v>
      </c>
    </row>
    <row r="55" spans="2:18" x14ac:dyDescent="0.25">
      <c r="B55" s="24" t="s">
        <v>164</v>
      </c>
      <c r="C55" s="24" t="s">
        <v>146</v>
      </c>
      <c r="D55" s="24" t="s">
        <v>161</v>
      </c>
      <c r="E55" s="25">
        <v>2415</v>
      </c>
      <c r="F55" s="26">
        <v>255</v>
      </c>
      <c r="G55" s="28"/>
      <c r="H55" s="28" t="s">
        <v>172</v>
      </c>
      <c r="I55" s="28" t="s">
        <v>143</v>
      </c>
      <c r="J55" s="28" t="s">
        <v>178</v>
      </c>
      <c r="K55" s="29">
        <v>245</v>
      </c>
      <c r="L55" s="30">
        <v>288</v>
      </c>
      <c r="N55" s="28" t="s">
        <v>172</v>
      </c>
      <c r="O55" s="28" t="s">
        <v>143</v>
      </c>
      <c r="P55" s="28" t="s">
        <v>178</v>
      </c>
      <c r="Q55" s="29">
        <v>245</v>
      </c>
      <c r="R55" s="30">
        <v>288</v>
      </c>
    </row>
    <row r="56" spans="2:18" x14ac:dyDescent="0.25">
      <c r="B56" s="24" t="s">
        <v>163</v>
      </c>
      <c r="C56" s="24" t="s">
        <v>143</v>
      </c>
      <c r="D56" s="24" t="s">
        <v>173</v>
      </c>
      <c r="E56" s="25">
        <v>238</v>
      </c>
      <c r="F56" s="26">
        <v>18</v>
      </c>
      <c r="G56" s="28"/>
      <c r="H56" s="28" t="s">
        <v>153</v>
      </c>
      <c r="I56" s="28" t="s">
        <v>157</v>
      </c>
      <c r="J56" s="28" t="s">
        <v>176</v>
      </c>
      <c r="K56" s="29">
        <v>1134</v>
      </c>
      <c r="L56" s="30">
        <v>282</v>
      </c>
      <c r="N56" s="28" t="s">
        <v>153</v>
      </c>
      <c r="O56" s="28" t="s">
        <v>157</v>
      </c>
      <c r="P56" s="28" t="s">
        <v>176</v>
      </c>
      <c r="Q56" s="29">
        <v>1134</v>
      </c>
      <c r="R56" s="30">
        <v>282</v>
      </c>
    </row>
    <row r="57" spans="2:18" x14ac:dyDescent="0.25">
      <c r="B57" s="24" t="s">
        <v>153</v>
      </c>
      <c r="C57" s="24" t="s">
        <v>143</v>
      </c>
      <c r="D57" s="24" t="s">
        <v>171</v>
      </c>
      <c r="E57" s="25">
        <v>4949</v>
      </c>
      <c r="F57" s="26">
        <v>189</v>
      </c>
      <c r="G57" s="28"/>
      <c r="H57" s="28" t="s">
        <v>172</v>
      </c>
      <c r="I57" s="28" t="s">
        <v>154</v>
      </c>
      <c r="J57" s="28" t="s">
        <v>178</v>
      </c>
      <c r="K57" s="29">
        <v>4858</v>
      </c>
      <c r="L57" s="30">
        <v>279</v>
      </c>
      <c r="N57" s="28" t="s">
        <v>172</v>
      </c>
      <c r="O57" s="28" t="s">
        <v>154</v>
      </c>
      <c r="P57" s="28" t="s">
        <v>178</v>
      </c>
      <c r="Q57" s="29">
        <v>4858</v>
      </c>
      <c r="R57" s="30">
        <v>279</v>
      </c>
    </row>
    <row r="58" spans="2:18" x14ac:dyDescent="0.25">
      <c r="B58" s="24" t="s">
        <v>162</v>
      </c>
      <c r="C58" s="24" t="s">
        <v>157</v>
      </c>
      <c r="D58" s="24" t="s">
        <v>147</v>
      </c>
      <c r="E58" s="25">
        <v>5075</v>
      </c>
      <c r="F58" s="26">
        <v>21</v>
      </c>
      <c r="G58" s="28"/>
      <c r="H58" s="28" t="s">
        <v>172</v>
      </c>
      <c r="I58" s="28" t="s">
        <v>146</v>
      </c>
      <c r="J58" s="28" t="s">
        <v>152</v>
      </c>
      <c r="K58" s="29">
        <v>3808</v>
      </c>
      <c r="L58" s="30">
        <v>279</v>
      </c>
      <c r="N58" s="28" t="s">
        <v>172</v>
      </c>
      <c r="O58" s="28" t="s">
        <v>146</v>
      </c>
      <c r="P58" s="28" t="s">
        <v>152</v>
      </c>
      <c r="Q58" s="29">
        <v>3808</v>
      </c>
      <c r="R58" s="30">
        <v>279</v>
      </c>
    </row>
    <row r="59" spans="2:18" x14ac:dyDescent="0.25">
      <c r="B59" s="24" t="s">
        <v>164</v>
      </c>
      <c r="C59" s="24" t="s">
        <v>151</v>
      </c>
      <c r="D59" s="24" t="s">
        <v>166</v>
      </c>
      <c r="E59" s="25">
        <v>9198</v>
      </c>
      <c r="F59" s="26">
        <v>36</v>
      </c>
      <c r="G59" s="28"/>
      <c r="H59" s="28" t="s">
        <v>164</v>
      </c>
      <c r="I59" s="28" t="s">
        <v>167</v>
      </c>
      <c r="J59" s="28" t="s">
        <v>161</v>
      </c>
      <c r="K59" s="29">
        <v>7259</v>
      </c>
      <c r="L59" s="30">
        <v>276</v>
      </c>
      <c r="N59" s="28" t="s">
        <v>164</v>
      </c>
      <c r="O59" s="28" t="s">
        <v>167</v>
      </c>
      <c r="P59" s="28" t="s">
        <v>161</v>
      </c>
      <c r="Q59" s="29">
        <v>7259</v>
      </c>
      <c r="R59" s="30">
        <v>276</v>
      </c>
    </row>
    <row r="60" spans="2:18" x14ac:dyDescent="0.25">
      <c r="B60" s="24" t="s">
        <v>153</v>
      </c>
      <c r="C60" s="24" t="s">
        <v>167</v>
      </c>
      <c r="D60" s="24" t="s">
        <v>169</v>
      </c>
      <c r="E60" s="25">
        <v>3339</v>
      </c>
      <c r="F60" s="26">
        <v>75</v>
      </c>
      <c r="G60" s="28"/>
      <c r="H60" s="28" t="s">
        <v>164</v>
      </c>
      <c r="I60" s="28" t="s">
        <v>146</v>
      </c>
      <c r="J60" s="28" t="s">
        <v>174</v>
      </c>
      <c r="K60" s="29">
        <v>6657</v>
      </c>
      <c r="L60" s="30">
        <v>276</v>
      </c>
      <c r="N60" s="28" t="s">
        <v>164</v>
      </c>
      <c r="O60" s="28" t="s">
        <v>146</v>
      </c>
      <c r="P60" s="28" t="s">
        <v>174</v>
      </c>
      <c r="Q60" s="29">
        <v>6657</v>
      </c>
      <c r="R60" s="30">
        <v>276</v>
      </c>
    </row>
    <row r="61" spans="2:18" x14ac:dyDescent="0.25">
      <c r="B61" s="24" t="s">
        <v>142</v>
      </c>
      <c r="C61" s="24" t="s">
        <v>167</v>
      </c>
      <c r="D61" s="24" t="s">
        <v>165</v>
      </c>
      <c r="E61" s="25">
        <v>5019</v>
      </c>
      <c r="F61" s="26">
        <v>156</v>
      </c>
      <c r="G61" s="28"/>
      <c r="H61" s="28" t="s">
        <v>148</v>
      </c>
      <c r="I61" s="28" t="s">
        <v>143</v>
      </c>
      <c r="J61" s="28" t="s">
        <v>169</v>
      </c>
      <c r="K61" s="29">
        <v>1085</v>
      </c>
      <c r="L61" s="30">
        <v>273</v>
      </c>
      <c r="N61" s="28" t="s">
        <v>148</v>
      </c>
      <c r="O61" s="28" t="s">
        <v>143</v>
      </c>
      <c r="P61" s="28" t="s">
        <v>169</v>
      </c>
      <c r="Q61" s="29">
        <v>1085</v>
      </c>
      <c r="R61" s="30">
        <v>273</v>
      </c>
    </row>
    <row r="62" spans="2:18" x14ac:dyDescent="0.25">
      <c r="B62" s="24" t="s">
        <v>162</v>
      </c>
      <c r="C62" s="24" t="s">
        <v>151</v>
      </c>
      <c r="D62" s="24" t="s">
        <v>166</v>
      </c>
      <c r="E62" s="25">
        <v>16184</v>
      </c>
      <c r="F62" s="26">
        <v>39</v>
      </c>
      <c r="G62" s="28"/>
      <c r="H62" s="28" t="s">
        <v>160</v>
      </c>
      <c r="I62" s="28" t="s">
        <v>157</v>
      </c>
      <c r="J62" s="28" t="s">
        <v>152</v>
      </c>
      <c r="K62" s="29">
        <v>1778</v>
      </c>
      <c r="L62" s="30">
        <v>270</v>
      </c>
      <c r="N62" s="28" t="s">
        <v>160</v>
      </c>
      <c r="O62" s="28" t="s">
        <v>157</v>
      </c>
      <c r="P62" s="28" t="s">
        <v>152</v>
      </c>
      <c r="Q62" s="29">
        <v>1778</v>
      </c>
      <c r="R62" s="30">
        <v>270</v>
      </c>
    </row>
    <row r="63" spans="2:18" x14ac:dyDescent="0.25">
      <c r="B63" s="24" t="s">
        <v>153</v>
      </c>
      <c r="C63" s="24" t="s">
        <v>151</v>
      </c>
      <c r="D63" s="24" t="s">
        <v>178</v>
      </c>
      <c r="E63" s="25">
        <v>497</v>
      </c>
      <c r="F63" s="26">
        <v>63</v>
      </c>
      <c r="G63" s="28"/>
      <c r="H63" s="28" t="s">
        <v>153</v>
      </c>
      <c r="I63" s="28" t="s">
        <v>146</v>
      </c>
      <c r="J63" s="28" t="s">
        <v>170</v>
      </c>
      <c r="K63" s="29">
        <v>1071</v>
      </c>
      <c r="L63" s="30">
        <v>270</v>
      </c>
      <c r="N63" s="28" t="s">
        <v>153</v>
      </c>
      <c r="O63" s="28" t="s">
        <v>146</v>
      </c>
      <c r="P63" s="28" t="s">
        <v>170</v>
      </c>
      <c r="Q63" s="29">
        <v>1071</v>
      </c>
      <c r="R63" s="30">
        <v>270</v>
      </c>
    </row>
    <row r="64" spans="2:18" x14ac:dyDescent="0.25">
      <c r="B64" s="24" t="s">
        <v>163</v>
      </c>
      <c r="C64" s="24" t="s">
        <v>151</v>
      </c>
      <c r="D64" s="24" t="s">
        <v>169</v>
      </c>
      <c r="E64" s="25">
        <v>8211</v>
      </c>
      <c r="F64" s="26">
        <v>75</v>
      </c>
      <c r="G64" s="28"/>
      <c r="H64" s="28" t="s">
        <v>172</v>
      </c>
      <c r="I64" s="28" t="s">
        <v>151</v>
      </c>
      <c r="J64" s="28" t="s">
        <v>171</v>
      </c>
      <c r="K64" s="29">
        <v>2317</v>
      </c>
      <c r="L64" s="30">
        <v>261</v>
      </c>
      <c r="N64" s="28" t="s">
        <v>172</v>
      </c>
      <c r="O64" s="28" t="s">
        <v>151</v>
      </c>
      <c r="P64" s="28" t="s">
        <v>171</v>
      </c>
      <c r="Q64" s="29">
        <v>2317</v>
      </c>
      <c r="R64" s="30">
        <v>261</v>
      </c>
    </row>
    <row r="65" spans="2:18" x14ac:dyDescent="0.25">
      <c r="B65" s="24" t="s">
        <v>163</v>
      </c>
      <c r="C65" s="24" t="s">
        <v>157</v>
      </c>
      <c r="D65" s="24" t="s">
        <v>177</v>
      </c>
      <c r="E65" s="25">
        <v>6580</v>
      </c>
      <c r="F65" s="26">
        <v>183</v>
      </c>
      <c r="G65" s="28"/>
      <c r="H65" s="28" t="s">
        <v>160</v>
      </c>
      <c r="I65" s="28" t="s">
        <v>157</v>
      </c>
      <c r="J65" s="28" t="s">
        <v>177</v>
      </c>
      <c r="K65" s="29">
        <v>5677</v>
      </c>
      <c r="L65" s="30">
        <v>258</v>
      </c>
      <c r="N65" s="28" t="s">
        <v>160</v>
      </c>
      <c r="O65" s="28" t="s">
        <v>157</v>
      </c>
      <c r="P65" s="28" t="s">
        <v>177</v>
      </c>
      <c r="Q65" s="29">
        <v>5677</v>
      </c>
      <c r="R65" s="30">
        <v>258</v>
      </c>
    </row>
    <row r="66" spans="2:18" x14ac:dyDescent="0.25">
      <c r="B66" s="24" t="s">
        <v>150</v>
      </c>
      <c r="C66" s="24" t="s">
        <v>146</v>
      </c>
      <c r="D66" s="24" t="s">
        <v>168</v>
      </c>
      <c r="E66" s="25">
        <v>4760</v>
      </c>
      <c r="F66" s="26">
        <v>69</v>
      </c>
      <c r="G66" s="28"/>
      <c r="H66" s="28" t="s">
        <v>164</v>
      </c>
      <c r="I66" s="28" t="s">
        <v>146</v>
      </c>
      <c r="J66" s="28" t="s">
        <v>161</v>
      </c>
      <c r="K66" s="29">
        <v>2415</v>
      </c>
      <c r="L66" s="30">
        <v>255</v>
      </c>
      <c r="N66" s="28" t="s">
        <v>164</v>
      </c>
      <c r="O66" s="28" t="s">
        <v>146</v>
      </c>
      <c r="P66" s="28" t="s">
        <v>161</v>
      </c>
      <c r="Q66" s="29">
        <v>2415</v>
      </c>
      <c r="R66" s="30">
        <v>255</v>
      </c>
    </row>
    <row r="67" spans="2:18" x14ac:dyDescent="0.25">
      <c r="B67" s="24" t="s">
        <v>142</v>
      </c>
      <c r="C67" s="24" t="s">
        <v>151</v>
      </c>
      <c r="D67" s="24" t="s">
        <v>155</v>
      </c>
      <c r="E67" s="25">
        <v>5439</v>
      </c>
      <c r="F67" s="26">
        <v>30</v>
      </c>
      <c r="G67" s="28"/>
      <c r="H67" s="28" t="s">
        <v>160</v>
      </c>
      <c r="I67" s="28" t="s">
        <v>146</v>
      </c>
      <c r="J67" s="28" t="s">
        <v>144</v>
      </c>
      <c r="K67" s="29">
        <v>6755</v>
      </c>
      <c r="L67" s="30">
        <v>252</v>
      </c>
      <c r="N67" s="28" t="s">
        <v>160</v>
      </c>
      <c r="O67" s="28" t="s">
        <v>146</v>
      </c>
      <c r="P67" s="28" t="s">
        <v>144</v>
      </c>
      <c r="Q67" s="29">
        <v>6755</v>
      </c>
      <c r="R67" s="30">
        <v>252</v>
      </c>
    </row>
    <row r="68" spans="2:18" x14ac:dyDescent="0.25">
      <c r="B68" s="24" t="s">
        <v>150</v>
      </c>
      <c r="C68" s="24" t="s">
        <v>167</v>
      </c>
      <c r="D68" s="24" t="s">
        <v>165</v>
      </c>
      <c r="E68" s="25">
        <v>1463</v>
      </c>
      <c r="F68" s="26">
        <v>39</v>
      </c>
      <c r="G68" s="28"/>
      <c r="H68" s="28" t="s">
        <v>160</v>
      </c>
      <c r="I68" s="28" t="s">
        <v>151</v>
      </c>
      <c r="J68" s="28" t="s">
        <v>169</v>
      </c>
      <c r="K68" s="29">
        <v>5551</v>
      </c>
      <c r="L68" s="30">
        <v>252</v>
      </c>
      <c r="N68" s="28" t="s">
        <v>160</v>
      </c>
      <c r="O68" s="28" t="s">
        <v>151</v>
      </c>
      <c r="P68" s="28" t="s">
        <v>169</v>
      </c>
      <c r="Q68" s="29">
        <v>5551</v>
      </c>
      <c r="R68" s="30">
        <v>252</v>
      </c>
    </row>
    <row r="69" spans="2:18" x14ac:dyDescent="0.25">
      <c r="B69" s="24" t="s">
        <v>164</v>
      </c>
      <c r="C69" s="24" t="s">
        <v>167</v>
      </c>
      <c r="D69" s="24" t="s">
        <v>147</v>
      </c>
      <c r="E69" s="25">
        <v>7777</v>
      </c>
      <c r="F69" s="26">
        <v>504</v>
      </c>
      <c r="G69" s="28"/>
      <c r="H69" s="28" t="s">
        <v>162</v>
      </c>
      <c r="I69" s="28" t="s">
        <v>154</v>
      </c>
      <c r="J69" s="28" t="s">
        <v>152</v>
      </c>
      <c r="K69" s="29">
        <v>385</v>
      </c>
      <c r="L69" s="30">
        <v>249</v>
      </c>
      <c r="N69" s="28" t="s">
        <v>162</v>
      </c>
      <c r="O69" s="28" t="s">
        <v>154</v>
      </c>
      <c r="P69" s="28" t="s">
        <v>152</v>
      </c>
      <c r="Q69" s="29">
        <v>385</v>
      </c>
      <c r="R69" s="30">
        <v>249</v>
      </c>
    </row>
    <row r="70" spans="2:18" x14ac:dyDescent="0.25">
      <c r="B70" s="24" t="s">
        <v>148</v>
      </c>
      <c r="C70" s="24" t="s">
        <v>143</v>
      </c>
      <c r="D70" s="24" t="s">
        <v>169</v>
      </c>
      <c r="E70" s="25">
        <v>1085</v>
      </c>
      <c r="F70" s="26">
        <v>273</v>
      </c>
      <c r="G70" s="28"/>
      <c r="H70" s="28" t="s">
        <v>162</v>
      </c>
      <c r="I70" s="28" t="s">
        <v>146</v>
      </c>
      <c r="J70" s="28" t="s">
        <v>158</v>
      </c>
      <c r="K70" s="29">
        <v>4753</v>
      </c>
      <c r="L70" s="30">
        <v>246</v>
      </c>
      <c r="N70" s="28" t="s">
        <v>162</v>
      </c>
      <c r="O70" s="28" t="s">
        <v>146</v>
      </c>
      <c r="P70" s="28" t="s">
        <v>158</v>
      </c>
      <c r="Q70" s="29">
        <v>4753</v>
      </c>
      <c r="R70" s="30">
        <v>246</v>
      </c>
    </row>
    <row r="71" spans="2:18" x14ac:dyDescent="0.25">
      <c r="B71" s="24" t="s">
        <v>162</v>
      </c>
      <c r="C71" s="24" t="s">
        <v>143</v>
      </c>
      <c r="D71" s="24" t="s">
        <v>158</v>
      </c>
      <c r="E71" s="25">
        <v>182</v>
      </c>
      <c r="F71" s="26">
        <v>48</v>
      </c>
      <c r="G71" s="28"/>
      <c r="H71" s="28" t="s">
        <v>160</v>
      </c>
      <c r="I71" s="28" t="s">
        <v>154</v>
      </c>
      <c r="J71" s="28" t="s">
        <v>165</v>
      </c>
      <c r="K71" s="29">
        <v>4438</v>
      </c>
      <c r="L71" s="30">
        <v>246</v>
      </c>
      <c r="N71" s="28" t="s">
        <v>160</v>
      </c>
      <c r="O71" s="28" t="s">
        <v>154</v>
      </c>
      <c r="P71" s="28" t="s">
        <v>165</v>
      </c>
      <c r="Q71" s="29">
        <v>4438</v>
      </c>
      <c r="R71" s="30">
        <v>246</v>
      </c>
    </row>
    <row r="72" spans="2:18" x14ac:dyDescent="0.25">
      <c r="B72" s="24" t="s">
        <v>153</v>
      </c>
      <c r="C72" s="24" t="s">
        <v>167</v>
      </c>
      <c r="D72" s="24" t="s">
        <v>176</v>
      </c>
      <c r="E72" s="25">
        <v>4242</v>
      </c>
      <c r="F72" s="26">
        <v>207</v>
      </c>
      <c r="G72" s="28"/>
      <c r="H72" s="28" t="s">
        <v>163</v>
      </c>
      <c r="I72" s="28" t="s">
        <v>151</v>
      </c>
      <c r="J72" s="28" t="s">
        <v>158</v>
      </c>
      <c r="K72" s="29">
        <v>3094</v>
      </c>
      <c r="L72" s="30">
        <v>246</v>
      </c>
      <c r="N72" s="28" t="s">
        <v>163</v>
      </c>
      <c r="O72" s="28" t="s">
        <v>151</v>
      </c>
      <c r="P72" s="28" t="s">
        <v>158</v>
      </c>
      <c r="Q72" s="29">
        <v>3094</v>
      </c>
      <c r="R72" s="30">
        <v>246</v>
      </c>
    </row>
    <row r="73" spans="2:18" x14ac:dyDescent="0.25">
      <c r="B73" s="24" t="s">
        <v>153</v>
      </c>
      <c r="C73" s="24" t="s">
        <v>151</v>
      </c>
      <c r="D73" s="24" t="s">
        <v>147</v>
      </c>
      <c r="E73" s="25">
        <v>6118</v>
      </c>
      <c r="F73" s="26">
        <v>9</v>
      </c>
      <c r="G73" s="28"/>
      <c r="H73" s="28" t="s">
        <v>148</v>
      </c>
      <c r="I73" s="28" t="s">
        <v>143</v>
      </c>
      <c r="J73" s="28" t="s">
        <v>179</v>
      </c>
      <c r="K73" s="29">
        <v>2856</v>
      </c>
      <c r="L73" s="30">
        <v>246</v>
      </c>
      <c r="N73" s="28" t="s">
        <v>148</v>
      </c>
      <c r="O73" s="28" t="s">
        <v>143</v>
      </c>
      <c r="P73" s="28" t="s">
        <v>179</v>
      </c>
      <c r="Q73" s="29">
        <v>2856</v>
      </c>
      <c r="R73" s="30">
        <v>246</v>
      </c>
    </row>
    <row r="74" spans="2:18" x14ac:dyDescent="0.25">
      <c r="B74" s="24" t="s">
        <v>172</v>
      </c>
      <c r="C74" s="24" t="s">
        <v>151</v>
      </c>
      <c r="D74" s="24" t="s">
        <v>171</v>
      </c>
      <c r="E74" s="25">
        <v>2317</v>
      </c>
      <c r="F74" s="26">
        <v>261</v>
      </c>
      <c r="G74" s="28"/>
      <c r="H74" s="28" t="s">
        <v>148</v>
      </c>
      <c r="I74" s="28" t="s">
        <v>146</v>
      </c>
      <c r="J74" s="28" t="s">
        <v>174</v>
      </c>
      <c r="K74" s="29">
        <v>7833</v>
      </c>
      <c r="L74" s="30">
        <v>243</v>
      </c>
      <c r="N74" s="28" t="s">
        <v>148</v>
      </c>
      <c r="O74" s="28" t="s">
        <v>146</v>
      </c>
      <c r="P74" s="28" t="s">
        <v>174</v>
      </c>
      <c r="Q74" s="29">
        <v>7833</v>
      </c>
      <c r="R74" s="30">
        <v>243</v>
      </c>
    </row>
    <row r="75" spans="2:18" x14ac:dyDescent="0.25">
      <c r="B75" s="24" t="s">
        <v>153</v>
      </c>
      <c r="C75" s="24" t="s">
        <v>157</v>
      </c>
      <c r="D75" s="24" t="s">
        <v>166</v>
      </c>
      <c r="E75" s="25">
        <v>938</v>
      </c>
      <c r="F75" s="26">
        <v>6</v>
      </c>
      <c r="G75" s="28"/>
      <c r="H75" s="28" t="s">
        <v>160</v>
      </c>
      <c r="I75" s="28" t="s">
        <v>146</v>
      </c>
      <c r="J75" s="28" t="s">
        <v>173</v>
      </c>
      <c r="K75" s="29">
        <v>4585</v>
      </c>
      <c r="L75" s="30">
        <v>240</v>
      </c>
      <c r="N75" s="28" t="s">
        <v>160</v>
      </c>
      <c r="O75" s="28" t="s">
        <v>146</v>
      </c>
      <c r="P75" s="28" t="s">
        <v>173</v>
      </c>
      <c r="Q75" s="29">
        <v>4585</v>
      </c>
      <c r="R75" s="30">
        <v>240</v>
      </c>
    </row>
    <row r="76" spans="2:18" x14ac:dyDescent="0.25">
      <c r="B76" s="24" t="s">
        <v>145</v>
      </c>
      <c r="C76" s="24" t="s">
        <v>143</v>
      </c>
      <c r="D76" s="24" t="s">
        <v>174</v>
      </c>
      <c r="E76" s="25">
        <v>9709</v>
      </c>
      <c r="F76" s="26">
        <v>30</v>
      </c>
      <c r="G76" s="28"/>
      <c r="H76" s="28" t="s">
        <v>150</v>
      </c>
      <c r="I76" s="28" t="s">
        <v>143</v>
      </c>
      <c r="J76" s="28" t="s">
        <v>144</v>
      </c>
      <c r="K76" s="29">
        <v>1526</v>
      </c>
      <c r="L76" s="30">
        <v>240</v>
      </c>
      <c r="N76" s="28" t="s">
        <v>150</v>
      </c>
      <c r="O76" s="28" t="s">
        <v>143</v>
      </c>
      <c r="P76" s="28" t="s">
        <v>144</v>
      </c>
      <c r="Q76" s="29">
        <v>1526</v>
      </c>
      <c r="R76" s="30">
        <v>240</v>
      </c>
    </row>
    <row r="77" spans="2:18" x14ac:dyDescent="0.25">
      <c r="B77" s="24" t="s">
        <v>160</v>
      </c>
      <c r="C77" s="24" t="s">
        <v>167</v>
      </c>
      <c r="D77" s="24" t="s">
        <v>170</v>
      </c>
      <c r="E77" s="25">
        <v>2205</v>
      </c>
      <c r="F77" s="26">
        <v>138</v>
      </c>
      <c r="G77" s="28"/>
      <c r="H77" s="28" t="s">
        <v>162</v>
      </c>
      <c r="I77" s="28" t="s">
        <v>167</v>
      </c>
      <c r="J77" s="28" t="s">
        <v>159</v>
      </c>
      <c r="K77" s="29">
        <v>6279</v>
      </c>
      <c r="L77" s="30">
        <v>237</v>
      </c>
      <c r="N77" s="28" t="s">
        <v>162</v>
      </c>
      <c r="O77" s="28" t="s">
        <v>167</v>
      </c>
      <c r="P77" s="28" t="s">
        <v>159</v>
      </c>
      <c r="Q77" s="29">
        <v>6279</v>
      </c>
      <c r="R77" s="30">
        <v>237</v>
      </c>
    </row>
    <row r="78" spans="2:18" x14ac:dyDescent="0.25">
      <c r="B78" s="24" t="s">
        <v>160</v>
      </c>
      <c r="C78" s="24" t="s">
        <v>143</v>
      </c>
      <c r="D78" s="24" t="s">
        <v>165</v>
      </c>
      <c r="E78" s="25">
        <v>4487</v>
      </c>
      <c r="F78" s="26">
        <v>111</v>
      </c>
      <c r="G78" s="28"/>
      <c r="H78" s="28" t="s">
        <v>142</v>
      </c>
      <c r="I78" s="28" t="s">
        <v>146</v>
      </c>
      <c r="J78" s="28" t="s">
        <v>147</v>
      </c>
      <c r="K78" s="29">
        <v>12348</v>
      </c>
      <c r="L78" s="30">
        <v>234</v>
      </c>
      <c r="N78" s="28" t="s">
        <v>142</v>
      </c>
      <c r="O78" s="28" t="s">
        <v>146</v>
      </c>
      <c r="P78" s="28" t="s">
        <v>147</v>
      </c>
      <c r="Q78" s="29">
        <v>12348</v>
      </c>
      <c r="R78" s="30">
        <v>234</v>
      </c>
    </row>
    <row r="79" spans="2:18" x14ac:dyDescent="0.25">
      <c r="B79" s="24" t="s">
        <v>162</v>
      </c>
      <c r="C79" s="24" t="s">
        <v>146</v>
      </c>
      <c r="D79" s="24" t="s">
        <v>152</v>
      </c>
      <c r="E79" s="25">
        <v>2415</v>
      </c>
      <c r="F79" s="26">
        <v>15</v>
      </c>
      <c r="G79" s="28"/>
      <c r="H79" s="28" t="s">
        <v>164</v>
      </c>
      <c r="I79" s="28" t="s">
        <v>146</v>
      </c>
      <c r="J79" s="28" t="s">
        <v>155</v>
      </c>
      <c r="K79" s="29">
        <v>2464</v>
      </c>
      <c r="L79" s="30">
        <v>234</v>
      </c>
      <c r="N79" s="28" t="s">
        <v>164</v>
      </c>
      <c r="O79" s="28" t="s">
        <v>146</v>
      </c>
      <c r="P79" s="28" t="s">
        <v>155</v>
      </c>
      <c r="Q79" s="29">
        <v>2464</v>
      </c>
      <c r="R79" s="30">
        <v>234</v>
      </c>
    </row>
    <row r="80" spans="2:18" x14ac:dyDescent="0.25">
      <c r="B80" s="24" t="s">
        <v>142</v>
      </c>
      <c r="C80" s="24" t="s">
        <v>167</v>
      </c>
      <c r="D80" s="24" t="s">
        <v>173</v>
      </c>
      <c r="E80" s="25">
        <v>4018</v>
      </c>
      <c r="F80" s="26">
        <v>162</v>
      </c>
      <c r="G80" s="28"/>
      <c r="H80" s="28" t="s">
        <v>145</v>
      </c>
      <c r="I80" s="28" t="s">
        <v>157</v>
      </c>
      <c r="J80" s="28" t="s">
        <v>171</v>
      </c>
      <c r="K80" s="29">
        <v>1701</v>
      </c>
      <c r="L80" s="30">
        <v>234</v>
      </c>
      <c r="N80" s="28" t="s">
        <v>145</v>
      </c>
      <c r="O80" s="28" t="s">
        <v>157</v>
      </c>
      <c r="P80" s="28" t="s">
        <v>171</v>
      </c>
      <c r="Q80" s="29">
        <v>1701</v>
      </c>
      <c r="R80" s="30">
        <v>234</v>
      </c>
    </row>
    <row r="81" spans="2:18" x14ac:dyDescent="0.25">
      <c r="B81" s="24" t="s">
        <v>162</v>
      </c>
      <c r="C81" s="24" t="s">
        <v>167</v>
      </c>
      <c r="D81" s="24" t="s">
        <v>173</v>
      </c>
      <c r="E81" s="25">
        <v>861</v>
      </c>
      <c r="F81" s="26">
        <v>195</v>
      </c>
      <c r="G81" s="28"/>
      <c r="H81" s="28" t="s">
        <v>150</v>
      </c>
      <c r="I81" s="28" t="s">
        <v>151</v>
      </c>
      <c r="J81" s="28" t="s">
        <v>168</v>
      </c>
      <c r="K81" s="29">
        <v>10311</v>
      </c>
      <c r="L81" s="30">
        <v>231</v>
      </c>
      <c r="N81" s="28" t="s">
        <v>150</v>
      </c>
      <c r="O81" s="28" t="s">
        <v>151</v>
      </c>
      <c r="P81" s="28" t="s">
        <v>168</v>
      </c>
      <c r="Q81" s="29">
        <v>10311</v>
      </c>
      <c r="R81" s="30">
        <v>231</v>
      </c>
    </row>
    <row r="82" spans="2:18" x14ac:dyDescent="0.25">
      <c r="B82" s="24" t="s">
        <v>172</v>
      </c>
      <c r="C82" s="24" t="s">
        <v>157</v>
      </c>
      <c r="D82" s="24" t="s">
        <v>161</v>
      </c>
      <c r="E82" s="25">
        <v>5586</v>
      </c>
      <c r="F82" s="26">
        <v>525</v>
      </c>
      <c r="G82" s="28"/>
      <c r="H82" s="28" t="s">
        <v>150</v>
      </c>
      <c r="I82" s="28" t="s">
        <v>143</v>
      </c>
      <c r="J82" s="28" t="s">
        <v>174</v>
      </c>
      <c r="K82" s="29">
        <v>714</v>
      </c>
      <c r="L82" s="30">
        <v>231</v>
      </c>
      <c r="N82" s="28" t="s">
        <v>150</v>
      </c>
      <c r="O82" s="28" t="s">
        <v>143</v>
      </c>
      <c r="P82" s="28" t="s">
        <v>174</v>
      </c>
      <c r="Q82" s="29">
        <v>714</v>
      </c>
      <c r="R82" s="30">
        <v>231</v>
      </c>
    </row>
    <row r="83" spans="2:18" x14ac:dyDescent="0.25">
      <c r="B83" s="24" t="s">
        <v>160</v>
      </c>
      <c r="C83" s="24" t="s">
        <v>167</v>
      </c>
      <c r="D83" s="24" t="s">
        <v>156</v>
      </c>
      <c r="E83" s="25">
        <v>2226</v>
      </c>
      <c r="F83" s="26">
        <v>48</v>
      </c>
      <c r="G83" s="28"/>
      <c r="H83" s="28" t="s">
        <v>172</v>
      </c>
      <c r="I83" s="28" t="s">
        <v>146</v>
      </c>
      <c r="J83" s="28" t="s">
        <v>178</v>
      </c>
      <c r="K83" s="29">
        <v>567</v>
      </c>
      <c r="L83" s="30">
        <v>228</v>
      </c>
      <c r="N83" s="28" t="s">
        <v>172</v>
      </c>
      <c r="O83" s="28" t="s">
        <v>146</v>
      </c>
      <c r="P83" s="28" t="s">
        <v>178</v>
      </c>
      <c r="Q83" s="29">
        <v>567</v>
      </c>
      <c r="R83" s="30">
        <v>228</v>
      </c>
    </row>
    <row r="84" spans="2:18" x14ac:dyDescent="0.25">
      <c r="B84" s="24" t="s">
        <v>148</v>
      </c>
      <c r="C84" s="24" t="s">
        <v>167</v>
      </c>
      <c r="D84" s="24" t="s">
        <v>177</v>
      </c>
      <c r="E84" s="25">
        <v>14329</v>
      </c>
      <c r="F84" s="26">
        <v>150</v>
      </c>
      <c r="G84" s="28"/>
      <c r="H84" s="28" t="s">
        <v>160</v>
      </c>
      <c r="I84" s="28" t="s">
        <v>143</v>
      </c>
      <c r="J84" s="28" t="s">
        <v>161</v>
      </c>
      <c r="K84" s="29">
        <v>6608</v>
      </c>
      <c r="L84" s="30">
        <v>225</v>
      </c>
      <c r="N84" s="28" t="s">
        <v>160</v>
      </c>
      <c r="O84" s="28" t="s">
        <v>143</v>
      </c>
      <c r="P84" s="28" t="s">
        <v>161</v>
      </c>
      <c r="Q84" s="29">
        <v>6608</v>
      </c>
      <c r="R84" s="30">
        <v>225</v>
      </c>
    </row>
    <row r="85" spans="2:18" x14ac:dyDescent="0.25">
      <c r="B85" s="24" t="s">
        <v>148</v>
      </c>
      <c r="C85" s="24" t="s">
        <v>167</v>
      </c>
      <c r="D85" s="24" t="s">
        <v>170</v>
      </c>
      <c r="E85" s="25">
        <v>8463</v>
      </c>
      <c r="F85" s="26">
        <v>492</v>
      </c>
      <c r="G85" s="28"/>
      <c r="H85" s="28" t="s">
        <v>142</v>
      </c>
      <c r="I85" s="28" t="s">
        <v>154</v>
      </c>
      <c r="J85" s="28" t="s">
        <v>177</v>
      </c>
      <c r="K85" s="29">
        <v>3101</v>
      </c>
      <c r="L85" s="30">
        <v>225</v>
      </c>
      <c r="N85" s="28" t="s">
        <v>142</v>
      </c>
      <c r="O85" s="28" t="s">
        <v>154</v>
      </c>
      <c r="P85" s="28" t="s">
        <v>177</v>
      </c>
      <c r="Q85" s="29">
        <v>3101</v>
      </c>
      <c r="R85" s="30">
        <v>225</v>
      </c>
    </row>
    <row r="86" spans="2:18" x14ac:dyDescent="0.25">
      <c r="B86" s="24" t="s">
        <v>162</v>
      </c>
      <c r="C86" s="24" t="s">
        <v>167</v>
      </c>
      <c r="D86" s="24" t="s">
        <v>169</v>
      </c>
      <c r="E86" s="25">
        <v>2891</v>
      </c>
      <c r="F86" s="26">
        <v>102</v>
      </c>
      <c r="G86" s="28"/>
      <c r="H86" s="28" t="s">
        <v>150</v>
      </c>
      <c r="I86" s="28" t="s">
        <v>167</v>
      </c>
      <c r="J86" s="28" t="s">
        <v>166</v>
      </c>
      <c r="K86" s="29">
        <v>1274</v>
      </c>
      <c r="L86" s="30">
        <v>225</v>
      </c>
      <c r="N86" s="28" t="s">
        <v>150</v>
      </c>
      <c r="O86" s="28" t="s">
        <v>167</v>
      </c>
      <c r="P86" s="28" t="s">
        <v>166</v>
      </c>
      <c r="Q86" s="29">
        <v>1274</v>
      </c>
      <c r="R86" s="30">
        <v>225</v>
      </c>
    </row>
    <row r="87" spans="2:18" x14ac:dyDescent="0.25">
      <c r="B87" s="24" t="s">
        <v>164</v>
      </c>
      <c r="C87" s="24" t="s">
        <v>151</v>
      </c>
      <c r="D87" s="24" t="s">
        <v>171</v>
      </c>
      <c r="E87" s="25">
        <v>3773</v>
      </c>
      <c r="F87" s="26">
        <v>165</v>
      </c>
      <c r="G87" s="28"/>
      <c r="H87" s="28" t="s">
        <v>145</v>
      </c>
      <c r="I87" s="28" t="s">
        <v>167</v>
      </c>
      <c r="J87" s="28" t="s">
        <v>166</v>
      </c>
      <c r="K87" s="29">
        <v>2009</v>
      </c>
      <c r="L87" s="30">
        <v>219</v>
      </c>
      <c r="N87" s="28" t="s">
        <v>145</v>
      </c>
      <c r="O87" s="28" t="s">
        <v>167</v>
      </c>
      <c r="P87" s="28" t="s">
        <v>166</v>
      </c>
      <c r="Q87" s="29">
        <v>2009</v>
      </c>
      <c r="R87" s="30">
        <v>219</v>
      </c>
    </row>
    <row r="88" spans="2:18" x14ac:dyDescent="0.25">
      <c r="B88" s="24" t="s">
        <v>150</v>
      </c>
      <c r="C88" s="24" t="s">
        <v>151</v>
      </c>
      <c r="D88" s="24" t="s">
        <v>177</v>
      </c>
      <c r="E88" s="25">
        <v>854</v>
      </c>
      <c r="F88" s="26">
        <v>309</v>
      </c>
      <c r="G88" s="28"/>
      <c r="H88" s="28" t="s">
        <v>150</v>
      </c>
      <c r="I88" s="28" t="s">
        <v>146</v>
      </c>
      <c r="J88" s="28" t="s">
        <v>177</v>
      </c>
      <c r="K88" s="29">
        <v>7455</v>
      </c>
      <c r="L88" s="30">
        <v>216</v>
      </c>
      <c r="N88" s="28" t="s">
        <v>150</v>
      </c>
      <c r="O88" s="28" t="s">
        <v>146</v>
      </c>
      <c r="P88" s="28" t="s">
        <v>177</v>
      </c>
      <c r="Q88" s="29">
        <v>7455</v>
      </c>
      <c r="R88" s="30">
        <v>216</v>
      </c>
    </row>
    <row r="89" spans="2:18" x14ac:dyDescent="0.25">
      <c r="B89" s="24" t="s">
        <v>153</v>
      </c>
      <c r="C89" s="24" t="s">
        <v>151</v>
      </c>
      <c r="D89" s="24" t="s">
        <v>165</v>
      </c>
      <c r="E89" s="25">
        <v>4970</v>
      </c>
      <c r="F89" s="26">
        <v>156</v>
      </c>
      <c r="G89" s="28"/>
      <c r="H89" s="28" t="s">
        <v>163</v>
      </c>
      <c r="I89" s="28" t="s">
        <v>154</v>
      </c>
      <c r="J89" s="28" t="s">
        <v>178</v>
      </c>
      <c r="K89" s="29">
        <v>7651</v>
      </c>
      <c r="L89" s="30">
        <v>213</v>
      </c>
      <c r="N89" s="28" t="s">
        <v>163</v>
      </c>
      <c r="O89" s="28" t="s">
        <v>154</v>
      </c>
      <c r="P89" s="28" t="s">
        <v>178</v>
      </c>
      <c r="Q89" s="29">
        <v>7651</v>
      </c>
      <c r="R89" s="30">
        <v>213</v>
      </c>
    </row>
    <row r="90" spans="2:18" x14ac:dyDescent="0.25">
      <c r="B90" s="24" t="s">
        <v>148</v>
      </c>
      <c r="C90" s="24" t="s">
        <v>146</v>
      </c>
      <c r="D90" s="24" t="s">
        <v>179</v>
      </c>
      <c r="E90" s="25">
        <v>98</v>
      </c>
      <c r="F90" s="26">
        <v>159</v>
      </c>
      <c r="G90" s="28"/>
      <c r="H90" s="28" t="s">
        <v>145</v>
      </c>
      <c r="I90" s="28" t="s">
        <v>157</v>
      </c>
      <c r="J90" s="28" t="s">
        <v>147</v>
      </c>
      <c r="K90" s="29">
        <v>3752</v>
      </c>
      <c r="L90" s="30">
        <v>213</v>
      </c>
      <c r="N90" s="28" t="s">
        <v>145</v>
      </c>
      <c r="O90" s="28" t="s">
        <v>157</v>
      </c>
      <c r="P90" s="28" t="s">
        <v>147</v>
      </c>
      <c r="Q90" s="29">
        <v>3752</v>
      </c>
      <c r="R90" s="30">
        <v>213</v>
      </c>
    </row>
    <row r="91" spans="2:18" x14ac:dyDescent="0.25">
      <c r="B91" s="24" t="s">
        <v>162</v>
      </c>
      <c r="C91" s="24" t="s">
        <v>146</v>
      </c>
      <c r="D91" s="24" t="s">
        <v>174</v>
      </c>
      <c r="E91" s="25">
        <v>13391</v>
      </c>
      <c r="F91" s="26">
        <v>201</v>
      </c>
      <c r="G91" s="28"/>
      <c r="H91" s="28" t="s">
        <v>145</v>
      </c>
      <c r="I91" s="28" t="s">
        <v>154</v>
      </c>
      <c r="J91" s="28" t="s">
        <v>158</v>
      </c>
      <c r="K91" s="29">
        <v>8890</v>
      </c>
      <c r="L91" s="30">
        <v>210</v>
      </c>
      <c r="N91" s="28" t="s">
        <v>145</v>
      </c>
      <c r="O91" s="28" t="s">
        <v>154</v>
      </c>
      <c r="P91" s="28" t="s">
        <v>158</v>
      </c>
      <c r="Q91" s="29">
        <v>8890</v>
      </c>
      <c r="R91" s="30">
        <v>210</v>
      </c>
    </row>
    <row r="92" spans="2:18" x14ac:dyDescent="0.25">
      <c r="B92" s="24" t="s">
        <v>145</v>
      </c>
      <c r="C92" s="24" t="s">
        <v>154</v>
      </c>
      <c r="D92" s="24" t="s">
        <v>158</v>
      </c>
      <c r="E92" s="25">
        <v>8890</v>
      </c>
      <c r="F92" s="26">
        <v>210</v>
      </c>
      <c r="G92" s="28"/>
      <c r="H92" s="28" t="s">
        <v>145</v>
      </c>
      <c r="I92" s="28" t="s">
        <v>146</v>
      </c>
      <c r="J92" s="28" t="s">
        <v>159</v>
      </c>
      <c r="K92" s="29">
        <v>5012</v>
      </c>
      <c r="L92" s="30">
        <v>210</v>
      </c>
      <c r="N92" s="28" t="s">
        <v>145</v>
      </c>
      <c r="O92" s="28" t="s">
        <v>146</v>
      </c>
      <c r="P92" s="28" t="s">
        <v>159</v>
      </c>
      <c r="Q92" s="29">
        <v>5012</v>
      </c>
      <c r="R92" s="30">
        <v>210</v>
      </c>
    </row>
    <row r="93" spans="2:18" x14ac:dyDescent="0.25">
      <c r="B93" s="24" t="s">
        <v>163</v>
      </c>
      <c r="C93" s="24" t="s">
        <v>157</v>
      </c>
      <c r="D93" s="24" t="s">
        <v>168</v>
      </c>
      <c r="E93" s="25">
        <v>56</v>
      </c>
      <c r="F93" s="26">
        <v>51</v>
      </c>
      <c r="G93" s="28"/>
      <c r="H93" s="28" t="s">
        <v>160</v>
      </c>
      <c r="I93" s="28" t="s">
        <v>143</v>
      </c>
      <c r="J93" s="28" t="s">
        <v>159</v>
      </c>
      <c r="K93" s="29">
        <v>9835</v>
      </c>
      <c r="L93" s="30">
        <v>207</v>
      </c>
      <c r="N93" s="28" t="s">
        <v>160</v>
      </c>
      <c r="O93" s="28" t="s">
        <v>143</v>
      </c>
      <c r="P93" s="28" t="s">
        <v>159</v>
      </c>
      <c r="Q93" s="29">
        <v>9835</v>
      </c>
      <c r="R93" s="30">
        <v>207</v>
      </c>
    </row>
    <row r="94" spans="2:18" x14ac:dyDescent="0.25">
      <c r="B94" s="24" t="s">
        <v>164</v>
      </c>
      <c r="C94" s="24" t="s">
        <v>151</v>
      </c>
      <c r="D94" s="24" t="s">
        <v>155</v>
      </c>
      <c r="E94" s="25">
        <v>3339</v>
      </c>
      <c r="F94" s="26">
        <v>39</v>
      </c>
      <c r="G94" s="28"/>
      <c r="H94" s="28" t="s">
        <v>153</v>
      </c>
      <c r="I94" s="28" t="s">
        <v>167</v>
      </c>
      <c r="J94" s="28" t="s">
        <v>176</v>
      </c>
      <c r="K94" s="29">
        <v>4242</v>
      </c>
      <c r="L94" s="30">
        <v>207</v>
      </c>
      <c r="N94" s="28" t="s">
        <v>153</v>
      </c>
      <c r="O94" s="28" t="s">
        <v>167</v>
      </c>
      <c r="P94" s="28" t="s">
        <v>176</v>
      </c>
      <c r="Q94" s="29">
        <v>4242</v>
      </c>
      <c r="R94" s="30">
        <v>207</v>
      </c>
    </row>
    <row r="95" spans="2:18" x14ac:dyDescent="0.25">
      <c r="B95" s="24" t="s">
        <v>172</v>
      </c>
      <c r="C95" s="24" t="s">
        <v>146</v>
      </c>
      <c r="D95" s="24" t="s">
        <v>152</v>
      </c>
      <c r="E95" s="25">
        <v>3808</v>
      </c>
      <c r="F95" s="26">
        <v>279</v>
      </c>
      <c r="G95" s="28"/>
      <c r="H95" s="28" t="s">
        <v>148</v>
      </c>
      <c r="I95" s="28" t="s">
        <v>143</v>
      </c>
      <c r="J95" s="28" t="s">
        <v>149</v>
      </c>
      <c r="K95" s="29">
        <v>259</v>
      </c>
      <c r="L95" s="30">
        <v>207</v>
      </c>
      <c r="N95" s="28" t="s">
        <v>148</v>
      </c>
      <c r="O95" s="28" t="s">
        <v>143</v>
      </c>
      <c r="P95" s="28" t="s">
        <v>149</v>
      </c>
      <c r="Q95" s="29">
        <v>259</v>
      </c>
      <c r="R95" s="30">
        <v>207</v>
      </c>
    </row>
    <row r="96" spans="2:18" x14ac:dyDescent="0.25">
      <c r="B96" s="24" t="s">
        <v>172</v>
      </c>
      <c r="C96" s="24" t="s">
        <v>157</v>
      </c>
      <c r="D96" s="24" t="s">
        <v>168</v>
      </c>
      <c r="E96" s="25">
        <v>63</v>
      </c>
      <c r="F96" s="26">
        <v>123</v>
      </c>
      <c r="G96" s="28"/>
      <c r="H96" s="28" t="s">
        <v>148</v>
      </c>
      <c r="I96" s="28" t="s">
        <v>151</v>
      </c>
      <c r="J96" s="28" t="s">
        <v>176</v>
      </c>
      <c r="K96" s="29">
        <v>11522</v>
      </c>
      <c r="L96" s="30">
        <v>204</v>
      </c>
      <c r="N96" s="28" t="s">
        <v>148</v>
      </c>
      <c r="O96" s="28" t="s">
        <v>151</v>
      </c>
      <c r="P96" s="28" t="s">
        <v>176</v>
      </c>
      <c r="Q96" s="29">
        <v>11522</v>
      </c>
      <c r="R96" s="30">
        <v>204</v>
      </c>
    </row>
    <row r="97" spans="2:18" x14ac:dyDescent="0.25">
      <c r="B97" s="24" t="s">
        <v>163</v>
      </c>
      <c r="C97" s="24" t="s">
        <v>154</v>
      </c>
      <c r="D97" s="24" t="s">
        <v>176</v>
      </c>
      <c r="E97" s="25">
        <v>7812</v>
      </c>
      <c r="F97" s="26">
        <v>81</v>
      </c>
      <c r="G97" s="28"/>
      <c r="H97" s="28" t="s">
        <v>172</v>
      </c>
      <c r="I97" s="28" t="s">
        <v>167</v>
      </c>
      <c r="J97" s="28" t="s">
        <v>173</v>
      </c>
      <c r="K97" s="29">
        <v>5355</v>
      </c>
      <c r="L97" s="30">
        <v>204</v>
      </c>
      <c r="N97" s="28" t="s">
        <v>172</v>
      </c>
      <c r="O97" s="28" t="s">
        <v>167</v>
      </c>
      <c r="P97" s="28" t="s">
        <v>173</v>
      </c>
      <c r="Q97" s="29">
        <v>5355</v>
      </c>
      <c r="R97" s="30">
        <v>204</v>
      </c>
    </row>
    <row r="98" spans="2:18" x14ac:dyDescent="0.25">
      <c r="B98" s="24" t="s">
        <v>142</v>
      </c>
      <c r="C98" s="24" t="s">
        <v>143</v>
      </c>
      <c r="D98" s="24" t="s">
        <v>173</v>
      </c>
      <c r="E98" s="25">
        <v>7693</v>
      </c>
      <c r="F98" s="26">
        <v>21</v>
      </c>
      <c r="G98" s="28"/>
      <c r="H98" s="28" t="s">
        <v>148</v>
      </c>
      <c r="I98" s="28" t="s">
        <v>154</v>
      </c>
      <c r="J98" s="28" t="s">
        <v>152</v>
      </c>
      <c r="K98" s="29">
        <v>2639</v>
      </c>
      <c r="L98" s="30">
        <v>204</v>
      </c>
      <c r="N98" s="28" t="s">
        <v>148</v>
      </c>
      <c r="O98" s="28" t="s">
        <v>154</v>
      </c>
      <c r="P98" s="28" t="s">
        <v>152</v>
      </c>
      <c r="Q98" s="29">
        <v>2639</v>
      </c>
      <c r="R98" s="30">
        <v>204</v>
      </c>
    </row>
    <row r="99" spans="2:18" x14ac:dyDescent="0.25">
      <c r="B99" s="24" t="s">
        <v>164</v>
      </c>
      <c r="C99" s="24" t="s">
        <v>151</v>
      </c>
      <c r="D99" s="24" t="s">
        <v>177</v>
      </c>
      <c r="E99" s="25">
        <v>973</v>
      </c>
      <c r="F99" s="26">
        <v>162</v>
      </c>
      <c r="G99" s="28"/>
      <c r="H99" s="28" t="s">
        <v>145</v>
      </c>
      <c r="I99" s="28" t="s">
        <v>143</v>
      </c>
      <c r="J99" s="28" t="s">
        <v>173</v>
      </c>
      <c r="K99" s="29">
        <v>1771</v>
      </c>
      <c r="L99" s="30">
        <v>204</v>
      </c>
      <c r="N99" s="28" t="s">
        <v>145</v>
      </c>
      <c r="O99" s="28" t="s">
        <v>143</v>
      </c>
      <c r="P99" s="28" t="s">
        <v>173</v>
      </c>
      <c r="Q99" s="29">
        <v>1771</v>
      </c>
      <c r="R99" s="30">
        <v>204</v>
      </c>
    </row>
    <row r="100" spans="2:18" x14ac:dyDescent="0.25">
      <c r="B100" s="24" t="s">
        <v>172</v>
      </c>
      <c r="C100" s="24" t="s">
        <v>146</v>
      </c>
      <c r="D100" s="24" t="s">
        <v>178</v>
      </c>
      <c r="E100" s="25">
        <v>567</v>
      </c>
      <c r="F100" s="26">
        <v>228</v>
      </c>
      <c r="G100" s="28"/>
      <c r="H100" s="28" t="s">
        <v>150</v>
      </c>
      <c r="I100" s="28" t="s">
        <v>151</v>
      </c>
      <c r="J100" s="28" t="s">
        <v>179</v>
      </c>
      <c r="K100" s="29">
        <v>98</v>
      </c>
      <c r="L100" s="30">
        <v>204</v>
      </c>
      <c r="N100" s="28" t="s">
        <v>150</v>
      </c>
      <c r="O100" s="28" t="s">
        <v>151</v>
      </c>
      <c r="P100" s="28" t="s">
        <v>179</v>
      </c>
      <c r="Q100" s="29">
        <v>98</v>
      </c>
      <c r="R100" s="30">
        <v>204</v>
      </c>
    </row>
    <row r="101" spans="2:18" x14ac:dyDescent="0.25">
      <c r="B101" s="24" t="s">
        <v>172</v>
      </c>
      <c r="C101" s="24" t="s">
        <v>151</v>
      </c>
      <c r="D101" s="24" t="s">
        <v>169</v>
      </c>
      <c r="E101" s="25">
        <v>2471</v>
      </c>
      <c r="F101" s="26">
        <v>342</v>
      </c>
      <c r="G101" s="28"/>
      <c r="H101" s="28" t="s">
        <v>162</v>
      </c>
      <c r="I101" s="28" t="s">
        <v>146</v>
      </c>
      <c r="J101" s="28" t="s">
        <v>174</v>
      </c>
      <c r="K101" s="29">
        <v>13391</v>
      </c>
      <c r="L101" s="30">
        <v>201</v>
      </c>
      <c r="N101" s="28" t="s">
        <v>162</v>
      </c>
      <c r="O101" s="28" t="s">
        <v>146</v>
      </c>
      <c r="P101" s="28" t="s">
        <v>174</v>
      </c>
      <c r="Q101" s="29">
        <v>13391</v>
      </c>
      <c r="R101" s="30">
        <v>201</v>
      </c>
    </row>
    <row r="102" spans="2:18" x14ac:dyDescent="0.25">
      <c r="B102" s="24" t="s">
        <v>162</v>
      </c>
      <c r="C102" s="24" t="s">
        <v>157</v>
      </c>
      <c r="D102" s="24" t="s">
        <v>168</v>
      </c>
      <c r="E102" s="25">
        <v>7189</v>
      </c>
      <c r="F102" s="26">
        <v>54</v>
      </c>
      <c r="G102" s="28"/>
      <c r="H102" s="28" t="s">
        <v>163</v>
      </c>
      <c r="I102" s="28" t="s">
        <v>143</v>
      </c>
      <c r="J102" s="28" t="s">
        <v>165</v>
      </c>
      <c r="K102" s="29">
        <v>9926</v>
      </c>
      <c r="L102" s="30">
        <v>201</v>
      </c>
      <c r="N102" s="28" t="s">
        <v>163</v>
      </c>
      <c r="O102" s="28" t="s">
        <v>143</v>
      </c>
      <c r="P102" s="28" t="s">
        <v>165</v>
      </c>
      <c r="Q102" s="29">
        <v>9926</v>
      </c>
      <c r="R102" s="30">
        <v>201</v>
      </c>
    </row>
    <row r="103" spans="2:18" x14ac:dyDescent="0.25">
      <c r="B103" s="24" t="s">
        <v>150</v>
      </c>
      <c r="C103" s="24" t="s">
        <v>146</v>
      </c>
      <c r="D103" s="24" t="s">
        <v>177</v>
      </c>
      <c r="E103" s="25">
        <v>7455</v>
      </c>
      <c r="F103" s="26">
        <v>216</v>
      </c>
      <c r="G103" s="28"/>
      <c r="H103" s="28" t="s">
        <v>162</v>
      </c>
      <c r="I103" s="28" t="s">
        <v>167</v>
      </c>
      <c r="J103" s="28" t="s">
        <v>174</v>
      </c>
      <c r="K103" s="29">
        <v>7280</v>
      </c>
      <c r="L103" s="30">
        <v>201</v>
      </c>
      <c r="N103" s="28" t="s">
        <v>162</v>
      </c>
      <c r="O103" s="28" t="s">
        <v>167</v>
      </c>
      <c r="P103" s="28" t="s">
        <v>174</v>
      </c>
      <c r="Q103" s="29">
        <v>7280</v>
      </c>
      <c r="R103" s="30">
        <v>201</v>
      </c>
    </row>
    <row r="104" spans="2:18" x14ac:dyDescent="0.25">
      <c r="B104" s="24" t="s">
        <v>164</v>
      </c>
      <c r="C104" s="24" t="s">
        <v>167</v>
      </c>
      <c r="D104" s="24" t="s">
        <v>179</v>
      </c>
      <c r="E104" s="25">
        <v>3108</v>
      </c>
      <c r="F104" s="26">
        <v>54</v>
      </c>
      <c r="G104" s="28"/>
      <c r="H104" s="28" t="s">
        <v>142</v>
      </c>
      <c r="I104" s="28" t="s">
        <v>151</v>
      </c>
      <c r="J104" s="28" t="s">
        <v>168</v>
      </c>
      <c r="K104" s="29">
        <v>4424</v>
      </c>
      <c r="L104" s="30">
        <v>201</v>
      </c>
      <c r="N104" s="28" t="s">
        <v>142</v>
      </c>
      <c r="O104" s="28" t="s">
        <v>151</v>
      </c>
      <c r="P104" s="28" t="s">
        <v>168</v>
      </c>
      <c r="Q104" s="29">
        <v>4424</v>
      </c>
      <c r="R104" s="30">
        <v>201</v>
      </c>
    </row>
    <row r="105" spans="2:18" x14ac:dyDescent="0.25">
      <c r="B105" s="24" t="s">
        <v>153</v>
      </c>
      <c r="C105" s="24" t="s">
        <v>157</v>
      </c>
      <c r="D105" s="24" t="s">
        <v>155</v>
      </c>
      <c r="E105" s="25">
        <v>469</v>
      </c>
      <c r="F105" s="26">
        <v>75</v>
      </c>
      <c r="G105" s="28"/>
      <c r="H105" s="28" t="s">
        <v>160</v>
      </c>
      <c r="I105" s="28" t="s">
        <v>154</v>
      </c>
      <c r="J105" s="28" t="s">
        <v>176</v>
      </c>
      <c r="K105" s="29">
        <v>966</v>
      </c>
      <c r="L105" s="30">
        <v>198</v>
      </c>
      <c r="N105" s="28" t="s">
        <v>160</v>
      </c>
      <c r="O105" s="28" t="s">
        <v>154</v>
      </c>
      <c r="P105" s="28" t="s">
        <v>176</v>
      </c>
      <c r="Q105" s="29">
        <v>966</v>
      </c>
      <c r="R105" s="30">
        <v>198</v>
      </c>
    </row>
    <row r="106" spans="2:18" x14ac:dyDescent="0.25">
      <c r="B106" s="24" t="s">
        <v>148</v>
      </c>
      <c r="C106" s="24" t="s">
        <v>143</v>
      </c>
      <c r="D106" s="24" t="s">
        <v>171</v>
      </c>
      <c r="E106" s="25">
        <v>2737</v>
      </c>
      <c r="F106" s="26">
        <v>93</v>
      </c>
      <c r="G106" s="28"/>
      <c r="H106" s="28" t="s">
        <v>172</v>
      </c>
      <c r="I106" s="28" t="s">
        <v>146</v>
      </c>
      <c r="J106" s="28" t="s">
        <v>170</v>
      </c>
      <c r="K106" s="29">
        <v>1974</v>
      </c>
      <c r="L106" s="30">
        <v>195</v>
      </c>
      <c r="N106" s="28" t="s">
        <v>172</v>
      </c>
      <c r="O106" s="28" t="s">
        <v>146</v>
      </c>
      <c r="P106" s="28" t="s">
        <v>170</v>
      </c>
      <c r="Q106" s="29">
        <v>1974</v>
      </c>
      <c r="R106" s="30">
        <v>195</v>
      </c>
    </row>
    <row r="107" spans="2:18" x14ac:dyDescent="0.25">
      <c r="B107" s="24" t="s">
        <v>148</v>
      </c>
      <c r="C107" s="24" t="s">
        <v>143</v>
      </c>
      <c r="D107" s="24" t="s">
        <v>155</v>
      </c>
      <c r="E107" s="25">
        <v>4305</v>
      </c>
      <c r="F107" s="26">
        <v>156</v>
      </c>
      <c r="G107" s="28"/>
      <c r="H107" s="28" t="s">
        <v>145</v>
      </c>
      <c r="I107" s="28" t="s">
        <v>143</v>
      </c>
      <c r="J107" s="28" t="s">
        <v>159</v>
      </c>
      <c r="K107" s="29">
        <v>1890</v>
      </c>
      <c r="L107" s="30">
        <v>195</v>
      </c>
      <c r="N107" s="28" t="s">
        <v>145</v>
      </c>
      <c r="O107" s="28" t="s">
        <v>143</v>
      </c>
      <c r="P107" s="28" t="s">
        <v>159</v>
      </c>
      <c r="Q107" s="29">
        <v>1890</v>
      </c>
      <c r="R107" s="30">
        <v>195</v>
      </c>
    </row>
    <row r="108" spans="2:18" x14ac:dyDescent="0.25">
      <c r="B108" s="24" t="s">
        <v>148</v>
      </c>
      <c r="C108" s="24" t="s">
        <v>157</v>
      </c>
      <c r="D108" s="24" t="s">
        <v>165</v>
      </c>
      <c r="E108" s="25">
        <v>2408</v>
      </c>
      <c r="F108" s="26">
        <v>9</v>
      </c>
      <c r="G108" s="28"/>
      <c r="H108" s="28" t="s">
        <v>162</v>
      </c>
      <c r="I108" s="28" t="s">
        <v>167</v>
      </c>
      <c r="J108" s="28" t="s">
        <v>173</v>
      </c>
      <c r="K108" s="29">
        <v>861</v>
      </c>
      <c r="L108" s="30">
        <v>195</v>
      </c>
      <c r="N108" s="28" t="s">
        <v>162</v>
      </c>
      <c r="O108" s="28" t="s">
        <v>167</v>
      </c>
      <c r="P108" s="28" t="s">
        <v>173</v>
      </c>
      <c r="Q108" s="29">
        <v>861</v>
      </c>
      <c r="R108" s="30">
        <v>195</v>
      </c>
    </row>
    <row r="109" spans="2:18" x14ac:dyDescent="0.25">
      <c r="B109" s="24" t="s">
        <v>164</v>
      </c>
      <c r="C109" s="24" t="s">
        <v>151</v>
      </c>
      <c r="D109" s="24" t="s">
        <v>173</v>
      </c>
      <c r="E109" s="25">
        <v>1281</v>
      </c>
      <c r="F109" s="26">
        <v>18</v>
      </c>
      <c r="G109" s="28"/>
      <c r="H109" s="28" t="s">
        <v>150</v>
      </c>
      <c r="I109" s="28" t="s">
        <v>151</v>
      </c>
      <c r="J109" s="28" t="s">
        <v>173</v>
      </c>
      <c r="K109" s="29">
        <v>1925</v>
      </c>
      <c r="L109" s="30">
        <v>192</v>
      </c>
      <c r="N109" s="28" t="s">
        <v>150</v>
      </c>
      <c r="O109" s="28" t="s">
        <v>151</v>
      </c>
      <c r="P109" s="28" t="s">
        <v>173</v>
      </c>
      <c r="Q109" s="29">
        <v>1925</v>
      </c>
      <c r="R109" s="30">
        <v>192</v>
      </c>
    </row>
    <row r="110" spans="2:18" x14ac:dyDescent="0.25">
      <c r="B110" s="24" t="s">
        <v>142</v>
      </c>
      <c r="C110" s="24" t="s">
        <v>146</v>
      </c>
      <c r="D110" s="24" t="s">
        <v>147</v>
      </c>
      <c r="E110" s="25">
        <v>12348</v>
      </c>
      <c r="F110" s="26">
        <v>234</v>
      </c>
      <c r="G110" s="28"/>
      <c r="H110" s="28" t="s">
        <v>160</v>
      </c>
      <c r="I110" s="28" t="s">
        <v>167</v>
      </c>
      <c r="J110" s="28" t="s">
        <v>175</v>
      </c>
      <c r="K110" s="29">
        <v>8862</v>
      </c>
      <c r="L110" s="30">
        <v>189</v>
      </c>
      <c r="N110" s="28" t="s">
        <v>160</v>
      </c>
      <c r="O110" s="28" t="s">
        <v>167</v>
      </c>
      <c r="P110" s="28" t="s">
        <v>175</v>
      </c>
      <c r="Q110" s="29">
        <v>8862</v>
      </c>
      <c r="R110" s="30">
        <v>189</v>
      </c>
    </row>
    <row r="111" spans="2:18" x14ac:dyDescent="0.25">
      <c r="B111" s="24" t="s">
        <v>164</v>
      </c>
      <c r="C111" s="24" t="s">
        <v>167</v>
      </c>
      <c r="D111" s="24" t="s">
        <v>177</v>
      </c>
      <c r="E111" s="25">
        <v>3689</v>
      </c>
      <c r="F111" s="26">
        <v>312</v>
      </c>
      <c r="G111" s="28"/>
      <c r="H111" s="28" t="s">
        <v>153</v>
      </c>
      <c r="I111" s="28" t="s">
        <v>143</v>
      </c>
      <c r="J111" s="28" t="s">
        <v>171</v>
      </c>
      <c r="K111" s="29">
        <v>4949</v>
      </c>
      <c r="L111" s="30">
        <v>189</v>
      </c>
      <c r="N111" s="28" t="s">
        <v>153</v>
      </c>
      <c r="O111" s="28" t="s">
        <v>143</v>
      </c>
      <c r="P111" s="28" t="s">
        <v>171</v>
      </c>
      <c r="Q111" s="29">
        <v>4949</v>
      </c>
      <c r="R111" s="30">
        <v>189</v>
      </c>
    </row>
    <row r="112" spans="2:18" x14ac:dyDescent="0.25">
      <c r="B112" s="24" t="s">
        <v>160</v>
      </c>
      <c r="C112" s="24" t="s">
        <v>151</v>
      </c>
      <c r="D112" s="24" t="s">
        <v>173</v>
      </c>
      <c r="E112" s="25">
        <v>2870</v>
      </c>
      <c r="F112" s="26">
        <v>300</v>
      </c>
      <c r="G112" s="28"/>
      <c r="H112" s="28" t="s">
        <v>148</v>
      </c>
      <c r="I112" s="28" t="s">
        <v>151</v>
      </c>
      <c r="J112" s="28" t="s">
        <v>147</v>
      </c>
      <c r="K112" s="29">
        <v>2954</v>
      </c>
      <c r="L112" s="30">
        <v>189</v>
      </c>
      <c r="N112" s="28" t="s">
        <v>148</v>
      </c>
      <c r="O112" s="28" t="s">
        <v>151</v>
      </c>
      <c r="P112" s="28" t="s">
        <v>147</v>
      </c>
      <c r="Q112" s="29">
        <v>2954</v>
      </c>
      <c r="R112" s="30">
        <v>189</v>
      </c>
    </row>
    <row r="113" spans="2:18" x14ac:dyDescent="0.25">
      <c r="B113" s="24" t="s">
        <v>163</v>
      </c>
      <c r="C113" s="24" t="s">
        <v>151</v>
      </c>
      <c r="D113" s="24" t="s">
        <v>176</v>
      </c>
      <c r="E113" s="25">
        <v>798</v>
      </c>
      <c r="F113" s="26">
        <v>519</v>
      </c>
      <c r="G113" s="28"/>
      <c r="H113" s="28" t="s">
        <v>148</v>
      </c>
      <c r="I113" s="28" t="s">
        <v>167</v>
      </c>
      <c r="J113" s="28" t="s">
        <v>166</v>
      </c>
      <c r="K113" s="29">
        <v>938</v>
      </c>
      <c r="L113" s="30">
        <v>189</v>
      </c>
      <c r="N113" s="28" t="s">
        <v>148</v>
      </c>
      <c r="O113" s="28" t="s">
        <v>167</v>
      </c>
      <c r="P113" s="28" t="s">
        <v>166</v>
      </c>
      <c r="Q113" s="29">
        <v>938</v>
      </c>
      <c r="R113" s="30">
        <v>189</v>
      </c>
    </row>
    <row r="114" spans="2:18" x14ac:dyDescent="0.25">
      <c r="B114" s="24" t="s">
        <v>150</v>
      </c>
      <c r="C114" s="24" t="s">
        <v>143</v>
      </c>
      <c r="D114" s="24" t="s">
        <v>178</v>
      </c>
      <c r="E114" s="25">
        <v>2933</v>
      </c>
      <c r="F114" s="26">
        <v>9</v>
      </c>
      <c r="G114" s="28"/>
      <c r="H114" s="28" t="s">
        <v>150</v>
      </c>
      <c r="I114" s="28" t="s">
        <v>146</v>
      </c>
      <c r="J114" s="28" t="s">
        <v>174</v>
      </c>
      <c r="K114" s="29">
        <v>2114</v>
      </c>
      <c r="L114" s="30">
        <v>186</v>
      </c>
      <c r="N114" s="28" t="s">
        <v>150</v>
      </c>
      <c r="O114" s="28" t="s">
        <v>146</v>
      </c>
      <c r="P114" s="28" t="s">
        <v>174</v>
      </c>
      <c r="Q114" s="29">
        <v>2114</v>
      </c>
      <c r="R114" s="30">
        <v>186</v>
      </c>
    </row>
    <row r="115" spans="2:18" x14ac:dyDescent="0.25">
      <c r="B115" s="24" t="s">
        <v>162</v>
      </c>
      <c r="C115" s="24" t="s">
        <v>146</v>
      </c>
      <c r="D115" s="24" t="s">
        <v>149</v>
      </c>
      <c r="E115" s="25">
        <v>2744</v>
      </c>
      <c r="F115" s="26">
        <v>9</v>
      </c>
      <c r="G115" s="28"/>
      <c r="H115" s="28" t="s">
        <v>145</v>
      </c>
      <c r="I115" s="28" t="s">
        <v>154</v>
      </c>
      <c r="J115" s="28" t="s">
        <v>144</v>
      </c>
      <c r="K115" s="29">
        <v>7021</v>
      </c>
      <c r="L115" s="30">
        <v>183</v>
      </c>
      <c r="N115" s="28" t="s">
        <v>145</v>
      </c>
      <c r="O115" s="28" t="s">
        <v>154</v>
      </c>
      <c r="P115" s="28" t="s">
        <v>144</v>
      </c>
      <c r="Q115" s="29">
        <v>7021</v>
      </c>
      <c r="R115" s="30">
        <v>183</v>
      </c>
    </row>
    <row r="116" spans="2:18" x14ac:dyDescent="0.25">
      <c r="B116" s="24" t="s">
        <v>142</v>
      </c>
      <c r="C116" s="24" t="s">
        <v>151</v>
      </c>
      <c r="D116" s="24" t="s">
        <v>156</v>
      </c>
      <c r="E116" s="25">
        <v>9772</v>
      </c>
      <c r="F116" s="26">
        <v>90</v>
      </c>
      <c r="G116" s="28"/>
      <c r="H116" s="28" t="s">
        <v>163</v>
      </c>
      <c r="I116" s="28" t="s">
        <v>157</v>
      </c>
      <c r="J116" s="28" t="s">
        <v>177</v>
      </c>
      <c r="K116" s="29">
        <v>6580</v>
      </c>
      <c r="L116" s="30">
        <v>183</v>
      </c>
      <c r="N116" s="28" t="s">
        <v>163</v>
      </c>
      <c r="O116" s="28" t="s">
        <v>157</v>
      </c>
      <c r="P116" s="28" t="s">
        <v>177</v>
      </c>
      <c r="Q116" s="29">
        <v>6580</v>
      </c>
      <c r="R116" s="30">
        <v>183</v>
      </c>
    </row>
    <row r="117" spans="2:18" x14ac:dyDescent="0.25">
      <c r="B117" s="24" t="s">
        <v>160</v>
      </c>
      <c r="C117" s="24" t="s">
        <v>167</v>
      </c>
      <c r="D117" s="24" t="s">
        <v>155</v>
      </c>
      <c r="E117" s="25">
        <v>1568</v>
      </c>
      <c r="F117" s="26">
        <v>96</v>
      </c>
      <c r="G117" s="28"/>
      <c r="H117" s="28" t="s">
        <v>153</v>
      </c>
      <c r="I117" s="28" t="s">
        <v>146</v>
      </c>
      <c r="J117" s="28" t="s">
        <v>176</v>
      </c>
      <c r="K117" s="29">
        <v>3864</v>
      </c>
      <c r="L117" s="30">
        <v>177</v>
      </c>
      <c r="N117" s="28" t="s">
        <v>153</v>
      </c>
      <c r="O117" s="28" t="s">
        <v>146</v>
      </c>
      <c r="P117" s="28" t="s">
        <v>176</v>
      </c>
      <c r="Q117" s="29">
        <v>3864</v>
      </c>
      <c r="R117" s="30">
        <v>177</v>
      </c>
    </row>
    <row r="118" spans="2:18" x14ac:dyDescent="0.25">
      <c r="B118" s="24" t="s">
        <v>163</v>
      </c>
      <c r="C118" s="24" t="s">
        <v>151</v>
      </c>
      <c r="D118" s="24" t="s">
        <v>166</v>
      </c>
      <c r="E118" s="25">
        <v>11417</v>
      </c>
      <c r="F118" s="26">
        <v>21</v>
      </c>
      <c r="G118" s="28"/>
      <c r="H118" s="28" t="s">
        <v>160</v>
      </c>
      <c r="I118" s="28" t="s">
        <v>151</v>
      </c>
      <c r="J118" s="28" t="s">
        <v>152</v>
      </c>
      <c r="K118" s="29">
        <v>2646</v>
      </c>
      <c r="L118" s="30">
        <v>177</v>
      </c>
      <c r="N118" s="28" t="s">
        <v>160</v>
      </c>
      <c r="O118" s="28" t="s">
        <v>151</v>
      </c>
      <c r="P118" s="28" t="s">
        <v>152</v>
      </c>
      <c r="Q118" s="29">
        <v>2646</v>
      </c>
      <c r="R118" s="30">
        <v>177</v>
      </c>
    </row>
    <row r="119" spans="2:18" x14ac:dyDescent="0.25">
      <c r="B119" s="24" t="s">
        <v>142</v>
      </c>
      <c r="C119" s="24" t="s">
        <v>167</v>
      </c>
      <c r="D119" s="24" t="s">
        <v>179</v>
      </c>
      <c r="E119" s="25">
        <v>6748</v>
      </c>
      <c r="F119" s="26">
        <v>48</v>
      </c>
      <c r="G119" s="28"/>
      <c r="H119" s="28" t="s">
        <v>150</v>
      </c>
      <c r="I119" s="28" t="s">
        <v>143</v>
      </c>
      <c r="J119" s="28" t="s">
        <v>179</v>
      </c>
      <c r="K119" s="29">
        <v>2324</v>
      </c>
      <c r="L119" s="30">
        <v>177</v>
      </c>
      <c r="N119" s="28" t="s">
        <v>150</v>
      </c>
      <c r="O119" s="28" t="s">
        <v>143</v>
      </c>
      <c r="P119" s="28" t="s">
        <v>179</v>
      </c>
      <c r="Q119" s="29">
        <v>2324</v>
      </c>
      <c r="R119" s="30">
        <v>177</v>
      </c>
    </row>
    <row r="120" spans="2:18" x14ac:dyDescent="0.25">
      <c r="B120" s="24" t="s">
        <v>172</v>
      </c>
      <c r="C120" s="24" t="s">
        <v>151</v>
      </c>
      <c r="D120" s="24" t="s">
        <v>176</v>
      </c>
      <c r="E120" s="25">
        <v>1407</v>
      </c>
      <c r="F120" s="26">
        <v>72</v>
      </c>
      <c r="G120" s="28"/>
      <c r="H120" s="28" t="s">
        <v>150</v>
      </c>
      <c r="I120" s="28" t="s">
        <v>167</v>
      </c>
      <c r="J120" s="28" t="s">
        <v>156</v>
      </c>
      <c r="K120" s="29">
        <v>7847</v>
      </c>
      <c r="L120" s="30">
        <v>174</v>
      </c>
      <c r="N120" s="28" t="s">
        <v>150</v>
      </c>
      <c r="O120" s="28" t="s">
        <v>167</v>
      </c>
      <c r="P120" s="28" t="s">
        <v>156</v>
      </c>
      <c r="Q120" s="29">
        <v>7847</v>
      </c>
      <c r="R120" s="30">
        <v>174</v>
      </c>
    </row>
    <row r="121" spans="2:18" x14ac:dyDescent="0.25">
      <c r="B121" s="24" t="s">
        <v>145</v>
      </c>
      <c r="C121" s="24" t="s">
        <v>146</v>
      </c>
      <c r="D121" s="24" t="s">
        <v>169</v>
      </c>
      <c r="E121" s="25">
        <v>2023</v>
      </c>
      <c r="F121" s="26">
        <v>168</v>
      </c>
      <c r="G121" s="28"/>
      <c r="H121" s="28" t="s">
        <v>150</v>
      </c>
      <c r="I121" s="28" t="s">
        <v>151</v>
      </c>
      <c r="J121" s="28" t="s">
        <v>144</v>
      </c>
      <c r="K121" s="29">
        <v>6118</v>
      </c>
      <c r="L121" s="30">
        <v>174</v>
      </c>
      <c r="N121" s="28" t="s">
        <v>150</v>
      </c>
      <c r="O121" s="28" t="s">
        <v>151</v>
      </c>
      <c r="P121" s="28" t="s">
        <v>144</v>
      </c>
      <c r="Q121" s="29">
        <v>6118</v>
      </c>
      <c r="R121" s="30">
        <v>174</v>
      </c>
    </row>
    <row r="122" spans="2:18" x14ac:dyDescent="0.25">
      <c r="B122" s="24" t="s">
        <v>162</v>
      </c>
      <c r="C122" s="24" t="s">
        <v>154</v>
      </c>
      <c r="D122" s="24" t="s">
        <v>179</v>
      </c>
      <c r="E122" s="25">
        <v>5236</v>
      </c>
      <c r="F122" s="26">
        <v>51</v>
      </c>
      <c r="G122" s="28"/>
      <c r="H122" s="28" t="s">
        <v>142</v>
      </c>
      <c r="I122" s="28" t="s">
        <v>146</v>
      </c>
      <c r="J122" s="28" t="s">
        <v>166</v>
      </c>
      <c r="K122" s="29">
        <v>4725</v>
      </c>
      <c r="L122" s="30">
        <v>174</v>
      </c>
      <c r="N122" s="28" t="s">
        <v>142</v>
      </c>
      <c r="O122" s="28" t="s">
        <v>146</v>
      </c>
      <c r="P122" s="28" t="s">
        <v>166</v>
      </c>
      <c r="Q122" s="29">
        <v>4725</v>
      </c>
      <c r="R122" s="30">
        <v>174</v>
      </c>
    </row>
    <row r="123" spans="2:18" x14ac:dyDescent="0.25">
      <c r="B123" s="24" t="s">
        <v>150</v>
      </c>
      <c r="C123" s="24" t="s">
        <v>151</v>
      </c>
      <c r="D123" s="24" t="s">
        <v>173</v>
      </c>
      <c r="E123" s="25">
        <v>1925</v>
      </c>
      <c r="F123" s="26">
        <v>192</v>
      </c>
      <c r="G123" s="28"/>
      <c r="H123" s="28" t="s">
        <v>148</v>
      </c>
      <c r="I123" s="28" t="s">
        <v>167</v>
      </c>
      <c r="J123" s="28" t="s">
        <v>165</v>
      </c>
      <c r="K123" s="29">
        <v>707</v>
      </c>
      <c r="L123" s="30">
        <v>174</v>
      </c>
      <c r="N123" s="28" t="s">
        <v>148</v>
      </c>
      <c r="O123" s="28" t="s">
        <v>167</v>
      </c>
      <c r="P123" s="28" t="s">
        <v>165</v>
      </c>
      <c r="Q123" s="29">
        <v>707</v>
      </c>
      <c r="R123" s="30">
        <v>174</v>
      </c>
    </row>
    <row r="124" spans="2:18" x14ac:dyDescent="0.25">
      <c r="B124" s="24" t="s">
        <v>160</v>
      </c>
      <c r="C124" s="24" t="s">
        <v>143</v>
      </c>
      <c r="D124" s="24" t="s">
        <v>161</v>
      </c>
      <c r="E124" s="25">
        <v>6608</v>
      </c>
      <c r="F124" s="26">
        <v>225</v>
      </c>
      <c r="G124" s="28"/>
      <c r="H124" s="28" t="s">
        <v>164</v>
      </c>
      <c r="I124" s="28" t="s">
        <v>154</v>
      </c>
      <c r="J124" s="28" t="s">
        <v>179</v>
      </c>
      <c r="K124" s="29">
        <v>4956</v>
      </c>
      <c r="L124" s="30">
        <v>171</v>
      </c>
      <c r="N124" s="28" t="s">
        <v>164</v>
      </c>
      <c r="O124" s="28" t="s">
        <v>154</v>
      </c>
      <c r="P124" s="28" t="s">
        <v>179</v>
      </c>
      <c r="Q124" s="29">
        <v>4956</v>
      </c>
      <c r="R124" s="30">
        <v>171</v>
      </c>
    </row>
    <row r="125" spans="2:18" x14ac:dyDescent="0.25">
      <c r="B125" s="24" t="s">
        <v>153</v>
      </c>
      <c r="C125" s="24" t="s">
        <v>167</v>
      </c>
      <c r="D125" s="24" t="s">
        <v>179</v>
      </c>
      <c r="E125" s="25">
        <v>8008</v>
      </c>
      <c r="F125" s="26">
        <v>456</v>
      </c>
      <c r="G125" s="28"/>
      <c r="H125" s="28" t="s">
        <v>162</v>
      </c>
      <c r="I125" s="28" t="s">
        <v>154</v>
      </c>
      <c r="J125" s="28" t="s">
        <v>175</v>
      </c>
      <c r="K125" s="29">
        <v>4018</v>
      </c>
      <c r="L125" s="30">
        <v>171</v>
      </c>
      <c r="N125" s="28" t="s">
        <v>162</v>
      </c>
      <c r="O125" s="28" t="s">
        <v>154</v>
      </c>
      <c r="P125" s="28" t="s">
        <v>175</v>
      </c>
      <c r="Q125" s="29">
        <v>4018</v>
      </c>
      <c r="R125" s="30">
        <v>171</v>
      </c>
    </row>
    <row r="126" spans="2:18" x14ac:dyDescent="0.25">
      <c r="B126" s="24" t="s">
        <v>172</v>
      </c>
      <c r="C126" s="24" t="s">
        <v>167</v>
      </c>
      <c r="D126" s="24" t="s">
        <v>155</v>
      </c>
      <c r="E126" s="25">
        <v>1428</v>
      </c>
      <c r="F126" s="26">
        <v>93</v>
      </c>
      <c r="G126" s="28"/>
      <c r="H126" s="28" t="s">
        <v>162</v>
      </c>
      <c r="I126" s="28" t="s">
        <v>157</v>
      </c>
      <c r="J126" s="28" t="s">
        <v>173</v>
      </c>
      <c r="K126" s="29">
        <v>5474</v>
      </c>
      <c r="L126" s="30">
        <v>168</v>
      </c>
      <c r="N126" s="28" t="s">
        <v>162</v>
      </c>
      <c r="O126" s="28" t="s">
        <v>157</v>
      </c>
      <c r="P126" s="28" t="s">
        <v>173</v>
      </c>
      <c r="Q126" s="29">
        <v>5474</v>
      </c>
      <c r="R126" s="30">
        <v>168</v>
      </c>
    </row>
    <row r="127" spans="2:18" x14ac:dyDescent="0.25">
      <c r="B127" s="24" t="s">
        <v>153</v>
      </c>
      <c r="C127" s="24" t="s">
        <v>167</v>
      </c>
      <c r="D127" s="24" t="s">
        <v>149</v>
      </c>
      <c r="E127" s="25">
        <v>525</v>
      </c>
      <c r="F127" s="26">
        <v>48</v>
      </c>
      <c r="G127" s="28"/>
      <c r="H127" s="28" t="s">
        <v>145</v>
      </c>
      <c r="I127" s="28" t="s">
        <v>146</v>
      </c>
      <c r="J127" s="28" t="s">
        <v>169</v>
      </c>
      <c r="K127" s="29">
        <v>2023</v>
      </c>
      <c r="L127" s="30">
        <v>168</v>
      </c>
      <c r="N127" s="28" t="s">
        <v>145</v>
      </c>
      <c r="O127" s="28" t="s">
        <v>146</v>
      </c>
      <c r="P127" s="28" t="s">
        <v>169</v>
      </c>
      <c r="Q127" s="29">
        <v>2023</v>
      </c>
      <c r="R127" s="30">
        <v>168</v>
      </c>
    </row>
    <row r="128" spans="2:18" x14ac:dyDescent="0.25">
      <c r="B128" s="24" t="s">
        <v>153</v>
      </c>
      <c r="C128" s="24" t="s">
        <v>143</v>
      </c>
      <c r="D128" s="24" t="s">
        <v>152</v>
      </c>
      <c r="E128" s="25">
        <v>1505</v>
      </c>
      <c r="F128" s="26">
        <v>102</v>
      </c>
      <c r="G128" s="28"/>
      <c r="H128" s="28" t="s">
        <v>164</v>
      </c>
      <c r="I128" s="28" t="s">
        <v>154</v>
      </c>
      <c r="J128" s="28" t="s">
        <v>166</v>
      </c>
      <c r="K128" s="29">
        <v>21</v>
      </c>
      <c r="L128" s="30">
        <v>168</v>
      </c>
      <c r="N128" s="28" t="s">
        <v>164</v>
      </c>
      <c r="O128" s="28" t="s">
        <v>154</v>
      </c>
      <c r="P128" s="28" t="s">
        <v>166</v>
      </c>
      <c r="Q128" s="29">
        <v>21</v>
      </c>
      <c r="R128" s="30">
        <v>168</v>
      </c>
    </row>
    <row r="129" spans="2:18" x14ac:dyDescent="0.25">
      <c r="B129" s="24" t="s">
        <v>160</v>
      </c>
      <c r="C129" s="24" t="s">
        <v>146</v>
      </c>
      <c r="D129" s="24" t="s">
        <v>144</v>
      </c>
      <c r="E129" s="25">
        <v>6755</v>
      </c>
      <c r="F129" s="26">
        <v>252</v>
      </c>
      <c r="G129" s="28"/>
      <c r="H129" s="28" t="s">
        <v>164</v>
      </c>
      <c r="I129" s="28" t="s">
        <v>151</v>
      </c>
      <c r="J129" s="28" t="s">
        <v>171</v>
      </c>
      <c r="K129" s="29">
        <v>3773</v>
      </c>
      <c r="L129" s="30">
        <v>165</v>
      </c>
      <c r="N129" s="28" t="s">
        <v>164</v>
      </c>
      <c r="O129" s="28" t="s">
        <v>151</v>
      </c>
      <c r="P129" s="28" t="s">
        <v>171</v>
      </c>
      <c r="Q129" s="29">
        <v>3773</v>
      </c>
      <c r="R129" s="30">
        <v>165</v>
      </c>
    </row>
    <row r="130" spans="2:18" x14ac:dyDescent="0.25">
      <c r="B130" s="24" t="s">
        <v>163</v>
      </c>
      <c r="C130" s="24" t="s">
        <v>143</v>
      </c>
      <c r="D130" s="24" t="s">
        <v>152</v>
      </c>
      <c r="E130" s="25">
        <v>11571</v>
      </c>
      <c r="F130" s="26">
        <v>138</v>
      </c>
      <c r="G130" s="28"/>
      <c r="H130" s="28" t="s">
        <v>163</v>
      </c>
      <c r="I130" s="28" t="s">
        <v>154</v>
      </c>
      <c r="J130" s="28" t="s">
        <v>170</v>
      </c>
      <c r="K130" s="29">
        <v>9443</v>
      </c>
      <c r="L130" s="30">
        <v>162</v>
      </c>
      <c r="N130" s="28" t="s">
        <v>163</v>
      </c>
      <c r="O130" s="28" t="s">
        <v>154</v>
      </c>
      <c r="P130" s="28" t="s">
        <v>170</v>
      </c>
      <c r="Q130" s="29">
        <v>9443</v>
      </c>
      <c r="R130" s="30">
        <v>162</v>
      </c>
    </row>
    <row r="131" spans="2:18" x14ac:dyDescent="0.25">
      <c r="B131" s="24" t="s">
        <v>142</v>
      </c>
      <c r="C131" s="24" t="s">
        <v>157</v>
      </c>
      <c r="D131" s="24" t="s">
        <v>155</v>
      </c>
      <c r="E131" s="25">
        <v>2541</v>
      </c>
      <c r="F131" s="26">
        <v>90</v>
      </c>
      <c r="G131" s="28"/>
      <c r="H131" s="28" t="s">
        <v>142</v>
      </c>
      <c r="I131" s="28" t="s">
        <v>167</v>
      </c>
      <c r="J131" s="28" t="s">
        <v>173</v>
      </c>
      <c r="K131" s="29">
        <v>4018</v>
      </c>
      <c r="L131" s="30">
        <v>162</v>
      </c>
      <c r="N131" s="28" t="s">
        <v>142</v>
      </c>
      <c r="O131" s="28" t="s">
        <v>167</v>
      </c>
      <c r="P131" s="28" t="s">
        <v>173</v>
      </c>
      <c r="Q131" s="29">
        <v>4018</v>
      </c>
      <c r="R131" s="30">
        <v>162</v>
      </c>
    </row>
    <row r="132" spans="2:18" x14ac:dyDescent="0.25">
      <c r="B132" s="24" t="s">
        <v>150</v>
      </c>
      <c r="C132" s="24" t="s">
        <v>143</v>
      </c>
      <c r="D132" s="24" t="s">
        <v>144</v>
      </c>
      <c r="E132" s="25">
        <v>1526</v>
      </c>
      <c r="F132" s="26">
        <v>240</v>
      </c>
      <c r="G132" s="28"/>
      <c r="H132" s="28" t="s">
        <v>164</v>
      </c>
      <c r="I132" s="28" t="s">
        <v>151</v>
      </c>
      <c r="J132" s="28" t="s">
        <v>177</v>
      </c>
      <c r="K132" s="29">
        <v>973</v>
      </c>
      <c r="L132" s="30">
        <v>162</v>
      </c>
      <c r="N132" s="28" t="s">
        <v>164</v>
      </c>
      <c r="O132" s="28" t="s">
        <v>151</v>
      </c>
      <c r="P132" s="28" t="s">
        <v>177</v>
      </c>
      <c r="Q132" s="29">
        <v>973</v>
      </c>
      <c r="R132" s="30">
        <v>162</v>
      </c>
    </row>
    <row r="133" spans="2:18" x14ac:dyDescent="0.25">
      <c r="B133" s="24" t="s">
        <v>142</v>
      </c>
      <c r="C133" s="24" t="s">
        <v>157</v>
      </c>
      <c r="D133" s="24" t="s">
        <v>149</v>
      </c>
      <c r="E133" s="25">
        <v>6125</v>
      </c>
      <c r="F133" s="26">
        <v>102</v>
      </c>
      <c r="G133" s="28"/>
      <c r="H133" s="28" t="s">
        <v>142</v>
      </c>
      <c r="I133" s="28" t="s">
        <v>167</v>
      </c>
      <c r="J133" s="28" t="s">
        <v>156</v>
      </c>
      <c r="K133" s="29">
        <v>3794</v>
      </c>
      <c r="L133" s="30">
        <v>159</v>
      </c>
      <c r="N133" s="28" t="s">
        <v>142</v>
      </c>
      <c r="O133" s="28" t="s">
        <v>167</v>
      </c>
      <c r="P133" s="28" t="s">
        <v>156</v>
      </c>
      <c r="Q133" s="29">
        <v>3794</v>
      </c>
      <c r="R133" s="30">
        <v>159</v>
      </c>
    </row>
    <row r="134" spans="2:18" x14ac:dyDescent="0.25">
      <c r="B134" s="24" t="s">
        <v>150</v>
      </c>
      <c r="C134" s="24" t="s">
        <v>146</v>
      </c>
      <c r="D134" s="24" t="s">
        <v>176</v>
      </c>
      <c r="E134" s="25">
        <v>847</v>
      </c>
      <c r="F134" s="26">
        <v>129</v>
      </c>
      <c r="G134" s="28"/>
      <c r="H134" s="28" t="s">
        <v>148</v>
      </c>
      <c r="I134" s="28" t="s">
        <v>146</v>
      </c>
      <c r="J134" s="28" t="s">
        <v>179</v>
      </c>
      <c r="K134" s="29">
        <v>98</v>
      </c>
      <c r="L134" s="30">
        <v>159</v>
      </c>
      <c r="N134" s="28" t="s">
        <v>148</v>
      </c>
      <c r="O134" s="28" t="s">
        <v>146</v>
      </c>
      <c r="P134" s="28" t="s">
        <v>179</v>
      </c>
      <c r="Q134" s="29">
        <v>98</v>
      </c>
      <c r="R134" s="30">
        <v>159</v>
      </c>
    </row>
    <row r="135" spans="2:18" x14ac:dyDescent="0.25">
      <c r="B135" s="24" t="s">
        <v>145</v>
      </c>
      <c r="C135" s="24" t="s">
        <v>146</v>
      </c>
      <c r="D135" s="24" t="s">
        <v>176</v>
      </c>
      <c r="E135" s="25">
        <v>4753</v>
      </c>
      <c r="F135" s="26">
        <v>300</v>
      </c>
      <c r="G135" s="28"/>
      <c r="H135" s="28" t="s">
        <v>142</v>
      </c>
      <c r="I135" s="28" t="s">
        <v>167</v>
      </c>
      <c r="J135" s="28" t="s">
        <v>165</v>
      </c>
      <c r="K135" s="29">
        <v>5019</v>
      </c>
      <c r="L135" s="30">
        <v>156</v>
      </c>
      <c r="N135" s="28" t="s">
        <v>142</v>
      </c>
      <c r="O135" s="28" t="s">
        <v>167</v>
      </c>
      <c r="P135" s="28" t="s">
        <v>165</v>
      </c>
      <c r="Q135" s="29">
        <v>5019</v>
      </c>
      <c r="R135" s="30">
        <v>156</v>
      </c>
    </row>
    <row r="136" spans="2:18" x14ac:dyDescent="0.25">
      <c r="B136" s="24" t="s">
        <v>153</v>
      </c>
      <c r="C136" s="24" t="s">
        <v>157</v>
      </c>
      <c r="D136" s="24" t="s">
        <v>156</v>
      </c>
      <c r="E136" s="25">
        <v>959</v>
      </c>
      <c r="F136" s="26">
        <v>135</v>
      </c>
      <c r="G136" s="28"/>
      <c r="H136" s="28" t="s">
        <v>153</v>
      </c>
      <c r="I136" s="28" t="s">
        <v>151</v>
      </c>
      <c r="J136" s="28" t="s">
        <v>165</v>
      </c>
      <c r="K136" s="29">
        <v>4970</v>
      </c>
      <c r="L136" s="30">
        <v>156</v>
      </c>
      <c r="N136" s="28" t="s">
        <v>153</v>
      </c>
      <c r="O136" s="28" t="s">
        <v>151</v>
      </c>
      <c r="P136" s="28" t="s">
        <v>165</v>
      </c>
      <c r="Q136" s="29">
        <v>4970</v>
      </c>
      <c r="R136" s="30">
        <v>156</v>
      </c>
    </row>
    <row r="137" spans="2:18" x14ac:dyDescent="0.25">
      <c r="B137" s="24" t="s">
        <v>160</v>
      </c>
      <c r="C137" s="24" t="s">
        <v>146</v>
      </c>
      <c r="D137" s="24" t="s">
        <v>175</v>
      </c>
      <c r="E137" s="25">
        <v>2793</v>
      </c>
      <c r="F137" s="26">
        <v>114</v>
      </c>
      <c r="G137" s="28"/>
      <c r="H137" s="28" t="s">
        <v>148</v>
      </c>
      <c r="I137" s="28" t="s">
        <v>143</v>
      </c>
      <c r="J137" s="28" t="s">
        <v>155</v>
      </c>
      <c r="K137" s="29">
        <v>4305</v>
      </c>
      <c r="L137" s="30">
        <v>156</v>
      </c>
      <c r="N137" s="28" t="s">
        <v>148</v>
      </c>
      <c r="O137" s="28" t="s">
        <v>143</v>
      </c>
      <c r="P137" s="28" t="s">
        <v>155</v>
      </c>
      <c r="Q137" s="29">
        <v>4305</v>
      </c>
      <c r="R137" s="30">
        <v>156</v>
      </c>
    </row>
    <row r="138" spans="2:18" x14ac:dyDescent="0.25">
      <c r="B138" s="24" t="s">
        <v>160</v>
      </c>
      <c r="C138" s="24" t="s">
        <v>146</v>
      </c>
      <c r="D138" s="24" t="s">
        <v>161</v>
      </c>
      <c r="E138" s="25">
        <v>4606</v>
      </c>
      <c r="F138" s="26">
        <v>63</v>
      </c>
      <c r="G138" s="28"/>
      <c r="H138" s="28" t="s">
        <v>163</v>
      </c>
      <c r="I138" s="28" t="s">
        <v>157</v>
      </c>
      <c r="J138" s="28" t="s">
        <v>171</v>
      </c>
      <c r="K138" s="29">
        <v>4417</v>
      </c>
      <c r="L138" s="30">
        <v>153</v>
      </c>
      <c r="N138" s="28" t="s">
        <v>163</v>
      </c>
      <c r="O138" s="28" t="s">
        <v>157</v>
      </c>
      <c r="P138" s="28" t="s">
        <v>171</v>
      </c>
      <c r="Q138" s="29">
        <v>4417</v>
      </c>
      <c r="R138" s="30">
        <v>153</v>
      </c>
    </row>
    <row r="139" spans="2:18" x14ac:dyDescent="0.25">
      <c r="B139" s="24" t="s">
        <v>160</v>
      </c>
      <c r="C139" s="24" t="s">
        <v>151</v>
      </c>
      <c r="D139" s="24" t="s">
        <v>169</v>
      </c>
      <c r="E139" s="25">
        <v>5551</v>
      </c>
      <c r="F139" s="26">
        <v>252</v>
      </c>
      <c r="G139" s="28"/>
      <c r="H139" s="28" t="s">
        <v>148</v>
      </c>
      <c r="I139" s="28" t="s">
        <v>167</v>
      </c>
      <c r="J139" s="28" t="s">
        <v>177</v>
      </c>
      <c r="K139" s="29">
        <v>14329</v>
      </c>
      <c r="L139" s="30">
        <v>150</v>
      </c>
      <c r="N139" s="28" t="s">
        <v>148</v>
      </c>
      <c r="O139" s="28" t="s">
        <v>167</v>
      </c>
      <c r="P139" s="28" t="s">
        <v>177</v>
      </c>
      <c r="Q139" s="29">
        <v>14329</v>
      </c>
      <c r="R139" s="30">
        <v>150</v>
      </c>
    </row>
    <row r="140" spans="2:18" x14ac:dyDescent="0.25">
      <c r="B140" s="24" t="s">
        <v>172</v>
      </c>
      <c r="C140" s="24" t="s">
        <v>151</v>
      </c>
      <c r="D140" s="24" t="s">
        <v>147</v>
      </c>
      <c r="E140" s="25">
        <v>6657</v>
      </c>
      <c r="F140" s="26">
        <v>303</v>
      </c>
      <c r="G140" s="28"/>
      <c r="H140" s="28" t="s">
        <v>145</v>
      </c>
      <c r="I140" s="28" t="s">
        <v>151</v>
      </c>
      <c r="J140" s="28" t="s">
        <v>171</v>
      </c>
      <c r="K140" s="29">
        <v>5019</v>
      </c>
      <c r="L140" s="30">
        <v>150</v>
      </c>
      <c r="N140" s="28" t="s">
        <v>145</v>
      </c>
      <c r="O140" s="28" t="s">
        <v>151</v>
      </c>
      <c r="P140" s="28" t="s">
        <v>171</v>
      </c>
      <c r="Q140" s="29">
        <v>5019</v>
      </c>
      <c r="R140" s="30">
        <v>150</v>
      </c>
    </row>
    <row r="141" spans="2:18" x14ac:dyDescent="0.25">
      <c r="B141" s="24" t="s">
        <v>160</v>
      </c>
      <c r="C141" s="24" t="s">
        <v>154</v>
      </c>
      <c r="D141" s="24" t="s">
        <v>165</v>
      </c>
      <c r="E141" s="25">
        <v>4438</v>
      </c>
      <c r="F141" s="26">
        <v>246</v>
      </c>
      <c r="G141" s="28"/>
      <c r="H141" s="28" t="s">
        <v>153</v>
      </c>
      <c r="I141" s="28" t="s">
        <v>167</v>
      </c>
      <c r="J141" s="28" t="s">
        <v>165</v>
      </c>
      <c r="K141" s="29">
        <v>3759</v>
      </c>
      <c r="L141" s="30">
        <v>150</v>
      </c>
      <c r="N141" s="28" t="s">
        <v>153</v>
      </c>
      <c r="O141" s="28" t="s">
        <v>167</v>
      </c>
      <c r="P141" s="28" t="s">
        <v>165</v>
      </c>
      <c r="Q141" s="29">
        <v>3759</v>
      </c>
      <c r="R141" s="30">
        <v>150</v>
      </c>
    </row>
    <row r="142" spans="2:18" x14ac:dyDescent="0.25">
      <c r="B142" s="24" t="s">
        <v>145</v>
      </c>
      <c r="C142" s="24" t="s">
        <v>157</v>
      </c>
      <c r="D142" s="24" t="s">
        <v>159</v>
      </c>
      <c r="E142" s="25">
        <v>168</v>
      </c>
      <c r="F142" s="26">
        <v>84</v>
      </c>
      <c r="G142" s="28"/>
      <c r="H142" s="28" t="s">
        <v>145</v>
      </c>
      <c r="I142" s="28" t="s">
        <v>143</v>
      </c>
      <c r="J142" s="28" t="s">
        <v>144</v>
      </c>
      <c r="K142" s="29">
        <v>42</v>
      </c>
      <c r="L142" s="30">
        <v>150</v>
      </c>
      <c r="N142" s="28" t="s">
        <v>145</v>
      </c>
      <c r="O142" s="28" t="s">
        <v>143</v>
      </c>
      <c r="P142" s="28" t="s">
        <v>144</v>
      </c>
      <c r="Q142" s="29">
        <v>42</v>
      </c>
      <c r="R142" s="30">
        <v>150</v>
      </c>
    </row>
    <row r="143" spans="2:18" x14ac:dyDescent="0.25">
      <c r="B143" s="24" t="s">
        <v>160</v>
      </c>
      <c r="C143" s="24" t="s">
        <v>167</v>
      </c>
      <c r="D143" s="24" t="s">
        <v>165</v>
      </c>
      <c r="E143" s="25">
        <v>7777</v>
      </c>
      <c r="F143" s="26">
        <v>39</v>
      </c>
      <c r="G143" s="28"/>
      <c r="H143" s="28" t="s">
        <v>148</v>
      </c>
      <c r="I143" s="28" t="s">
        <v>146</v>
      </c>
      <c r="J143" s="28" t="s">
        <v>149</v>
      </c>
      <c r="K143" s="29">
        <v>959</v>
      </c>
      <c r="L143" s="30">
        <v>147</v>
      </c>
      <c r="N143" s="28" t="s">
        <v>148</v>
      </c>
      <c r="O143" s="28" t="s">
        <v>146</v>
      </c>
      <c r="P143" s="28" t="s">
        <v>149</v>
      </c>
      <c r="Q143" s="29">
        <v>959</v>
      </c>
      <c r="R143" s="30">
        <v>147</v>
      </c>
    </row>
    <row r="144" spans="2:18" x14ac:dyDescent="0.25">
      <c r="B144" s="24" t="s">
        <v>162</v>
      </c>
      <c r="C144" s="24" t="s">
        <v>151</v>
      </c>
      <c r="D144" s="24" t="s">
        <v>165</v>
      </c>
      <c r="E144" s="25">
        <v>3339</v>
      </c>
      <c r="F144" s="26">
        <v>348</v>
      </c>
      <c r="G144" s="28"/>
      <c r="H144" s="28" t="s">
        <v>163</v>
      </c>
      <c r="I144" s="28" t="s">
        <v>154</v>
      </c>
      <c r="J144" s="28" t="s">
        <v>177</v>
      </c>
      <c r="K144" s="29">
        <v>6027</v>
      </c>
      <c r="L144" s="30">
        <v>144</v>
      </c>
      <c r="N144" s="28" t="s">
        <v>163</v>
      </c>
      <c r="O144" s="28" t="s">
        <v>154</v>
      </c>
      <c r="P144" s="28" t="s">
        <v>177</v>
      </c>
      <c r="Q144" s="29">
        <v>6027</v>
      </c>
      <c r="R144" s="30">
        <v>144</v>
      </c>
    </row>
    <row r="145" spans="2:18" x14ac:dyDescent="0.25">
      <c r="B145" s="24" t="s">
        <v>160</v>
      </c>
      <c r="C145" s="24" t="s">
        <v>143</v>
      </c>
      <c r="D145" s="24" t="s">
        <v>156</v>
      </c>
      <c r="E145" s="25">
        <v>6391</v>
      </c>
      <c r="F145" s="26">
        <v>48</v>
      </c>
      <c r="G145" s="28"/>
      <c r="H145" s="28" t="s">
        <v>164</v>
      </c>
      <c r="I145" s="28" t="s">
        <v>143</v>
      </c>
      <c r="J145" s="28" t="s">
        <v>165</v>
      </c>
      <c r="K145" s="29">
        <v>3983</v>
      </c>
      <c r="L145" s="30">
        <v>144</v>
      </c>
      <c r="N145" s="28" t="s">
        <v>164</v>
      </c>
      <c r="O145" s="28" t="s">
        <v>143</v>
      </c>
      <c r="P145" s="28" t="s">
        <v>165</v>
      </c>
      <c r="Q145" s="29">
        <v>3983</v>
      </c>
      <c r="R145" s="30">
        <v>144</v>
      </c>
    </row>
    <row r="146" spans="2:18" x14ac:dyDescent="0.25">
      <c r="B146" s="24" t="s">
        <v>162</v>
      </c>
      <c r="C146" s="24" t="s">
        <v>143</v>
      </c>
      <c r="D146" s="24" t="s">
        <v>159</v>
      </c>
      <c r="E146" s="25">
        <v>518</v>
      </c>
      <c r="F146" s="26">
        <v>75</v>
      </c>
      <c r="G146" s="28"/>
      <c r="H146" s="28" t="s">
        <v>148</v>
      </c>
      <c r="I146" s="28" t="s">
        <v>146</v>
      </c>
      <c r="J146" s="28" t="s">
        <v>176</v>
      </c>
      <c r="K146" s="29">
        <v>2429</v>
      </c>
      <c r="L146" s="30">
        <v>144</v>
      </c>
      <c r="N146" s="28" t="s">
        <v>148</v>
      </c>
      <c r="O146" s="28" t="s">
        <v>146</v>
      </c>
      <c r="P146" s="28" t="s">
        <v>176</v>
      </c>
      <c r="Q146" s="29">
        <v>2429</v>
      </c>
      <c r="R146" s="30">
        <v>144</v>
      </c>
    </row>
    <row r="147" spans="2:18" x14ac:dyDescent="0.25">
      <c r="B147" s="24" t="s">
        <v>160</v>
      </c>
      <c r="C147" s="24" t="s">
        <v>157</v>
      </c>
      <c r="D147" s="24" t="s">
        <v>177</v>
      </c>
      <c r="E147" s="25">
        <v>5677</v>
      </c>
      <c r="F147" s="26">
        <v>258</v>
      </c>
      <c r="G147" s="28"/>
      <c r="H147" s="28" t="s">
        <v>150</v>
      </c>
      <c r="I147" s="28" t="s">
        <v>167</v>
      </c>
      <c r="J147" s="28" t="s">
        <v>159</v>
      </c>
      <c r="K147" s="29">
        <v>336</v>
      </c>
      <c r="L147" s="30">
        <v>144</v>
      </c>
      <c r="N147" s="28" t="s">
        <v>150</v>
      </c>
      <c r="O147" s="28" t="s">
        <v>167</v>
      </c>
      <c r="P147" s="28" t="s">
        <v>159</v>
      </c>
      <c r="Q147" s="29">
        <v>336</v>
      </c>
      <c r="R147" s="30">
        <v>144</v>
      </c>
    </row>
    <row r="148" spans="2:18" x14ac:dyDescent="0.25">
      <c r="B148" s="24" t="s">
        <v>153</v>
      </c>
      <c r="C148" s="24" t="s">
        <v>154</v>
      </c>
      <c r="D148" s="24" t="s">
        <v>165</v>
      </c>
      <c r="E148" s="25">
        <v>6048</v>
      </c>
      <c r="F148" s="26">
        <v>27</v>
      </c>
      <c r="G148" s="28"/>
      <c r="H148" s="28" t="s">
        <v>172</v>
      </c>
      <c r="I148" s="28" t="s">
        <v>157</v>
      </c>
      <c r="J148" s="28" t="s">
        <v>159</v>
      </c>
      <c r="K148" s="29">
        <v>2205</v>
      </c>
      <c r="L148" s="30">
        <v>141</v>
      </c>
      <c r="N148" s="28" t="s">
        <v>172</v>
      </c>
      <c r="O148" s="28" t="s">
        <v>157</v>
      </c>
      <c r="P148" s="28" t="s">
        <v>159</v>
      </c>
      <c r="Q148" s="29">
        <v>2205</v>
      </c>
      <c r="R148" s="30">
        <v>141</v>
      </c>
    </row>
    <row r="149" spans="2:18" x14ac:dyDescent="0.25">
      <c r="B149" s="24" t="s">
        <v>145</v>
      </c>
      <c r="C149" s="24" t="s">
        <v>157</v>
      </c>
      <c r="D149" s="24" t="s">
        <v>147</v>
      </c>
      <c r="E149" s="25">
        <v>3752</v>
      </c>
      <c r="F149" s="26">
        <v>213</v>
      </c>
      <c r="G149" s="28"/>
      <c r="H149" s="28" t="s">
        <v>163</v>
      </c>
      <c r="I149" s="28" t="s">
        <v>154</v>
      </c>
      <c r="J149" s="28" t="s">
        <v>159</v>
      </c>
      <c r="K149" s="29">
        <v>1568</v>
      </c>
      <c r="L149" s="30">
        <v>141</v>
      </c>
      <c r="N149" s="28" t="s">
        <v>163</v>
      </c>
      <c r="O149" s="28" t="s">
        <v>154</v>
      </c>
      <c r="P149" s="28" t="s">
        <v>159</v>
      </c>
      <c r="Q149" s="29">
        <v>1568</v>
      </c>
      <c r="R149" s="30">
        <v>141</v>
      </c>
    </row>
    <row r="150" spans="2:18" x14ac:dyDescent="0.25">
      <c r="B150" s="24" t="s">
        <v>162</v>
      </c>
      <c r="C150" s="24" t="s">
        <v>146</v>
      </c>
      <c r="D150" s="24" t="s">
        <v>169</v>
      </c>
      <c r="E150" s="25">
        <v>4480</v>
      </c>
      <c r="F150" s="26">
        <v>357</v>
      </c>
      <c r="G150" s="28"/>
      <c r="H150" s="28" t="s">
        <v>163</v>
      </c>
      <c r="I150" s="28" t="s">
        <v>143</v>
      </c>
      <c r="J150" s="28" t="s">
        <v>152</v>
      </c>
      <c r="K150" s="29">
        <v>11571</v>
      </c>
      <c r="L150" s="30">
        <v>138</v>
      </c>
      <c r="N150" s="28" t="s">
        <v>163</v>
      </c>
      <c r="O150" s="28" t="s">
        <v>143</v>
      </c>
      <c r="P150" s="28" t="s">
        <v>152</v>
      </c>
      <c r="Q150" s="29">
        <v>11571</v>
      </c>
      <c r="R150" s="30">
        <v>138</v>
      </c>
    </row>
    <row r="151" spans="2:18" x14ac:dyDescent="0.25">
      <c r="B151" s="24" t="s">
        <v>148</v>
      </c>
      <c r="C151" s="24" t="s">
        <v>143</v>
      </c>
      <c r="D151" s="24" t="s">
        <v>149</v>
      </c>
      <c r="E151" s="25">
        <v>259</v>
      </c>
      <c r="F151" s="26">
        <v>207</v>
      </c>
      <c r="G151" s="28"/>
      <c r="H151" s="28" t="s">
        <v>160</v>
      </c>
      <c r="I151" s="28" t="s">
        <v>167</v>
      </c>
      <c r="J151" s="28" t="s">
        <v>170</v>
      </c>
      <c r="K151" s="29">
        <v>2205</v>
      </c>
      <c r="L151" s="30">
        <v>138</v>
      </c>
      <c r="N151" s="28" t="s">
        <v>160</v>
      </c>
      <c r="O151" s="28" t="s">
        <v>167</v>
      </c>
      <c r="P151" s="28" t="s">
        <v>170</v>
      </c>
      <c r="Q151" s="29">
        <v>2205</v>
      </c>
      <c r="R151" s="30">
        <v>138</v>
      </c>
    </row>
    <row r="152" spans="2:18" x14ac:dyDescent="0.25">
      <c r="B152" s="24" t="s">
        <v>145</v>
      </c>
      <c r="C152" s="24" t="s">
        <v>143</v>
      </c>
      <c r="D152" s="24" t="s">
        <v>144</v>
      </c>
      <c r="E152" s="25">
        <v>42</v>
      </c>
      <c r="F152" s="26">
        <v>150</v>
      </c>
      <c r="G152" s="28"/>
      <c r="H152" s="28" t="s">
        <v>142</v>
      </c>
      <c r="I152" s="28" t="s">
        <v>167</v>
      </c>
      <c r="J152" s="28" t="s">
        <v>176</v>
      </c>
      <c r="K152" s="29">
        <v>2289</v>
      </c>
      <c r="L152" s="30">
        <v>135</v>
      </c>
      <c r="N152" s="28" t="s">
        <v>142</v>
      </c>
      <c r="O152" s="28" t="s">
        <v>167</v>
      </c>
      <c r="P152" s="28" t="s">
        <v>176</v>
      </c>
      <c r="Q152" s="29">
        <v>2289</v>
      </c>
      <c r="R152" s="30">
        <v>135</v>
      </c>
    </row>
    <row r="153" spans="2:18" x14ac:dyDescent="0.25">
      <c r="B153" s="24" t="s">
        <v>150</v>
      </c>
      <c r="C153" s="24" t="s">
        <v>151</v>
      </c>
      <c r="D153" s="24" t="s">
        <v>179</v>
      </c>
      <c r="E153" s="25">
        <v>98</v>
      </c>
      <c r="F153" s="26">
        <v>204</v>
      </c>
      <c r="G153" s="28"/>
      <c r="H153" s="28" t="s">
        <v>153</v>
      </c>
      <c r="I153" s="28" t="s">
        <v>151</v>
      </c>
      <c r="J153" s="28" t="s">
        <v>169</v>
      </c>
      <c r="K153" s="29">
        <v>1400</v>
      </c>
      <c r="L153" s="30">
        <v>135</v>
      </c>
      <c r="N153" s="28" t="s">
        <v>153</v>
      </c>
      <c r="O153" s="28" t="s">
        <v>151</v>
      </c>
      <c r="P153" s="28" t="s">
        <v>169</v>
      </c>
      <c r="Q153" s="29">
        <v>1400</v>
      </c>
      <c r="R153" s="30">
        <v>135</v>
      </c>
    </row>
    <row r="154" spans="2:18" x14ac:dyDescent="0.25">
      <c r="B154" s="24" t="s">
        <v>160</v>
      </c>
      <c r="C154" s="24" t="s">
        <v>146</v>
      </c>
      <c r="D154" s="24" t="s">
        <v>176</v>
      </c>
      <c r="E154" s="25">
        <v>2478</v>
      </c>
      <c r="F154" s="26">
        <v>21</v>
      </c>
      <c r="G154" s="28"/>
      <c r="H154" s="28" t="s">
        <v>153</v>
      </c>
      <c r="I154" s="28" t="s">
        <v>157</v>
      </c>
      <c r="J154" s="28" t="s">
        <v>156</v>
      </c>
      <c r="K154" s="29">
        <v>959</v>
      </c>
      <c r="L154" s="30">
        <v>135</v>
      </c>
      <c r="N154" s="28" t="s">
        <v>153</v>
      </c>
      <c r="O154" s="28" t="s">
        <v>157</v>
      </c>
      <c r="P154" s="28" t="s">
        <v>156</v>
      </c>
      <c r="Q154" s="29">
        <v>959</v>
      </c>
      <c r="R154" s="30">
        <v>135</v>
      </c>
    </row>
    <row r="155" spans="2:18" x14ac:dyDescent="0.25">
      <c r="B155" s="24" t="s">
        <v>150</v>
      </c>
      <c r="C155" s="24" t="s">
        <v>167</v>
      </c>
      <c r="D155" s="24" t="s">
        <v>156</v>
      </c>
      <c r="E155" s="25">
        <v>7847</v>
      </c>
      <c r="F155" s="26">
        <v>174</v>
      </c>
      <c r="G155" s="28"/>
      <c r="H155" s="28" t="s">
        <v>142</v>
      </c>
      <c r="I155" s="28" t="s">
        <v>154</v>
      </c>
      <c r="J155" s="28" t="s">
        <v>169</v>
      </c>
      <c r="K155" s="29">
        <v>0</v>
      </c>
      <c r="L155" s="30">
        <v>135</v>
      </c>
      <c r="N155" s="28" t="s">
        <v>142</v>
      </c>
      <c r="O155" s="28" t="s">
        <v>154</v>
      </c>
      <c r="P155" s="28" t="s">
        <v>169</v>
      </c>
      <c r="Q155" s="29">
        <v>0</v>
      </c>
      <c r="R155" s="30">
        <v>135</v>
      </c>
    </row>
    <row r="156" spans="2:18" x14ac:dyDescent="0.25">
      <c r="B156" s="24" t="s">
        <v>163</v>
      </c>
      <c r="C156" s="24" t="s">
        <v>143</v>
      </c>
      <c r="D156" s="24" t="s">
        <v>165</v>
      </c>
      <c r="E156" s="25">
        <v>9926</v>
      </c>
      <c r="F156" s="26">
        <v>201</v>
      </c>
      <c r="G156" s="28"/>
      <c r="H156" s="28" t="s">
        <v>150</v>
      </c>
      <c r="I156" s="28" t="s">
        <v>146</v>
      </c>
      <c r="J156" s="28" t="s">
        <v>176</v>
      </c>
      <c r="K156" s="29">
        <v>847</v>
      </c>
      <c r="L156" s="30">
        <v>129</v>
      </c>
      <c r="N156" s="28" t="s">
        <v>150</v>
      </c>
      <c r="O156" s="28" t="s">
        <v>146</v>
      </c>
      <c r="P156" s="28" t="s">
        <v>176</v>
      </c>
      <c r="Q156" s="29">
        <v>847</v>
      </c>
      <c r="R156" s="30">
        <v>129</v>
      </c>
    </row>
    <row r="157" spans="2:18" x14ac:dyDescent="0.25">
      <c r="B157" s="24" t="s">
        <v>145</v>
      </c>
      <c r="C157" s="24" t="s">
        <v>157</v>
      </c>
      <c r="D157" s="24" t="s">
        <v>168</v>
      </c>
      <c r="E157" s="25">
        <v>819</v>
      </c>
      <c r="F157" s="26">
        <v>510</v>
      </c>
      <c r="G157" s="28"/>
      <c r="H157" s="28" t="s">
        <v>172</v>
      </c>
      <c r="I157" s="28" t="s">
        <v>157</v>
      </c>
      <c r="J157" s="28" t="s">
        <v>149</v>
      </c>
      <c r="K157" s="29">
        <v>6860</v>
      </c>
      <c r="L157" s="30">
        <v>126</v>
      </c>
      <c r="N157" s="28" t="s">
        <v>172</v>
      </c>
      <c r="O157" s="28" t="s">
        <v>157</v>
      </c>
      <c r="P157" s="28" t="s">
        <v>149</v>
      </c>
      <c r="Q157" s="29">
        <v>6860</v>
      </c>
      <c r="R157" s="30">
        <v>126</v>
      </c>
    </row>
    <row r="158" spans="2:18" x14ac:dyDescent="0.25">
      <c r="B158" s="24" t="s">
        <v>153</v>
      </c>
      <c r="C158" s="24" t="s">
        <v>154</v>
      </c>
      <c r="D158" s="24" t="s">
        <v>169</v>
      </c>
      <c r="E158" s="25">
        <v>3052</v>
      </c>
      <c r="F158" s="26">
        <v>378</v>
      </c>
      <c r="G158" s="28"/>
      <c r="H158" s="28" t="s">
        <v>150</v>
      </c>
      <c r="I158" s="28" t="s">
        <v>167</v>
      </c>
      <c r="J158" s="28" t="s">
        <v>171</v>
      </c>
      <c r="K158" s="29">
        <v>4935</v>
      </c>
      <c r="L158" s="30">
        <v>126</v>
      </c>
      <c r="N158" s="28" t="s">
        <v>150</v>
      </c>
      <c r="O158" s="28" t="s">
        <v>167</v>
      </c>
      <c r="P158" s="28" t="s">
        <v>171</v>
      </c>
      <c r="Q158" s="29">
        <v>4935</v>
      </c>
      <c r="R158" s="30">
        <v>126</v>
      </c>
    </row>
    <row r="159" spans="2:18" x14ac:dyDescent="0.25">
      <c r="B159" s="24" t="s">
        <v>148</v>
      </c>
      <c r="C159" s="24" t="s">
        <v>167</v>
      </c>
      <c r="D159" s="24" t="s">
        <v>178</v>
      </c>
      <c r="E159" s="25">
        <v>6832</v>
      </c>
      <c r="F159" s="26">
        <v>27</v>
      </c>
      <c r="G159" s="28"/>
      <c r="H159" s="28" t="s">
        <v>163</v>
      </c>
      <c r="I159" s="28" t="s">
        <v>154</v>
      </c>
      <c r="J159" s="28" t="s">
        <v>156</v>
      </c>
      <c r="K159" s="29">
        <v>4018</v>
      </c>
      <c r="L159" s="30">
        <v>126</v>
      </c>
      <c r="N159" s="28" t="s">
        <v>163</v>
      </c>
      <c r="O159" s="28" t="s">
        <v>154</v>
      </c>
      <c r="P159" s="28" t="s">
        <v>156</v>
      </c>
      <c r="Q159" s="29">
        <v>4018</v>
      </c>
      <c r="R159" s="30">
        <v>126</v>
      </c>
    </row>
    <row r="160" spans="2:18" x14ac:dyDescent="0.25">
      <c r="B160" s="24" t="s">
        <v>163</v>
      </c>
      <c r="C160" s="24" t="s">
        <v>154</v>
      </c>
      <c r="D160" s="24" t="s">
        <v>166</v>
      </c>
      <c r="E160" s="25">
        <v>2016</v>
      </c>
      <c r="F160" s="26">
        <v>117</v>
      </c>
      <c r="G160" s="28"/>
      <c r="H160" s="28" t="s">
        <v>142</v>
      </c>
      <c r="I160" s="28" t="s">
        <v>146</v>
      </c>
      <c r="J160" s="28" t="s">
        <v>169</v>
      </c>
      <c r="K160" s="29">
        <v>1617</v>
      </c>
      <c r="L160" s="30">
        <v>126</v>
      </c>
      <c r="N160" s="28" t="s">
        <v>142</v>
      </c>
      <c r="O160" s="28" t="s">
        <v>146</v>
      </c>
      <c r="P160" s="28" t="s">
        <v>169</v>
      </c>
      <c r="Q160" s="29">
        <v>1617</v>
      </c>
      <c r="R160" s="30">
        <v>126</v>
      </c>
    </row>
    <row r="161" spans="2:18" x14ac:dyDescent="0.25">
      <c r="B161" s="24" t="s">
        <v>153</v>
      </c>
      <c r="C161" s="24" t="s">
        <v>157</v>
      </c>
      <c r="D161" s="24" t="s">
        <v>178</v>
      </c>
      <c r="E161" s="25">
        <v>7322</v>
      </c>
      <c r="F161" s="26">
        <v>36</v>
      </c>
      <c r="G161" s="28"/>
      <c r="H161" s="28" t="s">
        <v>145</v>
      </c>
      <c r="I161" s="28" t="s">
        <v>146</v>
      </c>
      <c r="J161" s="28" t="s">
        <v>156</v>
      </c>
      <c r="K161" s="29">
        <v>357</v>
      </c>
      <c r="L161" s="30">
        <v>126</v>
      </c>
      <c r="N161" s="28" t="s">
        <v>145</v>
      </c>
      <c r="O161" s="28" t="s">
        <v>146</v>
      </c>
      <c r="P161" s="28" t="s">
        <v>156</v>
      </c>
      <c r="Q161" s="29">
        <v>357</v>
      </c>
      <c r="R161" s="30">
        <v>126</v>
      </c>
    </row>
    <row r="162" spans="2:18" x14ac:dyDescent="0.25">
      <c r="B162" s="24" t="s">
        <v>145</v>
      </c>
      <c r="C162" s="24" t="s">
        <v>146</v>
      </c>
      <c r="D162" s="24" t="s">
        <v>156</v>
      </c>
      <c r="E162" s="25">
        <v>357</v>
      </c>
      <c r="F162" s="26">
        <v>126</v>
      </c>
      <c r="G162" s="28"/>
      <c r="H162" s="28" t="s">
        <v>153</v>
      </c>
      <c r="I162" s="28" t="s">
        <v>167</v>
      </c>
      <c r="J162" s="28" t="s">
        <v>147</v>
      </c>
      <c r="K162" s="29">
        <v>6734</v>
      </c>
      <c r="L162" s="30">
        <v>123</v>
      </c>
      <c r="N162" s="28" t="s">
        <v>153</v>
      </c>
      <c r="O162" s="28" t="s">
        <v>167</v>
      </c>
      <c r="P162" s="28" t="s">
        <v>147</v>
      </c>
      <c r="Q162" s="29">
        <v>6734</v>
      </c>
      <c r="R162" s="30">
        <v>123</v>
      </c>
    </row>
    <row r="163" spans="2:18" x14ac:dyDescent="0.25">
      <c r="B163" s="24" t="s">
        <v>148</v>
      </c>
      <c r="C163" s="24" t="s">
        <v>154</v>
      </c>
      <c r="D163" s="24" t="s">
        <v>155</v>
      </c>
      <c r="E163" s="25">
        <v>3192</v>
      </c>
      <c r="F163" s="26">
        <v>72</v>
      </c>
      <c r="G163" s="28"/>
      <c r="H163" s="28" t="s">
        <v>153</v>
      </c>
      <c r="I163" s="28" t="s">
        <v>146</v>
      </c>
      <c r="J163" s="28" t="s">
        <v>144</v>
      </c>
      <c r="K163" s="29">
        <v>4781</v>
      </c>
      <c r="L163" s="30">
        <v>123</v>
      </c>
      <c r="N163" s="28" t="s">
        <v>153</v>
      </c>
      <c r="O163" s="28" t="s">
        <v>146</v>
      </c>
      <c r="P163" s="28" t="s">
        <v>144</v>
      </c>
      <c r="Q163" s="29">
        <v>4781</v>
      </c>
      <c r="R163" s="30">
        <v>123</v>
      </c>
    </row>
    <row r="164" spans="2:18" x14ac:dyDescent="0.25">
      <c r="B164" s="24" t="s">
        <v>160</v>
      </c>
      <c r="C164" s="24" t="s">
        <v>151</v>
      </c>
      <c r="D164" s="24" t="s">
        <v>159</v>
      </c>
      <c r="E164" s="25">
        <v>8435</v>
      </c>
      <c r="F164" s="26">
        <v>42</v>
      </c>
      <c r="G164" s="28"/>
      <c r="H164" s="28" t="s">
        <v>150</v>
      </c>
      <c r="I164" s="28" t="s">
        <v>143</v>
      </c>
      <c r="J164" s="28" t="s">
        <v>170</v>
      </c>
      <c r="K164" s="29">
        <v>3388</v>
      </c>
      <c r="L164" s="30">
        <v>123</v>
      </c>
      <c r="N164" s="28" t="s">
        <v>150</v>
      </c>
      <c r="O164" s="28" t="s">
        <v>143</v>
      </c>
      <c r="P164" s="28" t="s">
        <v>170</v>
      </c>
      <c r="Q164" s="29">
        <v>3388</v>
      </c>
      <c r="R164" s="30">
        <v>123</v>
      </c>
    </row>
    <row r="165" spans="2:18" x14ac:dyDescent="0.25">
      <c r="B165" s="24" t="s">
        <v>142</v>
      </c>
      <c r="C165" s="24" t="s">
        <v>154</v>
      </c>
      <c r="D165" s="24" t="s">
        <v>169</v>
      </c>
      <c r="E165" s="25">
        <v>0</v>
      </c>
      <c r="F165" s="26">
        <v>135</v>
      </c>
      <c r="G165" s="28"/>
      <c r="H165" s="28" t="s">
        <v>153</v>
      </c>
      <c r="I165" s="28" t="s">
        <v>157</v>
      </c>
      <c r="J165" s="28" t="s">
        <v>168</v>
      </c>
      <c r="K165" s="29">
        <v>2317</v>
      </c>
      <c r="L165" s="30">
        <v>123</v>
      </c>
      <c r="N165" s="28" t="s">
        <v>153</v>
      </c>
      <c r="O165" s="28" t="s">
        <v>157</v>
      </c>
      <c r="P165" s="28" t="s">
        <v>168</v>
      </c>
      <c r="Q165" s="29">
        <v>2317</v>
      </c>
      <c r="R165" s="30">
        <v>123</v>
      </c>
    </row>
    <row r="166" spans="2:18" x14ac:dyDescent="0.25">
      <c r="B166" s="24" t="s">
        <v>160</v>
      </c>
      <c r="C166" s="24" t="s">
        <v>167</v>
      </c>
      <c r="D166" s="24" t="s">
        <v>175</v>
      </c>
      <c r="E166" s="25">
        <v>8862</v>
      </c>
      <c r="F166" s="26">
        <v>189</v>
      </c>
      <c r="G166" s="28"/>
      <c r="H166" s="28" t="s">
        <v>172</v>
      </c>
      <c r="I166" s="28" t="s">
        <v>157</v>
      </c>
      <c r="J166" s="28" t="s">
        <v>168</v>
      </c>
      <c r="K166" s="29">
        <v>63</v>
      </c>
      <c r="L166" s="30">
        <v>123</v>
      </c>
      <c r="N166" s="28" t="s">
        <v>172</v>
      </c>
      <c r="O166" s="28" t="s">
        <v>157</v>
      </c>
      <c r="P166" s="28" t="s">
        <v>168</v>
      </c>
      <c r="Q166" s="29">
        <v>63</v>
      </c>
      <c r="R166" s="30">
        <v>123</v>
      </c>
    </row>
    <row r="167" spans="2:18" x14ac:dyDescent="0.25">
      <c r="B167" s="24" t="s">
        <v>153</v>
      </c>
      <c r="C167" s="24" t="s">
        <v>143</v>
      </c>
      <c r="D167" s="24" t="s">
        <v>177</v>
      </c>
      <c r="E167" s="25">
        <v>3556</v>
      </c>
      <c r="F167" s="26">
        <v>459</v>
      </c>
      <c r="G167" s="28"/>
      <c r="H167" s="28" t="s">
        <v>153</v>
      </c>
      <c r="I167" s="28" t="s">
        <v>151</v>
      </c>
      <c r="J167" s="28" t="s">
        <v>149</v>
      </c>
      <c r="K167" s="29">
        <v>10073</v>
      </c>
      <c r="L167" s="30">
        <v>120</v>
      </c>
      <c r="N167" s="28" t="s">
        <v>153</v>
      </c>
      <c r="O167" s="28" t="s">
        <v>151</v>
      </c>
      <c r="P167" s="28" t="s">
        <v>149</v>
      </c>
      <c r="Q167" s="29">
        <v>10073</v>
      </c>
      <c r="R167" s="30">
        <v>120</v>
      </c>
    </row>
    <row r="168" spans="2:18" x14ac:dyDescent="0.25">
      <c r="B168" s="24" t="s">
        <v>162</v>
      </c>
      <c r="C168" s="24" t="s">
        <v>167</v>
      </c>
      <c r="D168" s="24" t="s">
        <v>174</v>
      </c>
      <c r="E168" s="25">
        <v>7280</v>
      </c>
      <c r="F168" s="26">
        <v>201</v>
      </c>
      <c r="G168" s="28"/>
      <c r="H168" s="28" t="s">
        <v>163</v>
      </c>
      <c r="I168" s="28" t="s">
        <v>167</v>
      </c>
      <c r="J168" s="28" t="s">
        <v>173</v>
      </c>
      <c r="K168" s="29">
        <v>7511</v>
      </c>
      <c r="L168" s="30">
        <v>120</v>
      </c>
      <c r="N168" s="28" t="s">
        <v>163</v>
      </c>
      <c r="O168" s="28" t="s">
        <v>167</v>
      </c>
      <c r="P168" s="28" t="s">
        <v>173</v>
      </c>
      <c r="Q168" s="29">
        <v>7511</v>
      </c>
      <c r="R168" s="30">
        <v>120</v>
      </c>
    </row>
    <row r="169" spans="2:18" x14ac:dyDescent="0.25">
      <c r="B169" s="24" t="s">
        <v>153</v>
      </c>
      <c r="C169" s="24" t="s">
        <v>167</v>
      </c>
      <c r="D169" s="24" t="s">
        <v>144</v>
      </c>
      <c r="E169" s="25">
        <v>3402</v>
      </c>
      <c r="F169" s="26">
        <v>366</v>
      </c>
      <c r="G169" s="28"/>
      <c r="H169" s="28" t="s">
        <v>148</v>
      </c>
      <c r="I169" s="28" t="s">
        <v>157</v>
      </c>
      <c r="J169" s="28" t="s">
        <v>166</v>
      </c>
      <c r="K169" s="29">
        <v>2646</v>
      </c>
      <c r="L169" s="30">
        <v>120</v>
      </c>
      <c r="N169" s="28" t="s">
        <v>148</v>
      </c>
      <c r="O169" s="28" t="s">
        <v>157</v>
      </c>
      <c r="P169" s="28" t="s">
        <v>166</v>
      </c>
      <c r="Q169" s="29">
        <v>2646</v>
      </c>
      <c r="R169" s="30">
        <v>120</v>
      </c>
    </row>
    <row r="170" spans="2:18" x14ac:dyDescent="0.25">
      <c r="B170" s="24" t="s">
        <v>164</v>
      </c>
      <c r="C170" s="24" t="s">
        <v>143</v>
      </c>
      <c r="D170" s="24" t="s">
        <v>169</v>
      </c>
      <c r="E170" s="25">
        <v>4592</v>
      </c>
      <c r="F170" s="26">
        <v>324</v>
      </c>
      <c r="G170" s="28"/>
      <c r="H170" s="28" t="s">
        <v>164</v>
      </c>
      <c r="I170" s="28" t="s">
        <v>167</v>
      </c>
      <c r="J170" s="28" t="s">
        <v>171</v>
      </c>
      <c r="K170" s="29">
        <v>2212</v>
      </c>
      <c r="L170" s="30">
        <v>117</v>
      </c>
      <c r="N170" s="28" t="s">
        <v>164</v>
      </c>
      <c r="O170" s="28" t="s">
        <v>167</v>
      </c>
      <c r="P170" s="28" t="s">
        <v>171</v>
      </c>
      <c r="Q170" s="29">
        <v>2212</v>
      </c>
      <c r="R170" s="30">
        <v>117</v>
      </c>
    </row>
    <row r="171" spans="2:18" x14ac:dyDescent="0.25">
      <c r="B171" s="24" t="s">
        <v>148</v>
      </c>
      <c r="C171" s="24" t="s">
        <v>146</v>
      </c>
      <c r="D171" s="24" t="s">
        <v>174</v>
      </c>
      <c r="E171" s="25">
        <v>7833</v>
      </c>
      <c r="F171" s="26">
        <v>243</v>
      </c>
      <c r="G171" s="28"/>
      <c r="H171" s="28" t="s">
        <v>160</v>
      </c>
      <c r="I171" s="28" t="s">
        <v>151</v>
      </c>
      <c r="J171" s="28" t="s">
        <v>158</v>
      </c>
      <c r="K171" s="29">
        <v>2149</v>
      </c>
      <c r="L171" s="30">
        <v>117</v>
      </c>
      <c r="N171" s="28" t="s">
        <v>160</v>
      </c>
      <c r="O171" s="28" t="s">
        <v>151</v>
      </c>
      <c r="P171" s="28" t="s">
        <v>158</v>
      </c>
      <c r="Q171" s="29">
        <v>2149</v>
      </c>
      <c r="R171" s="30">
        <v>117</v>
      </c>
    </row>
    <row r="172" spans="2:18" x14ac:dyDescent="0.25">
      <c r="B172" s="24" t="s">
        <v>163</v>
      </c>
      <c r="C172" s="24" t="s">
        <v>154</v>
      </c>
      <c r="D172" s="24" t="s">
        <v>178</v>
      </c>
      <c r="E172" s="25">
        <v>7651</v>
      </c>
      <c r="F172" s="26">
        <v>213</v>
      </c>
      <c r="G172" s="28"/>
      <c r="H172" s="28" t="s">
        <v>163</v>
      </c>
      <c r="I172" s="28" t="s">
        <v>154</v>
      </c>
      <c r="J172" s="28" t="s">
        <v>166</v>
      </c>
      <c r="K172" s="29">
        <v>2016</v>
      </c>
      <c r="L172" s="30">
        <v>117</v>
      </c>
      <c r="N172" s="28" t="s">
        <v>163</v>
      </c>
      <c r="O172" s="28" t="s">
        <v>154</v>
      </c>
      <c r="P172" s="28" t="s">
        <v>166</v>
      </c>
      <c r="Q172" s="29">
        <v>2016</v>
      </c>
      <c r="R172" s="30">
        <v>117</v>
      </c>
    </row>
    <row r="173" spans="2:18" x14ac:dyDescent="0.25">
      <c r="B173" s="24" t="s">
        <v>142</v>
      </c>
      <c r="C173" s="24" t="s">
        <v>146</v>
      </c>
      <c r="D173" s="24" t="s">
        <v>144</v>
      </c>
      <c r="E173" s="25">
        <v>2275</v>
      </c>
      <c r="F173" s="26">
        <v>447</v>
      </c>
      <c r="G173" s="28"/>
      <c r="H173" s="28" t="s">
        <v>160</v>
      </c>
      <c r="I173" s="28" t="s">
        <v>146</v>
      </c>
      <c r="J173" s="28" t="s">
        <v>175</v>
      </c>
      <c r="K173" s="29">
        <v>2793</v>
      </c>
      <c r="L173" s="30">
        <v>114</v>
      </c>
      <c r="N173" s="28" t="s">
        <v>160</v>
      </c>
      <c r="O173" s="28" t="s">
        <v>146</v>
      </c>
      <c r="P173" s="28" t="s">
        <v>175</v>
      </c>
      <c r="Q173" s="29">
        <v>2793</v>
      </c>
      <c r="R173" s="30">
        <v>114</v>
      </c>
    </row>
    <row r="174" spans="2:18" x14ac:dyDescent="0.25">
      <c r="B174" s="24" t="s">
        <v>142</v>
      </c>
      <c r="C174" s="24" t="s">
        <v>157</v>
      </c>
      <c r="D174" s="24" t="s">
        <v>168</v>
      </c>
      <c r="E174" s="25">
        <v>5670</v>
      </c>
      <c r="F174" s="26">
        <v>297</v>
      </c>
      <c r="G174" s="28"/>
      <c r="H174" s="28" t="s">
        <v>148</v>
      </c>
      <c r="I174" s="28" t="s">
        <v>151</v>
      </c>
      <c r="J174" s="28" t="s">
        <v>155</v>
      </c>
      <c r="K174" s="29">
        <v>2142</v>
      </c>
      <c r="L174" s="30">
        <v>114</v>
      </c>
      <c r="N174" s="28" t="s">
        <v>148</v>
      </c>
      <c r="O174" s="28" t="s">
        <v>151</v>
      </c>
      <c r="P174" s="28" t="s">
        <v>155</v>
      </c>
      <c r="Q174" s="29">
        <v>2142</v>
      </c>
      <c r="R174" s="30">
        <v>114</v>
      </c>
    </row>
    <row r="175" spans="2:18" x14ac:dyDescent="0.25">
      <c r="B175" s="24" t="s">
        <v>160</v>
      </c>
      <c r="C175" s="24" t="s">
        <v>146</v>
      </c>
      <c r="D175" s="24" t="s">
        <v>166</v>
      </c>
      <c r="E175" s="25">
        <v>2135</v>
      </c>
      <c r="F175" s="26">
        <v>27</v>
      </c>
      <c r="G175" s="28"/>
      <c r="H175" s="28" t="s">
        <v>142</v>
      </c>
      <c r="I175" s="28" t="s">
        <v>143</v>
      </c>
      <c r="J175" s="28" t="s">
        <v>144</v>
      </c>
      <c r="K175" s="29">
        <v>1624</v>
      </c>
      <c r="L175" s="30">
        <v>114</v>
      </c>
      <c r="N175" s="28" t="s">
        <v>142</v>
      </c>
      <c r="O175" s="28" t="s">
        <v>143</v>
      </c>
      <c r="P175" s="28" t="s">
        <v>144</v>
      </c>
      <c r="Q175" s="29">
        <v>1624</v>
      </c>
      <c r="R175" s="30">
        <v>114</v>
      </c>
    </row>
    <row r="176" spans="2:18" x14ac:dyDescent="0.25">
      <c r="B176" s="24" t="s">
        <v>142</v>
      </c>
      <c r="C176" s="24" t="s">
        <v>167</v>
      </c>
      <c r="D176" s="24" t="s">
        <v>171</v>
      </c>
      <c r="E176" s="25">
        <v>2779</v>
      </c>
      <c r="F176" s="26">
        <v>75</v>
      </c>
      <c r="G176" s="28"/>
      <c r="H176" s="28" t="s">
        <v>160</v>
      </c>
      <c r="I176" s="28" t="s">
        <v>143</v>
      </c>
      <c r="J176" s="28" t="s">
        <v>165</v>
      </c>
      <c r="K176" s="29">
        <v>4487</v>
      </c>
      <c r="L176" s="30">
        <v>111</v>
      </c>
      <c r="N176" s="28" t="s">
        <v>160</v>
      </c>
      <c r="O176" s="28" t="s">
        <v>143</v>
      </c>
      <c r="P176" s="28" t="s">
        <v>165</v>
      </c>
      <c r="Q176" s="29">
        <v>4487</v>
      </c>
      <c r="R176" s="30">
        <v>111</v>
      </c>
    </row>
    <row r="177" spans="2:18" x14ac:dyDescent="0.25">
      <c r="B177" s="24" t="s">
        <v>172</v>
      </c>
      <c r="C177" s="24" t="s">
        <v>154</v>
      </c>
      <c r="D177" s="24" t="s">
        <v>156</v>
      </c>
      <c r="E177" s="25">
        <v>12950</v>
      </c>
      <c r="F177" s="26">
        <v>30</v>
      </c>
      <c r="G177" s="28"/>
      <c r="H177" s="28" t="s">
        <v>162</v>
      </c>
      <c r="I177" s="28" t="s">
        <v>151</v>
      </c>
      <c r="J177" s="28" t="s">
        <v>144</v>
      </c>
      <c r="K177" s="29">
        <v>1526</v>
      </c>
      <c r="L177" s="30">
        <v>105</v>
      </c>
      <c r="N177" s="28" t="s">
        <v>162</v>
      </c>
      <c r="O177" s="28" t="s">
        <v>151</v>
      </c>
      <c r="P177" s="28" t="s">
        <v>144</v>
      </c>
      <c r="Q177" s="29">
        <v>1526</v>
      </c>
      <c r="R177" s="30">
        <v>105</v>
      </c>
    </row>
    <row r="178" spans="2:18" x14ac:dyDescent="0.25">
      <c r="B178" s="24" t="s">
        <v>160</v>
      </c>
      <c r="C178" s="24" t="s">
        <v>151</v>
      </c>
      <c r="D178" s="24" t="s">
        <v>152</v>
      </c>
      <c r="E178" s="25">
        <v>2646</v>
      </c>
      <c r="F178" s="26">
        <v>177</v>
      </c>
      <c r="G178" s="28"/>
      <c r="H178" s="28" t="s">
        <v>150</v>
      </c>
      <c r="I178" s="28" t="s">
        <v>143</v>
      </c>
      <c r="J178" s="28" t="s">
        <v>175</v>
      </c>
      <c r="K178" s="29">
        <v>6398</v>
      </c>
      <c r="L178" s="30">
        <v>102</v>
      </c>
      <c r="N178" s="28" t="s">
        <v>150</v>
      </c>
      <c r="O178" s="28" t="s">
        <v>143</v>
      </c>
      <c r="P178" s="28" t="s">
        <v>175</v>
      </c>
      <c r="Q178" s="29">
        <v>6398</v>
      </c>
      <c r="R178" s="30">
        <v>102</v>
      </c>
    </row>
    <row r="179" spans="2:18" x14ac:dyDescent="0.25">
      <c r="B179" s="24" t="s">
        <v>142</v>
      </c>
      <c r="C179" s="24" t="s">
        <v>167</v>
      </c>
      <c r="D179" s="24" t="s">
        <v>156</v>
      </c>
      <c r="E179" s="25">
        <v>3794</v>
      </c>
      <c r="F179" s="26">
        <v>159</v>
      </c>
      <c r="G179" s="28"/>
      <c r="H179" s="28" t="s">
        <v>142</v>
      </c>
      <c r="I179" s="28" t="s">
        <v>157</v>
      </c>
      <c r="J179" s="28" t="s">
        <v>149</v>
      </c>
      <c r="K179" s="29">
        <v>6125</v>
      </c>
      <c r="L179" s="30">
        <v>102</v>
      </c>
      <c r="N179" s="28" t="s">
        <v>142</v>
      </c>
      <c r="O179" s="28" t="s">
        <v>157</v>
      </c>
      <c r="P179" s="28" t="s">
        <v>149</v>
      </c>
      <c r="Q179" s="29">
        <v>6125</v>
      </c>
      <c r="R179" s="30">
        <v>102</v>
      </c>
    </row>
    <row r="180" spans="2:18" x14ac:dyDescent="0.25">
      <c r="B180" s="24" t="s">
        <v>164</v>
      </c>
      <c r="C180" s="24" t="s">
        <v>146</v>
      </c>
      <c r="D180" s="24" t="s">
        <v>156</v>
      </c>
      <c r="E180" s="25">
        <v>819</v>
      </c>
      <c r="F180" s="26">
        <v>306</v>
      </c>
      <c r="G180" s="28"/>
      <c r="H180" s="28" t="s">
        <v>148</v>
      </c>
      <c r="I180" s="28" t="s">
        <v>157</v>
      </c>
      <c r="J180" s="28" t="s">
        <v>155</v>
      </c>
      <c r="K180" s="29">
        <v>3850</v>
      </c>
      <c r="L180" s="30">
        <v>102</v>
      </c>
      <c r="N180" s="28" t="s">
        <v>148</v>
      </c>
      <c r="O180" s="28" t="s">
        <v>157</v>
      </c>
      <c r="P180" s="28" t="s">
        <v>155</v>
      </c>
      <c r="Q180" s="29">
        <v>3850</v>
      </c>
      <c r="R180" s="30">
        <v>102</v>
      </c>
    </row>
    <row r="181" spans="2:18" x14ac:dyDescent="0.25">
      <c r="B181" s="24" t="s">
        <v>164</v>
      </c>
      <c r="C181" s="24" t="s">
        <v>167</v>
      </c>
      <c r="D181" s="24" t="s">
        <v>170</v>
      </c>
      <c r="E181" s="25">
        <v>2583</v>
      </c>
      <c r="F181" s="26">
        <v>18</v>
      </c>
      <c r="G181" s="28"/>
      <c r="H181" s="28" t="s">
        <v>162</v>
      </c>
      <c r="I181" s="28" t="s">
        <v>167</v>
      </c>
      <c r="J181" s="28" t="s">
        <v>169</v>
      </c>
      <c r="K181" s="29">
        <v>2891</v>
      </c>
      <c r="L181" s="30">
        <v>102</v>
      </c>
      <c r="N181" s="28" t="s">
        <v>162</v>
      </c>
      <c r="O181" s="28" t="s">
        <v>167</v>
      </c>
      <c r="P181" s="28" t="s">
        <v>169</v>
      </c>
      <c r="Q181" s="29">
        <v>2891</v>
      </c>
      <c r="R181" s="30">
        <v>102</v>
      </c>
    </row>
    <row r="182" spans="2:18" x14ac:dyDescent="0.25">
      <c r="B182" s="24" t="s">
        <v>160</v>
      </c>
      <c r="C182" s="24" t="s">
        <v>146</v>
      </c>
      <c r="D182" s="24" t="s">
        <v>173</v>
      </c>
      <c r="E182" s="25">
        <v>4585</v>
      </c>
      <c r="F182" s="26">
        <v>240</v>
      </c>
      <c r="G182" s="28"/>
      <c r="H182" s="28" t="s">
        <v>164</v>
      </c>
      <c r="I182" s="28" t="s">
        <v>154</v>
      </c>
      <c r="J182" s="28" t="s">
        <v>177</v>
      </c>
      <c r="K182" s="29">
        <v>1652</v>
      </c>
      <c r="L182" s="30">
        <v>102</v>
      </c>
      <c r="N182" s="28" t="s">
        <v>164</v>
      </c>
      <c r="O182" s="28" t="s">
        <v>154</v>
      </c>
      <c r="P182" s="28" t="s">
        <v>177</v>
      </c>
      <c r="Q182" s="29">
        <v>1652</v>
      </c>
      <c r="R182" s="30">
        <v>102</v>
      </c>
    </row>
    <row r="183" spans="2:18" x14ac:dyDescent="0.25">
      <c r="B183" s="24" t="s">
        <v>162</v>
      </c>
      <c r="C183" s="24" t="s">
        <v>167</v>
      </c>
      <c r="D183" s="24" t="s">
        <v>156</v>
      </c>
      <c r="E183" s="25">
        <v>1652</v>
      </c>
      <c r="F183" s="26">
        <v>93</v>
      </c>
      <c r="G183" s="28"/>
      <c r="H183" s="28" t="s">
        <v>153</v>
      </c>
      <c r="I183" s="28" t="s">
        <v>143</v>
      </c>
      <c r="J183" s="28" t="s">
        <v>152</v>
      </c>
      <c r="K183" s="29">
        <v>1505</v>
      </c>
      <c r="L183" s="30">
        <v>102</v>
      </c>
      <c r="N183" s="28" t="s">
        <v>153</v>
      </c>
      <c r="O183" s="28" t="s">
        <v>143</v>
      </c>
      <c r="P183" s="28" t="s">
        <v>152</v>
      </c>
      <c r="Q183" s="29">
        <v>1505</v>
      </c>
      <c r="R183" s="30">
        <v>102</v>
      </c>
    </row>
    <row r="184" spans="2:18" x14ac:dyDescent="0.25">
      <c r="B184" s="24" t="s">
        <v>172</v>
      </c>
      <c r="C184" s="24" t="s">
        <v>167</v>
      </c>
      <c r="D184" s="24" t="s">
        <v>179</v>
      </c>
      <c r="E184" s="25">
        <v>4991</v>
      </c>
      <c r="F184" s="26">
        <v>9</v>
      </c>
      <c r="G184" s="28"/>
      <c r="H184" s="28" t="s">
        <v>148</v>
      </c>
      <c r="I184" s="28" t="s">
        <v>157</v>
      </c>
      <c r="J184" s="28" t="s">
        <v>179</v>
      </c>
      <c r="K184" s="29">
        <v>2436</v>
      </c>
      <c r="L184" s="30">
        <v>99</v>
      </c>
      <c r="N184" s="28" t="s">
        <v>148</v>
      </c>
      <c r="O184" s="28" t="s">
        <v>157</v>
      </c>
      <c r="P184" s="28" t="s">
        <v>179</v>
      </c>
      <c r="Q184" s="29">
        <v>2436</v>
      </c>
      <c r="R184" s="30">
        <v>99</v>
      </c>
    </row>
    <row r="185" spans="2:18" x14ac:dyDescent="0.25">
      <c r="B185" s="24" t="s">
        <v>145</v>
      </c>
      <c r="C185" s="24" t="s">
        <v>167</v>
      </c>
      <c r="D185" s="24" t="s">
        <v>166</v>
      </c>
      <c r="E185" s="25">
        <v>2009</v>
      </c>
      <c r="F185" s="26">
        <v>219</v>
      </c>
      <c r="G185" s="28"/>
      <c r="H185" s="28" t="s">
        <v>150</v>
      </c>
      <c r="I185" s="28" t="s">
        <v>146</v>
      </c>
      <c r="J185" s="28" t="s">
        <v>173</v>
      </c>
      <c r="K185" s="29">
        <v>609</v>
      </c>
      <c r="L185" s="30">
        <v>99</v>
      </c>
      <c r="N185" s="28" t="s">
        <v>150</v>
      </c>
      <c r="O185" s="28" t="s">
        <v>146</v>
      </c>
      <c r="P185" s="28" t="s">
        <v>173</v>
      </c>
      <c r="Q185" s="29">
        <v>609</v>
      </c>
      <c r="R185" s="30">
        <v>99</v>
      </c>
    </row>
    <row r="186" spans="2:18" x14ac:dyDescent="0.25">
      <c r="B186" s="24" t="s">
        <v>163</v>
      </c>
      <c r="C186" s="24" t="s">
        <v>154</v>
      </c>
      <c r="D186" s="24" t="s">
        <v>159</v>
      </c>
      <c r="E186" s="25">
        <v>1568</v>
      </c>
      <c r="F186" s="26">
        <v>141</v>
      </c>
      <c r="G186" s="28"/>
      <c r="H186" s="28" t="s">
        <v>148</v>
      </c>
      <c r="I186" s="28" t="s">
        <v>143</v>
      </c>
      <c r="J186" s="28" t="s">
        <v>170</v>
      </c>
      <c r="K186" s="29">
        <v>7273</v>
      </c>
      <c r="L186" s="30">
        <v>96</v>
      </c>
      <c r="N186" s="28" t="s">
        <v>148</v>
      </c>
      <c r="O186" s="28" t="s">
        <v>143</v>
      </c>
      <c r="P186" s="28" t="s">
        <v>170</v>
      </c>
      <c r="Q186" s="29">
        <v>7273</v>
      </c>
      <c r="R186" s="30">
        <v>96</v>
      </c>
    </row>
    <row r="187" spans="2:18" x14ac:dyDescent="0.25">
      <c r="B187" s="24" t="s">
        <v>150</v>
      </c>
      <c r="C187" s="24" t="s">
        <v>143</v>
      </c>
      <c r="D187" s="24" t="s">
        <v>170</v>
      </c>
      <c r="E187" s="25">
        <v>3388</v>
      </c>
      <c r="F187" s="26">
        <v>123</v>
      </c>
      <c r="G187" s="28"/>
      <c r="H187" s="28" t="s">
        <v>172</v>
      </c>
      <c r="I187" s="28" t="s">
        <v>146</v>
      </c>
      <c r="J187" s="28" t="s">
        <v>161</v>
      </c>
      <c r="K187" s="29">
        <v>3472</v>
      </c>
      <c r="L187" s="30">
        <v>96</v>
      </c>
      <c r="N187" s="28" t="s">
        <v>172</v>
      </c>
      <c r="O187" s="28" t="s">
        <v>146</v>
      </c>
      <c r="P187" s="28" t="s">
        <v>161</v>
      </c>
      <c r="Q187" s="29">
        <v>3472</v>
      </c>
      <c r="R187" s="30">
        <v>96</v>
      </c>
    </row>
    <row r="188" spans="2:18" x14ac:dyDescent="0.25">
      <c r="B188" s="24" t="s">
        <v>142</v>
      </c>
      <c r="C188" s="24" t="s">
        <v>157</v>
      </c>
      <c r="D188" s="24" t="s">
        <v>175</v>
      </c>
      <c r="E188" s="25">
        <v>623</v>
      </c>
      <c r="F188" s="26">
        <v>51</v>
      </c>
      <c r="G188" s="28"/>
      <c r="H188" s="28" t="s">
        <v>160</v>
      </c>
      <c r="I188" s="28" t="s">
        <v>167</v>
      </c>
      <c r="J188" s="28" t="s">
        <v>155</v>
      </c>
      <c r="K188" s="29">
        <v>1568</v>
      </c>
      <c r="L188" s="30">
        <v>96</v>
      </c>
      <c r="N188" s="28" t="s">
        <v>160</v>
      </c>
      <c r="O188" s="28" t="s">
        <v>167</v>
      </c>
      <c r="P188" s="28" t="s">
        <v>155</v>
      </c>
      <c r="Q188" s="29">
        <v>1568</v>
      </c>
      <c r="R188" s="30">
        <v>96</v>
      </c>
    </row>
    <row r="189" spans="2:18" x14ac:dyDescent="0.25">
      <c r="B189" s="24" t="s">
        <v>153</v>
      </c>
      <c r="C189" s="24" t="s">
        <v>151</v>
      </c>
      <c r="D189" s="24" t="s">
        <v>149</v>
      </c>
      <c r="E189" s="25">
        <v>10073</v>
      </c>
      <c r="F189" s="26">
        <v>120</v>
      </c>
      <c r="G189" s="28"/>
      <c r="H189" s="28" t="s">
        <v>142</v>
      </c>
      <c r="I189" s="28" t="s">
        <v>143</v>
      </c>
      <c r="J189" s="28" t="s">
        <v>176</v>
      </c>
      <c r="K189" s="29">
        <v>6132</v>
      </c>
      <c r="L189" s="30">
        <v>93</v>
      </c>
      <c r="N189" s="28" t="s">
        <v>142</v>
      </c>
      <c r="O189" s="28" t="s">
        <v>143</v>
      </c>
      <c r="P189" s="28" t="s">
        <v>176</v>
      </c>
      <c r="Q189" s="29">
        <v>6132</v>
      </c>
      <c r="R189" s="30">
        <v>93</v>
      </c>
    </row>
    <row r="190" spans="2:18" x14ac:dyDescent="0.25">
      <c r="B190" s="24" t="s">
        <v>145</v>
      </c>
      <c r="C190" s="24" t="s">
        <v>154</v>
      </c>
      <c r="D190" s="24" t="s">
        <v>179</v>
      </c>
      <c r="E190" s="25">
        <v>1561</v>
      </c>
      <c r="F190" s="26">
        <v>27</v>
      </c>
      <c r="G190" s="28"/>
      <c r="H190" s="28" t="s">
        <v>164</v>
      </c>
      <c r="I190" s="28" t="s">
        <v>167</v>
      </c>
      <c r="J190" s="28" t="s">
        <v>165</v>
      </c>
      <c r="K190" s="29">
        <v>2919</v>
      </c>
      <c r="L190" s="30">
        <v>93</v>
      </c>
      <c r="N190" s="28" t="s">
        <v>164</v>
      </c>
      <c r="O190" s="28" t="s">
        <v>167</v>
      </c>
      <c r="P190" s="28" t="s">
        <v>165</v>
      </c>
      <c r="Q190" s="29">
        <v>2919</v>
      </c>
      <c r="R190" s="30">
        <v>93</v>
      </c>
    </row>
    <row r="191" spans="2:18" x14ac:dyDescent="0.25">
      <c r="B191" s="24" t="s">
        <v>148</v>
      </c>
      <c r="C191" s="24" t="s">
        <v>151</v>
      </c>
      <c r="D191" s="24" t="s">
        <v>176</v>
      </c>
      <c r="E191" s="25">
        <v>11522</v>
      </c>
      <c r="F191" s="26">
        <v>204</v>
      </c>
      <c r="G191" s="28"/>
      <c r="H191" s="28" t="s">
        <v>148</v>
      </c>
      <c r="I191" s="28" t="s">
        <v>143</v>
      </c>
      <c r="J191" s="28" t="s">
        <v>171</v>
      </c>
      <c r="K191" s="29">
        <v>2737</v>
      </c>
      <c r="L191" s="30">
        <v>93</v>
      </c>
      <c r="N191" s="28" t="s">
        <v>148</v>
      </c>
      <c r="O191" s="28" t="s">
        <v>143</v>
      </c>
      <c r="P191" s="28" t="s">
        <v>171</v>
      </c>
      <c r="Q191" s="29">
        <v>2737</v>
      </c>
      <c r="R191" s="30">
        <v>93</v>
      </c>
    </row>
    <row r="192" spans="2:18" x14ac:dyDescent="0.25">
      <c r="B192" s="24" t="s">
        <v>153</v>
      </c>
      <c r="C192" s="24" t="s">
        <v>157</v>
      </c>
      <c r="D192" s="24" t="s">
        <v>168</v>
      </c>
      <c r="E192" s="25">
        <v>2317</v>
      </c>
      <c r="F192" s="26">
        <v>123</v>
      </c>
      <c r="G192" s="28"/>
      <c r="H192" s="28" t="s">
        <v>162</v>
      </c>
      <c r="I192" s="28" t="s">
        <v>167</v>
      </c>
      <c r="J192" s="28" t="s">
        <v>156</v>
      </c>
      <c r="K192" s="29">
        <v>1652</v>
      </c>
      <c r="L192" s="30">
        <v>93</v>
      </c>
      <c r="N192" s="28" t="s">
        <v>162</v>
      </c>
      <c r="O192" s="28" t="s">
        <v>167</v>
      </c>
      <c r="P192" s="28" t="s">
        <v>156</v>
      </c>
      <c r="Q192" s="29">
        <v>1652</v>
      </c>
      <c r="R192" s="30">
        <v>93</v>
      </c>
    </row>
    <row r="193" spans="2:18" x14ac:dyDescent="0.25">
      <c r="B193" s="24" t="s">
        <v>172</v>
      </c>
      <c r="C193" s="24" t="s">
        <v>143</v>
      </c>
      <c r="D193" s="24" t="s">
        <v>177</v>
      </c>
      <c r="E193" s="25">
        <v>3059</v>
      </c>
      <c r="F193" s="26">
        <v>27</v>
      </c>
      <c r="G193" s="28"/>
      <c r="H193" s="28" t="s">
        <v>172</v>
      </c>
      <c r="I193" s="28" t="s">
        <v>167</v>
      </c>
      <c r="J193" s="28" t="s">
        <v>155</v>
      </c>
      <c r="K193" s="29">
        <v>1428</v>
      </c>
      <c r="L193" s="30">
        <v>93</v>
      </c>
      <c r="N193" s="28" t="s">
        <v>172</v>
      </c>
      <c r="O193" s="28" t="s">
        <v>167</v>
      </c>
      <c r="P193" s="28" t="s">
        <v>155</v>
      </c>
      <c r="Q193" s="29">
        <v>1428</v>
      </c>
      <c r="R193" s="30">
        <v>93</v>
      </c>
    </row>
    <row r="194" spans="2:18" x14ac:dyDescent="0.25">
      <c r="B194" s="24" t="s">
        <v>150</v>
      </c>
      <c r="C194" s="24" t="s">
        <v>143</v>
      </c>
      <c r="D194" s="24" t="s">
        <v>179</v>
      </c>
      <c r="E194" s="25">
        <v>2324</v>
      </c>
      <c r="F194" s="26">
        <v>177</v>
      </c>
      <c r="G194" s="28"/>
      <c r="H194" s="28" t="s">
        <v>142</v>
      </c>
      <c r="I194" s="28" t="s">
        <v>151</v>
      </c>
      <c r="J194" s="28" t="s">
        <v>156</v>
      </c>
      <c r="K194" s="29">
        <v>9772</v>
      </c>
      <c r="L194" s="30">
        <v>90</v>
      </c>
      <c r="N194" s="28" t="s">
        <v>142</v>
      </c>
      <c r="O194" s="28" t="s">
        <v>151</v>
      </c>
      <c r="P194" s="28" t="s">
        <v>156</v>
      </c>
      <c r="Q194" s="29">
        <v>9772</v>
      </c>
      <c r="R194" s="30">
        <v>90</v>
      </c>
    </row>
    <row r="195" spans="2:18" x14ac:dyDescent="0.25">
      <c r="B195" s="24" t="s">
        <v>164</v>
      </c>
      <c r="C195" s="24" t="s">
        <v>154</v>
      </c>
      <c r="D195" s="24" t="s">
        <v>179</v>
      </c>
      <c r="E195" s="25">
        <v>4956</v>
      </c>
      <c r="F195" s="26">
        <v>171</v>
      </c>
      <c r="G195" s="28"/>
      <c r="H195" s="28" t="s">
        <v>148</v>
      </c>
      <c r="I195" s="28" t="s">
        <v>167</v>
      </c>
      <c r="J195" s="28" t="s">
        <v>171</v>
      </c>
      <c r="K195" s="29">
        <v>8155</v>
      </c>
      <c r="L195" s="30">
        <v>90</v>
      </c>
      <c r="N195" s="28" t="s">
        <v>148</v>
      </c>
      <c r="O195" s="28" t="s">
        <v>167</v>
      </c>
      <c r="P195" s="28" t="s">
        <v>171</v>
      </c>
      <c r="Q195" s="29">
        <v>8155</v>
      </c>
      <c r="R195" s="30">
        <v>90</v>
      </c>
    </row>
    <row r="196" spans="2:18" x14ac:dyDescent="0.25">
      <c r="B196" s="24" t="s">
        <v>172</v>
      </c>
      <c r="C196" s="24" t="s">
        <v>167</v>
      </c>
      <c r="D196" s="24" t="s">
        <v>173</v>
      </c>
      <c r="E196" s="25">
        <v>5355</v>
      </c>
      <c r="F196" s="26">
        <v>204</v>
      </c>
      <c r="G196" s="28"/>
      <c r="H196" s="28" t="s">
        <v>142</v>
      </c>
      <c r="I196" s="28" t="s">
        <v>157</v>
      </c>
      <c r="J196" s="28" t="s">
        <v>155</v>
      </c>
      <c r="K196" s="29">
        <v>2541</v>
      </c>
      <c r="L196" s="30">
        <v>90</v>
      </c>
      <c r="N196" s="28" t="s">
        <v>142</v>
      </c>
      <c r="O196" s="28" t="s">
        <v>157</v>
      </c>
      <c r="P196" s="28" t="s">
        <v>155</v>
      </c>
      <c r="Q196" s="29">
        <v>2541</v>
      </c>
      <c r="R196" s="30">
        <v>90</v>
      </c>
    </row>
    <row r="197" spans="2:18" x14ac:dyDescent="0.25">
      <c r="B197" s="24" t="s">
        <v>164</v>
      </c>
      <c r="C197" s="24" t="s">
        <v>167</v>
      </c>
      <c r="D197" s="24" t="s">
        <v>161</v>
      </c>
      <c r="E197" s="25">
        <v>7259</v>
      </c>
      <c r="F197" s="26">
        <v>276</v>
      </c>
      <c r="G197" s="28"/>
      <c r="H197" s="28" t="s">
        <v>148</v>
      </c>
      <c r="I197" s="28" t="s">
        <v>157</v>
      </c>
      <c r="J197" s="28" t="s">
        <v>156</v>
      </c>
      <c r="K197" s="29">
        <v>9506</v>
      </c>
      <c r="L197" s="30">
        <v>87</v>
      </c>
      <c r="N197" s="28" t="s">
        <v>148</v>
      </c>
      <c r="O197" s="28" t="s">
        <v>157</v>
      </c>
      <c r="P197" s="28" t="s">
        <v>156</v>
      </c>
      <c r="Q197" s="29">
        <v>9506</v>
      </c>
      <c r="R197" s="30">
        <v>87</v>
      </c>
    </row>
    <row r="198" spans="2:18" x14ac:dyDescent="0.25">
      <c r="B198" s="24" t="s">
        <v>145</v>
      </c>
      <c r="C198" s="24" t="s">
        <v>143</v>
      </c>
      <c r="D198" s="24" t="s">
        <v>179</v>
      </c>
      <c r="E198" s="25">
        <v>6279</v>
      </c>
      <c r="F198" s="26">
        <v>45</v>
      </c>
      <c r="G198" s="28"/>
      <c r="H198" s="28" t="s">
        <v>153</v>
      </c>
      <c r="I198" s="28" t="s">
        <v>143</v>
      </c>
      <c r="J198" s="28" t="s">
        <v>158</v>
      </c>
      <c r="K198" s="29">
        <v>7693</v>
      </c>
      <c r="L198" s="30">
        <v>87</v>
      </c>
      <c r="N198" s="28" t="s">
        <v>153</v>
      </c>
      <c r="O198" s="28" t="s">
        <v>143</v>
      </c>
      <c r="P198" s="28" t="s">
        <v>158</v>
      </c>
      <c r="Q198" s="29">
        <v>7693</v>
      </c>
      <c r="R198" s="30">
        <v>87</v>
      </c>
    </row>
    <row r="199" spans="2:18" x14ac:dyDescent="0.25">
      <c r="B199" s="24" t="s">
        <v>142</v>
      </c>
      <c r="C199" s="24" t="s">
        <v>157</v>
      </c>
      <c r="D199" s="24" t="s">
        <v>169</v>
      </c>
      <c r="E199" s="25">
        <v>2541</v>
      </c>
      <c r="F199" s="26">
        <v>45</v>
      </c>
      <c r="G199" s="28"/>
      <c r="H199" s="28" t="s">
        <v>172</v>
      </c>
      <c r="I199" s="28" t="s">
        <v>167</v>
      </c>
      <c r="J199" s="28" t="s">
        <v>165</v>
      </c>
      <c r="K199" s="29">
        <v>700</v>
      </c>
      <c r="L199" s="30">
        <v>87</v>
      </c>
      <c r="N199" s="28" t="s">
        <v>172</v>
      </c>
      <c r="O199" s="28" t="s">
        <v>167</v>
      </c>
      <c r="P199" s="28" t="s">
        <v>165</v>
      </c>
      <c r="Q199" s="29">
        <v>700</v>
      </c>
      <c r="R199" s="30">
        <v>87</v>
      </c>
    </row>
    <row r="200" spans="2:18" x14ac:dyDescent="0.25">
      <c r="B200" s="24" t="s">
        <v>153</v>
      </c>
      <c r="C200" s="24" t="s">
        <v>146</v>
      </c>
      <c r="D200" s="24" t="s">
        <v>176</v>
      </c>
      <c r="E200" s="25">
        <v>3864</v>
      </c>
      <c r="F200" s="26">
        <v>177</v>
      </c>
      <c r="G200" s="28"/>
      <c r="H200" s="28" t="s">
        <v>142</v>
      </c>
      <c r="I200" s="28" t="s">
        <v>157</v>
      </c>
      <c r="J200" s="28" t="s">
        <v>179</v>
      </c>
      <c r="K200" s="29">
        <v>609</v>
      </c>
      <c r="L200" s="30">
        <v>87</v>
      </c>
      <c r="N200" s="28" t="s">
        <v>142</v>
      </c>
      <c r="O200" s="28" t="s">
        <v>157</v>
      </c>
      <c r="P200" s="28" t="s">
        <v>179</v>
      </c>
      <c r="Q200" s="29">
        <v>609</v>
      </c>
      <c r="R200" s="30">
        <v>87</v>
      </c>
    </row>
    <row r="201" spans="2:18" x14ac:dyDescent="0.25">
      <c r="B201" s="24" t="s">
        <v>162</v>
      </c>
      <c r="C201" s="24" t="s">
        <v>151</v>
      </c>
      <c r="D201" s="24" t="s">
        <v>168</v>
      </c>
      <c r="E201" s="25">
        <v>6146</v>
      </c>
      <c r="F201" s="26">
        <v>63</v>
      </c>
      <c r="G201" s="28"/>
      <c r="H201" s="28" t="s">
        <v>145</v>
      </c>
      <c r="I201" s="28" t="s">
        <v>143</v>
      </c>
      <c r="J201" s="28" t="s">
        <v>178</v>
      </c>
      <c r="K201" s="29">
        <v>434</v>
      </c>
      <c r="L201" s="30">
        <v>87</v>
      </c>
      <c r="N201" s="28" t="s">
        <v>145</v>
      </c>
      <c r="O201" s="28" t="s">
        <v>143</v>
      </c>
      <c r="P201" s="28" t="s">
        <v>178</v>
      </c>
      <c r="Q201" s="29">
        <v>434</v>
      </c>
      <c r="R201" s="30">
        <v>87</v>
      </c>
    </row>
    <row r="202" spans="2:18" x14ac:dyDescent="0.25">
      <c r="B202" s="24" t="s">
        <v>148</v>
      </c>
      <c r="C202" s="24" t="s">
        <v>154</v>
      </c>
      <c r="D202" s="24" t="s">
        <v>152</v>
      </c>
      <c r="E202" s="25">
        <v>2639</v>
      </c>
      <c r="F202" s="26">
        <v>204</v>
      </c>
      <c r="G202" s="28"/>
      <c r="H202" s="28" t="s">
        <v>160</v>
      </c>
      <c r="I202" s="28" t="s">
        <v>151</v>
      </c>
      <c r="J202" s="28" t="s">
        <v>147</v>
      </c>
      <c r="K202" s="29">
        <v>280</v>
      </c>
      <c r="L202" s="30">
        <v>87</v>
      </c>
      <c r="N202" s="28" t="s">
        <v>160</v>
      </c>
      <c r="O202" s="28" t="s">
        <v>151</v>
      </c>
      <c r="P202" s="28" t="s">
        <v>147</v>
      </c>
      <c r="Q202" s="29">
        <v>280</v>
      </c>
      <c r="R202" s="30">
        <v>87</v>
      </c>
    </row>
    <row r="203" spans="2:18" x14ac:dyDescent="0.25">
      <c r="B203" s="24" t="s">
        <v>145</v>
      </c>
      <c r="C203" s="24" t="s">
        <v>143</v>
      </c>
      <c r="D203" s="24" t="s">
        <v>159</v>
      </c>
      <c r="E203" s="25">
        <v>1890</v>
      </c>
      <c r="F203" s="26">
        <v>195</v>
      </c>
      <c r="G203" s="28"/>
      <c r="H203" s="28" t="s">
        <v>150</v>
      </c>
      <c r="I203" s="28" t="s">
        <v>151</v>
      </c>
      <c r="J203" s="28" t="s">
        <v>147</v>
      </c>
      <c r="K203" s="29">
        <v>10304</v>
      </c>
      <c r="L203" s="30">
        <v>84</v>
      </c>
      <c r="N203" s="28" t="s">
        <v>150</v>
      </c>
      <c r="O203" s="28" t="s">
        <v>151</v>
      </c>
      <c r="P203" s="28" t="s">
        <v>147</v>
      </c>
      <c r="Q203" s="29">
        <v>10304</v>
      </c>
      <c r="R203" s="30">
        <v>84</v>
      </c>
    </row>
    <row r="204" spans="2:18" x14ac:dyDescent="0.25">
      <c r="B204" s="24" t="s">
        <v>160</v>
      </c>
      <c r="C204" s="24" t="s">
        <v>167</v>
      </c>
      <c r="D204" s="24" t="s">
        <v>161</v>
      </c>
      <c r="E204" s="25">
        <v>1932</v>
      </c>
      <c r="F204" s="26">
        <v>369</v>
      </c>
      <c r="G204" s="28"/>
      <c r="H204" s="28" t="s">
        <v>162</v>
      </c>
      <c r="I204" s="28" t="s">
        <v>146</v>
      </c>
      <c r="J204" s="28" t="s">
        <v>159</v>
      </c>
      <c r="K204" s="29">
        <v>490</v>
      </c>
      <c r="L204" s="30">
        <v>84</v>
      </c>
      <c r="N204" s="28" t="s">
        <v>162</v>
      </c>
      <c r="O204" s="28" t="s">
        <v>146</v>
      </c>
      <c r="P204" s="28" t="s">
        <v>159</v>
      </c>
      <c r="Q204" s="29">
        <v>490</v>
      </c>
      <c r="R204" s="30">
        <v>84</v>
      </c>
    </row>
    <row r="205" spans="2:18" x14ac:dyDescent="0.25">
      <c r="B205" s="24" t="s">
        <v>164</v>
      </c>
      <c r="C205" s="24" t="s">
        <v>167</v>
      </c>
      <c r="D205" s="24" t="s">
        <v>155</v>
      </c>
      <c r="E205" s="25">
        <v>6300</v>
      </c>
      <c r="F205" s="26">
        <v>42</v>
      </c>
      <c r="G205" s="28"/>
      <c r="H205" s="28" t="s">
        <v>145</v>
      </c>
      <c r="I205" s="28" t="s">
        <v>157</v>
      </c>
      <c r="J205" s="28" t="s">
        <v>159</v>
      </c>
      <c r="K205" s="29">
        <v>168</v>
      </c>
      <c r="L205" s="30">
        <v>84</v>
      </c>
      <c r="N205" s="28" t="s">
        <v>145</v>
      </c>
      <c r="O205" s="28" t="s">
        <v>157</v>
      </c>
      <c r="P205" s="28" t="s">
        <v>159</v>
      </c>
      <c r="Q205" s="29">
        <v>168</v>
      </c>
      <c r="R205" s="30">
        <v>84</v>
      </c>
    </row>
    <row r="206" spans="2:18" x14ac:dyDescent="0.25">
      <c r="B206" s="24" t="s">
        <v>153</v>
      </c>
      <c r="C206" s="24" t="s">
        <v>143</v>
      </c>
      <c r="D206" s="24" t="s">
        <v>144</v>
      </c>
      <c r="E206" s="25">
        <v>560</v>
      </c>
      <c r="F206" s="26">
        <v>81</v>
      </c>
      <c r="G206" s="28"/>
      <c r="H206" s="28" t="s">
        <v>163</v>
      </c>
      <c r="I206" s="28" t="s">
        <v>154</v>
      </c>
      <c r="J206" s="28" t="s">
        <v>176</v>
      </c>
      <c r="K206" s="29">
        <v>7812</v>
      </c>
      <c r="L206" s="30">
        <v>81</v>
      </c>
      <c r="N206" s="28" t="s">
        <v>163</v>
      </c>
      <c r="O206" s="28" t="s">
        <v>154</v>
      </c>
      <c r="P206" s="28" t="s">
        <v>176</v>
      </c>
      <c r="Q206" s="29">
        <v>7812</v>
      </c>
      <c r="R206" s="30">
        <v>81</v>
      </c>
    </row>
    <row r="207" spans="2:18" x14ac:dyDescent="0.25">
      <c r="B207" s="24" t="s">
        <v>148</v>
      </c>
      <c r="C207" s="24" t="s">
        <v>143</v>
      </c>
      <c r="D207" s="24" t="s">
        <v>179</v>
      </c>
      <c r="E207" s="25">
        <v>2856</v>
      </c>
      <c r="F207" s="26">
        <v>246</v>
      </c>
      <c r="G207" s="28"/>
      <c r="H207" s="28" t="s">
        <v>162</v>
      </c>
      <c r="I207" s="28" t="s">
        <v>154</v>
      </c>
      <c r="J207" s="28" t="s">
        <v>159</v>
      </c>
      <c r="K207" s="29">
        <v>6909</v>
      </c>
      <c r="L207" s="30">
        <v>81</v>
      </c>
      <c r="N207" s="28" t="s">
        <v>162</v>
      </c>
      <c r="O207" s="28" t="s">
        <v>154</v>
      </c>
      <c r="P207" s="28" t="s">
        <v>159</v>
      </c>
      <c r="Q207" s="29">
        <v>6909</v>
      </c>
      <c r="R207" s="30">
        <v>81</v>
      </c>
    </row>
    <row r="208" spans="2:18" x14ac:dyDescent="0.25">
      <c r="B208" s="24" t="s">
        <v>148</v>
      </c>
      <c r="C208" s="24" t="s">
        <v>167</v>
      </c>
      <c r="D208" s="24" t="s">
        <v>165</v>
      </c>
      <c r="E208" s="25">
        <v>707</v>
      </c>
      <c r="F208" s="26">
        <v>174</v>
      </c>
      <c r="G208" s="28"/>
      <c r="H208" s="28" t="s">
        <v>145</v>
      </c>
      <c r="I208" s="28" t="s">
        <v>146</v>
      </c>
      <c r="J208" s="28" t="s">
        <v>144</v>
      </c>
      <c r="K208" s="29">
        <v>3598</v>
      </c>
      <c r="L208" s="30">
        <v>81</v>
      </c>
      <c r="N208" s="28" t="s">
        <v>145</v>
      </c>
      <c r="O208" s="28" t="s">
        <v>146</v>
      </c>
      <c r="P208" s="28" t="s">
        <v>144</v>
      </c>
      <c r="Q208" s="29">
        <v>3598</v>
      </c>
      <c r="R208" s="30">
        <v>81</v>
      </c>
    </row>
    <row r="209" spans="2:18" x14ac:dyDescent="0.25">
      <c r="B209" s="24" t="s">
        <v>145</v>
      </c>
      <c r="C209" s="24" t="s">
        <v>146</v>
      </c>
      <c r="D209" s="24" t="s">
        <v>144</v>
      </c>
      <c r="E209" s="25">
        <v>3598</v>
      </c>
      <c r="F209" s="26">
        <v>81</v>
      </c>
      <c r="G209" s="28"/>
      <c r="H209" s="28" t="s">
        <v>153</v>
      </c>
      <c r="I209" s="28" t="s">
        <v>143</v>
      </c>
      <c r="J209" s="28" t="s">
        <v>144</v>
      </c>
      <c r="K209" s="29">
        <v>560</v>
      </c>
      <c r="L209" s="30">
        <v>81</v>
      </c>
      <c r="N209" s="28" t="s">
        <v>153</v>
      </c>
      <c r="O209" s="28" t="s">
        <v>143</v>
      </c>
      <c r="P209" s="28" t="s">
        <v>144</v>
      </c>
      <c r="Q209" s="29">
        <v>560</v>
      </c>
      <c r="R209" s="30">
        <v>81</v>
      </c>
    </row>
    <row r="210" spans="2:18" x14ac:dyDescent="0.25">
      <c r="B210" s="24" t="s">
        <v>142</v>
      </c>
      <c r="C210" s="24" t="s">
        <v>146</v>
      </c>
      <c r="D210" s="24" t="s">
        <v>159</v>
      </c>
      <c r="E210" s="25">
        <v>6853</v>
      </c>
      <c r="F210" s="26">
        <v>372</v>
      </c>
      <c r="G210" s="28"/>
      <c r="H210" s="28" t="s">
        <v>145</v>
      </c>
      <c r="I210" s="28" t="s">
        <v>157</v>
      </c>
      <c r="J210" s="28" t="s">
        <v>178</v>
      </c>
      <c r="K210" s="29">
        <v>6433</v>
      </c>
      <c r="L210" s="30">
        <v>78</v>
      </c>
      <c r="N210" s="28" t="s">
        <v>145</v>
      </c>
      <c r="O210" s="28" t="s">
        <v>157</v>
      </c>
      <c r="P210" s="28" t="s">
        <v>178</v>
      </c>
      <c r="Q210" s="29">
        <v>6433</v>
      </c>
      <c r="R210" s="30">
        <v>78</v>
      </c>
    </row>
    <row r="211" spans="2:18" x14ac:dyDescent="0.25">
      <c r="B211" s="24" t="s">
        <v>142</v>
      </c>
      <c r="C211" s="24" t="s">
        <v>146</v>
      </c>
      <c r="D211" s="24" t="s">
        <v>166</v>
      </c>
      <c r="E211" s="25">
        <v>4725</v>
      </c>
      <c r="F211" s="26">
        <v>174</v>
      </c>
      <c r="G211" s="28"/>
      <c r="H211" s="28" t="s">
        <v>164</v>
      </c>
      <c r="I211" s="28" t="s">
        <v>146</v>
      </c>
      <c r="J211" s="28" t="s">
        <v>171</v>
      </c>
      <c r="K211" s="29">
        <v>2023</v>
      </c>
      <c r="L211" s="30">
        <v>78</v>
      </c>
      <c r="N211" s="28" t="s">
        <v>164</v>
      </c>
      <c r="O211" s="28" t="s">
        <v>146</v>
      </c>
      <c r="P211" s="28" t="s">
        <v>171</v>
      </c>
      <c r="Q211" s="29">
        <v>2023</v>
      </c>
      <c r="R211" s="30">
        <v>78</v>
      </c>
    </row>
    <row r="212" spans="2:18" x14ac:dyDescent="0.25">
      <c r="B212" s="24" t="s">
        <v>150</v>
      </c>
      <c r="C212" s="24" t="s">
        <v>151</v>
      </c>
      <c r="D212" s="24" t="s">
        <v>147</v>
      </c>
      <c r="E212" s="25">
        <v>10304</v>
      </c>
      <c r="F212" s="26">
        <v>84</v>
      </c>
      <c r="G212" s="28"/>
      <c r="H212" s="28" t="s">
        <v>163</v>
      </c>
      <c r="I212" s="28" t="s">
        <v>151</v>
      </c>
      <c r="J212" s="28" t="s">
        <v>169</v>
      </c>
      <c r="K212" s="29">
        <v>8211</v>
      </c>
      <c r="L212" s="30">
        <v>75</v>
      </c>
      <c r="N212" s="28" t="s">
        <v>163</v>
      </c>
      <c r="O212" s="28" t="s">
        <v>151</v>
      </c>
      <c r="P212" s="28" t="s">
        <v>169</v>
      </c>
      <c r="Q212" s="29">
        <v>8211</v>
      </c>
      <c r="R212" s="30">
        <v>75</v>
      </c>
    </row>
    <row r="213" spans="2:18" x14ac:dyDescent="0.25">
      <c r="B213" s="24" t="s">
        <v>150</v>
      </c>
      <c r="C213" s="24" t="s">
        <v>167</v>
      </c>
      <c r="D213" s="24" t="s">
        <v>166</v>
      </c>
      <c r="E213" s="25">
        <v>1274</v>
      </c>
      <c r="F213" s="26">
        <v>225</v>
      </c>
      <c r="G213" s="28"/>
      <c r="H213" s="28" t="s">
        <v>153</v>
      </c>
      <c r="I213" s="28" t="s">
        <v>167</v>
      </c>
      <c r="J213" s="28" t="s">
        <v>169</v>
      </c>
      <c r="K213" s="29">
        <v>3339</v>
      </c>
      <c r="L213" s="30">
        <v>75</v>
      </c>
      <c r="N213" s="28" t="s">
        <v>153</v>
      </c>
      <c r="O213" s="28" t="s">
        <v>167</v>
      </c>
      <c r="P213" s="28" t="s">
        <v>169</v>
      </c>
      <c r="Q213" s="29">
        <v>3339</v>
      </c>
      <c r="R213" s="30">
        <v>75</v>
      </c>
    </row>
    <row r="214" spans="2:18" x14ac:dyDescent="0.25">
      <c r="B214" s="24" t="s">
        <v>162</v>
      </c>
      <c r="C214" s="24" t="s">
        <v>151</v>
      </c>
      <c r="D214" s="24" t="s">
        <v>144</v>
      </c>
      <c r="E214" s="25">
        <v>1526</v>
      </c>
      <c r="F214" s="26">
        <v>105</v>
      </c>
      <c r="G214" s="28"/>
      <c r="H214" s="28" t="s">
        <v>160</v>
      </c>
      <c r="I214" s="28" t="s">
        <v>167</v>
      </c>
      <c r="J214" s="28" t="s">
        <v>147</v>
      </c>
      <c r="K214" s="29">
        <v>3262</v>
      </c>
      <c r="L214" s="30">
        <v>75</v>
      </c>
      <c r="N214" s="28" t="s">
        <v>160</v>
      </c>
      <c r="O214" s="28" t="s">
        <v>167</v>
      </c>
      <c r="P214" s="28" t="s">
        <v>147</v>
      </c>
      <c r="Q214" s="29">
        <v>3262</v>
      </c>
      <c r="R214" s="30">
        <v>75</v>
      </c>
    </row>
    <row r="215" spans="2:18" x14ac:dyDescent="0.25">
      <c r="B215" s="24" t="s">
        <v>142</v>
      </c>
      <c r="C215" s="24" t="s">
        <v>154</v>
      </c>
      <c r="D215" s="24" t="s">
        <v>177</v>
      </c>
      <c r="E215" s="25">
        <v>3101</v>
      </c>
      <c r="F215" s="26">
        <v>225</v>
      </c>
      <c r="G215" s="28"/>
      <c r="H215" s="28" t="s">
        <v>142</v>
      </c>
      <c r="I215" s="28" t="s">
        <v>167</v>
      </c>
      <c r="J215" s="28" t="s">
        <v>171</v>
      </c>
      <c r="K215" s="29">
        <v>2779</v>
      </c>
      <c r="L215" s="30">
        <v>75</v>
      </c>
      <c r="N215" s="28" t="s">
        <v>142</v>
      </c>
      <c r="O215" s="28" t="s">
        <v>167</v>
      </c>
      <c r="P215" s="28" t="s">
        <v>171</v>
      </c>
      <c r="Q215" s="29">
        <v>2779</v>
      </c>
      <c r="R215" s="30">
        <v>75</v>
      </c>
    </row>
    <row r="216" spans="2:18" x14ac:dyDescent="0.25">
      <c r="B216" s="24" t="s">
        <v>163</v>
      </c>
      <c r="C216" s="24" t="s">
        <v>143</v>
      </c>
      <c r="D216" s="24" t="s">
        <v>161</v>
      </c>
      <c r="E216" s="25">
        <v>1057</v>
      </c>
      <c r="F216" s="26">
        <v>54</v>
      </c>
      <c r="G216" s="28"/>
      <c r="H216" s="28" t="s">
        <v>153</v>
      </c>
      <c r="I216" s="28" t="s">
        <v>167</v>
      </c>
      <c r="J216" s="28" t="s">
        <v>166</v>
      </c>
      <c r="K216" s="29">
        <v>2219</v>
      </c>
      <c r="L216" s="30">
        <v>75</v>
      </c>
      <c r="N216" s="28" t="s">
        <v>153</v>
      </c>
      <c r="O216" s="28" t="s">
        <v>167</v>
      </c>
      <c r="P216" s="28" t="s">
        <v>166</v>
      </c>
      <c r="Q216" s="29">
        <v>2219</v>
      </c>
      <c r="R216" s="30">
        <v>75</v>
      </c>
    </row>
    <row r="217" spans="2:18" x14ac:dyDescent="0.25">
      <c r="B217" s="24" t="s">
        <v>160</v>
      </c>
      <c r="C217" s="24" t="s">
        <v>143</v>
      </c>
      <c r="D217" s="24" t="s">
        <v>179</v>
      </c>
      <c r="E217" s="25">
        <v>5306</v>
      </c>
      <c r="F217" s="26">
        <v>0</v>
      </c>
      <c r="G217" s="28"/>
      <c r="H217" s="28" t="s">
        <v>160</v>
      </c>
      <c r="I217" s="28" t="s">
        <v>157</v>
      </c>
      <c r="J217" s="28" t="s">
        <v>161</v>
      </c>
      <c r="K217" s="29">
        <v>1281</v>
      </c>
      <c r="L217" s="30">
        <v>75</v>
      </c>
      <c r="N217" s="28" t="s">
        <v>160</v>
      </c>
      <c r="O217" s="28" t="s">
        <v>157</v>
      </c>
      <c r="P217" s="28" t="s">
        <v>161</v>
      </c>
      <c r="Q217" s="29">
        <v>1281</v>
      </c>
      <c r="R217" s="30">
        <v>75</v>
      </c>
    </row>
    <row r="218" spans="2:18" x14ac:dyDescent="0.25">
      <c r="B218" s="24" t="s">
        <v>162</v>
      </c>
      <c r="C218" s="24" t="s">
        <v>154</v>
      </c>
      <c r="D218" s="24" t="s">
        <v>175</v>
      </c>
      <c r="E218" s="25">
        <v>4018</v>
      </c>
      <c r="F218" s="26">
        <v>171</v>
      </c>
      <c r="G218" s="28"/>
      <c r="H218" s="28" t="s">
        <v>172</v>
      </c>
      <c r="I218" s="28" t="s">
        <v>151</v>
      </c>
      <c r="J218" s="28" t="s">
        <v>168</v>
      </c>
      <c r="K218" s="29">
        <v>945</v>
      </c>
      <c r="L218" s="30">
        <v>75</v>
      </c>
      <c r="N218" s="28" t="s">
        <v>172</v>
      </c>
      <c r="O218" s="28" t="s">
        <v>151</v>
      </c>
      <c r="P218" s="28" t="s">
        <v>168</v>
      </c>
      <c r="Q218" s="29">
        <v>945</v>
      </c>
      <c r="R218" s="30">
        <v>75</v>
      </c>
    </row>
    <row r="219" spans="2:18" x14ac:dyDescent="0.25">
      <c r="B219" s="24" t="s">
        <v>148</v>
      </c>
      <c r="C219" s="24" t="s">
        <v>167</v>
      </c>
      <c r="D219" s="24" t="s">
        <v>166</v>
      </c>
      <c r="E219" s="25">
        <v>938</v>
      </c>
      <c r="F219" s="26">
        <v>189</v>
      </c>
      <c r="G219" s="28"/>
      <c r="H219" s="28" t="s">
        <v>162</v>
      </c>
      <c r="I219" s="28" t="s">
        <v>143</v>
      </c>
      <c r="J219" s="28" t="s">
        <v>159</v>
      </c>
      <c r="K219" s="29">
        <v>518</v>
      </c>
      <c r="L219" s="30">
        <v>75</v>
      </c>
      <c r="N219" s="28" t="s">
        <v>162</v>
      </c>
      <c r="O219" s="28" t="s">
        <v>143</v>
      </c>
      <c r="P219" s="28" t="s">
        <v>159</v>
      </c>
      <c r="Q219" s="29">
        <v>518</v>
      </c>
      <c r="R219" s="30">
        <v>75</v>
      </c>
    </row>
    <row r="220" spans="2:18" x14ac:dyDescent="0.25">
      <c r="B220" s="24" t="s">
        <v>160</v>
      </c>
      <c r="C220" s="24" t="s">
        <v>157</v>
      </c>
      <c r="D220" s="24" t="s">
        <v>152</v>
      </c>
      <c r="E220" s="25">
        <v>1778</v>
      </c>
      <c r="F220" s="26">
        <v>270</v>
      </c>
      <c r="G220" s="28"/>
      <c r="H220" s="28" t="s">
        <v>153</v>
      </c>
      <c r="I220" s="28" t="s">
        <v>157</v>
      </c>
      <c r="J220" s="28" t="s">
        <v>155</v>
      </c>
      <c r="K220" s="29">
        <v>469</v>
      </c>
      <c r="L220" s="30">
        <v>75</v>
      </c>
      <c r="N220" s="28" t="s">
        <v>153</v>
      </c>
      <c r="O220" s="28" t="s">
        <v>157</v>
      </c>
      <c r="P220" s="28" t="s">
        <v>155</v>
      </c>
      <c r="Q220" s="29">
        <v>469</v>
      </c>
      <c r="R220" s="30">
        <v>75</v>
      </c>
    </row>
    <row r="221" spans="2:18" x14ac:dyDescent="0.25">
      <c r="B221" s="24" t="s">
        <v>153</v>
      </c>
      <c r="C221" s="24" t="s">
        <v>154</v>
      </c>
      <c r="D221" s="24" t="s">
        <v>144</v>
      </c>
      <c r="E221" s="25">
        <v>1638</v>
      </c>
      <c r="F221" s="26">
        <v>63</v>
      </c>
      <c r="G221" s="28"/>
      <c r="H221" s="28" t="s">
        <v>142</v>
      </c>
      <c r="I221" s="28" t="s">
        <v>143</v>
      </c>
      <c r="J221" s="28" t="s">
        <v>169</v>
      </c>
      <c r="K221" s="29">
        <v>9002</v>
      </c>
      <c r="L221" s="30">
        <v>72</v>
      </c>
      <c r="N221" s="28" t="s">
        <v>142</v>
      </c>
      <c r="O221" s="28" t="s">
        <v>143</v>
      </c>
      <c r="P221" s="28" t="s">
        <v>169</v>
      </c>
      <c r="Q221" s="29">
        <v>9002</v>
      </c>
      <c r="R221" s="30">
        <v>72</v>
      </c>
    </row>
    <row r="222" spans="2:18" x14ac:dyDescent="0.25">
      <c r="B222" s="24" t="s">
        <v>150</v>
      </c>
      <c r="C222" s="24" t="s">
        <v>157</v>
      </c>
      <c r="D222" s="24" t="s">
        <v>155</v>
      </c>
      <c r="E222" s="25">
        <v>154</v>
      </c>
      <c r="F222" s="26">
        <v>21</v>
      </c>
      <c r="G222" s="28"/>
      <c r="H222" s="28" t="s">
        <v>150</v>
      </c>
      <c r="I222" s="28" t="s">
        <v>154</v>
      </c>
      <c r="J222" s="28" t="s">
        <v>161</v>
      </c>
      <c r="K222" s="29">
        <v>3976</v>
      </c>
      <c r="L222" s="30">
        <v>72</v>
      </c>
      <c r="N222" s="28" t="s">
        <v>150</v>
      </c>
      <c r="O222" s="28" t="s">
        <v>154</v>
      </c>
      <c r="P222" s="28" t="s">
        <v>161</v>
      </c>
      <c r="Q222" s="29">
        <v>3976</v>
      </c>
      <c r="R222" s="30">
        <v>72</v>
      </c>
    </row>
    <row r="223" spans="2:18" x14ac:dyDescent="0.25">
      <c r="B223" s="24" t="s">
        <v>160</v>
      </c>
      <c r="C223" s="24" t="s">
        <v>143</v>
      </c>
      <c r="D223" s="24" t="s">
        <v>159</v>
      </c>
      <c r="E223" s="25">
        <v>9835</v>
      </c>
      <c r="F223" s="26">
        <v>207</v>
      </c>
      <c r="G223" s="28"/>
      <c r="H223" s="28" t="s">
        <v>148</v>
      </c>
      <c r="I223" s="28" t="s">
        <v>154</v>
      </c>
      <c r="J223" s="28" t="s">
        <v>155</v>
      </c>
      <c r="K223" s="29">
        <v>3192</v>
      </c>
      <c r="L223" s="30">
        <v>72</v>
      </c>
      <c r="N223" s="28" t="s">
        <v>148</v>
      </c>
      <c r="O223" s="28" t="s">
        <v>154</v>
      </c>
      <c r="P223" s="28" t="s">
        <v>155</v>
      </c>
      <c r="Q223" s="29">
        <v>3192</v>
      </c>
      <c r="R223" s="30">
        <v>72</v>
      </c>
    </row>
    <row r="224" spans="2:18" x14ac:dyDescent="0.25">
      <c r="B224" s="24" t="s">
        <v>148</v>
      </c>
      <c r="C224" s="24" t="s">
        <v>143</v>
      </c>
      <c r="D224" s="24" t="s">
        <v>170</v>
      </c>
      <c r="E224" s="25">
        <v>7273</v>
      </c>
      <c r="F224" s="26">
        <v>96</v>
      </c>
      <c r="G224" s="28"/>
      <c r="H224" s="28" t="s">
        <v>172</v>
      </c>
      <c r="I224" s="28" t="s">
        <v>151</v>
      </c>
      <c r="J224" s="28" t="s">
        <v>176</v>
      </c>
      <c r="K224" s="29">
        <v>1407</v>
      </c>
      <c r="L224" s="30">
        <v>72</v>
      </c>
      <c r="N224" s="28" t="s">
        <v>172</v>
      </c>
      <c r="O224" s="28" t="s">
        <v>151</v>
      </c>
      <c r="P224" s="28" t="s">
        <v>176</v>
      </c>
      <c r="Q224" s="29">
        <v>1407</v>
      </c>
      <c r="R224" s="30">
        <v>72</v>
      </c>
    </row>
    <row r="225" spans="2:18" x14ac:dyDescent="0.25">
      <c r="B225" s="24" t="s">
        <v>162</v>
      </c>
      <c r="C225" s="24" t="s">
        <v>154</v>
      </c>
      <c r="D225" s="24" t="s">
        <v>159</v>
      </c>
      <c r="E225" s="25">
        <v>6909</v>
      </c>
      <c r="F225" s="26">
        <v>81</v>
      </c>
      <c r="G225" s="28"/>
      <c r="H225" s="28" t="s">
        <v>150</v>
      </c>
      <c r="I225" s="28" t="s">
        <v>146</v>
      </c>
      <c r="J225" s="28" t="s">
        <v>168</v>
      </c>
      <c r="K225" s="29">
        <v>4760</v>
      </c>
      <c r="L225" s="30">
        <v>69</v>
      </c>
      <c r="N225" s="28" t="s">
        <v>150</v>
      </c>
      <c r="O225" s="28" t="s">
        <v>146</v>
      </c>
      <c r="P225" s="28" t="s">
        <v>168</v>
      </c>
      <c r="Q225" s="29">
        <v>4760</v>
      </c>
      <c r="R225" s="30">
        <v>69</v>
      </c>
    </row>
    <row r="226" spans="2:18" x14ac:dyDescent="0.25">
      <c r="B226" s="24" t="s">
        <v>148</v>
      </c>
      <c r="C226" s="24" t="s">
        <v>154</v>
      </c>
      <c r="D226" s="24" t="s">
        <v>175</v>
      </c>
      <c r="E226" s="25">
        <v>3920</v>
      </c>
      <c r="F226" s="26">
        <v>306</v>
      </c>
      <c r="G226" s="28"/>
      <c r="H226" s="28" t="s">
        <v>164</v>
      </c>
      <c r="I226" s="28" t="s">
        <v>146</v>
      </c>
      <c r="J226" s="28" t="s">
        <v>169</v>
      </c>
      <c r="K226" s="29">
        <v>2114</v>
      </c>
      <c r="L226" s="30">
        <v>66</v>
      </c>
      <c r="N226" s="28" t="s">
        <v>164</v>
      </c>
      <c r="O226" s="28" t="s">
        <v>146</v>
      </c>
      <c r="P226" s="28" t="s">
        <v>169</v>
      </c>
      <c r="Q226" s="29">
        <v>2114</v>
      </c>
      <c r="R226" s="30">
        <v>66</v>
      </c>
    </row>
    <row r="227" spans="2:18" x14ac:dyDescent="0.25">
      <c r="B227" s="24" t="s">
        <v>172</v>
      </c>
      <c r="C227" s="24" t="s">
        <v>154</v>
      </c>
      <c r="D227" s="24" t="s">
        <v>178</v>
      </c>
      <c r="E227" s="25">
        <v>4858</v>
      </c>
      <c r="F227" s="26">
        <v>279</v>
      </c>
      <c r="G227" s="28"/>
      <c r="H227" s="28" t="s">
        <v>162</v>
      </c>
      <c r="I227" s="28" t="s">
        <v>151</v>
      </c>
      <c r="J227" s="28" t="s">
        <v>168</v>
      </c>
      <c r="K227" s="29">
        <v>6146</v>
      </c>
      <c r="L227" s="30">
        <v>63</v>
      </c>
      <c r="N227" s="28" t="s">
        <v>162</v>
      </c>
      <c r="O227" s="28" t="s">
        <v>151</v>
      </c>
      <c r="P227" s="28" t="s">
        <v>168</v>
      </c>
      <c r="Q227" s="29">
        <v>6146</v>
      </c>
      <c r="R227" s="30">
        <v>63</v>
      </c>
    </row>
    <row r="228" spans="2:18" x14ac:dyDescent="0.25">
      <c r="B228" s="24" t="s">
        <v>163</v>
      </c>
      <c r="C228" s="24" t="s">
        <v>157</v>
      </c>
      <c r="D228" s="24" t="s">
        <v>149</v>
      </c>
      <c r="E228" s="25">
        <v>3549</v>
      </c>
      <c r="F228" s="26">
        <v>3</v>
      </c>
      <c r="G228" s="28"/>
      <c r="H228" s="28" t="s">
        <v>160</v>
      </c>
      <c r="I228" s="28" t="s">
        <v>146</v>
      </c>
      <c r="J228" s="28" t="s">
        <v>161</v>
      </c>
      <c r="K228" s="29">
        <v>4606</v>
      </c>
      <c r="L228" s="30">
        <v>63</v>
      </c>
      <c r="N228" s="28" t="s">
        <v>160</v>
      </c>
      <c r="O228" s="28" t="s">
        <v>146</v>
      </c>
      <c r="P228" s="28" t="s">
        <v>161</v>
      </c>
      <c r="Q228" s="29">
        <v>4606</v>
      </c>
      <c r="R228" s="30">
        <v>63</v>
      </c>
    </row>
    <row r="229" spans="2:18" x14ac:dyDescent="0.25">
      <c r="B229" s="24" t="s">
        <v>160</v>
      </c>
      <c r="C229" s="24" t="s">
        <v>154</v>
      </c>
      <c r="D229" s="24" t="s">
        <v>176</v>
      </c>
      <c r="E229" s="25">
        <v>966</v>
      </c>
      <c r="F229" s="26">
        <v>198</v>
      </c>
      <c r="G229" s="28"/>
      <c r="H229" s="28" t="s">
        <v>145</v>
      </c>
      <c r="I229" s="28" t="s">
        <v>157</v>
      </c>
      <c r="J229" s="28" t="s">
        <v>176</v>
      </c>
      <c r="K229" s="29">
        <v>2268</v>
      </c>
      <c r="L229" s="30">
        <v>63</v>
      </c>
      <c r="N229" s="28" t="s">
        <v>145</v>
      </c>
      <c r="O229" s="28" t="s">
        <v>157</v>
      </c>
      <c r="P229" s="28" t="s">
        <v>176</v>
      </c>
      <c r="Q229" s="29">
        <v>2268</v>
      </c>
      <c r="R229" s="30">
        <v>63</v>
      </c>
    </row>
    <row r="230" spans="2:18" x14ac:dyDescent="0.25">
      <c r="B230" s="24" t="s">
        <v>162</v>
      </c>
      <c r="C230" s="24" t="s">
        <v>154</v>
      </c>
      <c r="D230" s="24" t="s">
        <v>152</v>
      </c>
      <c r="E230" s="25">
        <v>385</v>
      </c>
      <c r="F230" s="26">
        <v>249</v>
      </c>
      <c r="G230" s="28"/>
      <c r="H230" s="28" t="s">
        <v>153</v>
      </c>
      <c r="I230" s="28" t="s">
        <v>154</v>
      </c>
      <c r="J230" s="28" t="s">
        <v>144</v>
      </c>
      <c r="K230" s="29">
        <v>1638</v>
      </c>
      <c r="L230" s="30">
        <v>63</v>
      </c>
      <c r="N230" s="28" t="s">
        <v>153</v>
      </c>
      <c r="O230" s="28" t="s">
        <v>154</v>
      </c>
      <c r="P230" s="28" t="s">
        <v>144</v>
      </c>
      <c r="Q230" s="29">
        <v>1638</v>
      </c>
      <c r="R230" s="30">
        <v>63</v>
      </c>
    </row>
    <row r="231" spans="2:18" x14ac:dyDescent="0.25">
      <c r="B231" s="24" t="s">
        <v>153</v>
      </c>
      <c r="C231" s="24" t="s">
        <v>167</v>
      </c>
      <c r="D231" s="24" t="s">
        <v>166</v>
      </c>
      <c r="E231" s="25">
        <v>2219</v>
      </c>
      <c r="F231" s="26">
        <v>75</v>
      </c>
      <c r="G231" s="28"/>
      <c r="H231" s="28" t="s">
        <v>153</v>
      </c>
      <c r="I231" s="28" t="s">
        <v>151</v>
      </c>
      <c r="J231" s="28" t="s">
        <v>178</v>
      </c>
      <c r="K231" s="29">
        <v>497</v>
      </c>
      <c r="L231" s="30">
        <v>63</v>
      </c>
      <c r="N231" s="28" t="s">
        <v>153</v>
      </c>
      <c r="O231" s="28" t="s">
        <v>151</v>
      </c>
      <c r="P231" s="28" t="s">
        <v>178</v>
      </c>
      <c r="Q231" s="29">
        <v>497</v>
      </c>
      <c r="R231" s="30">
        <v>63</v>
      </c>
    </row>
    <row r="232" spans="2:18" x14ac:dyDescent="0.25">
      <c r="B232" s="24" t="s">
        <v>148</v>
      </c>
      <c r="C232" s="24" t="s">
        <v>151</v>
      </c>
      <c r="D232" s="24" t="s">
        <v>147</v>
      </c>
      <c r="E232" s="25">
        <v>2954</v>
      </c>
      <c r="F232" s="26">
        <v>189</v>
      </c>
      <c r="G232" s="28"/>
      <c r="H232" s="28" t="s">
        <v>148</v>
      </c>
      <c r="I232" s="28" t="s">
        <v>157</v>
      </c>
      <c r="J232" s="28" t="s">
        <v>175</v>
      </c>
      <c r="K232" s="29">
        <v>4137</v>
      </c>
      <c r="L232" s="30">
        <v>60</v>
      </c>
      <c r="N232" s="28" t="s">
        <v>148</v>
      </c>
      <c r="O232" s="28" t="s">
        <v>157</v>
      </c>
      <c r="P232" s="28" t="s">
        <v>175</v>
      </c>
      <c r="Q232" s="29">
        <v>4137</v>
      </c>
      <c r="R232" s="30">
        <v>60</v>
      </c>
    </row>
    <row r="233" spans="2:18" x14ac:dyDescent="0.25">
      <c r="B233" s="24" t="s">
        <v>160</v>
      </c>
      <c r="C233" s="24" t="s">
        <v>151</v>
      </c>
      <c r="D233" s="24" t="s">
        <v>147</v>
      </c>
      <c r="E233" s="25">
        <v>280</v>
      </c>
      <c r="F233" s="26">
        <v>87</v>
      </c>
      <c r="G233" s="28"/>
      <c r="H233" s="28" t="s">
        <v>148</v>
      </c>
      <c r="I233" s="28" t="s">
        <v>151</v>
      </c>
      <c r="J233" s="28" t="s">
        <v>144</v>
      </c>
      <c r="K233" s="29">
        <v>9051</v>
      </c>
      <c r="L233" s="30">
        <v>57</v>
      </c>
      <c r="N233" s="28" t="s">
        <v>148</v>
      </c>
      <c r="O233" s="28" t="s">
        <v>151</v>
      </c>
      <c r="P233" s="28" t="s">
        <v>144</v>
      </c>
      <c r="Q233" s="29">
        <v>9051</v>
      </c>
      <c r="R233" s="30">
        <v>57</v>
      </c>
    </row>
    <row r="234" spans="2:18" x14ac:dyDescent="0.25">
      <c r="B234" s="24" t="s">
        <v>150</v>
      </c>
      <c r="C234" s="24" t="s">
        <v>151</v>
      </c>
      <c r="D234" s="24" t="s">
        <v>144</v>
      </c>
      <c r="E234" s="25">
        <v>6118</v>
      </c>
      <c r="F234" s="26">
        <v>174</v>
      </c>
      <c r="G234" s="28"/>
      <c r="H234" s="28" t="s">
        <v>162</v>
      </c>
      <c r="I234" s="28" t="s">
        <v>157</v>
      </c>
      <c r="J234" s="28" t="s">
        <v>168</v>
      </c>
      <c r="K234" s="29">
        <v>7189</v>
      </c>
      <c r="L234" s="30">
        <v>54</v>
      </c>
      <c r="N234" s="28" t="s">
        <v>162</v>
      </c>
      <c r="O234" s="28" t="s">
        <v>157</v>
      </c>
      <c r="P234" s="28" t="s">
        <v>168</v>
      </c>
      <c r="Q234" s="29">
        <v>7189</v>
      </c>
      <c r="R234" s="30">
        <v>54</v>
      </c>
    </row>
    <row r="235" spans="2:18" x14ac:dyDescent="0.25">
      <c r="B235" s="24" t="s">
        <v>163</v>
      </c>
      <c r="C235" s="24" t="s">
        <v>154</v>
      </c>
      <c r="D235" s="24" t="s">
        <v>174</v>
      </c>
      <c r="E235" s="25">
        <v>4802</v>
      </c>
      <c r="F235" s="26">
        <v>36</v>
      </c>
      <c r="G235" s="28"/>
      <c r="H235" s="28" t="s">
        <v>160</v>
      </c>
      <c r="I235" s="28" t="s">
        <v>143</v>
      </c>
      <c r="J235" s="28" t="s">
        <v>144</v>
      </c>
      <c r="K235" s="29">
        <v>6454</v>
      </c>
      <c r="L235" s="30">
        <v>54</v>
      </c>
      <c r="N235" s="28" t="s">
        <v>160</v>
      </c>
      <c r="O235" s="28" t="s">
        <v>143</v>
      </c>
      <c r="P235" s="28" t="s">
        <v>144</v>
      </c>
      <c r="Q235" s="29">
        <v>6454</v>
      </c>
      <c r="R235" s="30">
        <v>54</v>
      </c>
    </row>
    <row r="236" spans="2:18" x14ac:dyDescent="0.25">
      <c r="B236" s="24" t="s">
        <v>148</v>
      </c>
      <c r="C236" s="24" t="s">
        <v>157</v>
      </c>
      <c r="D236" s="24" t="s">
        <v>175</v>
      </c>
      <c r="E236" s="25">
        <v>4137</v>
      </c>
      <c r="F236" s="26">
        <v>60</v>
      </c>
      <c r="G236" s="28"/>
      <c r="H236" s="28" t="s">
        <v>164</v>
      </c>
      <c r="I236" s="28" t="s">
        <v>167</v>
      </c>
      <c r="J236" s="28" t="s">
        <v>179</v>
      </c>
      <c r="K236" s="29">
        <v>3108</v>
      </c>
      <c r="L236" s="30">
        <v>54</v>
      </c>
      <c r="N236" s="28" t="s">
        <v>164</v>
      </c>
      <c r="O236" s="28" t="s">
        <v>167</v>
      </c>
      <c r="P236" s="28" t="s">
        <v>179</v>
      </c>
      <c r="Q236" s="29">
        <v>3108</v>
      </c>
      <c r="R236" s="30">
        <v>54</v>
      </c>
    </row>
    <row r="237" spans="2:18" x14ac:dyDescent="0.25">
      <c r="B237" s="24" t="s">
        <v>164</v>
      </c>
      <c r="C237" s="24" t="s">
        <v>146</v>
      </c>
      <c r="D237" s="24" t="s">
        <v>171</v>
      </c>
      <c r="E237" s="25">
        <v>2023</v>
      </c>
      <c r="F237" s="26">
        <v>78</v>
      </c>
      <c r="G237" s="28"/>
      <c r="H237" s="28" t="s">
        <v>153</v>
      </c>
      <c r="I237" s="28" t="s">
        <v>157</v>
      </c>
      <c r="J237" s="28" t="s">
        <v>158</v>
      </c>
      <c r="K237" s="29">
        <v>2681</v>
      </c>
      <c r="L237" s="30">
        <v>54</v>
      </c>
      <c r="N237" s="28" t="s">
        <v>153</v>
      </c>
      <c r="O237" s="28" t="s">
        <v>157</v>
      </c>
      <c r="P237" s="28" t="s">
        <v>158</v>
      </c>
      <c r="Q237" s="29">
        <v>2681</v>
      </c>
      <c r="R237" s="30">
        <v>54</v>
      </c>
    </row>
    <row r="238" spans="2:18" x14ac:dyDescent="0.25">
      <c r="B238" s="24" t="s">
        <v>148</v>
      </c>
      <c r="C238" s="24" t="s">
        <v>151</v>
      </c>
      <c r="D238" s="24" t="s">
        <v>144</v>
      </c>
      <c r="E238" s="25">
        <v>9051</v>
      </c>
      <c r="F238" s="26">
        <v>57</v>
      </c>
      <c r="G238" s="28"/>
      <c r="H238" s="28" t="s">
        <v>163</v>
      </c>
      <c r="I238" s="28" t="s">
        <v>143</v>
      </c>
      <c r="J238" s="28" t="s">
        <v>161</v>
      </c>
      <c r="K238" s="29">
        <v>1057</v>
      </c>
      <c r="L238" s="30">
        <v>54</v>
      </c>
      <c r="N238" s="28" t="s">
        <v>163</v>
      </c>
      <c r="O238" s="28" t="s">
        <v>143</v>
      </c>
      <c r="P238" s="28" t="s">
        <v>161</v>
      </c>
      <c r="Q238" s="29">
        <v>1057</v>
      </c>
      <c r="R238" s="30">
        <v>54</v>
      </c>
    </row>
    <row r="239" spans="2:18" x14ac:dyDescent="0.25">
      <c r="B239" s="24" t="s">
        <v>148</v>
      </c>
      <c r="C239" s="24" t="s">
        <v>143</v>
      </c>
      <c r="D239" s="24" t="s">
        <v>177</v>
      </c>
      <c r="E239" s="25">
        <v>2919</v>
      </c>
      <c r="F239" s="26">
        <v>45</v>
      </c>
      <c r="G239" s="28"/>
      <c r="H239" s="28" t="s">
        <v>163</v>
      </c>
      <c r="I239" s="28" t="s">
        <v>167</v>
      </c>
      <c r="J239" s="28" t="s">
        <v>168</v>
      </c>
      <c r="K239" s="29">
        <v>252</v>
      </c>
      <c r="L239" s="30">
        <v>54</v>
      </c>
      <c r="N239" s="28" t="s">
        <v>163</v>
      </c>
      <c r="O239" s="28" t="s">
        <v>167</v>
      </c>
      <c r="P239" s="28" t="s">
        <v>168</v>
      </c>
      <c r="Q239" s="29">
        <v>252</v>
      </c>
      <c r="R239" s="30">
        <v>54</v>
      </c>
    </row>
    <row r="240" spans="2:18" x14ac:dyDescent="0.25">
      <c r="B240" s="24" t="s">
        <v>150</v>
      </c>
      <c r="C240" s="24" t="s">
        <v>157</v>
      </c>
      <c r="D240" s="24" t="s">
        <v>159</v>
      </c>
      <c r="E240" s="25">
        <v>5915</v>
      </c>
      <c r="F240" s="26">
        <v>3</v>
      </c>
      <c r="G240" s="28"/>
      <c r="H240" s="28" t="s">
        <v>162</v>
      </c>
      <c r="I240" s="28" t="s">
        <v>154</v>
      </c>
      <c r="J240" s="28" t="s">
        <v>179</v>
      </c>
      <c r="K240" s="29">
        <v>5236</v>
      </c>
      <c r="L240" s="30">
        <v>51</v>
      </c>
      <c r="N240" s="28" t="s">
        <v>162</v>
      </c>
      <c r="O240" s="28" t="s">
        <v>154</v>
      </c>
      <c r="P240" s="28" t="s">
        <v>179</v>
      </c>
      <c r="Q240" s="29">
        <v>5236</v>
      </c>
      <c r="R240" s="30">
        <v>51</v>
      </c>
    </row>
    <row r="241" spans="2:18" x14ac:dyDescent="0.25">
      <c r="B241" s="24" t="s">
        <v>172</v>
      </c>
      <c r="C241" s="24" t="s">
        <v>146</v>
      </c>
      <c r="D241" s="24" t="s">
        <v>174</v>
      </c>
      <c r="E241" s="25">
        <v>2562</v>
      </c>
      <c r="F241" s="26">
        <v>6</v>
      </c>
      <c r="G241" s="28"/>
      <c r="H241" s="28" t="s">
        <v>164</v>
      </c>
      <c r="I241" s="28" t="s">
        <v>154</v>
      </c>
      <c r="J241" s="28" t="s">
        <v>169</v>
      </c>
      <c r="K241" s="29">
        <v>3640</v>
      </c>
      <c r="L241" s="30">
        <v>51</v>
      </c>
      <c r="N241" s="28" t="s">
        <v>164</v>
      </c>
      <c r="O241" s="28" t="s">
        <v>154</v>
      </c>
      <c r="P241" s="28" t="s">
        <v>169</v>
      </c>
      <c r="Q241" s="29">
        <v>3640</v>
      </c>
      <c r="R241" s="30">
        <v>51</v>
      </c>
    </row>
    <row r="242" spans="2:18" x14ac:dyDescent="0.25">
      <c r="B242" s="24" t="s">
        <v>162</v>
      </c>
      <c r="C242" s="24" t="s">
        <v>143</v>
      </c>
      <c r="D242" s="24" t="s">
        <v>155</v>
      </c>
      <c r="E242" s="25">
        <v>8813</v>
      </c>
      <c r="F242" s="26">
        <v>21</v>
      </c>
      <c r="G242" s="28"/>
      <c r="H242" s="28" t="s">
        <v>142</v>
      </c>
      <c r="I242" s="28" t="s">
        <v>157</v>
      </c>
      <c r="J242" s="28" t="s">
        <v>175</v>
      </c>
      <c r="K242" s="29">
        <v>623</v>
      </c>
      <c r="L242" s="30">
        <v>51</v>
      </c>
      <c r="N242" s="28" t="s">
        <v>142</v>
      </c>
      <c r="O242" s="28" t="s">
        <v>157</v>
      </c>
      <c r="P242" s="28" t="s">
        <v>175</v>
      </c>
      <c r="Q242" s="29">
        <v>623</v>
      </c>
      <c r="R242" s="30">
        <v>51</v>
      </c>
    </row>
    <row r="243" spans="2:18" x14ac:dyDescent="0.25">
      <c r="B243" s="24" t="s">
        <v>162</v>
      </c>
      <c r="C243" s="24" t="s">
        <v>151</v>
      </c>
      <c r="D243" s="24" t="s">
        <v>152</v>
      </c>
      <c r="E243" s="25">
        <v>6111</v>
      </c>
      <c r="F243" s="26">
        <v>3</v>
      </c>
      <c r="G243" s="28"/>
      <c r="H243" s="28" t="s">
        <v>163</v>
      </c>
      <c r="I243" s="28" t="s">
        <v>157</v>
      </c>
      <c r="J243" s="28" t="s">
        <v>168</v>
      </c>
      <c r="K243" s="29">
        <v>56</v>
      </c>
      <c r="L243" s="30">
        <v>51</v>
      </c>
      <c r="N243" s="28" t="s">
        <v>163</v>
      </c>
      <c r="O243" s="28" t="s">
        <v>157</v>
      </c>
      <c r="P243" s="28" t="s">
        <v>168</v>
      </c>
      <c r="Q243" s="29">
        <v>56</v>
      </c>
      <c r="R243" s="30">
        <v>51</v>
      </c>
    </row>
    <row r="244" spans="2:18" x14ac:dyDescent="0.25">
      <c r="B244" s="24" t="s">
        <v>145</v>
      </c>
      <c r="C244" s="24" t="s">
        <v>167</v>
      </c>
      <c r="D244" s="24" t="s">
        <v>158</v>
      </c>
      <c r="E244" s="25">
        <v>3507</v>
      </c>
      <c r="F244" s="26">
        <v>288</v>
      </c>
      <c r="G244" s="28"/>
      <c r="H244" s="28" t="s">
        <v>142</v>
      </c>
      <c r="I244" s="28" t="s">
        <v>167</v>
      </c>
      <c r="J244" s="28" t="s">
        <v>179</v>
      </c>
      <c r="K244" s="29">
        <v>6748</v>
      </c>
      <c r="L244" s="30">
        <v>48</v>
      </c>
      <c r="N244" s="28" t="s">
        <v>142</v>
      </c>
      <c r="O244" s="28" t="s">
        <v>167</v>
      </c>
      <c r="P244" s="28" t="s">
        <v>179</v>
      </c>
      <c r="Q244" s="29">
        <v>6748</v>
      </c>
      <c r="R244" s="30">
        <v>48</v>
      </c>
    </row>
    <row r="245" spans="2:18" x14ac:dyDescent="0.25">
      <c r="B245" s="24" t="s">
        <v>153</v>
      </c>
      <c r="C245" s="24" t="s">
        <v>151</v>
      </c>
      <c r="D245" s="24" t="s">
        <v>168</v>
      </c>
      <c r="E245" s="25">
        <v>4319</v>
      </c>
      <c r="F245" s="26">
        <v>30</v>
      </c>
      <c r="G245" s="28"/>
      <c r="H245" s="28" t="s">
        <v>160</v>
      </c>
      <c r="I245" s="28" t="s">
        <v>143</v>
      </c>
      <c r="J245" s="28" t="s">
        <v>156</v>
      </c>
      <c r="K245" s="29">
        <v>6391</v>
      </c>
      <c r="L245" s="30">
        <v>48</v>
      </c>
      <c r="N245" s="28" t="s">
        <v>160</v>
      </c>
      <c r="O245" s="28" t="s">
        <v>143</v>
      </c>
      <c r="P245" s="28" t="s">
        <v>156</v>
      </c>
      <c r="Q245" s="29">
        <v>6391</v>
      </c>
      <c r="R245" s="30">
        <v>48</v>
      </c>
    </row>
    <row r="246" spans="2:18" x14ac:dyDescent="0.25">
      <c r="B246" s="24" t="s">
        <v>142</v>
      </c>
      <c r="C246" s="24" t="s">
        <v>157</v>
      </c>
      <c r="D246" s="24" t="s">
        <v>179</v>
      </c>
      <c r="E246" s="25">
        <v>609</v>
      </c>
      <c r="F246" s="26">
        <v>87</v>
      </c>
      <c r="G246" s="28"/>
      <c r="H246" s="28" t="s">
        <v>160</v>
      </c>
      <c r="I246" s="28" t="s">
        <v>167</v>
      </c>
      <c r="J246" s="28" t="s">
        <v>156</v>
      </c>
      <c r="K246" s="29">
        <v>2226</v>
      </c>
      <c r="L246" s="30">
        <v>48</v>
      </c>
      <c r="N246" s="28" t="s">
        <v>160</v>
      </c>
      <c r="O246" s="28" t="s">
        <v>167</v>
      </c>
      <c r="P246" s="28" t="s">
        <v>156</v>
      </c>
      <c r="Q246" s="29">
        <v>2226</v>
      </c>
      <c r="R246" s="30">
        <v>48</v>
      </c>
    </row>
    <row r="247" spans="2:18" x14ac:dyDescent="0.25">
      <c r="B247" s="24" t="s">
        <v>142</v>
      </c>
      <c r="C247" s="24" t="s">
        <v>154</v>
      </c>
      <c r="D247" s="24" t="s">
        <v>176</v>
      </c>
      <c r="E247" s="25">
        <v>6370</v>
      </c>
      <c r="F247" s="26">
        <v>30</v>
      </c>
      <c r="G247" s="28"/>
      <c r="H247" s="28" t="s">
        <v>142</v>
      </c>
      <c r="I247" s="28" t="s">
        <v>146</v>
      </c>
      <c r="J247" s="28" t="s">
        <v>175</v>
      </c>
      <c r="K247" s="29">
        <v>1638</v>
      </c>
      <c r="L247" s="30">
        <v>48</v>
      </c>
      <c r="N247" s="28" t="s">
        <v>142</v>
      </c>
      <c r="O247" s="28" t="s">
        <v>146</v>
      </c>
      <c r="P247" s="28" t="s">
        <v>175</v>
      </c>
      <c r="Q247" s="29">
        <v>1638</v>
      </c>
      <c r="R247" s="30">
        <v>48</v>
      </c>
    </row>
    <row r="248" spans="2:18" x14ac:dyDescent="0.25">
      <c r="B248" s="24" t="s">
        <v>162</v>
      </c>
      <c r="C248" s="24" t="s">
        <v>157</v>
      </c>
      <c r="D248" s="24" t="s">
        <v>173</v>
      </c>
      <c r="E248" s="25">
        <v>5474</v>
      </c>
      <c r="F248" s="26">
        <v>168</v>
      </c>
      <c r="G248" s="28"/>
      <c r="H248" s="28" t="s">
        <v>153</v>
      </c>
      <c r="I248" s="28" t="s">
        <v>167</v>
      </c>
      <c r="J248" s="28" t="s">
        <v>149</v>
      </c>
      <c r="K248" s="29">
        <v>525</v>
      </c>
      <c r="L248" s="30">
        <v>48</v>
      </c>
      <c r="N248" s="28" t="s">
        <v>153</v>
      </c>
      <c r="O248" s="28" t="s">
        <v>167</v>
      </c>
      <c r="P248" s="28" t="s">
        <v>149</v>
      </c>
      <c r="Q248" s="29">
        <v>525</v>
      </c>
      <c r="R248" s="30">
        <v>48</v>
      </c>
    </row>
    <row r="249" spans="2:18" x14ac:dyDescent="0.25">
      <c r="B249" s="24" t="s">
        <v>142</v>
      </c>
      <c r="C249" s="24" t="s">
        <v>151</v>
      </c>
      <c r="D249" s="24" t="s">
        <v>176</v>
      </c>
      <c r="E249" s="25">
        <v>3164</v>
      </c>
      <c r="F249" s="26">
        <v>306</v>
      </c>
      <c r="G249" s="28"/>
      <c r="H249" s="28" t="s">
        <v>163</v>
      </c>
      <c r="I249" s="28" t="s">
        <v>151</v>
      </c>
      <c r="J249" s="28" t="s">
        <v>165</v>
      </c>
      <c r="K249" s="29">
        <v>189</v>
      </c>
      <c r="L249" s="30">
        <v>48</v>
      </c>
      <c r="N249" s="28" t="s">
        <v>163</v>
      </c>
      <c r="O249" s="28" t="s">
        <v>151</v>
      </c>
      <c r="P249" s="28" t="s">
        <v>165</v>
      </c>
      <c r="Q249" s="29">
        <v>189</v>
      </c>
      <c r="R249" s="30">
        <v>48</v>
      </c>
    </row>
    <row r="250" spans="2:18" x14ac:dyDescent="0.25">
      <c r="B250" s="24" t="s">
        <v>153</v>
      </c>
      <c r="C250" s="24" t="s">
        <v>146</v>
      </c>
      <c r="D250" s="24" t="s">
        <v>149</v>
      </c>
      <c r="E250" s="25">
        <v>1302</v>
      </c>
      <c r="F250" s="26">
        <v>402</v>
      </c>
      <c r="G250" s="28"/>
      <c r="H250" s="28" t="s">
        <v>162</v>
      </c>
      <c r="I250" s="28" t="s">
        <v>143</v>
      </c>
      <c r="J250" s="28" t="s">
        <v>158</v>
      </c>
      <c r="K250" s="29">
        <v>182</v>
      </c>
      <c r="L250" s="30">
        <v>48</v>
      </c>
      <c r="N250" s="28" t="s">
        <v>162</v>
      </c>
      <c r="O250" s="28" t="s">
        <v>143</v>
      </c>
      <c r="P250" s="28" t="s">
        <v>158</v>
      </c>
      <c r="Q250" s="29">
        <v>182</v>
      </c>
      <c r="R250" s="30">
        <v>48</v>
      </c>
    </row>
    <row r="251" spans="2:18" x14ac:dyDescent="0.25">
      <c r="B251" s="24" t="s">
        <v>164</v>
      </c>
      <c r="C251" s="24" t="s">
        <v>143</v>
      </c>
      <c r="D251" s="24" t="s">
        <v>177</v>
      </c>
      <c r="E251" s="25">
        <v>7308</v>
      </c>
      <c r="F251" s="26">
        <v>327</v>
      </c>
      <c r="G251" s="28"/>
      <c r="H251" s="28" t="s">
        <v>162</v>
      </c>
      <c r="I251" s="28" t="s">
        <v>157</v>
      </c>
      <c r="J251" s="28" t="s">
        <v>155</v>
      </c>
      <c r="K251" s="29">
        <v>7483</v>
      </c>
      <c r="L251" s="30">
        <v>45</v>
      </c>
      <c r="N251" s="28" t="s">
        <v>162</v>
      </c>
      <c r="O251" s="28" t="s">
        <v>157</v>
      </c>
      <c r="P251" s="28" t="s">
        <v>155</v>
      </c>
      <c r="Q251" s="29">
        <v>7483</v>
      </c>
      <c r="R251" s="30">
        <v>45</v>
      </c>
    </row>
    <row r="252" spans="2:18" x14ac:dyDescent="0.25">
      <c r="B252" s="24" t="s">
        <v>142</v>
      </c>
      <c r="C252" s="24" t="s">
        <v>143</v>
      </c>
      <c r="D252" s="24" t="s">
        <v>176</v>
      </c>
      <c r="E252" s="25">
        <v>6132</v>
      </c>
      <c r="F252" s="26">
        <v>93</v>
      </c>
      <c r="G252" s="28"/>
      <c r="H252" s="28" t="s">
        <v>145</v>
      </c>
      <c r="I252" s="28" t="s">
        <v>143</v>
      </c>
      <c r="J252" s="28" t="s">
        <v>179</v>
      </c>
      <c r="K252" s="29">
        <v>6279</v>
      </c>
      <c r="L252" s="30">
        <v>45</v>
      </c>
      <c r="N252" s="28" t="s">
        <v>145</v>
      </c>
      <c r="O252" s="28" t="s">
        <v>143</v>
      </c>
      <c r="P252" s="28" t="s">
        <v>179</v>
      </c>
      <c r="Q252" s="29">
        <v>6279</v>
      </c>
      <c r="R252" s="30">
        <v>45</v>
      </c>
    </row>
    <row r="253" spans="2:18" x14ac:dyDescent="0.25">
      <c r="B253" s="24" t="s">
        <v>172</v>
      </c>
      <c r="C253" s="24" t="s">
        <v>146</v>
      </c>
      <c r="D253" s="24" t="s">
        <v>161</v>
      </c>
      <c r="E253" s="25">
        <v>3472</v>
      </c>
      <c r="F253" s="26">
        <v>96</v>
      </c>
      <c r="G253" s="28"/>
      <c r="H253" s="28" t="s">
        <v>148</v>
      </c>
      <c r="I253" s="28" t="s">
        <v>143</v>
      </c>
      <c r="J253" s="28" t="s">
        <v>177</v>
      </c>
      <c r="K253" s="29">
        <v>2919</v>
      </c>
      <c r="L253" s="30">
        <v>45</v>
      </c>
      <c r="N253" s="28" t="s">
        <v>148</v>
      </c>
      <c r="O253" s="28" t="s">
        <v>143</v>
      </c>
      <c r="P253" s="28" t="s">
        <v>177</v>
      </c>
      <c r="Q253" s="29">
        <v>2919</v>
      </c>
      <c r="R253" s="30">
        <v>45</v>
      </c>
    </row>
    <row r="254" spans="2:18" x14ac:dyDescent="0.25">
      <c r="B254" s="24" t="s">
        <v>145</v>
      </c>
      <c r="C254" s="24" t="s">
        <v>154</v>
      </c>
      <c r="D254" s="24" t="s">
        <v>152</v>
      </c>
      <c r="E254" s="25">
        <v>9660</v>
      </c>
      <c r="F254" s="26">
        <v>27</v>
      </c>
      <c r="G254" s="28"/>
      <c r="H254" s="28" t="s">
        <v>142</v>
      </c>
      <c r="I254" s="28" t="s">
        <v>157</v>
      </c>
      <c r="J254" s="28" t="s">
        <v>169</v>
      </c>
      <c r="K254" s="29">
        <v>2541</v>
      </c>
      <c r="L254" s="30">
        <v>45</v>
      </c>
      <c r="N254" s="28" t="s">
        <v>142</v>
      </c>
      <c r="O254" s="28" t="s">
        <v>157</v>
      </c>
      <c r="P254" s="28" t="s">
        <v>169</v>
      </c>
      <c r="Q254" s="29">
        <v>2541</v>
      </c>
      <c r="R254" s="30">
        <v>45</v>
      </c>
    </row>
    <row r="255" spans="2:18" x14ac:dyDescent="0.25">
      <c r="B255" s="24" t="s">
        <v>148</v>
      </c>
      <c r="C255" s="24" t="s">
        <v>157</v>
      </c>
      <c r="D255" s="24" t="s">
        <v>179</v>
      </c>
      <c r="E255" s="25">
        <v>2436</v>
      </c>
      <c r="F255" s="26">
        <v>99</v>
      </c>
      <c r="G255" s="28"/>
      <c r="H255" s="28" t="s">
        <v>160</v>
      </c>
      <c r="I255" s="28" t="s">
        <v>151</v>
      </c>
      <c r="J255" s="28" t="s">
        <v>159</v>
      </c>
      <c r="K255" s="29">
        <v>8435</v>
      </c>
      <c r="L255" s="30">
        <v>42</v>
      </c>
      <c r="N255" s="28" t="s">
        <v>160</v>
      </c>
      <c r="O255" s="28" t="s">
        <v>151</v>
      </c>
      <c r="P255" s="28" t="s">
        <v>159</v>
      </c>
      <c r="Q255" s="29">
        <v>8435</v>
      </c>
      <c r="R255" s="30">
        <v>42</v>
      </c>
    </row>
    <row r="256" spans="2:18" x14ac:dyDescent="0.25">
      <c r="B256" s="24" t="s">
        <v>148</v>
      </c>
      <c r="C256" s="24" t="s">
        <v>157</v>
      </c>
      <c r="D256" s="24" t="s">
        <v>156</v>
      </c>
      <c r="E256" s="25">
        <v>9506</v>
      </c>
      <c r="F256" s="26">
        <v>87</v>
      </c>
      <c r="G256" s="28"/>
      <c r="H256" s="28" t="s">
        <v>164</v>
      </c>
      <c r="I256" s="28" t="s">
        <v>167</v>
      </c>
      <c r="J256" s="28" t="s">
        <v>155</v>
      </c>
      <c r="K256" s="29">
        <v>6300</v>
      </c>
      <c r="L256" s="30">
        <v>42</v>
      </c>
      <c r="N256" s="28" t="s">
        <v>164</v>
      </c>
      <c r="O256" s="28" t="s">
        <v>167</v>
      </c>
      <c r="P256" s="28" t="s">
        <v>155</v>
      </c>
      <c r="Q256" s="29">
        <v>6300</v>
      </c>
      <c r="R256" s="30">
        <v>42</v>
      </c>
    </row>
    <row r="257" spans="2:18" x14ac:dyDescent="0.25">
      <c r="B257" s="24" t="s">
        <v>172</v>
      </c>
      <c r="C257" s="24" t="s">
        <v>143</v>
      </c>
      <c r="D257" s="24" t="s">
        <v>178</v>
      </c>
      <c r="E257" s="25">
        <v>245</v>
      </c>
      <c r="F257" s="26">
        <v>288</v>
      </c>
      <c r="G257" s="28"/>
      <c r="H257" s="28" t="s">
        <v>142</v>
      </c>
      <c r="I257" s="28" t="s">
        <v>154</v>
      </c>
      <c r="J257" s="28" t="s">
        <v>174</v>
      </c>
      <c r="K257" s="29">
        <v>5775</v>
      </c>
      <c r="L257" s="30">
        <v>42</v>
      </c>
      <c r="N257" s="28" t="s">
        <v>142</v>
      </c>
      <c r="O257" s="28" t="s">
        <v>154</v>
      </c>
      <c r="P257" s="28" t="s">
        <v>174</v>
      </c>
      <c r="Q257" s="29">
        <v>5775</v>
      </c>
      <c r="R257" s="30">
        <v>42</v>
      </c>
    </row>
    <row r="258" spans="2:18" x14ac:dyDescent="0.25">
      <c r="B258" s="24" t="s">
        <v>145</v>
      </c>
      <c r="C258" s="24" t="s">
        <v>146</v>
      </c>
      <c r="D258" s="24" t="s">
        <v>170</v>
      </c>
      <c r="E258" s="25">
        <v>2702</v>
      </c>
      <c r="F258" s="26">
        <v>363</v>
      </c>
      <c r="G258" s="28"/>
      <c r="H258" s="28" t="s">
        <v>163</v>
      </c>
      <c r="I258" s="28" t="s">
        <v>143</v>
      </c>
      <c r="J258" s="28" t="s">
        <v>174</v>
      </c>
      <c r="K258" s="29">
        <v>2863</v>
      </c>
      <c r="L258" s="30">
        <v>42</v>
      </c>
      <c r="N258" s="28" t="s">
        <v>163</v>
      </c>
      <c r="O258" s="28" t="s">
        <v>143</v>
      </c>
      <c r="P258" s="28" t="s">
        <v>174</v>
      </c>
      <c r="Q258" s="29">
        <v>2863</v>
      </c>
      <c r="R258" s="30">
        <v>42</v>
      </c>
    </row>
    <row r="259" spans="2:18" x14ac:dyDescent="0.25">
      <c r="B259" s="24" t="s">
        <v>172</v>
      </c>
      <c r="C259" s="24" t="s">
        <v>167</v>
      </c>
      <c r="D259" s="24" t="s">
        <v>165</v>
      </c>
      <c r="E259" s="25">
        <v>700</v>
      </c>
      <c r="F259" s="26">
        <v>87</v>
      </c>
      <c r="G259" s="28"/>
      <c r="H259" s="28" t="s">
        <v>162</v>
      </c>
      <c r="I259" s="28" t="s">
        <v>151</v>
      </c>
      <c r="J259" s="28" t="s">
        <v>166</v>
      </c>
      <c r="K259" s="29">
        <v>16184</v>
      </c>
      <c r="L259" s="30">
        <v>39</v>
      </c>
      <c r="N259" s="28" t="s">
        <v>162</v>
      </c>
      <c r="O259" s="28" t="s">
        <v>151</v>
      </c>
      <c r="P259" s="28" t="s">
        <v>166</v>
      </c>
      <c r="Q259" s="29">
        <v>16184</v>
      </c>
      <c r="R259" s="30">
        <v>39</v>
      </c>
    </row>
    <row r="260" spans="2:18" x14ac:dyDescent="0.25">
      <c r="B260" s="24" t="s">
        <v>153</v>
      </c>
      <c r="C260" s="24" t="s">
        <v>167</v>
      </c>
      <c r="D260" s="24" t="s">
        <v>165</v>
      </c>
      <c r="E260" s="25">
        <v>3759</v>
      </c>
      <c r="F260" s="26">
        <v>150</v>
      </c>
      <c r="G260" s="28"/>
      <c r="H260" s="28" t="s">
        <v>160</v>
      </c>
      <c r="I260" s="28" t="s">
        <v>167</v>
      </c>
      <c r="J260" s="28" t="s">
        <v>165</v>
      </c>
      <c r="K260" s="29">
        <v>7777</v>
      </c>
      <c r="L260" s="30">
        <v>39</v>
      </c>
      <c r="N260" s="28" t="s">
        <v>160</v>
      </c>
      <c r="O260" s="28" t="s">
        <v>167</v>
      </c>
      <c r="P260" s="28" t="s">
        <v>165</v>
      </c>
      <c r="Q260" s="29">
        <v>7777</v>
      </c>
      <c r="R260" s="30">
        <v>39</v>
      </c>
    </row>
    <row r="261" spans="2:18" x14ac:dyDescent="0.25">
      <c r="B261" s="24" t="s">
        <v>163</v>
      </c>
      <c r="C261" s="24" t="s">
        <v>146</v>
      </c>
      <c r="D261" s="24" t="s">
        <v>165</v>
      </c>
      <c r="E261" s="25">
        <v>1589</v>
      </c>
      <c r="F261" s="26">
        <v>303</v>
      </c>
      <c r="G261" s="28"/>
      <c r="H261" s="28" t="s">
        <v>164</v>
      </c>
      <c r="I261" s="28" t="s">
        <v>151</v>
      </c>
      <c r="J261" s="28" t="s">
        <v>155</v>
      </c>
      <c r="K261" s="29">
        <v>3339</v>
      </c>
      <c r="L261" s="30">
        <v>39</v>
      </c>
      <c r="N261" s="28" t="s">
        <v>164</v>
      </c>
      <c r="O261" s="28" t="s">
        <v>151</v>
      </c>
      <c r="P261" s="28" t="s">
        <v>155</v>
      </c>
      <c r="Q261" s="29">
        <v>3339</v>
      </c>
      <c r="R261" s="30">
        <v>39</v>
      </c>
    </row>
    <row r="262" spans="2:18" x14ac:dyDescent="0.25">
      <c r="B262" s="24" t="s">
        <v>160</v>
      </c>
      <c r="C262" s="24" t="s">
        <v>146</v>
      </c>
      <c r="D262" s="24" t="s">
        <v>177</v>
      </c>
      <c r="E262" s="25">
        <v>5194</v>
      </c>
      <c r="F262" s="26">
        <v>288</v>
      </c>
      <c r="G262" s="28"/>
      <c r="H262" s="28" t="s">
        <v>142</v>
      </c>
      <c r="I262" s="28" t="s">
        <v>157</v>
      </c>
      <c r="J262" s="28" t="s">
        <v>158</v>
      </c>
      <c r="K262" s="29">
        <v>1988</v>
      </c>
      <c r="L262" s="30">
        <v>39</v>
      </c>
      <c r="N262" s="28" t="s">
        <v>142</v>
      </c>
      <c r="O262" s="28" t="s">
        <v>157</v>
      </c>
      <c r="P262" s="28" t="s">
        <v>158</v>
      </c>
      <c r="Q262" s="29">
        <v>1988</v>
      </c>
      <c r="R262" s="30">
        <v>39</v>
      </c>
    </row>
    <row r="263" spans="2:18" x14ac:dyDescent="0.25">
      <c r="B263" s="24" t="s">
        <v>172</v>
      </c>
      <c r="C263" s="24" t="s">
        <v>151</v>
      </c>
      <c r="D263" s="24" t="s">
        <v>168</v>
      </c>
      <c r="E263" s="25">
        <v>945</v>
      </c>
      <c r="F263" s="26">
        <v>75</v>
      </c>
      <c r="G263" s="28"/>
      <c r="H263" s="28" t="s">
        <v>150</v>
      </c>
      <c r="I263" s="28" t="s">
        <v>167</v>
      </c>
      <c r="J263" s="28" t="s">
        <v>165</v>
      </c>
      <c r="K263" s="29">
        <v>1463</v>
      </c>
      <c r="L263" s="30">
        <v>39</v>
      </c>
      <c r="N263" s="28" t="s">
        <v>150</v>
      </c>
      <c r="O263" s="28" t="s">
        <v>167</v>
      </c>
      <c r="P263" s="28" t="s">
        <v>165</v>
      </c>
      <c r="Q263" s="29">
        <v>1463</v>
      </c>
      <c r="R263" s="30">
        <v>39</v>
      </c>
    </row>
    <row r="264" spans="2:18" x14ac:dyDescent="0.25">
      <c r="B264" s="24" t="s">
        <v>142</v>
      </c>
      <c r="C264" s="24" t="s">
        <v>157</v>
      </c>
      <c r="D264" s="24" t="s">
        <v>158</v>
      </c>
      <c r="E264" s="25">
        <v>1988</v>
      </c>
      <c r="F264" s="26">
        <v>39</v>
      </c>
      <c r="G264" s="28"/>
      <c r="H264" s="28" t="s">
        <v>164</v>
      </c>
      <c r="I264" s="28" t="s">
        <v>151</v>
      </c>
      <c r="J264" s="28" t="s">
        <v>166</v>
      </c>
      <c r="K264" s="29">
        <v>9198</v>
      </c>
      <c r="L264" s="30">
        <v>36</v>
      </c>
      <c r="N264" s="28" t="s">
        <v>164</v>
      </c>
      <c r="O264" s="28" t="s">
        <v>151</v>
      </c>
      <c r="P264" s="28" t="s">
        <v>166</v>
      </c>
      <c r="Q264" s="29">
        <v>9198</v>
      </c>
      <c r="R264" s="30">
        <v>36</v>
      </c>
    </row>
    <row r="265" spans="2:18" x14ac:dyDescent="0.25">
      <c r="B265" s="24" t="s">
        <v>153</v>
      </c>
      <c r="C265" s="24" t="s">
        <v>167</v>
      </c>
      <c r="D265" s="24" t="s">
        <v>147</v>
      </c>
      <c r="E265" s="25">
        <v>6734</v>
      </c>
      <c r="F265" s="26">
        <v>123</v>
      </c>
      <c r="G265" s="28"/>
      <c r="H265" s="28" t="s">
        <v>153</v>
      </c>
      <c r="I265" s="28" t="s">
        <v>157</v>
      </c>
      <c r="J265" s="28" t="s">
        <v>178</v>
      </c>
      <c r="K265" s="29">
        <v>7322</v>
      </c>
      <c r="L265" s="30">
        <v>36</v>
      </c>
      <c r="N265" s="28" t="s">
        <v>153</v>
      </c>
      <c r="O265" s="28" t="s">
        <v>157</v>
      </c>
      <c r="P265" s="28" t="s">
        <v>178</v>
      </c>
      <c r="Q265" s="29">
        <v>7322</v>
      </c>
      <c r="R265" s="30">
        <v>36</v>
      </c>
    </row>
    <row r="266" spans="2:18" x14ac:dyDescent="0.25">
      <c r="B266" s="24" t="s">
        <v>142</v>
      </c>
      <c r="C266" s="24" t="s">
        <v>151</v>
      </c>
      <c r="D266" s="24" t="s">
        <v>149</v>
      </c>
      <c r="E266" s="25">
        <v>217</v>
      </c>
      <c r="F266" s="26">
        <v>36</v>
      </c>
      <c r="G266" s="28"/>
      <c r="H266" s="28" t="s">
        <v>163</v>
      </c>
      <c r="I266" s="28" t="s">
        <v>154</v>
      </c>
      <c r="J266" s="28" t="s">
        <v>174</v>
      </c>
      <c r="K266" s="29">
        <v>4802</v>
      </c>
      <c r="L266" s="30">
        <v>36</v>
      </c>
      <c r="N266" s="28" t="s">
        <v>163</v>
      </c>
      <c r="O266" s="28" t="s">
        <v>154</v>
      </c>
      <c r="P266" s="28" t="s">
        <v>174</v>
      </c>
      <c r="Q266" s="29">
        <v>4802</v>
      </c>
      <c r="R266" s="30">
        <v>36</v>
      </c>
    </row>
    <row r="267" spans="2:18" x14ac:dyDescent="0.25">
      <c r="B267" s="24" t="s">
        <v>162</v>
      </c>
      <c r="C267" s="24" t="s">
        <v>167</v>
      </c>
      <c r="D267" s="24" t="s">
        <v>159</v>
      </c>
      <c r="E267" s="25">
        <v>6279</v>
      </c>
      <c r="F267" s="26">
        <v>237</v>
      </c>
      <c r="G267" s="28"/>
      <c r="H267" s="28" t="s">
        <v>163</v>
      </c>
      <c r="I267" s="28" t="s">
        <v>154</v>
      </c>
      <c r="J267" s="28" t="s">
        <v>171</v>
      </c>
      <c r="K267" s="29">
        <v>630</v>
      </c>
      <c r="L267" s="30">
        <v>36</v>
      </c>
      <c r="N267" s="28" t="s">
        <v>163</v>
      </c>
      <c r="O267" s="28" t="s">
        <v>154</v>
      </c>
      <c r="P267" s="28" t="s">
        <v>171</v>
      </c>
      <c r="Q267" s="29">
        <v>630</v>
      </c>
      <c r="R267" s="30">
        <v>36</v>
      </c>
    </row>
    <row r="268" spans="2:18" x14ac:dyDescent="0.25">
      <c r="B268" s="24" t="s">
        <v>142</v>
      </c>
      <c r="C268" s="24" t="s">
        <v>151</v>
      </c>
      <c r="D268" s="24" t="s">
        <v>168</v>
      </c>
      <c r="E268" s="25">
        <v>4424</v>
      </c>
      <c r="F268" s="26">
        <v>201</v>
      </c>
      <c r="G268" s="28"/>
      <c r="H268" s="28" t="s">
        <v>142</v>
      </c>
      <c r="I268" s="28" t="s">
        <v>151</v>
      </c>
      <c r="J268" s="28" t="s">
        <v>149</v>
      </c>
      <c r="K268" s="29">
        <v>217</v>
      </c>
      <c r="L268" s="30">
        <v>36</v>
      </c>
      <c r="N268" s="28" t="s">
        <v>142</v>
      </c>
      <c r="O268" s="28" t="s">
        <v>151</v>
      </c>
      <c r="P268" s="28" t="s">
        <v>149</v>
      </c>
      <c r="Q268" s="29">
        <v>217</v>
      </c>
      <c r="R268" s="30">
        <v>36</v>
      </c>
    </row>
    <row r="269" spans="2:18" x14ac:dyDescent="0.25">
      <c r="B269" s="24" t="s">
        <v>163</v>
      </c>
      <c r="C269" s="24" t="s">
        <v>151</v>
      </c>
      <c r="D269" s="24" t="s">
        <v>165</v>
      </c>
      <c r="E269" s="25">
        <v>189</v>
      </c>
      <c r="F269" s="26">
        <v>48</v>
      </c>
      <c r="G269" s="28"/>
      <c r="H269" s="28" t="s">
        <v>172</v>
      </c>
      <c r="I269" s="28" t="s">
        <v>154</v>
      </c>
      <c r="J269" s="28" t="s">
        <v>156</v>
      </c>
      <c r="K269" s="29">
        <v>12950</v>
      </c>
      <c r="L269" s="30">
        <v>30</v>
      </c>
      <c r="N269" s="28" t="s">
        <v>172</v>
      </c>
      <c r="O269" s="28" t="s">
        <v>154</v>
      </c>
      <c r="P269" s="28" t="s">
        <v>156</v>
      </c>
      <c r="Q269" s="29">
        <v>12950</v>
      </c>
      <c r="R269" s="30">
        <v>30</v>
      </c>
    </row>
    <row r="270" spans="2:18" x14ac:dyDescent="0.25">
      <c r="B270" s="24" t="s">
        <v>162</v>
      </c>
      <c r="C270" s="24" t="s">
        <v>146</v>
      </c>
      <c r="D270" s="24" t="s">
        <v>159</v>
      </c>
      <c r="E270" s="25">
        <v>490</v>
      </c>
      <c r="F270" s="26">
        <v>84</v>
      </c>
      <c r="G270" s="28"/>
      <c r="H270" s="28" t="s">
        <v>145</v>
      </c>
      <c r="I270" s="28" t="s">
        <v>143</v>
      </c>
      <c r="J270" s="28" t="s">
        <v>174</v>
      </c>
      <c r="K270" s="29">
        <v>9709</v>
      </c>
      <c r="L270" s="30">
        <v>30</v>
      </c>
      <c r="N270" s="28" t="s">
        <v>145</v>
      </c>
      <c r="O270" s="28" t="s">
        <v>143</v>
      </c>
      <c r="P270" s="28" t="s">
        <v>174</v>
      </c>
      <c r="Q270" s="29">
        <v>9709</v>
      </c>
      <c r="R270" s="30">
        <v>30</v>
      </c>
    </row>
    <row r="271" spans="2:18" x14ac:dyDescent="0.25">
      <c r="B271" s="24" t="s">
        <v>145</v>
      </c>
      <c r="C271" s="24" t="s">
        <v>143</v>
      </c>
      <c r="D271" s="24" t="s">
        <v>178</v>
      </c>
      <c r="E271" s="25">
        <v>434</v>
      </c>
      <c r="F271" s="26">
        <v>87</v>
      </c>
      <c r="G271" s="28"/>
      <c r="H271" s="28" t="s">
        <v>142</v>
      </c>
      <c r="I271" s="28" t="s">
        <v>154</v>
      </c>
      <c r="J271" s="28" t="s">
        <v>176</v>
      </c>
      <c r="K271" s="29">
        <v>6370</v>
      </c>
      <c r="L271" s="30">
        <v>30</v>
      </c>
      <c r="N271" s="28" t="s">
        <v>142</v>
      </c>
      <c r="O271" s="28" t="s">
        <v>154</v>
      </c>
      <c r="P271" s="28" t="s">
        <v>176</v>
      </c>
      <c r="Q271" s="29">
        <v>6370</v>
      </c>
      <c r="R271" s="30">
        <v>30</v>
      </c>
    </row>
    <row r="272" spans="2:18" x14ac:dyDescent="0.25">
      <c r="B272" s="24" t="s">
        <v>160</v>
      </c>
      <c r="C272" s="24" t="s">
        <v>157</v>
      </c>
      <c r="D272" s="24" t="s">
        <v>144</v>
      </c>
      <c r="E272" s="25">
        <v>10129</v>
      </c>
      <c r="F272" s="26">
        <v>312</v>
      </c>
      <c r="G272" s="28"/>
      <c r="H272" s="28" t="s">
        <v>142</v>
      </c>
      <c r="I272" s="28" t="s">
        <v>151</v>
      </c>
      <c r="J272" s="28" t="s">
        <v>155</v>
      </c>
      <c r="K272" s="29">
        <v>5439</v>
      </c>
      <c r="L272" s="30">
        <v>30</v>
      </c>
      <c r="N272" s="28" t="s">
        <v>142</v>
      </c>
      <c r="O272" s="28" t="s">
        <v>151</v>
      </c>
      <c r="P272" s="28" t="s">
        <v>155</v>
      </c>
      <c r="Q272" s="29">
        <v>5439</v>
      </c>
      <c r="R272" s="30">
        <v>30</v>
      </c>
    </row>
    <row r="273" spans="2:18" x14ac:dyDescent="0.25">
      <c r="B273" s="24" t="s">
        <v>164</v>
      </c>
      <c r="C273" s="24" t="s">
        <v>154</v>
      </c>
      <c r="D273" s="24" t="s">
        <v>177</v>
      </c>
      <c r="E273" s="25">
        <v>1652</v>
      </c>
      <c r="F273" s="26">
        <v>102</v>
      </c>
      <c r="G273" s="28"/>
      <c r="H273" s="28" t="s">
        <v>172</v>
      </c>
      <c r="I273" s="28" t="s">
        <v>143</v>
      </c>
      <c r="J273" s="28" t="s">
        <v>171</v>
      </c>
      <c r="K273" s="29">
        <v>4683</v>
      </c>
      <c r="L273" s="30">
        <v>30</v>
      </c>
      <c r="N273" s="28" t="s">
        <v>172</v>
      </c>
      <c r="O273" s="28" t="s">
        <v>143</v>
      </c>
      <c r="P273" s="28" t="s">
        <v>171</v>
      </c>
      <c r="Q273" s="29">
        <v>4683</v>
      </c>
      <c r="R273" s="30">
        <v>30</v>
      </c>
    </row>
    <row r="274" spans="2:18" x14ac:dyDescent="0.25">
      <c r="B274" s="24" t="s">
        <v>145</v>
      </c>
      <c r="C274" s="24" t="s">
        <v>157</v>
      </c>
      <c r="D274" s="24" t="s">
        <v>178</v>
      </c>
      <c r="E274" s="25">
        <v>6433</v>
      </c>
      <c r="F274" s="26">
        <v>78</v>
      </c>
      <c r="G274" s="28"/>
      <c r="H274" s="28" t="s">
        <v>153</v>
      </c>
      <c r="I274" s="28" t="s">
        <v>151</v>
      </c>
      <c r="J274" s="28" t="s">
        <v>168</v>
      </c>
      <c r="K274" s="29">
        <v>4319</v>
      </c>
      <c r="L274" s="30">
        <v>30</v>
      </c>
      <c r="N274" s="28" t="s">
        <v>153</v>
      </c>
      <c r="O274" s="28" t="s">
        <v>151</v>
      </c>
      <c r="P274" s="28" t="s">
        <v>168</v>
      </c>
      <c r="Q274" s="29">
        <v>4319</v>
      </c>
      <c r="R274" s="30">
        <v>30</v>
      </c>
    </row>
    <row r="275" spans="2:18" x14ac:dyDescent="0.25">
      <c r="B275" s="24" t="s">
        <v>164</v>
      </c>
      <c r="C275" s="24" t="s">
        <v>167</v>
      </c>
      <c r="D275" s="24" t="s">
        <v>171</v>
      </c>
      <c r="E275" s="25">
        <v>2212</v>
      </c>
      <c r="F275" s="26">
        <v>117</v>
      </c>
      <c r="G275" s="28"/>
      <c r="H275" s="28" t="s">
        <v>145</v>
      </c>
      <c r="I275" s="28" t="s">
        <v>154</v>
      </c>
      <c r="J275" s="28" t="s">
        <v>152</v>
      </c>
      <c r="K275" s="29">
        <v>9660</v>
      </c>
      <c r="L275" s="30">
        <v>27</v>
      </c>
      <c r="N275" s="28" t="s">
        <v>145</v>
      </c>
      <c r="O275" s="28" t="s">
        <v>154</v>
      </c>
      <c r="P275" s="28" t="s">
        <v>152</v>
      </c>
      <c r="Q275" s="29">
        <v>9660</v>
      </c>
      <c r="R275" s="30">
        <v>27</v>
      </c>
    </row>
    <row r="276" spans="2:18" x14ac:dyDescent="0.25">
      <c r="B276" s="24" t="s">
        <v>150</v>
      </c>
      <c r="C276" s="24" t="s">
        <v>146</v>
      </c>
      <c r="D276" s="24" t="s">
        <v>173</v>
      </c>
      <c r="E276" s="25">
        <v>609</v>
      </c>
      <c r="F276" s="26">
        <v>99</v>
      </c>
      <c r="G276" s="28"/>
      <c r="H276" s="28" t="s">
        <v>148</v>
      </c>
      <c r="I276" s="28" t="s">
        <v>167</v>
      </c>
      <c r="J276" s="28" t="s">
        <v>178</v>
      </c>
      <c r="K276" s="29">
        <v>6832</v>
      </c>
      <c r="L276" s="30">
        <v>27</v>
      </c>
      <c r="N276" s="28" t="s">
        <v>148</v>
      </c>
      <c r="O276" s="28" t="s">
        <v>167</v>
      </c>
      <c r="P276" s="28" t="s">
        <v>178</v>
      </c>
      <c r="Q276" s="29">
        <v>6832</v>
      </c>
      <c r="R276" s="30">
        <v>27</v>
      </c>
    </row>
    <row r="277" spans="2:18" x14ac:dyDescent="0.25">
      <c r="B277" s="24" t="s">
        <v>142</v>
      </c>
      <c r="C277" s="24" t="s">
        <v>146</v>
      </c>
      <c r="D277" s="24" t="s">
        <v>175</v>
      </c>
      <c r="E277" s="25">
        <v>1638</v>
      </c>
      <c r="F277" s="26">
        <v>48</v>
      </c>
      <c r="G277" s="28"/>
      <c r="H277" s="28" t="s">
        <v>153</v>
      </c>
      <c r="I277" s="28" t="s">
        <v>154</v>
      </c>
      <c r="J277" s="28" t="s">
        <v>165</v>
      </c>
      <c r="K277" s="29">
        <v>6048</v>
      </c>
      <c r="L277" s="30">
        <v>27</v>
      </c>
      <c r="N277" s="28" t="s">
        <v>153</v>
      </c>
      <c r="O277" s="28" t="s">
        <v>154</v>
      </c>
      <c r="P277" s="28" t="s">
        <v>165</v>
      </c>
      <c r="Q277" s="29">
        <v>6048</v>
      </c>
      <c r="R277" s="30">
        <v>27</v>
      </c>
    </row>
    <row r="278" spans="2:18" x14ac:dyDescent="0.25">
      <c r="B278" s="24" t="s">
        <v>160</v>
      </c>
      <c r="C278" s="24" t="s">
        <v>167</v>
      </c>
      <c r="D278" s="24" t="s">
        <v>174</v>
      </c>
      <c r="E278" s="25">
        <v>3829</v>
      </c>
      <c r="F278" s="26">
        <v>24</v>
      </c>
      <c r="G278" s="28"/>
      <c r="H278" s="28" t="s">
        <v>172</v>
      </c>
      <c r="I278" s="28" t="s">
        <v>143</v>
      </c>
      <c r="J278" s="28" t="s">
        <v>177</v>
      </c>
      <c r="K278" s="29">
        <v>3059</v>
      </c>
      <c r="L278" s="30">
        <v>27</v>
      </c>
      <c r="N278" s="28" t="s">
        <v>172</v>
      </c>
      <c r="O278" s="28" t="s">
        <v>143</v>
      </c>
      <c r="P278" s="28" t="s">
        <v>177</v>
      </c>
      <c r="Q278" s="29">
        <v>3059</v>
      </c>
      <c r="R278" s="30">
        <v>27</v>
      </c>
    </row>
    <row r="279" spans="2:18" x14ac:dyDescent="0.25">
      <c r="B279" s="24" t="s">
        <v>142</v>
      </c>
      <c r="C279" s="24" t="s">
        <v>154</v>
      </c>
      <c r="D279" s="24" t="s">
        <v>174</v>
      </c>
      <c r="E279" s="25">
        <v>5775</v>
      </c>
      <c r="F279" s="26">
        <v>42</v>
      </c>
      <c r="G279" s="28"/>
      <c r="H279" s="28" t="s">
        <v>160</v>
      </c>
      <c r="I279" s="28" t="s">
        <v>146</v>
      </c>
      <c r="J279" s="28" t="s">
        <v>166</v>
      </c>
      <c r="K279" s="29">
        <v>2135</v>
      </c>
      <c r="L279" s="30">
        <v>27</v>
      </c>
      <c r="N279" s="28" t="s">
        <v>160</v>
      </c>
      <c r="O279" s="28" t="s">
        <v>146</v>
      </c>
      <c r="P279" s="28" t="s">
        <v>166</v>
      </c>
      <c r="Q279" s="29">
        <v>2135</v>
      </c>
      <c r="R279" s="30">
        <v>27</v>
      </c>
    </row>
    <row r="280" spans="2:18" x14ac:dyDescent="0.25">
      <c r="B280" s="24" t="s">
        <v>153</v>
      </c>
      <c r="C280" s="24" t="s">
        <v>146</v>
      </c>
      <c r="D280" s="24" t="s">
        <v>170</v>
      </c>
      <c r="E280" s="25">
        <v>1071</v>
      </c>
      <c r="F280" s="26">
        <v>270</v>
      </c>
      <c r="G280" s="28"/>
      <c r="H280" s="28" t="s">
        <v>145</v>
      </c>
      <c r="I280" s="28" t="s">
        <v>154</v>
      </c>
      <c r="J280" s="28" t="s">
        <v>179</v>
      </c>
      <c r="K280" s="29">
        <v>1561</v>
      </c>
      <c r="L280" s="30">
        <v>27</v>
      </c>
      <c r="N280" s="28" t="s">
        <v>145</v>
      </c>
      <c r="O280" s="28" t="s">
        <v>154</v>
      </c>
      <c r="P280" s="28" t="s">
        <v>179</v>
      </c>
      <c r="Q280" s="29">
        <v>1561</v>
      </c>
      <c r="R280" s="30">
        <v>27</v>
      </c>
    </row>
    <row r="281" spans="2:18" x14ac:dyDescent="0.25">
      <c r="B281" s="24" t="s">
        <v>145</v>
      </c>
      <c r="C281" s="24" t="s">
        <v>151</v>
      </c>
      <c r="D281" s="24" t="s">
        <v>171</v>
      </c>
      <c r="E281" s="25">
        <v>5019</v>
      </c>
      <c r="F281" s="26">
        <v>150</v>
      </c>
      <c r="G281" s="28"/>
      <c r="H281" s="28" t="s">
        <v>172</v>
      </c>
      <c r="I281" s="28" t="s">
        <v>167</v>
      </c>
      <c r="J281" s="28" t="s">
        <v>159</v>
      </c>
      <c r="K281" s="29">
        <v>4053</v>
      </c>
      <c r="L281" s="30">
        <v>24</v>
      </c>
      <c r="N281" s="28" t="s">
        <v>172</v>
      </c>
      <c r="O281" s="28" t="s">
        <v>167</v>
      </c>
      <c r="P281" s="28" t="s">
        <v>159</v>
      </c>
      <c r="Q281" s="29">
        <v>4053</v>
      </c>
      <c r="R281" s="30">
        <v>24</v>
      </c>
    </row>
    <row r="282" spans="2:18" x14ac:dyDescent="0.25">
      <c r="B282" s="24" t="s">
        <v>163</v>
      </c>
      <c r="C282" s="24" t="s">
        <v>143</v>
      </c>
      <c r="D282" s="24" t="s">
        <v>174</v>
      </c>
      <c r="E282" s="25">
        <v>2863</v>
      </c>
      <c r="F282" s="26">
        <v>42</v>
      </c>
      <c r="G282" s="28"/>
      <c r="H282" s="28" t="s">
        <v>160</v>
      </c>
      <c r="I282" s="28" t="s">
        <v>167</v>
      </c>
      <c r="J282" s="28" t="s">
        <v>174</v>
      </c>
      <c r="K282" s="29">
        <v>3829</v>
      </c>
      <c r="L282" s="30">
        <v>24</v>
      </c>
      <c r="N282" s="28" t="s">
        <v>160</v>
      </c>
      <c r="O282" s="28" t="s">
        <v>167</v>
      </c>
      <c r="P282" s="28" t="s">
        <v>174</v>
      </c>
      <c r="Q282" s="29">
        <v>3829</v>
      </c>
      <c r="R282" s="30">
        <v>24</v>
      </c>
    </row>
    <row r="283" spans="2:18" x14ac:dyDescent="0.25">
      <c r="B283" s="24" t="s">
        <v>142</v>
      </c>
      <c r="C283" s="24" t="s">
        <v>146</v>
      </c>
      <c r="D283" s="24" t="s">
        <v>169</v>
      </c>
      <c r="E283" s="25">
        <v>1617</v>
      </c>
      <c r="F283" s="26">
        <v>126</v>
      </c>
      <c r="G283" s="28"/>
      <c r="H283" s="28" t="s">
        <v>163</v>
      </c>
      <c r="I283" s="28" t="s">
        <v>151</v>
      </c>
      <c r="J283" s="28" t="s">
        <v>166</v>
      </c>
      <c r="K283" s="29">
        <v>11417</v>
      </c>
      <c r="L283" s="30">
        <v>21</v>
      </c>
      <c r="N283" s="28" t="s">
        <v>163</v>
      </c>
      <c r="O283" s="28" t="s">
        <v>151</v>
      </c>
      <c r="P283" s="28" t="s">
        <v>166</v>
      </c>
      <c r="Q283" s="29">
        <v>11417</v>
      </c>
      <c r="R283" s="30">
        <v>21</v>
      </c>
    </row>
    <row r="284" spans="2:18" x14ac:dyDescent="0.25">
      <c r="B284" s="24" t="s">
        <v>153</v>
      </c>
      <c r="C284" s="24" t="s">
        <v>143</v>
      </c>
      <c r="D284" s="24" t="s">
        <v>179</v>
      </c>
      <c r="E284" s="25">
        <v>6818</v>
      </c>
      <c r="F284" s="26">
        <v>6</v>
      </c>
      <c r="G284" s="28"/>
      <c r="H284" s="28" t="s">
        <v>162</v>
      </c>
      <c r="I284" s="28" t="s">
        <v>143</v>
      </c>
      <c r="J284" s="28" t="s">
        <v>155</v>
      </c>
      <c r="K284" s="29">
        <v>8813</v>
      </c>
      <c r="L284" s="30">
        <v>21</v>
      </c>
      <c r="N284" s="28" t="s">
        <v>162</v>
      </c>
      <c r="O284" s="28" t="s">
        <v>143</v>
      </c>
      <c r="P284" s="28" t="s">
        <v>155</v>
      </c>
      <c r="Q284" s="29">
        <v>8813</v>
      </c>
      <c r="R284" s="30">
        <v>21</v>
      </c>
    </row>
    <row r="285" spans="2:18" x14ac:dyDescent="0.25">
      <c r="B285" s="24" t="s">
        <v>164</v>
      </c>
      <c r="C285" s="24" t="s">
        <v>146</v>
      </c>
      <c r="D285" s="24" t="s">
        <v>174</v>
      </c>
      <c r="E285" s="25">
        <v>6657</v>
      </c>
      <c r="F285" s="26">
        <v>276</v>
      </c>
      <c r="G285" s="28"/>
      <c r="H285" s="28" t="s">
        <v>142</v>
      </c>
      <c r="I285" s="28" t="s">
        <v>143</v>
      </c>
      <c r="J285" s="28" t="s">
        <v>173</v>
      </c>
      <c r="K285" s="29">
        <v>7693</v>
      </c>
      <c r="L285" s="30">
        <v>21</v>
      </c>
      <c r="N285" s="28" t="s">
        <v>142</v>
      </c>
      <c r="O285" s="28" t="s">
        <v>143</v>
      </c>
      <c r="P285" s="28" t="s">
        <v>173</v>
      </c>
      <c r="Q285" s="29">
        <v>7693</v>
      </c>
      <c r="R285" s="30">
        <v>21</v>
      </c>
    </row>
    <row r="286" spans="2:18" x14ac:dyDescent="0.25">
      <c r="B286" s="24" t="s">
        <v>164</v>
      </c>
      <c r="C286" s="24" t="s">
        <v>167</v>
      </c>
      <c r="D286" s="24" t="s">
        <v>165</v>
      </c>
      <c r="E286" s="25">
        <v>2919</v>
      </c>
      <c r="F286" s="26">
        <v>93</v>
      </c>
      <c r="G286" s="28"/>
      <c r="H286" s="28" t="s">
        <v>162</v>
      </c>
      <c r="I286" s="28" t="s">
        <v>167</v>
      </c>
      <c r="J286" s="28" t="s">
        <v>176</v>
      </c>
      <c r="K286" s="29">
        <v>6986</v>
      </c>
      <c r="L286" s="30">
        <v>21</v>
      </c>
      <c r="N286" s="28" t="s">
        <v>162</v>
      </c>
      <c r="O286" s="28" t="s">
        <v>167</v>
      </c>
      <c r="P286" s="28" t="s">
        <v>176</v>
      </c>
      <c r="Q286" s="29">
        <v>6986</v>
      </c>
      <c r="R286" s="30">
        <v>21</v>
      </c>
    </row>
    <row r="287" spans="2:18" x14ac:dyDescent="0.25">
      <c r="B287" s="24" t="s">
        <v>163</v>
      </c>
      <c r="C287" s="24" t="s">
        <v>151</v>
      </c>
      <c r="D287" s="24" t="s">
        <v>158</v>
      </c>
      <c r="E287" s="25">
        <v>3094</v>
      </c>
      <c r="F287" s="26">
        <v>246</v>
      </c>
      <c r="G287" s="28"/>
      <c r="H287" s="28" t="s">
        <v>162</v>
      </c>
      <c r="I287" s="28" t="s">
        <v>157</v>
      </c>
      <c r="J287" s="28" t="s">
        <v>147</v>
      </c>
      <c r="K287" s="29">
        <v>5075</v>
      </c>
      <c r="L287" s="30">
        <v>21</v>
      </c>
      <c r="N287" s="28" t="s">
        <v>162</v>
      </c>
      <c r="O287" s="28" t="s">
        <v>157</v>
      </c>
      <c r="P287" s="28" t="s">
        <v>147</v>
      </c>
      <c r="Q287" s="29">
        <v>5075</v>
      </c>
      <c r="R287" s="30">
        <v>21</v>
      </c>
    </row>
    <row r="288" spans="2:18" x14ac:dyDescent="0.25">
      <c r="B288" s="24" t="s">
        <v>153</v>
      </c>
      <c r="C288" s="24" t="s">
        <v>154</v>
      </c>
      <c r="D288" s="24" t="s">
        <v>175</v>
      </c>
      <c r="E288" s="25">
        <v>2989</v>
      </c>
      <c r="F288" s="26">
        <v>3</v>
      </c>
      <c r="G288" s="28"/>
      <c r="H288" s="28" t="s">
        <v>160</v>
      </c>
      <c r="I288" s="28" t="s">
        <v>146</v>
      </c>
      <c r="J288" s="28" t="s">
        <v>176</v>
      </c>
      <c r="K288" s="29">
        <v>2478</v>
      </c>
      <c r="L288" s="30">
        <v>21</v>
      </c>
      <c r="N288" s="28" t="s">
        <v>160</v>
      </c>
      <c r="O288" s="28" t="s">
        <v>146</v>
      </c>
      <c r="P288" s="28" t="s">
        <v>176</v>
      </c>
      <c r="Q288" s="29">
        <v>2478</v>
      </c>
      <c r="R288" s="30">
        <v>21</v>
      </c>
    </row>
    <row r="289" spans="2:18" x14ac:dyDescent="0.25">
      <c r="B289" s="24" t="s">
        <v>145</v>
      </c>
      <c r="C289" s="24" t="s">
        <v>157</v>
      </c>
      <c r="D289" s="24" t="s">
        <v>176</v>
      </c>
      <c r="E289" s="25">
        <v>2268</v>
      </c>
      <c r="F289" s="26">
        <v>63</v>
      </c>
      <c r="G289" s="28"/>
      <c r="H289" s="28" t="s">
        <v>150</v>
      </c>
      <c r="I289" s="28" t="s">
        <v>157</v>
      </c>
      <c r="J289" s="28" t="s">
        <v>155</v>
      </c>
      <c r="K289" s="29">
        <v>154</v>
      </c>
      <c r="L289" s="30">
        <v>21</v>
      </c>
      <c r="N289" s="28" t="s">
        <v>150</v>
      </c>
      <c r="O289" s="28" t="s">
        <v>157</v>
      </c>
      <c r="P289" s="28" t="s">
        <v>155</v>
      </c>
      <c r="Q289" s="29">
        <v>154</v>
      </c>
      <c r="R289" s="30">
        <v>21</v>
      </c>
    </row>
    <row r="290" spans="2:18" x14ac:dyDescent="0.25">
      <c r="B290" s="24" t="s">
        <v>162</v>
      </c>
      <c r="C290" s="24" t="s">
        <v>146</v>
      </c>
      <c r="D290" s="24" t="s">
        <v>158</v>
      </c>
      <c r="E290" s="25">
        <v>4753</v>
      </c>
      <c r="F290" s="26">
        <v>246</v>
      </c>
      <c r="G290" s="28"/>
      <c r="H290" s="28" t="s">
        <v>164</v>
      </c>
      <c r="I290" s="28" t="s">
        <v>167</v>
      </c>
      <c r="J290" s="28" t="s">
        <v>170</v>
      </c>
      <c r="K290" s="29">
        <v>2583</v>
      </c>
      <c r="L290" s="30">
        <v>18</v>
      </c>
      <c r="N290" s="28" t="s">
        <v>164</v>
      </c>
      <c r="O290" s="28" t="s">
        <v>167</v>
      </c>
      <c r="P290" s="28" t="s">
        <v>170</v>
      </c>
      <c r="Q290" s="29">
        <v>2583</v>
      </c>
      <c r="R290" s="30">
        <v>18</v>
      </c>
    </row>
    <row r="291" spans="2:18" x14ac:dyDescent="0.25">
      <c r="B291" s="24" t="s">
        <v>163</v>
      </c>
      <c r="C291" s="24" t="s">
        <v>167</v>
      </c>
      <c r="D291" s="24" t="s">
        <v>173</v>
      </c>
      <c r="E291" s="25">
        <v>7511</v>
      </c>
      <c r="F291" s="26">
        <v>120</v>
      </c>
      <c r="G291" s="28"/>
      <c r="H291" s="28" t="s">
        <v>164</v>
      </c>
      <c r="I291" s="28" t="s">
        <v>151</v>
      </c>
      <c r="J291" s="28" t="s">
        <v>173</v>
      </c>
      <c r="K291" s="29">
        <v>1281</v>
      </c>
      <c r="L291" s="30">
        <v>18</v>
      </c>
      <c r="N291" s="28" t="s">
        <v>164</v>
      </c>
      <c r="O291" s="28" t="s">
        <v>151</v>
      </c>
      <c r="P291" s="28" t="s">
        <v>173</v>
      </c>
      <c r="Q291" s="29">
        <v>1281</v>
      </c>
      <c r="R291" s="30">
        <v>18</v>
      </c>
    </row>
    <row r="292" spans="2:18" x14ac:dyDescent="0.25">
      <c r="B292" s="24" t="s">
        <v>163</v>
      </c>
      <c r="C292" s="24" t="s">
        <v>157</v>
      </c>
      <c r="D292" s="24" t="s">
        <v>158</v>
      </c>
      <c r="E292" s="25">
        <v>4326</v>
      </c>
      <c r="F292" s="26">
        <v>348</v>
      </c>
      <c r="G292" s="28"/>
      <c r="H292" s="28" t="s">
        <v>163</v>
      </c>
      <c r="I292" s="28" t="s">
        <v>143</v>
      </c>
      <c r="J292" s="28" t="s">
        <v>173</v>
      </c>
      <c r="K292" s="29">
        <v>238</v>
      </c>
      <c r="L292" s="30">
        <v>18</v>
      </c>
      <c r="N292" s="28" t="s">
        <v>163</v>
      </c>
      <c r="O292" s="28" t="s">
        <v>143</v>
      </c>
      <c r="P292" s="28" t="s">
        <v>173</v>
      </c>
      <c r="Q292" s="29">
        <v>238</v>
      </c>
      <c r="R292" s="30">
        <v>18</v>
      </c>
    </row>
    <row r="293" spans="2:18" x14ac:dyDescent="0.25">
      <c r="B293" s="24" t="s">
        <v>150</v>
      </c>
      <c r="C293" s="24" t="s">
        <v>167</v>
      </c>
      <c r="D293" s="24" t="s">
        <v>171</v>
      </c>
      <c r="E293" s="25">
        <v>4935</v>
      </c>
      <c r="F293" s="26">
        <v>126</v>
      </c>
      <c r="G293" s="28"/>
      <c r="H293" s="28" t="s">
        <v>162</v>
      </c>
      <c r="I293" s="28" t="s">
        <v>151</v>
      </c>
      <c r="J293" s="28" t="s">
        <v>171</v>
      </c>
      <c r="K293" s="29">
        <v>6314</v>
      </c>
      <c r="L293" s="30">
        <v>15</v>
      </c>
      <c r="N293" s="28" t="s">
        <v>162</v>
      </c>
      <c r="O293" s="28" t="s">
        <v>151</v>
      </c>
      <c r="P293" s="28" t="s">
        <v>171</v>
      </c>
      <c r="Q293" s="29">
        <v>6314</v>
      </c>
      <c r="R293" s="30">
        <v>15</v>
      </c>
    </row>
    <row r="294" spans="2:18" x14ac:dyDescent="0.25">
      <c r="B294" s="24" t="s">
        <v>153</v>
      </c>
      <c r="C294" s="24" t="s">
        <v>146</v>
      </c>
      <c r="D294" s="24" t="s">
        <v>144</v>
      </c>
      <c r="E294" s="25">
        <v>4781</v>
      </c>
      <c r="F294" s="26">
        <v>123</v>
      </c>
      <c r="G294" s="28"/>
      <c r="H294" s="28" t="s">
        <v>162</v>
      </c>
      <c r="I294" s="28" t="s">
        <v>146</v>
      </c>
      <c r="J294" s="28" t="s">
        <v>152</v>
      </c>
      <c r="K294" s="29">
        <v>2415</v>
      </c>
      <c r="L294" s="30">
        <v>15</v>
      </c>
      <c r="N294" s="28" t="s">
        <v>162</v>
      </c>
      <c r="O294" s="28" t="s">
        <v>146</v>
      </c>
      <c r="P294" s="28" t="s">
        <v>152</v>
      </c>
      <c r="Q294" s="29">
        <v>2415</v>
      </c>
      <c r="R294" s="30">
        <v>15</v>
      </c>
    </row>
    <row r="295" spans="2:18" x14ac:dyDescent="0.25">
      <c r="B295" s="24" t="s">
        <v>162</v>
      </c>
      <c r="C295" s="24" t="s">
        <v>157</v>
      </c>
      <c r="D295" s="24" t="s">
        <v>155</v>
      </c>
      <c r="E295" s="25">
        <v>7483</v>
      </c>
      <c r="F295" s="26">
        <v>45</v>
      </c>
      <c r="G295" s="28"/>
      <c r="H295" s="28" t="s">
        <v>153</v>
      </c>
      <c r="I295" s="28" t="s">
        <v>167</v>
      </c>
      <c r="J295" s="28" t="s">
        <v>174</v>
      </c>
      <c r="K295" s="29">
        <v>1442</v>
      </c>
      <c r="L295" s="30">
        <v>15</v>
      </c>
      <c r="N295" s="28" t="s">
        <v>153</v>
      </c>
      <c r="O295" s="28" t="s">
        <v>167</v>
      </c>
      <c r="P295" s="28" t="s">
        <v>174</v>
      </c>
      <c r="Q295" s="29">
        <v>1442</v>
      </c>
      <c r="R295" s="30">
        <v>15</v>
      </c>
    </row>
    <row r="296" spans="2:18" x14ac:dyDescent="0.25">
      <c r="B296" s="24" t="s">
        <v>172</v>
      </c>
      <c r="C296" s="24" t="s">
        <v>157</v>
      </c>
      <c r="D296" s="24" t="s">
        <v>149</v>
      </c>
      <c r="E296" s="25">
        <v>6860</v>
      </c>
      <c r="F296" s="26">
        <v>126</v>
      </c>
      <c r="G296" s="28"/>
      <c r="H296" s="28" t="s">
        <v>163</v>
      </c>
      <c r="I296" s="28" t="s">
        <v>146</v>
      </c>
      <c r="J296" s="28" t="s">
        <v>173</v>
      </c>
      <c r="K296" s="29">
        <v>553</v>
      </c>
      <c r="L296" s="30">
        <v>15</v>
      </c>
      <c r="N296" s="28" t="s">
        <v>163</v>
      </c>
      <c r="O296" s="28" t="s">
        <v>146</v>
      </c>
      <c r="P296" s="28" t="s">
        <v>173</v>
      </c>
      <c r="Q296" s="29">
        <v>553</v>
      </c>
      <c r="R296" s="30">
        <v>15</v>
      </c>
    </row>
    <row r="297" spans="2:18" x14ac:dyDescent="0.25">
      <c r="B297" s="24" t="s">
        <v>142</v>
      </c>
      <c r="C297" s="24" t="s">
        <v>143</v>
      </c>
      <c r="D297" s="24" t="s">
        <v>169</v>
      </c>
      <c r="E297" s="25">
        <v>9002</v>
      </c>
      <c r="F297" s="26">
        <v>72</v>
      </c>
      <c r="G297" s="28"/>
      <c r="H297" s="28" t="s">
        <v>142</v>
      </c>
      <c r="I297" s="28" t="s">
        <v>154</v>
      </c>
      <c r="J297" s="28" t="s">
        <v>159</v>
      </c>
      <c r="K297" s="29">
        <v>5817</v>
      </c>
      <c r="L297" s="30">
        <v>12</v>
      </c>
      <c r="N297" s="28" t="s">
        <v>142</v>
      </c>
      <c r="O297" s="28" t="s">
        <v>154</v>
      </c>
      <c r="P297" s="28" t="s">
        <v>159</v>
      </c>
      <c r="Q297" s="29">
        <v>5817</v>
      </c>
      <c r="R297" s="30">
        <v>12</v>
      </c>
    </row>
    <row r="298" spans="2:18" x14ac:dyDescent="0.25">
      <c r="B298" s="24" t="s">
        <v>153</v>
      </c>
      <c r="C298" s="24" t="s">
        <v>151</v>
      </c>
      <c r="D298" s="24" t="s">
        <v>169</v>
      </c>
      <c r="E298" s="25">
        <v>1400</v>
      </c>
      <c r="F298" s="26">
        <v>135</v>
      </c>
      <c r="G298" s="28"/>
      <c r="H298" s="28" t="s">
        <v>162</v>
      </c>
      <c r="I298" s="28" t="s">
        <v>143</v>
      </c>
      <c r="J298" s="28" t="s">
        <v>161</v>
      </c>
      <c r="K298" s="29">
        <v>4991</v>
      </c>
      <c r="L298" s="30">
        <v>12</v>
      </c>
      <c r="N298" s="28" t="s">
        <v>162</v>
      </c>
      <c r="O298" s="28" t="s">
        <v>143</v>
      </c>
      <c r="P298" s="28" t="s">
        <v>161</v>
      </c>
      <c r="Q298" s="29">
        <v>4991</v>
      </c>
      <c r="R298" s="30">
        <v>12</v>
      </c>
    </row>
    <row r="299" spans="2:18" x14ac:dyDescent="0.25">
      <c r="B299" s="24" t="s">
        <v>172</v>
      </c>
      <c r="C299" s="24" t="s">
        <v>167</v>
      </c>
      <c r="D299" s="24" t="s">
        <v>159</v>
      </c>
      <c r="E299" s="25">
        <v>4053</v>
      </c>
      <c r="F299" s="26">
        <v>24</v>
      </c>
      <c r="G299" s="28"/>
      <c r="H299" s="28" t="s">
        <v>153</v>
      </c>
      <c r="I299" s="28" t="s">
        <v>151</v>
      </c>
      <c r="J299" s="28" t="s">
        <v>147</v>
      </c>
      <c r="K299" s="29">
        <v>6118</v>
      </c>
      <c r="L299" s="30">
        <v>9</v>
      </c>
      <c r="N299" s="28" t="s">
        <v>153</v>
      </c>
      <c r="O299" s="28" t="s">
        <v>151</v>
      </c>
      <c r="P299" s="28" t="s">
        <v>147</v>
      </c>
      <c r="Q299" s="29">
        <v>6118</v>
      </c>
      <c r="R299" s="30">
        <v>9</v>
      </c>
    </row>
    <row r="300" spans="2:18" x14ac:dyDescent="0.25">
      <c r="B300" s="24" t="s">
        <v>160</v>
      </c>
      <c r="C300" s="24" t="s">
        <v>151</v>
      </c>
      <c r="D300" s="24" t="s">
        <v>158</v>
      </c>
      <c r="E300" s="25">
        <v>2149</v>
      </c>
      <c r="F300" s="26">
        <v>117</v>
      </c>
      <c r="G300" s="28"/>
      <c r="H300" s="28" t="s">
        <v>172</v>
      </c>
      <c r="I300" s="28" t="s">
        <v>167</v>
      </c>
      <c r="J300" s="28" t="s">
        <v>179</v>
      </c>
      <c r="K300" s="29">
        <v>4991</v>
      </c>
      <c r="L300" s="30">
        <v>9</v>
      </c>
      <c r="N300" s="28" t="s">
        <v>172</v>
      </c>
      <c r="O300" s="28" t="s">
        <v>167</v>
      </c>
      <c r="P300" s="28" t="s">
        <v>179</v>
      </c>
      <c r="Q300" s="29">
        <v>4991</v>
      </c>
      <c r="R300" s="30">
        <v>9</v>
      </c>
    </row>
    <row r="301" spans="2:18" x14ac:dyDescent="0.25">
      <c r="B301" s="24" t="s">
        <v>164</v>
      </c>
      <c r="C301" s="24" t="s">
        <v>154</v>
      </c>
      <c r="D301" s="24" t="s">
        <v>169</v>
      </c>
      <c r="E301" s="25">
        <v>3640</v>
      </c>
      <c r="F301" s="26">
        <v>51</v>
      </c>
      <c r="G301" s="28"/>
      <c r="H301" s="28" t="s">
        <v>150</v>
      </c>
      <c r="I301" s="28" t="s">
        <v>143</v>
      </c>
      <c r="J301" s="28" t="s">
        <v>178</v>
      </c>
      <c r="K301" s="29">
        <v>2933</v>
      </c>
      <c r="L301" s="30">
        <v>9</v>
      </c>
      <c r="N301" s="28" t="s">
        <v>150</v>
      </c>
      <c r="O301" s="28" t="s">
        <v>143</v>
      </c>
      <c r="P301" s="28" t="s">
        <v>178</v>
      </c>
      <c r="Q301" s="29">
        <v>2933</v>
      </c>
      <c r="R301" s="30">
        <v>9</v>
      </c>
    </row>
    <row r="302" spans="2:18" x14ac:dyDescent="0.25">
      <c r="B302" s="24" t="s">
        <v>163</v>
      </c>
      <c r="C302" s="24" t="s">
        <v>154</v>
      </c>
      <c r="D302" s="24" t="s">
        <v>171</v>
      </c>
      <c r="E302" s="25">
        <v>630</v>
      </c>
      <c r="F302" s="26">
        <v>36</v>
      </c>
      <c r="G302" s="28"/>
      <c r="H302" s="28" t="s">
        <v>162</v>
      </c>
      <c r="I302" s="28" t="s">
        <v>146</v>
      </c>
      <c r="J302" s="28" t="s">
        <v>149</v>
      </c>
      <c r="K302" s="29">
        <v>2744</v>
      </c>
      <c r="L302" s="30">
        <v>9</v>
      </c>
      <c r="N302" s="28" t="s">
        <v>162</v>
      </c>
      <c r="O302" s="28" t="s">
        <v>146</v>
      </c>
      <c r="P302" s="28" t="s">
        <v>149</v>
      </c>
      <c r="Q302" s="29">
        <v>2744</v>
      </c>
      <c r="R302" s="30">
        <v>9</v>
      </c>
    </row>
    <row r="303" spans="2:18" x14ac:dyDescent="0.25">
      <c r="B303" s="24" t="s">
        <v>148</v>
      </c>
      <c r="C303" s="24" t="s">
        <v>146</v>
      </c>
      <c r="D303" s="24" t="s">
        <v>176</v>
      </c>
      <c r="E303" s="25">
        <v>2429</v>
      </c>
      <c r="F303" s="26">
        <v>144</v>
      </c>
      <c r="G303" s="28"/>
      <c r="H303" s="28" t="s">
        <v>148</v>
      </c>
      <c r="I303" s="28" t="s">
        <v>157</v>
      </c>
      <c r="J303" s="28" t="s">
        <v>165</v>
      </c>
      <c r="K303" s="29">
        <v>2408</v>
      </c>
      <c r="L303" s="30">
        <v>9</v>
      </c>
      <c r="N303" s="28" t="s">
        <v>148</v>
      </c>
      <c r="O303" s="28" t="s">
        <v>157</v>
      </c>
      <c r="P303" s="28" t="s">
        <v>165</v>
      </c>
      <c r="Q303" s="29">
        <v>2408</v>
      </c>
      <c r="R303" s="30">
        <v>9</v>
      </c>
    </row>
    <row r="304" spans="2:18" x14ac:dyDescent="0.25">
      <c r="B304" s="24" t="s">
        <v>148</v>
      </c>
      <c r="C304" s="24" t="s">
        <v>151</v>
      </c>
      <c r="D304" s="24" t="s">
        <v>155</v>
      </c>
      <c r="E304" s="25">
        <v>2142</v>
      </c>
      <c r="F304" s="26">
        <v>114</v>
      </c>
      <c r="G304" s="28"/>
      <c r="H304" s="28" t="s">
        <v>153</v>
      </c>
      <c r="I304" s="28" t="s">
        <v>143</v>
      </c>
      <c r="J304" s="28" t="s">
        <v>179</v>
      </c>
      <c r="K304" s="29">
        <v>6818</v>
      </c>
      <c r="L304" s="30">
        <v>6</v>
      </c>
      <c r="N304" s="28" t="s">
        <v>153</v>
      </c>
      <c r="O304" s="28" t="s">
        <v>143</v>
      </c>
      <c r="P304" s="28" t="s">
        <v>179</v>
      </c>
      <c r="Q304" s="29">
        <v>6818</v>
      </c>
      <c r="R304" s="30">
        <v>6</v>
      </c>
    </row>
    <row r="305" spans="2:18" x14ac:dyDescent="0.25">
      <c r="B305" s="24" t="s">
        <v>160</v>
      </c>
      <c r="C305" s="24" t="s">
        <v>143</v>
      </c>
      <c r="D305" s="24" t="s">
        <v>144</v>
      </c>
      <c r="E305" s="25">
        <v>6454</v>
      </c>
      <c r="F305" s="26">
        <v>54</v>
      </c>
      <c r="G305" s="28"/>
      <c r="H305" s="28" t="s">
        <v>172</v>
      </c>
      <c r="I305" s="28" t="s">
        <v>146</v>
      </c>
      <c r="J305" s="28" t="s">
        <v>174</v>
      </c>
      <c r="K305" s="29">
        <v>2562</v>
      </c>
      <c r="L305" s="30">
        <v>6</v>
      </c>
      <c r="N305" s="28" t="s">
        <v>172</v>
      </c>
      <c r="O305" s="28" t="s">
        <v>146</v>
      </c>
      <c r="P305" s="28" t="s">
        <v>174</v>
      </c>
      <c r="Q305" s="29">
        <v>2562</v>
      </c>
      <c r="R305" s="30">
        <v>6</v>
      </c>
    </row>
    <row r="306" spans="2:18" x14ac:dyDescent="0.25">
      <c r="B306" s="24" t="s">
        <v>160</v>
      </c>
      <c r="C306" s="24" t="s">
        <v>143</v>
      </c>
      <c r="D306" s="24" t="s">
        <v>166</v>
      </c>
      <c r="E306" s="25">
        <v>4487</v>
      </c>
      <c r="F306" s="26">
        <v>333</v>
      </c>
      <c r="G306" s="28"/>
      <c r="H306" s="28" t="s">
        <v>153</v>
      </c>
      <c r="I306" s="28" t="s">
        <v>157</v>
      </c>
      <c r="J306" s="28" t="s">
        <v>166</v>
      </c>
      <c r="K306" s="29">
        <v>938</v>
      </c>
      <c r="L306" s="30">
        <v>6</v>
      </c>
      <c r="N306" s="28" t="s">
        <v>153</v>
      </c>
      <c r="O306" s="28" t="s">
        <v>157</v>
      </c>
      <c r="P306" s="28" t="s">
        <v>166</v>
      </c>
      <c r="Q306" s="29">
        <v>938</v>
      </c>
      <c r="R306" s="30">
        <v>6</v>
      </c>
    </row>
    <row r="307" spans="2:18" x14ac:dyDescent="0.25">
      <c r="B307" s="24" t="s">
        <v>164</v>
      </c>
      <c r="C307" s="24" t="s">
        <v>143</v>
      </c>
      <c r="D307" s="24" t="s">
        <v>149</v>
      </c>
      <c r="E307" s="25">
        <v>938</v>
      </c>
      <c r="F307" s="26">
        <v>366</v>
      </c>
      <c r="G307" s="28"/>
      <c r="H307" s="28" t="s">
        <v>162</v>
      </c>
      <c r="I307" s="28" t="s">
        <v>151</v>
      </c>
      <c r="J307" s="28" t="s">
        <v>152</v>
      </c>
      <c r="K307" s="29">
        <v>6111</v>
      </c>
      <c r="L307" s="30">
        <v>3</v>
      </c>
      <c r="N307" s="28" t="s">
        <v>162</v>
      </c>
      <c r="O307" s="28" t="s">
        <v>151</v>
      </c>
      <c r="P307" s="28" t="s">
        <v>152</v>
      </c>
      <c r="Q307" s="29">
        <v>6111</v>
      </c>
      <c r="R307" s="30">
        <v>3</v>
      </c>
    </row>
    <row r="308" spans="2:18" x14ac:dyDescent="0.25">
      <c r="B308" s="24" t="s">
        <v>164</v>
      </c>
      <c r="C308" s="24" t="s">
        <v>157</v>
      </c>
      <c r="D308" s="24" t="s">
        <v>179</v>
      </c>
      <c r="E308" s="25">
        <v>8841</v>
      </c>
      <c r="F308" s="26">
        <v>303</v>
      </c>
      <c r="G308" s="28"/>
      <c r="H308" s="28" t="s">
        <v>150</v>
      </c>
      <c r="I308" s="28" t="s">
        <v>157</v>
      </c>
      <c r="J308" s="28" t="s">
        <v>159</v>
      </c>
      <c r="K308" s="29">
        <v>5915</v>
      </c>
      <c r="L308" s="30">
        <v>3</v>
      </c>
      <c r="N308" s="28" t="s">
        <v>150</v>
      </c>
      <c r="O308" s="28" t="s">
        <v>157</v>
      </c>
      <c r="P308" s="28" t="s">
        <v>159</v>
      </c>
      <c r="Q308" s="29">
        <v>5915</v>
      </c>
      <c r="R308" s="30">
        <v>3</v>
      </c>
    </row>
    <row r="309" spans="2:18" x14ac:dyDescent="0.25">
      <c r="B309" s="24" t="s">
        <v>163</v>
      </c>
      <c r="C309" s="24" t="s">
        <v>154</v>
      </c>
      <c r="D309" s="24" t="s">
        <v>156</v>
      </c>
      <c r="E309" s="25">
        <v>4018</v>
      </c>
      <c r="F309" s="26">
        <v>126</v>
      </c>
      <c r="G309" s="28"/>
      <c r="H309" s="28" t="s">
        <v>163</v>
      </c>
      <c r="I309" s="28" t="s">
        <v>157</v>
      </c>
      <c r="J309" s="28" t="s">
        <v>149</v>
      </c>
      <c r="K309" s="29">
        <v>3549</v>
      </c>
      <c r="L309" s="30">
        <v>3</v>
      </c>
      <c r="N309" s="28" t="s">
        <v>163</v>
      </c>
      <c r="O309" s="28" t="s">
        <v>157</v>
      </c>
      <c r="P309" s="28" t="s">
        <v>149</v>
      </c>
      <c r="Q309" s="29">
        <v>3549</v>
      </c>
      <c r="R309" s="30">
        <v>3</v>
      </c>
    </row>
    <row r="310" spans="2:18" x14ac:dyDescent="0.25">
      <c r="B310" s="24" t="s">
        <v>150</v>
      </c>
      <c r="C310" s="24" t="s">
        <v>143</v>
      </c>
      <c r="D310" s="24" t="s">
        <v>174</v>
      </c>
      <c r="E310" s="25">
        <v>714</v>
      </c>
      <c r="F310" s="26">
        <v>231</v>
      </c>
      <c r="G310" s="28"/>
      <c r="H310" s="28" t="s">
        <v>153</v>
      </c>
      <c r="I310" s="28" t="s">
        <v>154</v>
      </c>
      <c r="J310" s="28" t="s">
        <v>175</v>
      </c>
      <c r="K310" s="29">
        <v>2989</v>
      </c>
      <c r="L310" s="30">
        <v>3</v>
      </c>
      <c r="N310" s="28" t="s">
        <v>153</v>
      </c>
      <c r="O310" s="28" t="s">
        <v>154</v>
      </c>
      <c r="P310" s="28" t="s">
        <v>175</v>
      </c>
      <c r="Q310" s="29">
        <v>2989</v>
      </c>
      <c r="R310" s="30">
        <v>3</v>
      </c>
    </row>
    <row r="311" spans="2:18" x14ac:dyDescent="0.25">
      <c r="B311" s="24" t="s">
        <v>148</v>
      </c>
      <c r="C311" s="24" t="s">
        <v>157</v>
      </c>
      <c r="D311" s="24" t="s">
        <v>155</v>
      </c>
      <c r="E311" s="25">
        <v>3850</v>
      </c>
      <c r="F311" s="26">
        <v>102</v>
      </c>
      <c r="G311" s="28"/>
      <c r="H311" s="28" t="s">
        <v>160</v>
      </c>
      <c r="I311" s="28" t="s">
        <v>143</v>
      </c>
      <c r="J311" s="28" t="s">
        <v>179</v>
      </c>
      <c r="K311" s="29">
        <v>5306</v>
      </c>
      <c r="L311" s="30">
        <v>0</v>
      </c>
      <c r="N311" s="28" t="s">
        <v>160</v>
      </c>
      <c r="O311" s="28" t="s">
        <v>143</v>
      </c>
      <c r="P311" s="28" t="s">
        <v>179</v>
      </c>
      <c r="Q311" s="29">
        <v>5306</v>
      </c>
      <c r="R311" s="30">
        <v>0</v>
      </c>
    </row>
    <row r="315" spans="2:18" x14ac:dyDescent="0.25">
      <c r="C315" s="53" t="s">
        <v>180</v>
      </c>
      <c r="H315" s="53" t="s">
        <v>204</v>
      </c>
      <c r="I315" s="53"/>
      <c r="J315" s="53"/>
      <c r="K315" s="53" t="s">
        <v>204</v>
      </c>
      <c r="L315" s="53"/>
      <c r="M315" s="53"/>
    </row>
    <row r="316" spans="2:18" x14ac:dyDescent="0.25">
      <c r="D316" t="s">
        <v>140</v>
      </c>
      <c r="E316" t="s">
        <v>141</v>
      </c>
      <c r="H316"/>
      <c r="J316" s="28"/>
      <c r="K316" s="26"/>
    </row>
    <row r="317" spans="2:18" x14ac:dyDescent="0.25">
      <c r="C317" t="s">
        <v>181</v>
      </c>
      <c r="D317">
        <f>AVERAGE(Customer[Amount])</f>
        <v>4136.2299999999996</v>
      </c>
      <c r="E317" s="28">
        <f>AVERAGE(Customer[Units])</f>
        <v>152.19999999999999</v>
      </c>
      <c r="H317"/>
      <c r="I317" s="41" t="s">
        <v>141</v>
      </c>
      <c r="J317" s="28"/>
      <c r="K317" s="41" t="s">
        <v>193</v>
      </c>
      <c r="L317" s="41" t="s">
        <v>140</v>
      </c>
      <c r="M317" s="41" t="s">
        <v>141</v>
      </c>
    </row>
    <row r="318" spans="2:18" x14ac:dyDescent="0.25">
      <c r="C318" t="s">
        <v>182</v>
      </c>
      <c r="D318">
        <f>MEDIAN(Customer[Amount])</f>
        <v>3437</v>
      </c>
      <c r="E318" s="28">
        <f>MEDIAN(Customer[Units])</f>
        <v>124.5</v>
      </c>
      <c r="H318" s="18">
        <f>D332</f>
        <v>252469</v>
      </c>
      <c r="I318" s="42">
        <f>SUMIFS(Customer[Units],Customer[Geography],C332)</f>
        <v>8760</v>
      </c>
      <c r="J318" s="28"/>
      <c r="K318" s="35" t="s">
        <v>167</v>
      </c>
      <c r="L318" s="48">
        <f>SUMIFS(Customer[Amount],Customer[Geography],K318)</f>
        <v>252469</v>
      </c>
      <c r="M318" s="49">
        <f>SUMIFS(Customer[Units],Customer[Geography],K318)</f>
        <v>8760</v>
      </c>
    </row>
    <row r="319" spans="2:18" x14ac:dyDescent="0.25">
      <c r="C319" t="s">
        <v>184</v>
      </c>
      <c r="D319">
        <f>MIN(Customer[Amount])</f>
        <v>0</v>
      </c>
      <c r="E319" s="28"/>
      <c r="H319" s="18">
        <f>D333</f>
        <v>237944</v>
      </c>
      <c r="I319" s="42">
        <f>SUMIFS(Customer[Units],Customer[Geography],C333)</f>
        <v>7302</v>
      </c>
      <c r="J319" s="28"/>
      <c r="K319" s="35" t="s">
        <v>151</v>
      </c>
      <c r="L319" s="48">
        <f>SUMIFS(Customer[Amount],Customer[Geography],K319)</f>
        <v>237944</v>
      </c>
      <c r="M319" s="49">
        <f>SUMIFS(Customer[Units],Customer[Geography],K319)</f>
        <v>7302</v>
      </c>
    </row>
    <row r="320" spans="2:18" x14ac:dyDescent="0.25">
      <c r="C320" t="s">
        <v>185</v>
      </c>
      <c r="D320">
        <f>MAX(Customer[Amount])</f>
        <v>16184</v>
      </c>
      <c r="E320" s="28">
        <f>MAX(Customer[Units])</f>
        <v>525</v>
      </c>
      <c r="H320" s="18">
        <f>D334</f>
        <v>218813</v>
      </c>
      <c r="I320" s="42">
        <f>SUMIFS(Customer[Units],Customer[Geography],C334)</f>
        <v>7431</v>
      </c>
      <c r="J320" s="28"/>
      <c r="K320" s="34" t="s">
        <v>143</v>
      </c>
      <c r="L320" s="48">
        <f>SUMIFS(Customer[Amount],Customer[Geography],K320)</f>
        <v>218813</v>
      </c>
      <c r="M320" s="49">
        <f>SUMIFS(Customer[Units],Customer[Geography],K320)</f>
        <v>7431</v>
      </c>
    </row>
    <row r="321" spans="3:28" x14ac:dyDescent="0.25">
      <c r="C321" t="s">
        <v>186</v>
      </c>
      <c r="D321">
        <f>D320-D319</f>
        <v>16184</v>
      </c>
      <c r="H321" s="18">
        <f>D335</f>
        <v>218813</v>
      </c>
      <c r="I321" s="42">
        <f>SUMIFS(Customer[Units],Customer[Geography],C335)</f>
        <v>7431</v>
      </c>
      <c r="J321" s="28"/>
      <c r="K321" s="35" t="s">
        <v>143</v>
      </c>
      <c r="L321" s="48">
        <f>SUMIFS(Customer[Amount],Customer[Geography],K321)</f>
        <v>218813</v>
      </c>
      <c r="M321" s="49">
        <f>SUMIFS(Customer[Units],Customer[Geography],K321)</f>
        <v>7431</v>
      </c>
    </row>
    <row r="322" spans="3:28" x14ac:dyDescent="0.25">
      <c r="C322" s="24" t="s">
        <v>183</v>
      </c>
      <c r="D322" t="e">
        <f>MOD(Customer[Amount],Customer[Units])</f>
        <v>#VALUE!</v>
      </c>
      <c r="H322" s="18">
        <f>D336</f>
        <v>189434</v>
      </c>
      <c r="I322" s="42">
        <f>SUMIFS(Customer[Units],Customer[Geography],C336)</f>
        <v>10158</v>
      </c>
      <c r="J322" s="28"/>
      <c r="K322" s="35" t="s">
        <v>146</v>
      </c>
      <c r="L322" s="48">
        <f>SUMIFS(Customer[Amount],Customer[Geography],K322)</f>
        <v>189434</v>
      </c>
      <c r="M322" s="49">
        <f>SUMIFS(Customer[Units],Customer[Geography],K322)</f>
        <v>10158</v>
      </c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</row>
    <row r="323" spans="3:28" x14ac:dyDescent="0.25">
      <c r="C323" s="24" t="s">
        <v>187</v>
      </c>
      <c r="D323">
        <f>_xlfn.QUARTILE.EXC(Customer[Amount],1)</f>
        <v>1652</v>
      </c>
      <c r="E323" s="28">
        <f>_xlfn.QUARTILE.EXC(Customer[Units],1)</f>
        <v>54</v>
      </c>
      <c r="H323" s="18">
        <f>D337</f>
        <v>173530</v>
      </c>
      <c r="I323" s="42">
        <f>SUMIFS(Customer[Units],Customer[Geography],C337)</f>
        <v>5745</v>
      </c>
      <c r="J323" s="28"/>
      <c r="K323" s="34" t="s">
        <v>154</v>
      </c>
      <c r="L323" s="48">
        <f>SUMIFS(Customer[Amount],Customer[Geography],K323)</f>
        <v>173530</v>
      </c>
      <c r="M323" s="49">
        <f>SUMIFS(Customer[Units],Customer[Geography],K323)</f>
        <v>5745</v>
      </c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7"/>
    </row>
    <row r="324" spans="3:28" x14ac:dyDescent="0.25">
      <c r="C324" s="24" t="s">
        <v>188</v>
      </c>
      <c r="D324">
        <f>_xlfn.QUARTILE.EXC(Customer[Amount],2)</f>
        <v>3437</v>
      </c>
      <c r="E324" s="28">
        <f>_xlfn.QUARTILE.EXC(Customer[Units],2)</f>
        <v>124.5</v>
      </c>
      <c r="H324" s="18">
        <f>D338</f>
        <v>168679</v>
      </c>
      <c r="I324" s="43">
        <f>SUMIFS(Customer[Units],Customer[Geography],C338)</f>
        <v>6264</v>
      </c>
      <c r="J324" s="28"/>
      <c r="K324" s="34" t="s">
        <v>157</v>
      </c>
      <c r="L324" s="48">
        <f>SUMIFS(Customer[Amount],Customer[Geography],K324)</f>
        <v>168679</v>
      </c>
      <c r="M324" s="49">
        <f>SUMIFS(Customer[Units],Customer[Geography],K324)</f>
        <v>6264</v>
      </c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7"/>
    </row>
    <row r="325" spans="3:28" x14ac:dyDescent="0.25">
      <c r="C325" s="24" t="s">
        <v>189</v>
      </c>
      <c r="D325">
        <f>_xlfn.QUARTILE.EXC(Customer[Amount],3)</f>
        <v>6245.75</v>
      </c>
      <c r="E325" s="28">
        <f>_xlfn.QUARTILE.EXC(Customer[Units],3)</f>
        <v>223.5</v>
      </c>
      <c r="H325"/>
      <c r="J325" s="28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7"/>
    </row>
    <row r="326" spans="3:28" x14ac:dyDescent="0.25">
      <c r="C326" s="24" t="s">
        <v>190</v>
      </c>
      <c r="H326"/>
      <c r="J326" s="28"/>
      <c r="K326" s="26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7"/>
    </row>
    <row r="327" spans="3:28" x14ac:dyDescent="0.25">
      <c r="C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7"/>
    </row>
    <row r="328" spans="3:28" x14ac:dyDescent="0.25"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7"/>
    </row>
    <row r="329" spans="3:28" s="28" customFormat="1" x14ac:dyDescent="0.25">
      <c r="C329" s="53" t="s">
        <v>192</v>
      </c>
      <c r="D329" s="53"/>
      <c r="E329" s="53"/>
      <c r="F329" s="53" t="s">
        <v>205</v>
      </c>
      <c r="G329" s="53"/>
      <c r="H329" s="53"/>
      <c r="I329" s="26"/>
      <c r="J329"/>
      <c r="L329" s="53" t="s">
        <v>202</v>
      </c>
      <c r="M329" s="53"/>
      <c r="N329"/>
      <c r="AB329" s="33"/>
    </row>
    <row r="330" spans="3:28" x14ac:dyDescent="0.25">
      <c r="L330" s="28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7"/>
    </row>
    <row r="331" spans="3:28" x14ac:dyDescent="0.25">
      <c r="C331" s="41" t="s">
        <v>193</v>
      </c>
      <c r="D331" s="41" t="s">
        <v>140</v>
      </c>
      <c r="F331" s="44" t="s">
        <v>196</v>
      </c>
      <c r="G331" s="30" t="s">
        <v>195</v>
      </c>
      <c r="H331" s="28" t="s">
        <v>49</v>
      </c>
      <c r="I331" s="18" t="s">
        <v>194</v>
      </c>
      <c r="J331" s="28" t="s">
        <v>198</v>
      </c>
      <c r="L331" s="44" t="s">
        <v>196</v>
      </c>
      <c r="M331" s="28" t="s">
        <v>194</v>
      </c>
      <c r="N331" s="28" t="s">
        <v>195</v>
      </c>
      <c r="W331" s="24"/>
      <c r="X331" s="24"/>
      <c r="Y331" s="24"/>
      <c r="Z331" s="24"/>
      <c r="AA331" s="24"/>
      <c r="AB331" s="27"/>
    </row>
    <row r="332" spans="3:28" x14ac:dyDescent="0.25">
      <c r="C332" s="36" t="s">
        <v>167</v>
      </c>
      <c r="D332" s="37">
        <f>SUMIFS(Customer[Amount],Customer[Geography],C332)</f>
        <v>252469</v>
      </c>
      <c r="F332" s="45" t="s">
        <v>157</v>
      </c>
      <c r="G332" s="30">
        <v>6264</v>
      </c>
      <c r="H332" s="1">
        <v>6264</v>
      </c>
      <c r="I332" s="18">
        <v>168679</v>
      </c>
      <c r="J332" s="1">
        <v>168679</v>
      </c>
      <c r="L332" s="45" t="s">
        <v>179</v>
      </c>
      <c r="M332" s="1">
        <v>70273</v>
      </c>
      <c r="N332" s="1">
        <v>2142</v>
      </c>
      <c r="O332" s="28"/>
      <c r="P332" s="28"/>
      <c r="W332" s="24"/>
      <c r="X332" s="24"/>
      <c r="Y332" s="24"/>
      <c r="Z332" s="24"/>
      <c r="AA332" s="24"/>
      <c r="AB332" s="27"/>
    </row>
    <row r="333" spans="3:28" x14ac:dyDescent="0.25">
      <c r="C333" s="36" t="s">
        <v>151</v>
      </c>
      <c r="D333" s="37">
        <f>SUMIFS(Customer[Amount],Customer[Geography],C333)</f>
        <v>237944</v>
      </c>
      <c r="F333" s="45" t="s">
        <v>151</v>
      </c>
      <c r="G333" s="30">
        <v>7302</v>
      </c>
      <c r="H333" s="1">
        <v>7302</v>
      </c>
      <c r="I333" s="18">
        <v>237944</v>
      </c>
      <c r="J333" s="1">
        <v>237944</v>
      </c>
      <c r="L333" s="45" t="s">
        <v>177</v>
      </c>
      <c r="M333" s="1">
        <v>72373</v>
      </c>
      <c r="N333" s="1">
        <v>3207</v>
      </c>
      <c r="W333" s="24"/>
      <c r="X333" s="24"/>
      <c r="Y333" s="24"/>
      <c r="Z333" s="24"/>
      <c r="AA333" s="24"/>
      <c r="AB333" s="27"/>
    </row>
    <row r="334" spans="3:28" x14ac:dyDescent="0.25">
      <c r="C334" s="38" t="s">
        <v>143</v>
      </c>
      <c r="D334" s="37">
        <f>SUMIFS(Customer[Amount],Customer[Geography],C334)</f>
        <v>218813</v>
      </c>
      <c r="F334" s="45" t="s">
        <v>167</v>
      </c>
      <c r="G334" s="30">
        <v>8760</v>
      </c>
      <c r="H334" s="1">
        <v>8760</v>
      </c>
      <c r="I334" s="18">
        <v>252469</v>
      </c>
      <c r="J334" s="1">
        <v>252469</v>
      </c>
      <c r="L334" s="45" t="s">
        <v>147</v>
      </c>
      <c r="M334" s="1">
        <v>71967</v>
      </c>
      <c r="N334" s="1">
        <v>2301</v>
      </c>
      <c r="W334" s="24"/>
      <c r="X334" s="24"/>
      <c r="Y334" s="24"/>
      <c r="Z334" s="24"/>
      <c r="AA334" s="24"/>
      <c r="AB334" s="27"/>
    </row>
    <row r="335" spans="3:28" x14ac:dyDescent="0.25">
      <c r="C335" s="36" t="s">
        <v>143</v>
      </c>
      <c r="D335" s="37">
        <f>SUMIFS(Customer[Amount],Customer[Geography],C335)</f>
        <v>218813</v>
      </c>
      <c r="F335" s="45" t="s">
        <v>143</v>
      </c>
      <c r="G335" s="30">
        <v>7431</v>
      </c>
      <c r="H335" s="1">
        <v>7431</v>
      </c>
      <c r="I335" s="18">
        <v>218813</v>
      </c>
      <c r="J335" s="1">
        <v>218813</v>
      </c>
      <c r="L335" s="45" t="s">
        <v>176</v>
      </c>
      <c r="M335" s="1">
        <v>69461</v>
      </c>
      <c r="N335" s="1">
        <v>2982</v>
      </c>
      <c r="W335" s="24"/>
      <c r="X335" s="24"/>
      <c r="Y335" s="24"/>
      <c r="Z335" s="24"/>
      <c r="AA335" s="24"/>
      <c r="AB335" s="27"/>
    </row>
    <row r="336" spans="3:28" x14ac:dyDescent="0.25">
      <c r="C336" s="36" t="s">
        <v>146</v>
      </c>
      <c r="D336" s="37">
        <f>SUMIFS(Customer[Amount],Customer[Geography],C336)</f>
        <v>189434</v>
      </c>
      <c r="F336" s="45" t="s">
        <v>154</v>
      </c>
      <c r="G336" s="30">
        <v>5745</v>
      </c>
      <c r="H336" s="1">
        <v>5745</v>
      </c>
      <c r="I336" s="18">
        <v>173530</v>
      </c>
      <c r="J336" s="1">
        <v>173530</v>
      </c>
      <c r="L336" s="45" t="s">
        <v>156</v>
      </c>
      <c r="M336" s="1">
        <v>69160</v>
      </c>
      <c r="N336" s="1">
        <v>1854</v>
      </c>
      <c r="W336" s="24"/>
      <c r="X336" s="24"/>
      <c r="Y336" s="24"/>
      <c r="Z336" s="24"/>
      <c r="AA336" s="24"/>
      <c r="AB336" s="27"/>
    </row>
    <row r="337" spans="3:28" x14ac:dyDescent="0.25">
      <c r="C337" s="38" t="s">
        <v>154</v>
      </c>
      <c r="D337" s="37">
        <f>SUMIFS(Customer[Amount],Customer[Geography],C337)</f>
        <v>173530</v>
      </c>
      <c r="F337" s="45" t="s">
        <v>146</v>
      </c>
      <c r="G337" s="30">
        <v>10158</v>
      </c>
      <c r="H337" s="1">
        <v>10158</v>
      </c>
      <c r="I337" s="18">
        <v>189434</v>
      </c>
      <c r="J337" s="1">
        <v>189434</v>
      </c>
      <c r="L337" s="45" t="s">
        <v>197</v>
      </c>
      <c r="M337" s="1">
        <v>353234</v>
      </c>
      <c r="N337" s="1">
        <v>12486</v>
      </c>
      <c r="W337" s="24"/>
      <c r="X337" s="24"/>
      <c r="Y337" s="24"/>
      <c r="Z337" s="24"/>
      <c r="AA337" s="24"/>
      <c r="AB337" s="27"/>
    </row>
    <row r="338" spans="3:28" x14ac:dyDescent="0.25">
      <c r="C338" s="39" t="s">
        <v>157</v>
      </c>
      <c r="D338" s="40">
        <f>SUMIFS(Customer[Amount],Customer[Geography],C338)</f>
        <v>168679</v>
      </c>
      <c r="W338" s="24"/>
      <c r="X338" s="24"/>
      <c r="Y338" s="24"/>
      <c r="Z338" s="24"/>
      <c r="AA338" s="24"/>
      <c r="AB338" s="27"/>
    </row>
    <row r="339" spans="3:28" x14ac:dyDescent="0.25">
      <c r="W339" s="24"/>
      <c r="X339" s="24"/>
      <c r="Y339" s="24"/>
      <c r="Z339" s="24"/>
      <c r="AA339" s="24"/>
      <c r="AB339" s="27"/>
    </row>
    <row r="340" spans="3:28" x14ac:dyDescent="0.25">
      <c r="W340" s="24"/>
      <c r="X340" s="24"/>
      <c r="Y340" s="24"/>
      <c r="Z340" s="24"/>
      <c r="AA340" s="24"/>
      <c r="AB340" s="27"/>
    </row>
    <row r="341" spans="3:28" x14ac:dyDescent="0.25">
      <c r="W341" s="24"/>
      <c r="X341" s="24"/>
      <c r="Y341" s="24"/>
      <c r="Z341" s="24"/>
      <c r="AA341" s="24"/>
      <c r="AB341" s="27"/>
    </row>
    <row r="342" spans="3:28" x14ac:dyDescent="0.25">
      <c r="C342" s="53" t="s">
        <v>199</v>
      </c>
      <c r="W342" s="24"/>
      <c r="X342" s="24"/>
      <c r="Y342" s="24"/>
      <c r="Z342" s="24"/>
      <c r="AA342" s="24"/>
      <c r="AB342" s="27"/>
    </row>
    <row r="343" spans="3:28" x14ac:dyDescent="0.25">
      <c r="W343" s="24"/>
      <c r="X343" s="24"/>
      <c r="Y343" s="24"/>
      <c r="Z343" s="24"/>
      <c r="AA343" s="24"/>
      <c r="AB343" s="27"/>
    </row>
    <row r="344" spans="3:28" x14ac:dyDescent="0.25">
      <c r="C344" s="31" t="s">
        <v>137</v>
      </c>
      <c r="D344" s="31" t="s">
        <v>138</v>
      </c>
      <c r="E344" s="31" t="s">
        <v>139</v>
      </c>
      <c r="F344" s="32" t="s">
        <v>140</v>
      </c>
      <c r="G344" s="32" t="s">
        <v>141</v>
      </c>
      <c r="H344"/>
      <c r="W344" s="24"/>
      <c r="X344" s="24"/>
      <c r="Y344" s="24"/>
      <c r="Z344" s="24"/>
      <c r="AA344" s="24"/>
      <c r="AB344" s="27"/>
    </row>
    <row r="345" spans="3:28" x14ac:dyDescent="0.25">
      <c r="C345" s="28" t="s">
        <v>142</v>
      </c>
      <c r="D345" s="28" t="s">
        <v>143</v>
      </c>
      <c r="E345" s="28" t="s">
        <v>144</v>
      </c>
      <c r="F345" s="29">
        <v>1624</v>
      </c>
      <c r="G345" s="30">
        <v>114</v>
      </c>
      <c r="H345"/>
      <c r="W345" s="24"/>
      <c r="X345" s="24"/>
      <c r="Y345" s="24"/>
      <c r="Z345" s="24"/>
      <c r="AA345" s="24"/>
      <c r="AB345" s="24"/>
    </row>
    <row r="346" spans="3:28" x14ac:dyDescent="0.25">
      <c r="C346" s="28" t="s">
        <v>145</v>
      </c>
      <c r="D346" s="28" t="s">
        <v>146</v>
      </c>
      <c r="E346" s="28" t="s">
        <v>147</v>
      </c>
      <c r="F346" s="29">
        <v>6706</v>
      </c>
      <c r="G346" s="30">
        <v>459</v>
      </c>
      <c r="W346" s="24"/>
      <c r="X346" s="24"/>
      <c r="Y346" s="24"/>
      <c r="Z346" s="24"/>
      <c r="AA346" s="24"/>
      <c r="AB346" s="24"/>
    </row>
    <row r="347" spans="3:28" x14ac:dyDescent="0.25">
      <c r="C347" s="28" t="s">
        <v>148</v>
      </c>
      <c r="D347" s="28" t="s">
        <v>146</v>
      </c>
      <c r="E347" s="28" t="s">
        <v>149</v>
      </c>
      <c r="F347" s="29">
        <v>959</v>
      </c>
      <c r="G347" s="30">
        <v>147</v>
      </c>
      <c r="W347" s="24"/>
      <c r="X347" s="24"/>
      <c r="Y347" s="24"/>
      <c r="Z347" s="24"/>
      <c r="AA347" s="24"/>
      <c r="AB347" s="24"/>
    </row>
    <row r="348" spans="3:28" x14ac:dyDescent="0.25">
      <c r="C348" s="28" t="s">
        <v>150</v>
      </c>
      <c r="D348" s="28" t="s">
        <v>151</v>
      </c>
      <c r="E348" s="28" t="s">
        <v>152</v>
      </c>
      <c r="F348" s="29">
        <v>9632</v>
      </c>
      <c r="G348" s="30">
        <v>288</v>
      </c>
      <c r="W348" s="24"/>
      <c r="X348" s="24"/>
      <c r="Y348" s="24"/>
      <c r="Z348" s="24"/>
      <c r="AA348" s="24"/>
      <c r="AB348" s="24"/>
    </row>
    <row r="349" spans="3:28" x14ac:dyDescent="0.25">
      <c r="C349" s="28" t="s">
        <v>153</v>
      </c>
      <c r="D349" s="28" t="s">
        <v>154</v>
      </c>
      <c r="E349" s="28" t="s">
        <v>155</v>
      </c>
      <c r="F349" s="29">
        <v>2100</v>
      </c>
      <c r="G349" s="30">
        <v>414</v>
      </c>
      <c r="W349" s="24"/>
      <c r="X349" s="24"/>
      <c r="Y349" s="24"/>
      <c r="Z349" s="24"/>
      <c r="AA349" s="24"/>
      <c r="AB349" s="24"/>
    </row>
    <row r="350" spans="3:28" x14ac:dyDescent="0.25">
      <c r="C350" s="28" t="s">
        <v>142</v>
      </c>
      <c r="D350" s="28" t="s">
        <v>146</v>
      </c>
      <c r="E350" s="28" t="s">
        <v>156</v>
      </c>
      <c r="F350" s="29">
        <v>8869</v>
      </c>
      <c r="G350" s="30">
        <v>432</v>
      </c>
      <c r="W350" s="24"/>
      <c r="X350" s="24"/>
      <c r="Y350" s="24"/>
      <c r="Z350" s="24"/>
      <c r="AA350" s="24"/>
      <c r="AB350" s="24"/>
    </row>
    <row r="351" spans="3:28" x14ac:dyDescent="0.25">
      <c r="C351" s="28" t="s">
        <v>153</v>
      </c>
      <c r="D351" s="28" t="s">
        <v>157</v>
      </c>
      <c r="E351" s="28" t="s">
        <v>158</v>
      </c>
      <c r="F351" s="29">
        <v>2681</v>
      </c>
      <c r="G351" s="30">
        <v>54</v>
      </c>
      <c r="W351" s="24"/>
      <c r="X351" s="24"/>
      <c r="Y351" s="24"/>
      <c r="Z351" s="24"/>
      <c r="AA351" s="24"/>
      <c r="AB351" s="24"/>
    </row>
    <row r="352" spans="3:28" x14ac:dyDescent="0.25">
      <c r="C352" s="28" t="s">
        <v>145</v>
      </c>
      <c r="D352" s="28" t="s">
        <v>146</v>
      </c>
      <c r="E352" s="28" t="s">
        <v>159</v>
      </c>
      <c r="F352" s="29">
        <v>5012</v>
      </c>
      <c r="G352" s="30">
        <v>210</v>
      </c>
      <c r="W352" s="24"/>
      <c r="X352" s="24"/>
      <c r="Y352" s="24"/>
      <c r="Z352" s="24"/>
      <c r="AA352" s="24"/>
      <c r="AB352" s="24"/>
    </row>
    <row r="353" spans="3:28" x14ac:dyDescent="0.25">
      <c r="C353" s="28" t="s">
        <v>160</v>
      </c>
      <c r="D353" s="28" t="s">
        <v>157</v>
      </c>
      <c r="E353" s="28" t="s">
        <v>161</v>
      </c>
      <c r="F353" s="29">
        <v>1281</v>
      </c>
      <c r="G353" s="30">
        <v>75</v>
      </c>
      <c r="I353" s="26"/>
      <c r="W353" s="24"/>
      <c r="X353" s="24"/>
      <c r="Y353" s="24"/>
      <c r="Z353" s="24"/>
      <c r="AA353" s="24"/>
      <c r="AB353" s="24"/>
    </row>
    <row r="354" spans="3:28" x14ac:dyDescent="0.25">
      <c r="C354" s="28" t="s">
        <v>162</v>
      </c>
      <c r="D354" s="28" t="s">
        <v>143</v>
      </c>
      <c r="E354" s="28" t="s">
        <v>161</v>
      </c>
      <c r="F354" s="29">
        <v>4991</v>
      </c>
      <c r="G354" s="30">
        <v>12</v>
      </c>
      <c r="I354" s="26"/>
      <c r="W354" s="24"/>
      <c r="X354" s="24"/>
      <c r="Y354" s="24"/>
      <c r="Z354" s="24"/>
      <c r="AA354" s="24"/>
      <c r="AB354" s="24"/>
    </row>
    <row r="355" spans="3:28" x14ac:dyDescent="0.25">
      <c r="C355" s="28" t="s">
        <v>163</v>
      </c>
      <c r="D355" s="28" t="s">
        <v>154</v>
      </c>
      <c r="E355" s="28" t="s">
        <v>155</v>
      </c>
      <c r="F355" s="29">
        <v>1785</v>
      </c>
      <c r="G355" s="30">
        <v>462</v>
      </c>
      <c r="I355" s="26"/>
      <c r="W355" s="24"/>
      <c r="X355" s="24"/>
      <c r="Y355" s="24"/>
      <c r="Z355" s="24"/>
      <c r="AA355" s="24"/>
      <c r="AB355" s="24"/>
    </row>
    <row r="356" spans="3:28" x14ac:dyDescent="0.25">
      <c r="C356" s="28" t="s">
        <v>164</v>
      </c>
      <c r="D356" s="28" t="s">
        <v>143</v>
      </c>
      <c r="E356" s="28" t="s">
        <v>165</v>
      </c>
      <c r="F356" s="29">
        <v>3983</v>
      </c>
      <c r="G356" s="30">
        <v>144</v>
      </c>
      <c r="I356" s="26"/>
      <c r="W356" s="24"/>
      <c r="X356" s="24"/>
      <c r="Y356" s="24"/>
      <c r="Z356" s="24"/>
      <c r="AA356" s="24"/>
      <c r="AB356" s="24"/>
    </row>
    <row r="357" spans="3:28" x14ac:dyDescent="0.25">
      <c r="C357" s="28" t="s">
        <v>148</v>
      </c>
      <c r="D357" s="28" t="s">
        <v>157</v>
      </c>
      <c r="E357" s="28" t="s">
        <v>166</v>
      </c>
      <c r="F357" s="29">
        <v>2646</v>
      </c>
      <c r="G357" s="30">
        <v>120</v>
      </c>
      <c r="I357" s="26"/>
      <c r="W357" s="24"/>
      <c r="X357" s="24"/>
      <c r="Y357" s="24"/>
      <c r="Z357" s="24"/>
      <c r="AA357" s="24"/>
      <c r="AB357" s="24"/>
    </row>
    <row r="358" spans="3:28" x14ac:dyDescent="0.25">
      <c r="C358" s="28" t="s">
        <v>163</v>
      </c>
      <c r="D358" s="28" t="s">
        <v>167</v>
      </c>
      <c r="E358" s="28" t="s">
        <v>168</v>
      </c>
      <c r="F358" s="29">
        <v>252</v>
      </c>
      <c r="G358" s="30">
        <v>54</v>
      </c>
      <c r="I358" s="26"/>
      <c r="W358" s="24"/>
      <c r="X358" s="24"/>
      <c r="Y358" s="24"/>
      <c r="Z358" s="24"/>
      <c r="AA358" s="24"/>
      <c r="AB358" s="24"/>
    </row>
    <row r="359" spans="3:28" x14ac:dyDescent="0.25">
      <c r="C359" s="28" t="s">
        <v>164</v>
      </c>
      <c r="D359" s="28" t="s">
        <v>146</v>
      </c>
      <c r="E359" s="28" t="s">
        <v>155</v>
      </c>
      <c r="F359" s="29">
        <v>2464</v>
      </c>
      <c r="G359" s="30">
        <v>234</v>
      </c>
      <c r="I359" s="26"/>
      <c r="W359" s="24"/>
      <c r="X359" s="24"/>
      <c r="Y359" s="24"/>
      <c r="Z359" s="24"/>
      <c r="AA359" s="24"/>
      <c r="AB359" s="24"/>
    </row>
    <row r="360" spans="3:28" x14ac:dyDescent="0.25">
      <c r="C360" s="28" t="s">
        <v>164</v>
      </c>
      <c r="D360" s="28" t="s">
        <v>146</v>
      </c>
      <c r="E360" s="28" t="s">
        <v>169</v>
      </c>
      <c r="F360" s="29">
        <v>2114</v>
      </c>
      <c r="G360" s="30">
        <v>66</v>
      </c>
      <c r="I360" s="26"/>
    </row>
    <row r="361" spans="3:28" x14ac:dyDescent="0.25">
      <c r="C361" s="28" t="s">
        <v>153</v>
      </c>
      <c r="D361" s="28" t="s">
        <v>143</v>
      </c>
      <c r="E361" s="28" t="s">
        <v>158</v>
      </c>
      <c r="F361" s="29">
        <v>7693</v>
      </c>
      <c r="G361" s="30">
        <v>87</v>
      </c>
      <c r="I361" s="26"/>
    </row>
    <row r="362" spans="3:28" x14ac:dyDescent="0.25">
      <c r="C362" s="28" t="s">
        <v>162</v>
      </c>
      <c r="D362" s="28" t="s">
        <v>167</v>
      </c>
      <c r="E362" s="28" t="s">
        <v>170</v>
      </c>
      <c r="F362" s="29">
        <v>15610</v>
      </c>
      <c r="G362" s="30">
        <v>339</v>
      </c>
      <c r="I362" s="26"/>
    </row>
    <row r="363" spans="3:28" x14ac:dyDescent="0.25">
      <c r="C363" s="28" t="s">
        <v>150</v>
      </c>
      <c r="D363" s="28" t="s">
        <v>167</v>
      </c>
      <c r="E363" s="28" t="s">
        <v>159</v>
      </c>
      <c r="F363" s="29">
        <v>336</v>
      </c>
      <c r="G363" s="30">
        <v>144</v>
      </c>
      <c r="H363" s="30"/>
    </row>
    <row r="364" spans="3:28" x14ac:dyDescent="0.25">
      <c r="C364" s="28" t="s">
        <v>163</v>
      </c>
      <c r="D364" s="28" t="s">
        <v>154</v>
      </c>
      <c r="E364" s="28" t="s">
        <v>170</v>
      </c>
      <c r="F364" s="29">
        <v>9443</v>
      </c>
      <c r="G364" s="30">
        <v>162</v>
      </c>
      <c r="H364" s="30"/>
    </row>
    <row r="365" spans="3:28" x14ac:dyDescent="0.25">
      <c r="C365" s="28" t="s">
        <v>148</v>
      </c>
      <c r="D365" s="28" t="s">
        <v>167</v>
      </c>
      <c r="E365" s="28" t="s">
        <v>171</v>
      </c>
      <c r="F365" s="29">
        <v>8155</v>
      </c>
      <c r="G365" s="30">
        <v>90</v>
      </c>
      <c r="H365" s="30"/>
    </row>
    <row r="366" spans="3:28" x14ac:dyDescent="0.25">
      <c r="C366" s="28" t="s">
        <v>145</v>
      </c>
      <c r="D366" s="28" t="s">
        <v>157</v>
      </c>
      <c r="E366" s="28" t="s">
        <v>171</v>
      </c>
      <c r="F366" s="29">
        <v>1701</v>
      </c>
      <c r="G366" s="30">
        <v>234</v>
      </c>
      <c r="H366" s="30"/>
    </row>
    <row r="367" spans="3:28" x14ac:dyDescent="0.25">
      <c r="C367" s="28" t="s">
        <v>172</v>
      </c>
      <c r="D367" s="28" t="s">
        <v>157</v>
      </c>
      <c r="E367" s="28" t="s">
        <v>159</v>
      </c>
      <c r="F367" s="29">
        <v>2205</v>
      </c>
      <c r="G367" s="30">
        <v>141</v>
      </c>
      <c r="H367" s="30"/>
    </row>
    <row r="368" spans="3:28" x14ac:dyDescent="0.25">
      <c r="C368" s="28" t="s">
        <v>145</v>
      </c>
      <c r="D368" s="28" t="s">
        <v>143</v>
      </c>
      <c r="E368" s="28" t="s">
        <v>173</v>
      </c>
      <c r="F368" s="29">
        <v>1771</v>
      </c>
      <c r="G368" s="30">
        <v>204</v>
      </c>
      <c r="H368" s="30"/>
    </row>
    <row r="369" spans="3:13" x14ac:dyDescent="0.25">
      <c r="C369" s="28" t="s">
        <v>150</v>
      </c>
      <c r="D369" s="28" t="s">
        <v>146</v>
      </c>
      <c r="E369" s="28" t="s">
        <v>174</v>
      </c>
      <c r="F369" s="29">
        <v>2114</v>
      </c>
      <c r="G369" s="30">
        <v>186</v>
      </c>
      <c r="H369" s="30"/>
    </row>
    <row r="370" spans="3:13" x14ac:dyDescent="0.25">
      <c r="C370" s="28" t="s">
        <v>150</v>
      </c>
      <c r="D370" s="28" t="s">
        <v>151</v>
      </c>
      <c r="E370" s="28" t="s">
        <v>168</v>
      </c>
      <c r="F370" s="29">
        <v>10311</v>
      </c>
      <c r="G370" s="30">
        <v>231</v>
      </c>
      <c r="H370" s="30"/>
    </row>
    <row r="371" spans="3:13" x14ac:dyDescent="0.25">
      <c r="C371" s="28" t="s">
        <v>164</v>
      </c>
      <c r="D371" s="28" t="s">
        <v>154</v>
      </c>
      <c r="E371" s="28" t="s">
        <v>166</v>
      </c>
      <c r="F371" s="29">
        <v>21</v>
      </c>
      <c r="G371" s="30">
        <v>168</v>
      </c>
      <c r="H371" s="30"/>
    </row>
    <row r="372" spans="3:13" x14ac:dyDescent="0.25">
      <c r="C372" s="28" t="s">
        <v>172</v>
      </c>
      <c r="D372" s="28" t="s">
        <v>146</v>
      </c>
      <c r="E372" s="28" t="s">
        <v>170</v>
      </c>
      <c r="F372" s="29">
        <v>1974</v>
      </c>
      <c r="G372" s="30">
        <v>195</v>
      </c>
      <c r="H372" s="30"/>
    </row>
    <row r="373" spans="3:13" x14ac:dyDescent="0.25">
      <c r="C373" s="28" t="s">
        <v>162</v>
      </c>
      <c r="D373" s="28" t="s">
        <v>151</v>
      </c>
      <c r="E373" s="28" t="s">
        <v>171</v>
      </c>
      <c r="F373" s="29">
        <v>6314</v>
      </c>
      <c r="G373" s="30">
        <v>15</v>
      </c>
      <c r="H373" s="30"/>
    </row>
    <row r="374" spans="3:13" x14ac:dyDescent="0.25">
      <c r="C374" s="28" t="s">
        <v>172</v>
      </c>
      <c r="D374" s="28" t="s">
        <v>143</v>
      </c>
      <c r="E374" s="28" t="s">
        <v>171</v>
      </c>
      <c r="F374" s="29">
        <v>4683</v>
      </c>
      <c r="G374" s="30">
        <v>30</v>
      </c>
      <c r="H374" s="30"/>
    </row>
    <row r="375" spans="3:13" x14ac:dyDescent="0.25">
      <c r="C375" s="28" t="s">
        <v>150</v>
      </c>
      <c r="D375" s="28" t="s">
        <v>143</v>
      </c>
      <c r="E375" s="28" t="s">
        <v>175</v>
      </c>
      <c r="F375" s="29">
        <v>6398</v>
      </c>
      <c r="G375" s="30">
        <v>102</v>
      </c>
      <c r="H375" s="30"/>
    </row>
    <row r="376" spans="3:13" x14ac:dyDescent="0.25">
      <c r="C376" s="28" t="s">
        <v>163</v>
      </c>
      <c r="D376" s="28" t="s">
        <v>146</v>
      </c>
      <c r="E376" s="28" t="s">
        <v>173</v>
      </c>
      <c r="F376" s="29">
        <v>553</v>
      </c>
      <c r="G376" s="30">
        <v>15</v>
      </c>
      <c r="H376" s="30"/>
    </row>
    <row r="377" spans="3:13" x14ac:dyDescent="0.25">
      <c r="C377" s="28" t="s">
        <v>145</v>
      </c>
      <c r="D377" s="28" t="s">
        <v>154</v>
      </c>
      <c r="E377" s="28" t="s">
        <v>144</v>
      </c>
      <c r="F377" s="29">
        <v>7021</v>
      </c>
      <c r="G377" s="30">
        <v>183</v>
      </c>
      <c r="H377" s="30"/>
    </row>
    <row r="378" spans="3:13" x14ac:dyDescent="0.25">
      <c r="C378" s="28" t="s">
        <v>142</v>
      </c>
      <c r="D378" s="28" t="s">
        <v>154</v>
      </c>
      <c r="E378" s="28" t="s">
        <v>159</v>
      </c>
      <c r="F378" s="29">
        <v>5817</v>
      </c>
      <c r="G378" s="30">
        <v>12</v>
      </c>
      <c r="I378" s="53" t="s">
        <v>206</v>
      </c>
      <c r="J378" s="53"/>
    </row>
    <row r="379" spans="3:13" x14ac:dyDescent="0.25">
      <c r="C379" s="28" t="s">
        <v>150</v>
      </c>
      <c r="D379" s="28" t="s">
        <v>154</v>
      </c>
      <c r="E379" s="28" t="s">
        <v>161</v>
      </c>
      <c r="F379" s="29">
        <v>3976</v>
      </c>
      <c r="G379" s="30">
        <v>72</v>
      </c>
      <c r="I379" s="53" t="s">
        <v>200</v>
      </c>
      <c r="J379" s="53"/>
      <c r="L379" s="53" t="s">
        <v>201</v>
      </c>
      <c r="M379" s="53"/>
    </row>
    <row r="380" spans="3:13" x14ac:dyDescent="0.25">
      <c r="C380" s="28" t="s">
        <v>153</v>
      </c>
      <c r="D380" s="28" t="s">
        <v>157</v>
      </c>
      <c r="E380" s="28" t="s">
        <v>176</v>
      </c>
      <c r="F380" s="29">
        <v>1134</v>
      </c>
      <c r="G380" s="30">
        <v>282</v>
      </c>
      <c r="I380" s="26"/>
    </row>
    <row r="381" spans="3:13" x14ac:dyDescent="0.25">
      <c r="C381" s="28" t="s">
        <v>163</v>
      </c>
      <c r="D381" s="28" t="s">
        <v>154</v>
      </c>
      <c r="E381" s="28" t="s">
        <v>177</v>
      </c>
      <c r="F381" s="29">
        <v>6027</v>
      </c>
      <c r="G381" s="30">
        <v>144</v>
      </c>
      <c r="I381" s="44" t="s">
        <v>196</v>
      </c>
      <c r="J381" t="s">
        <v>194</v>
      </c>
      <c r="L381" s="44" t="s">
        <v>196</v>
      </c>
      <c r="M381" t="s">
        <v>194</v>
      </c>
    </row>
    <row r="382" spans="3:13" x14ac:dyDescent="0.25">
      <c r="C382" s="28" t="s">
        <v>153</v>
      </c>
      <c r="D382" s="28" t="s">
        <v>143</v>
      </c>
      <c r="E382" s="28" t="s">
        <v>166</v>
      </c>
      <c r="F382" s="29">
        <v>1904</v>
      </c>
      <c r="G382" s="30">
        <v>405</v>
      </c>
      <c r="I382" s="45" t="s">
        <v>146</v>
      </c>
      <c r="J382" s="1">
        <v>136787</v>
      </c>
      <c r="L382" s="45" t="s">
        <v>157</v>
      </c>
      <c r="M382" s="1">
        <v>108094</v>
      </c>
    </row>
    <row r="383" spans="3:13" x14ac:dyDescent="0.25">
      <c r="C383" s="28" t="s">
        <v>160</v>
      </c>
      <c r="D383" s="28" t="s">
        <v>167</v>
      </c>
      <c r="E383" s="28" t="s">
        <v>147</v>
      </c>
      <c r="F383" s="29">
        <v>3262</v>
      </c>
      <c r="G383" s="30">
        <v>75</v>
      </c>
      <c r="I383" s="46" t="s">
        <v>145</v>
      </c>
      <c r="J383" s="1">
        <v>25151</v>
      </c>
      <c r="L383" s="46" t="s">
        <v>163</v>
      </c>
      <c r="M383" s="1">
        <v>18928</v>
      </c>
    </row>
    <row r="384" spans="3:13" x14ac:dyDescent="0.25">
      <c r="C384" s="28" t="s">
        <v>142</v>
      </c>
      <c r="D384" s="28" t="s">
        <v>167</v>
      </c>
      <c r="E384" s="28" t="s">
        <v>176</v>
      </c>
      <c r="F384" s="29">
        <v>2289</v>
      </c>
      <c r="G384" s="30">
        <v>135</v>
      </c>
      <c r="I384" s="46" t="s">
        <v>160</v>
      </c>
      <c r="J384" s="1">
        <v>28546</v>
      </c>
      <c r="L384" s="46" t="s">
        <v>160</v>
      </c>
      <c r="M384" s="1">
        <v>18865</v>
      </c>
    </row>
    <row r="385" spans="3:13" x14ac:dyDescent="0.25">
      <c r="C385" s="28" t="s">
        <v>162</v>
      </c>
      <c r="D385" s="28" t="s">
        <v>167</v>
      </c>
      <c r="E385" s="28" t="s">
        <v>176</v>
      </c>
      <c r="F385" s="29">
        <v>6986</v>
      </c>
      <c r="G385" s="30">
        <v>21</v>
      </c>
      <c r="I385" s="46" t="s">
        <v>162</v>
      </c>
      <c r="J385" s="1">
        <v>28273</v>
      </c>
      <c r="L385" s="46" t="s">
        <v>162</v>
      </c>
      <c r="M385" s="1">
        <v>25221</v>
      </c>
    </row>
    <row r="386" spans="3:13" x14ac:dyDescent="0.25">
      <c r="C386" s="28" t="s">
        <v>163</v>
      </c>
      <c r="D386" s="28" t="s">
        <v>157</v>
      </c>
      <c r="E386" s="28" t="s">
        <v>171</v>
      </c>
      <c r="F386" s="29">
        <v>4417</v>
      </c>
      <c r="G386" s="30">
        <v>153</v>
      </c>
      <c r="I386" s="46" t="s">
        <v>164</v>
      </c>
      <c r="J386" s="1">
        <v>16492</v>
      </c>
      <c r="L386" s="46" t="s">
        <v>148</v>
      </c>
      <c r="M386" s="1">
        <v>24983</v>
      </c>
    </row>
    <row r="387" spans="3:13" x14ac:dyDescent="0.25">
      <c r="C387" s="28" t="s">
        <v>153</v>
      </c>
      <c r="D387" s="28" t="s">
        <v>167</v>
      </c>
      <c r="E387" s="28" t="s">
        <v>174</v>
      </c>
      <c r="F387" s="29">
        <v>1442</v>
      </c>
      <c r="G387" s="30">
        <v>15</v>
      </c>
      <c r="I387" s="46" t="s">
        <v>142</v>
      </c>
      <c r="J387" s="1">
        <v>38325</v>
      </c>
      <c r="L387" s="46" t="s">
        <v>142</v>
      </c>
      <c r="M387" s="1">
        <v>20097</v>
      </c>
    </row>
    <row r="388" spans="3:13" x14ac:dyDescent="0.25">
      <c r="C388" s="28" t="s">
        <v>164</v>
      </c>
      <c r="D388" s="28" t="s">
        <v>146</v>
      </c>
      <c r="E388" s="28" t="s">
        <v>161</v>
      </c>
      <c r="F388" s="29">
        <v>2415</v>
      </c>
      <c r="G388" s="30">
        <v>255</v>
      </c>
      <c r="I388" s="45" t="s">
        <v>154</v>
      </c>
      <c r="J388" s="1">
        <v>128303</v>
      </c>
      <c r="L388" s="45" t="s">
        <v>151</v>
      </c>
      <c r="M388" s="1">
        <v>155617</v>
      </c>
    </row>
    <row r="389" spans="3:13" x14ac:dyDescent="0.25">
      <c r="C389" s="28" t="s">
        <v>163</v>
      </c>
      <c r="D389" s="28" t="s">
        <v>143</v>
      </c>
      <c r="E389" s="28" t="s">
        <v>173</v>
      </c>
      <c r="F389" s="29">
        <v>238</v>
      </c>
      <c r="G389" s="30">
        <v>18</v>
      </c>
      <c r="I389" s="46" t="s">
        <v>163</v>
      </c>
      <c r="J389" s="1">
        <v>45752</v>
      </c>
      <c r="L389" s="46" t="s">
        <v>163</v>
      </c>
      <c r="M389" s="1">
        <v>23709</v>
      </c>
    </row>
    <row r="390" spans="3:13" x14ac:dyDescent="0.25">
      <c r="C390" s="28" t="s">
        <v>153</v>
      </c>
      <c r="D390" s="28" t="s">
        <v>143</v>
      </c>
      <c r="E390" s="28" t="s">
        <v>171</v>
      </c>
      <c r="F390" s="29">
        <v>4949</v>
      </c>
      <c r="G390" s="30">
        <v>189</v>
      </c>
      <c r="I390" s="46" t="s">
        <v>145</v>
      </c>
      <c r="J390" s="1">
        <v>27132</v>
      </c>
      <c r="L390" s="46" t="s">
        <v>150</v>
      </c>
      <c r="M390" s="1">
        <v>39242</v>
      </c>
    </row>
    <row r="391" spans="3:13" x14ac:dyDescent="0.25">
      <c r="C391" s="28" t="s">
        <v>162</v>
      </c>
      <c r="D391" s="28" t="s">
        <v>157</v>
      </c>
      <c r="E391" s="28" t="s">
        <v>147</v>
      </c>
      <c r="F391" s="29">
        <v>5075</v>
      </c>
      <c r="G391" s="30">
        <v>21</v>
      </c>
      <c r="I391" s="46" t="s">
        <v>162</v>
      </c>
      <c r="J391" s="1">
        <v>16548</v>
      </c>
      <c r="L391" s="46" t="s">
        <v>153</v>
      </c>
      <c r="M391" s="1">
        <v>27377</v>
      </c>
    </row>
    <row r="392" spans="3:13" x14ac:dyDescent="0.25">
      <c r="C392" s="28" t="s">
        <v>164</v>
      </c>
      <c r="D392" s="28" t="s">
        <v>151</v>
      </c>
      <c r="E392" s="28" t="s">
        <v>166</v>
      </c>
      <c r="F392" s="29">
        <v>9198</v>
      </c>
      <c r="G392" s="30">
        <v>36</v>
      </c>
      <c r="I392" s="46" t="s">
        <v>172</v>
      </c>
      <c r="J392" s="1">
        <v>17808</v>
      </c>
      <c r="L392" s="46" t="s">
        <v>162</v>
      </c>
      <c r="M392" s="1">
        <v>39620</v>
      </c>
    </row>
    <row r="393" spans="3:13" x14ac:dyDescent="0.25">
      <c r="C393" s="28" t="s">
        <v>153</v>
      </c>
      <c r="D393" s="28" t="s">
        <v>167</v>
      </c>
      <c r="E393" s="28" t="s">
        <v>169</v>
      </c>
      <c r="F393" s="29">
        <v>3339</v>
      </c>
      <c r="G393" s="30">
        <v>75</v>
      </c>
      <c r="I393" s="46" t="s">
        <v>142</v>
      </c>
      <c r="J393" s="1">
        <v>21063</v>
      </c>
      <c r="L393" s="46" t="s">
        <v>148</v>
      </c>
      <c r="M393" s="1">
        <v>25669</v>
      </c>
    </row>
    <row r="394" spans="3:13" x14ac:dyDescent="0.25">
      <c r="C394" s="28" t="s">
        <v>142</v>
      </c>
      <c r="D394" s="28" t="s">
        <v>167</v>
      </c>
      <c r="E394" s="28" t="s">
        <v>165</v>
      </c>
      <c r="F394" s="29">
        <v>5019</v>
      </c>
      <c r="G394" s="30">
        <v>156</v>
      </c>
      <c r="I394" s="45" t="s">
        <v>143</v>
      </c>
      <c r="J394" s="1">
        <v>142093</v>
      </c>
      <c r="L394" s="45" t="s">
        <v>167</v>
      </c>
      <c r="M394" s="1">
        <v>182161</v>
      </c>
    </row>
    <row r="395" spans="3:13" x14ac:dyDescent="0.25">
      <c r="C395" s="28" t="s">
        <v>162</v>
      </c>
      <c r="D395" s="28" t="s">
        <v>151</v>
      </c>
      <c r="E395" s="28" t="s">
        <v>166</v>
      </c>
      <c r="F395" s="29">
        <v>16184</v>
      </c>
      <c r="G395" s="30">
        <v>39</v>
      </c>
      <c r="I395" s="46" t="s">
        <v>163</v>
      </c>
      <c r="J395" s="1">
        <v>25655</v>
      </c>
      <c r="L395" s="46" t="s">
        <v>160</v>
      </c>
      <c r="M395" s="1">
        <v>31661</v>
      </c>
    </row>
    <row r="396" spans="3:13" x14ac:dyDescent="0.25">
      <c r="C396" s="28" t="s">
        <v>153</v>
      </c>
      <c r="D396" s="28" t="s">
        <v>151</v>
      </c>
      <c r="E396" s="28" t="s">
        <v>178</v>
      </c>
      <c r="F396" s="29">
        <v>497</v>
      </c>
      <c r="G396" s="30">
        <v>63</v>
      </c>
      <c r="I396" s="46" t="s">
        <v>160</v>
      </c>
      <c r="J396" s="1">
        <v>43568</v>
      </c>
      <c r="L396" s="46" t="s">
        <v>153</v>
      </c>
      <c r="M396" s="1">
        <v>33670</v>
      </c>
    </row>
    <row r="397" spans="3:13" x14ac:dyDescent="0.25">
      <c r="C397" s="28" t="s">
        <v>163</v>
      </c>
      <c r="D397" s="28" t="s">
        <v>151</v>
      </c>
      <c r="E397" s="28" t="s">
        <v>169</v>
      </c>
      <c r="F397" s="29">
        <v>8211</v>
      </c>
      <c r="G397" s="30">
        <v>75</v>
      </c>
      <c r="I397" s="46" t="s">
        <v>153</v>
      </c>
      <c r="J397" s="1">
        <v>26985</v>
      </c>
      <c r="L397" s="46" t="s">
        <v>162</v>
      </c>
      <c r="M397" s="1">
        <v>41559</v>
      </c>
    </row>
    <row r="398" spans="3:13" x14ac:dyDescent="0.25">
      <c r="C398" s="28" t="s">
        <v>163</v>
      </c>
      <c r="D398" s="28" t="s">
        <v>157</v>
      </c>
      <c r="E398" s="28" t="s">
        <v>177</v>
      </c>
      <c r="F398" s="29">
        <v>6580</v>
      </c>
      <c r="G398" s="30">
        <v>183</v>
      </c>
      <c r="I398" s="46" t="s">
        <v>148</v>
      </c>
      <c r="J398" s="1">
        <v>21434</v>
      </c>
      <c r="L398" s="46" t="s">
        <v>164</v>
      </c>
      <c r="M398" s="1">
        <v>35847</v>
      </c>
    </row>
    <row r="399" spans="3:13" x14ac:dyDescent="0.25">
      <c r="C399" s="28" t="s">
        <v>150</v>
      </c>
      <c r="D399" s="28" t="s">
        <v>146</v>
      </c>
      <c r="E399" s="28" t="s">
        <v>168</v>
      </c>
      <c r="F399" s="29">
        <v>4760</v>
      </c>
      <c r="G399" s="30">
        <v>69</v>
      </c>
      <c r="I399" s="46" t="s">
        <v>142</v>
      </c>
      <c r="J399" s="1">
        <v>24451</v>
      </c>
      <c r="L399" s="46" t="s">
        <v>148</v>
      </c>
      <c r="M399" s="1">
        <v>39424</v>
      </c>
    </row>
    <row r="400" spans="3:13" x14ac:dyDescent="0.25">
      <c r="C400" s="28" t="s">
        <v>142</v>
      </c>
      <c r="D400" s="28" t="s">
        <v>151</v>
      </c>
      <c r="E400" s="28" t="s">
        <v>155</v>
      </c>
      <c r="F400" s="29">
        <v>5439</v>
      </c>
      <c r="G400" s="30">
        <v>30</v>
      </c>
      <c r="I400" s="45" t="s">
        <v>167</v>
      </c>
      <c r="J400" s="1">
        <v>182161</v>
      </c>
      <c r="L400" s="45" t="s">
        <v>143</v>
      </c>
      <c r="M400" s="1">
        <v>142093</v>
      </c>
    </row>
    <row r="401" spans="3:13" x14ac:dyDescent="0.25">
      <c r="C401" s="28" t="s">
        <v>150</v>
      </c>
      <c r="D401" s="28" t="s">
        <v>167</v>
      </c>
      <c r="E401" s="28" t="s">
        <v>165</v>
      </c>
      <c r="F401" s="29">
        <v>1463</v>
      </c>
      <c r="G401" s="30">
        <v>39</v>
      </c>
      <c r="I401" s="46" t="s">
        <v>160</v>
      </c>
      <c r="J401" s="1">
        <v>31661</v>
      </c>
      <c r="L401" s="46" t="s">
        <v>163</v>
      </c>
      <c r="M401" s="1">
        <v>25655</v>
      </c>
    </row>
    <row r="402" spans="3:13" x14ac:dyDescent="0.25">
      <c r="C402" s="28" t="s">
        <v>164</v>
      </c>
      <c r="D402" s="28" t="s">
        <v>167</v>
      </c>
      <c r="E402" s="28" t="s">
        <v>147</v>
      </c>
      <c r="F402" s="29">
        <v>7777</v>
      </c>
      <c r="G402" s="30">
        <v>504</v>
      </c>
      <c r="I402" s="46" t="s">
        <v>153</v>
      </c>
      <c r="J402" s="1">
        <v>33670</v>
      </c>
      <c r="L402" s="46" t="s">
        <v>160</v>
      </c>
      <c r="M402" s="1">
        <v>43568</v>
      </c>
    </row>
    <row r="403" spans="3:13" x14ac:dyDescent="0.25">
      <c r="C403" s="28" t="s">
        <v>148</v>
      </c>
      <c r="D403" s="28" t="s">
        <v>143</v>
      </c>
      <c r="E403" s="28" t="s">
        <v>169</v>
      </c>
      <c r="F403" s="29">
        <v>1085</v>
      </c>
      <c r="G403" s="30">
        <v>273</v>
      </c>
      <c r="I403" s="46" t="s">
        <v>162</v>
      </c>
      <c r="J403" s="1">
        <v>41559</v>
      </c>
      <c r="L403" s="46" t="s">
        <v>153</v>
      </c>
      <c r="M403" s="1">
        <v>26985</v>
      </c>
    </row>
    <row r="404" spans="3:13" x14ac:dyDescent="0.25">
      <c r="C404" s="28" t="s">
        <v>162</v>
      </c>
      <c r="D404" s="28" t="s">
        <v>143</v>
      </c>
      <c r="E404" s="28" t="s">
        <v>158</v>
      </c>
      <c r="F404" s="29">
        <v>182</v>
      </c>
      <c r="G404" s="30">
        <v>48</v>
      </c>
      <c r="I404" s="46" t="s">
        <v>164</v>
      </c>
      <c r="J404" s="1">
        <v>35847</v>
      </c>
      <c r="L404" s="46" t="s">
        <v>148</v>
      </c>
      <c r="M404" s="1">
        <v>21434</v>
      </c>
    </row>
    <row r="405" spans="3:13" x14ac:dyDescent="0.25">
      <c r="C405" s="28" t="s">
        <v>153</v>
      </c>
      <c r="D405" s="28" t="s">
        <v>167</v>
      </c>
      <c r="E405" s="28" t="s">
        <v>176</v>
      </c>
      <c r="F405" s="29">
        <v>4242</v>
      </c>
      <c r="G405" s="30">
        <v>207</v>
      </c>
      <c r="I405" s="46" t="s">
        <v>148</v>
      </c>
      <c r="J405" s="1">
        <v>39424</v>
      </c>
      <c r="L405" s="46" t="s">
        <v>142</v>
      </c>
      <c r="M405" s="1">
        <v>24451</v>
      </c>
    </row>
    <row r="406" spans="3:13" x14ac:dyDescent="0.25">
      <c r="C406" s="28" t="s">
        <v>153</v>
      </c>
      <c r="D406" s="28" t="s">
        <v>151</v>
      </c>
      <c r="E406" s="28" t="s">
        <v>147</v>
      </c>
      <c r="F406" s="29">
        <v>6118</v>
      </c>
      <c r="G406" s="30">
        <v>9</v>
      </c>
      <c r="I406" s="45" t="s">
        <v>151</v>
      </c>
      <c r="J406" s="1">
        <v>155617</v>
      </c>
      <c r="L406" s="45" t="s">
        <v>154</v>
      </c>
      <c r="M406" s="1">
        <v>128303</v>
      </c>
    </row>
    <row r="407" spans="3:13" x14ac:dyDescent="0.25">
      <c r="C407" s="28" t="s">
        <v>172</v>
      </c>
      <c r="D407" s="28" t="s">
        <v>151</v>
      </c>
      <c r="E407" s="28" t="s">
        <v>171</v>
      </c>
      <c r="F407" s="29">
        <v>2317</v>
      </c>
      <c r="G407" s="30">
        <v>261</v>
      </c>
      <c r="I407" s="46" t="s">
        <v>163</v>
      </c>
      <c r="J407" s="1">
        <v>23709</v>
      </c>
      <c r="L407" s="46" t="s">
        <v>163</v>
      </c>
      <c r="M407" s="1">
        <v>45752</v>
      </c>
    </row>
    <row r="408" spans="3:13" x14ac:dyDescent="0.25">
      <c r="C408" s="28" t="s">
        <v>153</v>
      </c>
      <c r="D408" s="28" t="s">
        <v>157</v>
      </c>
      <c r="E408" s="28" t="s">
        <v>166</v>
      </c>
      <c r="F408" s="29">
        <v>938</v>
      </c>
      <c r="G408" s="30">
        <v>6</v>
      </c>
      <c r="I408" s="46" t="s">
        <v>150</v>
      </c>
      <c r="J408" s="1">
        <v>39242</v>
      </c>
      <c r="L408" s="46" t="s">
        <v>145</v>
      </c>
      <c r="M408" s="1">
        <v>27132</v>
      </c>
    </row>
    <row r="409" spans="3:13" x14ac:dyDescent="0.25">
      <c r="C409" s="28" t="s">
        <v>145</v>
      </c>
      <c r="D409" s="28" t="s">
        <v>143</v>
      </c>
      <c r="E409" s="28" t="s">
        <v>174</v>
      </c>
      <c r="F409" s="29">
        <v>9709</v>
      </c>
      <c r="G409" s="30">
        <v>30</v>
      </c>
      <c r="I409" s="46" t="s">
        <v>153</v>
      </c>
      <c r="J409" s="1">
        <v>27377</v>
      </c>
      <c r="L409" s="46" t="s">
        <v>162</v>
      </c>
      <c r="M409" s="1">
        <v>16548</v>
      </c>
    </row>
    <row r="410" spans="3:13" x14ac:dyDescent="0.25">
      <c r="C410" s="28" t="s">
        <v>160</v>
      </c>
      <c r="D410" s="28" t="s">
        <v>167</v>
      </c>
      <c r="E410" s="28" t="s">
        <v>170</v>
      </c>
      <c r="F410" s="29">
        <v>2205</v>
      </c>
      <c r="G410" s="30">
        <v>138</v>
      </c>
      <c r="I410" s="46" t="s">
        <v>162</v>
      </c>
      <c r="J410" s="1">
        <v>39620</v>
      </c>
      <c r="L410" s="46" t="s">
        <v>172</v>
      </c>
      <c r="M410" s="1">
        <v>17808</v>
      </c>
    </row>
    <row r="411" spans="3:13" x14ac:dyDescent="0.25">
      <c r="C411" s="28" t="s">
        <v>160</v>
      </c>
      <c r="D411" s="28" t="s">
        <v>143</v>
      </c>
      <c r="E411" s="28" t="s">
        <v>165</v>
      </c>
      <c r="F411" s="29">
        <v>4487</v>
      </c>
      <c r="G411" s="30">
        <v>111</v>
      </c>
      <c r="I411" s="46" t="s">
        <v>148</v>
      </c>
      <c r="J411" s="1">
        <v>25669</v>
      </c>
      <c r="L411" s="46" t="s">
        <v>142</v>
      </c>
      <c r="M411" s="1">
        <v>21063</v>
      </c>
    </row>
    <row r="412" spans="3:13" x14ac:dyDescent="0.25">
      <c r="C412" s="28" t="s">
        <v>162</v>
      </c>
      <c r="D412" s="28" t="s">
        <v>146</v>
      </c>
      <c r="E412" s="28" t="s">
        <v>152</v>
      </c>
      <c r="F412" s="29">
        <v>2415</v>
      </c>
      <c r="G412" s="30">
        <v>15</v>
      </c>
      <c r="I412" s="45" t="s">
        <v>157</v>
      </c>
      <c r="J412" s="1">
        <v>108094</v>
      </c>
      <c r="L412" s="45" t="s">
        <v>146</v>
      </c>
      <c r="M412" s="1">
        <v>136787</v>
      </c>
    </row>
    <row r="413" spans="3:13" x14ac:dyDescent="0.25">
      <c r="C413" s="28" t="s">
        <v>142</v>
      </c>
      <c r="D413" s="28" t="s">
        <v>167</v>
      </c>
      <c r="E413" s="28" t="s">
        <v>173</v>
      </c>
      <c r="F413" s="29">
        <v>4018</v>
      </c>
      <c r="G413" s="30">
        <v>162</v>
      </c>
      <c r="I413" s="46" t="s">
        <v>163</v>
      </c>
      <c r="J413" s="1">
        <v>18928</v>
      </c>
      <c r="L413" s="46" t="s">
        <v>145</v>
      </c>
      <c r="M413" s="1">
        <v>25151</v>
      </c>
    </row>
    <row r="414" spans="3:13" x14ac:dyDescent="0.25">
      <c r="C414" s="28" t="s">
        <v>162</v>
      </c>
      <c r="D414" s="28" t="s">
        <v>167</v>
      </c>
      <c r="E414" s="28" t="s">
        <v>173</v>
      </c>
      <c r="F414" s="29">
        <v>861</v>
      </c>
      <c r="G414" s="30">
        <v>195</v>
      </c>
      <c r="I414" s="46" t="s">
        <v>160</v>
      </c>
      <c r="J414" s="1">
        <v>18865</v>
      </c>
      <c r="L414" s="46" t="s">
        <v>160</v>
      </c>
      <c r="M414" s="1">
        <v>28546</v>
      </c>
    </row>
    <row r="415" spans="3:13" x14ac:dyDescent="0.25">
      <c r="C415" s="28" t="s">
        <v>172</v>
      </c>
      <c r="D415" s="28" t="s">
        <v>157</v>
      </c>
      <c r="E415" s="28" t="s">
        <v>161</v>
      </c>
      <c r="F415" s="29">
        <v>5586</v>
      </c>
      <c r="G415" s="30">
        <v>525</v>
      </c>
      <c r="I415" s="46" t="s">
        <v>162</v>
      </c>
      <c r="J415" s="1">
        <v>25221</v>
      </c>
      <c r="L415" s="46" t="s">
        <v>162</v>
      </c>
      <c r="M415" s="1">
        <v>28273</v>
      </c>
    </row>
    <row r="416" spans="3:13" x14ac:dyDescent="0.25">
      <c r="C416" s="28" t="s">
        <v>160</v>
      </c>
      <c r="D416" s="28" t="s">
        <v>167</v>
      </c>
      <c r="E416" s="28" t="s">
        <v>156</v>
      </c>
      <c r="F416" s="29">
        <v>2226</v>
      </c>
      <c r="G416" s="30">
        <v>48</v>
      </c>
      <c r="I416" s="46" t="s">
        <v>148</v>
      </c>
      <c r="J416" s="1">
        <v>24983</v>
      </c>
      <c r="L416" s="46" t="s">
        <v>164</v>
      </c>
      <c r="M416" s="1">
        <v>16492</v>
      </c>
    </row>
    <row r="417" spans="3:13" x14ac:dyDescent="0.25">
      <c r="C417" s="28" t="s">
        <v>148</v>
      </c>
      <c r="D417" s="28" t="s">
        <v>167</v>
      </c>
      <c r="E417" s="28" t="s">
        <v>177</v>
      </c>
      <c r="F417" s="29">
        <v>14329</v>
      </c>
      <c r="G417" s="30">
        <v>150</v>
      </c>
      <c r="I417" s="46" t="s">
        <v>142</v>
      </c>
      <c r="J417" s="1">
        <v>20097</v>
      </c>
      <c r="L417" s="46" t="s">
        <v>142</v>
      </c>
      <c r="M417" s="1">
        <v>38325</v>
      </c>
    </row>
    <row r="418" spans="3:13" x14ac:dyDescent="0.25">
      <c r="C418" s="28" t="s">
        <v>148</v>
      </c>
      <c r="D418" s="28" t="s">
        <v>167</v>
      </c>
      <c r="E418" s="28" t="s">
        <v>170</v>
      </c>
      <c r="F418" s="29">
        <v>8463</v>
      </c>
      <c r="G418" s="30">
        <v>492</v>
      </c>
      <c r="I418" s="45" t="s">
        <v>197</v>
      </c>
      <c r="J418" s="1">
        <v>853055</v>
      </c>
      <c r="L418" s="45" t="s">
        <v>197</v>
      </c>
      <c r="M418" s="1">
        <v>853055</v>
      </c>
    </row>
    <row r="419" spans="3:13" x14ac:dyDescent="0.25">
      <c r="C419" s="28" t="s">
        <v>162</v>
      </c>
      <c r="D419" s="28" t="s">
        <v>167</v>
      </c>
      <c r="E419" s="28" t="s">
        <v>169</v>
      </c>
      <c r="F419" s="29">
        <v>2891</v>
      </c>
      <c r="G419" s="30">
        <v>102</v>
      </c>
    </row>
    <row r="420" spans="3:13" x14ac:dyDescent="0.25">
      <c r="C420" s="28" t="s">
        <v>164</v>
      </c>
      <c r="D420" s="28" t="s">
        <v>151</v>
      </c>
      <c r="E420" s="28" t="s">
        <v>171</v>
      </c>
      <c r="F420" s="29">
        <v>3773</v>
      </c>
      <c r="G420" s="30">
        <v>165</v>
      </c>
      <c r="I420" s="46"/>
    </row>
    <row r="421" spans="3:13" x14ac:dyDescent="0.25">
      <c r="C421" s="28" t="s">
        <v>150</v>
      </c>
      <c r="D421" s="28" t="s">
        <v>151</v>
      </c>
      <c r="E421" s="28" t="s">
        <v>177</v>
      </c>
      <c r="F421" s="29">
        <v>854</v>
      </c>
      <c r="G421" s="30">
        <v>309</v>
      </c>
    </row>
    <row r="422" spans="3:13" x14ac:dyDescent="0.25">
      <c r="C422" s="28" t="s">
        <v>153</v>
      </c>
      <c r="D422" s="28" t="s">
        <v>151</v>
      </c>
      <c r="E422" s="28" t="s">
        <v>165</v>
      </c>
      <c r="F422" s="29">
        <v>4970</v>
      </c>
      <c r="G422" s="30">
        <v>156</v>
      </c>
    </row>
    <row r="423" spans="3:13" x14ac:dyDescent="0.25">
      <c r="C423" s="28" t="s">
        <v>148</v>
      </c>
      <c r="D423" s="28" t="s">
        <v>146</v>
      </c>
      <c r="E423" s="28" t="s">
        <v>179</v>
      </c>
      <c r="F423" s="29">
        <v>98</v>
      </c>
      <c r="G423" s="30">
        <v>159</v>
      </c>
    </row>
    <row r="424" spans="3:13" x14ac:dyDescent="0.25">
      <c r="C424" s="28" t="s">
        <v>162</v>
      </c>
      <c r="D424" s="28" t="s">
        <v>146</v>
      </c>
      <c r="E424" s="28" t="s">
        <v>174</v>
      </c>
      <c r="F424" s="29">
        <v>13391</v>
      </c>
      <c r="G424" s="30">
        <v>201</v>
      </c>
    </row>
    <row r="425" spans="3:13" x14ac:dyDescent="0.25">
      <c r="C425" s="28" t="s">
        <v>145</v>
      </c>
      <c r="D425" s="28" t="s">
        <v>154</v>
      </c>
      <c r="E425" s="28" t="s">
        <v>158</v>
      </c>
      <c r="F425" s="29">
        <v>8890</v>
      </c>
      <c r="G425" s="30">
        <v>210</v>
      </c>
    </row>
    <row r="426" spans="3:13" x14ac:dyDescent="0.25">
      <c r="C426" s="28" t="s">
        <v>163</v>
      </c>
      <c r="D426" s="28" t="s">
        <v>157</v>
      </c>
      <c r="E426" s="28" t="s">
        <v>168</v>
      </c>
      <c r="F426" s="29">
        <v>56</v>
      </c>
      <c r="G426" s="30">
        <v>51</v>
      </c>
    </row>
    <row r="427" spans="3:13" x14ac:dyDescent="0.25">
      <c r="C427" s="28" t="s">
        <v>164</v>
      </c>
      <c r="D427" s="28" t="s">
        <v>151</v>
      </c>
      <c r="E427" s="28" t="s">
        <v>155</v>
      </c>
      <c r="F427" s="29">
        <v>3339</v>
      </c>
      <c r="G427" s="30">
        <v>39</v>
      </c>
    </row>
    <row r="428" spans="3:13" x14ac:dyDescent="0.25">
      <c r="C428" s="28" t="s">
        <v>172</v>
      </c>
      <c r="D428" s="28" t="s">
        <v>146</v>
      </c>
      <c r="E428" s="28" t="s">
        <v>152</v>
      </c>
      <c r="F428" s="29">
        <v>3808</v>
      </c>
      <c r="G428" s="30">
        <v>279</v>
      </c>
    </row>
    <row r="429" spans="3:13" x14ac:dyDescent="0.25">
      <c r="C429" s="28" t="s">
        <v>172</v>
      </c>
      <c r="D429" s="28" t="s">
        <v>157</v>
      </c>
      <c r="E429" s="28" t="s">
        <v>168</v>
      </c>
      <c r="F429" s="29">
        <v>63</v>
      </c>
      <c r="G429" s="30">
        <v>123</v>
      </c>
    </row>
    <row r="430" spans="3:13" x14ac:dyDescent="0.25">
      <c r="C430" s="28" t="s">
        <v>163</v>
      </c>
      <c r="D430" s="28" t="s">
        <v>154</v>
      </c>
      <c r="E430" s="28" t="s">
        <v>176</v>
      </c>
      <c r="F430" s="29">
        <v>7812</v>
      </c>
      <c r="G430" s="30">
        <v>81</v>
      </c>
    </row>
    <row r="431" spans="3:13" x14ac:dyDescent="0.25">
      <c r="C431" s="28" t="s">
        <v>142</v>
      </c>
      <c r="D431" s="28" t="s">
        <v>143</v>
      </c>
      <c r="E431" s="28" t="s">
        <v>173</v>
      </c>
      <c r="F431" s="29">
        <v>7693</v>
      </c>
      <c r="G431" s="30">
        <v>21</v>
      </c>
    </row>
    <row r="432" spans="3:13" x14ac:dyDescent="0.25">
      <c r="C432" s="28" t="s">
        <v>164</v>
      </c>
      <c r="D432" s="28" t="s">
        <v>151</v>
      </c>
      <c r="E432" s="28" t="s">
        <v>177</v>
      </c>
      <c r="F432" s="29">
        <v>973</v>
      </c>
      <c r="G432" s="30">
        <v>162</v>
      </c>
    </row>
    <row r="433" spans="3:7" x14ac:dyDescent="0.25">
      <c r="C433" s="28" t="s">
        <v>172</v>
      </c>
      <c r="D433" s="28" t="s">
        <v>146</v>
      </c>
      <c r="E433" s="28" t="s">
        <v>178</v>
      </c>
      <c r="F433" s="29">
        <v>567</v>
      </c>
      <c r="G433" s="30">
        <v>228</v>
      </c>
    </row>
    <row r="434" spans="3:7" x14ac:dyDescent="0.25">
      <c r="C434" s="28" t="s">
        <v>172</v>
      </c>
      <c r="D434" s="28" t="s">
        <v>151</v>
      </c>
      <c r="E434" s="28" t="s">
        <v>169</v>
      </c>
      <c r="F434" s="29">
        <v>2471</v>
      </c>
      <c r="G434" s="30">
        <v>342</v>
      </c>
    </row>
    <row r="435" spans="3:7" x14ac:dyDescent="0.25">
      <c r="C435" s="28" t="s">
        <v>162</v>
      </c>
      <c r="D435" s="28" t="s">
        <v>157</v>
      </c>
      <c r="E435" s="28" t="s">
        <v>168</v>
      </c>
      <c r="F435" s="29">
        <v>7189</v>
      </c>
      <c r="G435" s="30">
        <v>54</v>
      </c>
    </row>
    <row r="436" spans="3:7" x14ac:dyDescent="0.25">
      <c r="C436" s="28" t="s">
        <v>150</v>
      </c>
      <c r="D436" s="28" t="s">
        <v>146</v>
      </c>
      <c r="E436" s="28" t="s">
        <v>177</v>
      </c>
      <c r="F436" s="29">
        <v>7455</v>
      </c>
      <c r="G436" s="30">
        <v>216</v>
      </c>
    </row>
    <row r="437" spans="3:7" x14ac:dyDescent="0.25">
      <c r="C437" s="28" t="s">
        <v>164</v>
      </c>
      <c r="D437" s="28" t="s">
        <v>167</v>
      </c>
      <c r="E437" s="28" t="s">
        <v>179</v>
      </c>
      <c r="F437" s="29">
        <v>3108</v>
      </c>
      <c r="G437" s="30">
        <v>54</v>
      </c>
    </row>
    <row r="438" spans="3:7" x14ac:dyDescent="0.25">
      <c r="C438" s="28" t="s">
        <v>153</v>
      </c>
      <c r="D438" s="28" t="s">
        <v>157</v>
      </c>
      <c r="E438" s="28" t="s">
        <v>155</v>
      </c>
      <c r="F438" s="29">
        <v>469</v>
      </c>
      <c r="G438" s="30">
        <v>75</v>
      </c>
    </row>
    <row r="439" spans="3:7" x14ac:dyDescent="0.25">
      <c r="C439" s="28" t="s">
        <v>148</v>
      </c>
      <c r="D439" s="28" t="s">
        <v>143</v>
      </c>
      <c r="E439" s="28" t="s">
        <v>171</v>
      </c>
      <c r="F439" s="29">
        <v>2737</v>
      </c>
      <c r="G439" s="30">
        <v>93</v>
      </c>
    </row>
    <row r="440" spans="3:7" x14ac:dyDescent="0.25">
      <c r="C440" s="28" t="s">
        <v>148</v>
      </c>
      <c r="D440" s="28" t="s">
        <v>143</v>
      </c>
      <c r="E440" s="28" t="s">
        <v>155</v>
      </c>
      <c r="F440" s="29">
        <v>4305</v>
      </c>
      <c r="G440" s="30">
        <v>156</v>
      </c>
    </row>
    <row r="441" spans="3:7" x14ac:dyDescent="0.25">
      <c r="C441" s="28" t="s">
        <v>148</v>
      </c>
      <c r="D441" s="28" t="s">
        <v>157</v>
      </c>
      <c r="E441" s="28" t="s">
        <v>165</v>
      </c>
      <c r="F441" s="29">
        <v>2408</v>
      </c>
      <c r="G441" s="30">
        <v>9</v>
      </c>
    </row>
    <row r="442" spans="3:7" x14ac:dyDescent="0.25">
      <c r="C442" s="28" t="s">
        <v>164</v>
      </c>
      <c r="D442" s="28" t="s">
        <v>151</v>
      </c>
      <c r="E442" s="28" t="s">
        <v>173</v>
      </c>
      <c r="F442" s="29">
        <v>1281</v>
      </c>
      <c r="G442" s="30">
        <v>18</v>
      </c>
    </row>
    <row r="443" spans="3:7" x14ac:dyDescent="0.25">
      <c r="C443" s="28" t="s">
        <v>142</v>
      </c>
      <c r="D443" s="28" t="s">
        <v>146</v>
      </c>
      <c r="E443" s="28" t="s">
        <v>147</v>
      </c>
      <c r="F443" s="29">
        <v>12348</v>
      </c>
      <c r="G443" s="30">
        <v>234</v>
      </c>
    </row>
    <row r="444" spans="3:7" x14ac:dyDescent="0.25">
      <c r="C444" s="28" t="s">
        <v>164</v>
      </c>
      <c r="D444" s="28" t="s">
        <v>167</v>
      </c>
      <c r="E444" s="28" t="s">
        <v>177</v>
      </c>
      <c r="F444" s="29">
        <v>3689</v>
      </c>
      <c r="G444" s="30">
        <v>312</v>
      </c>
    </row>
    <row r="445" spans="3:7" x14ac:dyDescent="0.25">
      <c r="C445" s="28" t="s">
        <v>160</v>
      </c>
      <c r="D445" s="28" t="s">
        <v>151</v>
      </c>
      <c r="E445" s="28" t="s">
        <v>173</v>
      </c>
      <c r="F445" s="29">
        <v>2870</v>
      </c>
      <c r="G445" s="30">
        <v>300</v>
      </c>
    </row>
    <row r="446" spans="3:7" x14ac:dyDescent="0.25">
      <c r="C446" s="28" t="s">
        <v>163</v>
      </c>
      <c r="D446" s="28" t="s">
        <v>151</v>
      </c>
      <c r="E446" s="28" t="s">
        <v>176</v>
      </c>
      <c r="F446" s="29">
        <v>798</v>
      </c>
      <c r="G446" s="30">
        <v>519</v>
      </c>
    </row>
    <row r="447" spans="3:7" x14ac:dyDescent="0.25">
      <c r="C447" s="28" t="s">
        <v>150</v>
      </c>
      <c r="D447" s="28" t="s">
        <v>143</v>
      </c>
      <c r="E447" s="28" t="s">
        <v>178</v>
      </c>
      <c r="F447" s="29">
        <v>2933</v>
      </c>
      <c r="G447" s="30">
        <v>9</v>
      </c>
    </row>
    <row r="448" spans="3:7" x14ac:dyDescent="0.25">
      <c r="C448" s="28" t="s">
        <v>162</v>
      </c>
      <c r="D448" s="28" t="s">
        <v>146</v>
      </c>
      <c r="E448" s="28" t="s">
        <v>149</v>
      </c>
      <c r="F448" s="29">
        <v>2744</v>
      </c>
      <c r="G448" s="30">
        <v>9</v>
      </c>
    </row>
    <row r="449" spans="3:8" x14ac:dyDescent="0.25">
      <c r="C449" s="28" t="s">
        <v>142</v>
      </c>
      <c r="D449" s="28" t="s">
        <v>151</v>
      </c>
      <c r="E449" s="28" t="s">
        <v>156</v>
      </c>
      <c r="F449" s="29">
        <v>9772</v>
      </c>
      <c r="G449" s="30">
        <v>90</v>
      </c>
    </row>
    <row r="450" spans="3:8" x14ac:dyDescent="0.25">
      <c r="C450" s="28" t="s">
        <v>160</v>
      </c>
      <c r="D450" s="28" t="s">
        <v>167</v>
      </c>
      <c r="E450" s="28" t="s">
        <v>155</v>
      </c>
      <c r="F450" s="29">
        <v>1568</v>
      </c>
      <c r="G450" s="30">
        <v>96</v>
      </c>
    </row>
    <row r="451" spans="3:8" x14ac:dyDescent="0.25">
      <c r="C451" s="28" t="s">
        <v>163</v>
      </c>
      <c r="D451" s="28" t="s">
        <v>151</v>
      </c>
      <c r="E451" s="28" t="s">
        <v>166</v>
      </c>
      <c r="F451" s="29">
        <v>11417</v>
      </c>
      <c r="G451" s="30">
        <v>21</v>
      </c>
      <c r="H451" s="30"/>
    </row>
    <row r="452" spans="3:8" x14ac:dyDescent="0.25">
      <c r="C452" s="28" t="s">
        <v>142</v>
      </c>
      <c r="D452" s="28" t="s">
        <v>167</v>
      </c>
      <c r="E452" s="28" t="s">
        <v>179</v>
      </c>
      <c r="F452" s="29">
        <v>6748</v>
      </c>
      <c r="G452" s="30">
        <v>48</v>
      </c>
      <c r="H452" s="30"/>
    </row>
    <row r="453" spans="3:8" x14ac:dyDescent="0.25">
      <c r="C453" s="28" t="s">
        <v>172</v>
      </c>
      <c r="D453" s="28" t="s">
        <v>151</v>
      </c>
      <c r="E453" s="28" t="s">
        <v>176</v>
      </c>
      <c r="F453" s="29">
        <v>1407</v>
      </c>
      <c r="G453" s="30">
        <v>72</v>
      </c>
      <c r="H453" s="30"/>
    </row>
    <row r="454" spans="3:8" x14ac:dyDescent="0.25">
      <c r="C454" s="28" t="s">
        <v>145</v>
      </c>
      <c r="D454" s="28" t="s">
        <v>146</v>
      </c>
      <c r="E454" s="28" t="s">
        <v>169</v>
      </c>
      <c r="F454" s="29">
        <v>2023</v>
      </c>
      <c r="G454" s="30">
        <v>168</v>
      </c>
      <c r="H454" s="30"/>
    </row>
    <row r="455" spans="3:8" x14ac:dyDescent="0.25">
      <c r="C455" s="28" t="s">
        <v>162</v>
      </c>
      <c r="D455" s="28" t="s">
        <v>154</v>
      </c>
      <c r="E455" s="28" t="s">
        <v>179</v>
      </c>
      <c r="F455" s="29">
        <v>5236</v>
      </c>
      <c r="G455" s="30">
        <v>51</v>
      </c>
      <c r="H455" s="30"/>
    </row>
    <row r="456" spans="3:8" x14ac:dyDescent="0.25">
      <c r="C456" s="28" t="s">
        <v>150</v>
      </c>
      <c r="D456" s="28" t="s">
        <v>151</v>
      </c>
      <c r="E456" s="28" t="s">
        <v>173</v>
      </c>
      <c r="F456" s="29">
        <v>1925</v>
      </c>
      <c r="G456" s="30">
        <v>192</v>
      </c>
      <c r="H456" s="30"/>
    </row>
    <row r="457" spans="3:8" x14ac:dyDescent="0.25">
      <c r="C457" s="28" t="s">
        <v>160</v>
      </c>
      <c r="D457" s="28" t="s">
        <v>143</v>
      </c>
      <c r="E457" s="28" t="s">
        <v>161</v>
      </c>
      <c r="F457" s="29">
        <v>6608</v>
      </c>
      <c r="G457" s="30">
        <v>225</v>
      </c>
      <c r="H457" s="30"/>
    </row>
    <row r="458" spans="3:8" x14ac:dyDescent="0.25">
      <c r="C458" s="28" t="s">
        <v>153</v>
      </c>
      <c r="D458" s="28" t="s">
        <v>167</v>
      </c>
      <c r="E458" s="28" t="s">
        <v>179</v>
      </c>
      <c r="F458" s="29">
        <v>8008</v>
      </c>
      <c r="G458" s="30">
        <v>456</v>
      </c>
      <c r="H458" s="30"/>
    </row>
    <row r="459" spans="3:8" x14ac:dyDescent="0.25">
      <c r="C459" s="28" t="s">
        <v>172</v>
      </c>
      <c r="D459" s="28" t="s">
        <v>167</v>
      </c>
      <c r="E459" s="28" t="s">
        <v>155</v>
      </c>
      <c r="F459" s="29">
        <v>1428</v>
      </c>
      <c r="G459" s="30">
        <v>93</v>
      </c>
      <c r="H459" s="30"/>
    </row>
    <row r="460" spans="3:8" x14ac:dyDescent="0.25">
      <c r="C460" s="28" t="s">
        <v>153</v>
      </c>
      <c r="D460" s="28" t="s">
        <v>167</v>
      </c>
      <c r="E460" s="28" t="s">
        <v>149</v>
      </c>
      <c r="F460" s="29">
        <v>525</v>
      </c>
      <c r="G460" s="30">
        <v>48</v>
      </c>
      <c r="H460" s="30"/>
    </row>
    <row r="461" spans="3:8" x14ac:dyDescent="0.25">
      <c r="C461" s="28" t="s">
        <v>153</v>
      </c>
      <c r="D461" s="28" t="s">
        <v>143</v>
      </c>
      <c r="E461" s="28" t="s">
        <v>152</v>
      </c>
      <c r="F461" s="29">
        <v>1505</v>
      </c>
      <c r="G461" s="30">
        <v>102</v>
      </c>
      <c r="H461" s="30"/>
    </row>
    <row r="462" spans="3:8" x14ac:dyDescent="0.25">
      <c r="C462" s="28" t="s">
        <v>160</v>
      </c>
      <c r="D462" s="28" t="s">
        <v>146</v>
      </c>
      <c r="E462" s="28" t="s">
        <v>144</v>
      </c>
      <c r="F462" s="29">
        <v>6755</v>
      </c>
      <c r="G462" s="30">
        <v>252</v>
      </c>
      <c r="H462" s="30"/>
    </row>
    <row r="463" spans="3:8" x14ac:dyDescent="0.25">
      <c r="C463" s="28" t="s">
        <v>163</v>
      </c>
      <c r="D463" s="28" t="s">
        <v>143</v>
      </c>
      <c r="E463" s="28" t="s">
        <v>152</v>
      </c>
      <c r="F463" s="29">
        <v>11571</v>
      </c>
      <c r="G463" s="30">
        <v>138</v>
      </c>
      <c r="H463" s="30"/>
    </row>
    <row r="464" spans="3:8" x14ac:dyDescent="0.25">
      <c r="C464" s="28" t="s">
        <v>142</v>
      </c>
      <c r="D464" s="28" t="s">
        <v>157</v>
      </c>
      <c r="E464" s="28" t="s">
        <v>155</v>
      </c>
      <c r="F464" s="29">
        <v>2541</v>
      </c>
      <c r="G464" s="30">
        <v>90</v>
      </c>
      <c r="H464" s="30"/>
    </row>
    <row r="465" spans="3:8" x14ac:dyDescent="0.25">
      <c r="C465" s="28" t="s">
        <v>150</v>
      </c>
      <c r="D465" s="28" t="s">
        <v>143</v>
      </c>
      <c r="E465" s="28" t="s">
        <v>144</v>
      </c>
      <c r="F465" s="29">
        <v>1526</v>
      </c>
      <c r="G465" s="30">
        <v>240</v>
      </c>
      <c r="H465" s="30"/>
    </row>
    <row r="466" spans="3:8" x14ac:dyDescent="0.25">
      <c r="C466" s="28" t="s">
        <v>142</v>
      </c>
      <c r="D466" s="28" t="s">
        <v>157</v>
      </c>
      <c r="E466" s="28" t="s">
        <v>149</v>
      </c>
      <c r="F466" s="29">
        <v>6125</v>
      </c>
      <c r="G466" s="30">
        <v>102</v>
      </c>
      <c r="H466" s="30"/>
    </row>
    <row r="467" spans="3:8" x14ac:dyDescent="0.25">
      <c r="C467" s="28" t="s">
        <v>150</v>
      </c>
      <c r="D467" s="28" t="s">
        <v>146</v>
      </c>
      <c r="E467" s="28" t="s">
        <v>176</v>
      </c>
      <c r="F467" s="29">
        <v>847</v>
      </c>
      <c r="G467" s="30">
        <v>129</v>
      </c>
      <c r="H467" s="30"/>
    </row>
    <row r="468" spans="3:8" x14ac:dyDescent="0.25">
      <c r="C468" s="28" t="s">
        <v>145</v>
      </c>
      <c r="D468" s="28" t="s">
        <v>146</v>
      </c>
      <c r="E468" s="28" t="s">
        <v>176</v>
      </c>
      <c r="F468" s="29">
        <v>4753</v>
      </c>
      <c r="G468" s="30">
        <v>300</v>
      </c>
      <c r="H468" s="30"/>
    </row>
    <row r="469" spans="3:8" x14ac:dyDescent="0.25">
      <c r="C469" s="28" t="s">
        <v>153</v>
      </c>
      <c r="D469" s="28" t="s">
        <v>157</v>
      </c>
      <c r="E469" s="28" t="s">
        <v>156</v>
      </c>
      <c r="F469" s="29">
        <v>959</v>
      </c>
      <c r="G469" s="30">
        <v>135</v>
      </c>
      <c r="H469" s="30"/>
    </row>
    <row r="470" spans="3:8" x14ac:dyDescent="0.25">
      <c r="C470" s="28" t="s">
        <v>160</v>
      </c>
      <c r="D470" s="28" t="s">
        <v>146</v>
      </c>
      <c r="E470" s="28" t="s">
        <v>175</v>
      </c>
      <c r="F470" s="29">
        <v>2793</v>
      </c>
      <c r="G470" s="30">
        <v>114</v>
      </c>
      <c r="H470" s="30"/>
    </row>
    <row r="471" spans="3:8" x14ac:dyDescent="0.25">
      <c r="C471" s="28" t="s">
        <v>160</v>
      </c>
      <c r="D471" s="28" t="s">
        <v>146</v>
      </c>
      <c r="E471" s="28" t="s">
        <v>161</v>
      </c>
      <c r="F471" s="29">
        <v>4606</v>
      </c>
      <c r="G471" s="30">
        <v>63</v>
      </c>
      <c r="H471" s="30"/>
    </row>
    <row r="472" spans="3:8" x14ac:dyDescent="0.25">
      <c r="C472" s="28" t="s">
        <v>160</v>
      </c>
      <c r="D472" s="28" t="s">
        <v>151</v>
      </c>
      <c r="E472" s="28" t="s">
        <v>169</v>
      </c>
      <c r="F472" s="29">
        <v>5551</v>
      </c>
      <c r="G472" s="30">
        <v>252</v>
      </c>
      <c r="H472" s="30"/>
    </row>
    <row r="473" spans="3:8" x14ac:dyDescent="0.25">
      <c r="C473" s="28" t="s">
        <v>172</v>
      </c>
      <c r="D473" s="28" t="s">
        <v>151</v>
      </c>
      <c r="E473" s="28" t="s">
        <v>147</v>
      </c>
      <c r="F473" s="29">
        <v>6657</v>
      </c>
      <c r="G473" s="30">
        <v>303</v>
      </c>
      <c r="H473" s="30"/>
    </row>
    <row r="474" spans="3:8" x14ac:dyDescent="0.25">
      <c r="C474" s="28" t="s">
        <v>160</v>
      </c>
      <c r="D474" s="28" t="s">
        <v>154</v>
      </c>
      <c r="E474" s="28" t="s">
        <v>165</v>
      </c>
      <c r="F474" s="29">
        <v>4438</v>
      </c>
      <c r="G474" s="30">
        <v>246</v>
      </c>
      <c r="H474" s="30"/>
    </row>
    <row r="475" spans="3:8" x14ac:dyDescent="0.25">
      <c r="C475" s="28" t="s">
        <v>145</v>
      </c>
      <c r="D475" s="28" t="s">
        <v>157</v>
      </c>
      <c r="E475" s="28" t="s">
        <v>159</v>
      </c>
      <c r="F475" s="29">
        <v>168</v>
      </c>
      <c r="G475" s="30">
        <v>84</v>
      </c>
      <c r="H475" s="30"/>
    </row>
    <row r="476" spans="3:8" x14ac:dyDescent="0.25">
      <c r="C476" s="28" t="s">
        <v>160</v>
      </c>
      <c r="D476" s="28" t="s">
        <v>167</v>
      </c>
      <c r="E476" s="28" t="s">
        <v>165</v>
      </c>
      <c r="F476" s="29">
        <v>7777</v>
      </c>
      <c r="G476" s="30">
        <v>39</v>
      </c>
      <c r="H476" s="30"/>
    </row>
    <row r="477" spans="3:8" x14ac:dyDescent="0.25">
      <c r="C477" s="28" t="s">
        <v>162</v>
      </c>
      <c r="D477" s="28" t="s">
        <v>151</v>
      </c>
      <c r="E477" s="28" t="s">
        <v>165</v>
      </c>
      <c r="F477" s="29">
        <v>3339</v>
      </c>
      <c r="G477" s="30">
        <v>348</v>
      </c>
      <c r="H477" s="30"/>
    </row>
    <row r="478" spans="3:8" x14ac:dyDescent="0.25">
      <c r="C478" s="28" t="s">
        <v>160</v>
      </c>
      <c r="D478" s="28" t="s">
        <v>143</v>
      </c>
      <c r="E478" s="28" t="s">
        <v>156</v>
      </c>
      <c r="F478" s="29">
        <v>6391</v>
      </c>
      <c r="G478" s="30">
        <v>48</v>
      </c>
      <c r="H478" s="30"/>
    </row>
    <row r="479" spans="3:8" x14ac:dyDescent="0.25">
      <c r="C479" s="28" t="s">
        <v>162</v>
      </c>
      <c r="D479" s="28" t="s">
        <v>143</v>
      </c>
      <c r="E479" s="28" t="s">
        <v>159</v>
      </c>
      <c r="F479" s="29">
        <v>518</v>
      </c>
      <c r="G479" s="30">
        <v>75</v>
      </c>
      <c r="H479" s="30"/>
    </row>
    <row r="480" spans="3:8" x14ac:dyDescent="0.25">
      <c r="C480" s="28" t="s">
        <v>160</v>
      </c>
      <c r="D480" s="28" t="s">
        <v>157</v>
      </c>
      <c r="E480" s="28" t="s">
        <v>177</v>
      </c>
      <c r="F480" s="29">
        <v>5677</v>
      </c>
      <c r="G480" s="30">
        <v>258</v>
      </c>
      <c r="H480" s="30"/>
    </row>
    <row r="481" spans="3:8" x14ac:dyDescent="0.25">
      <c r="C481" s="28" t="s">
        <v>153</v>
      </c>
      <c r="D481" s="28" t="s">
        <v>154</v>
      </c>
      <c r="E481" s="28" t="s">
        <v>165</v>
      </c>
      <c r="F481" s="29">
        <v>6048</v>
      </c>
      <c r="G481" s="30">
        <v>27</v>
      </c>
      <c r="H481" s="30"/>
    </row>
    <row r="482" spans="3:8" x14ac:dyDescent="0.25">
      <c r="C482" s="28" t="s">
        <v>145</v>
      </c>
      <c r="D482" s="28" t="s">
        <v>157</v>
      </c>
      <c r="E482" s="28" t="s">
        <v>147</v>
      </c>
      <c r="F482" s="29">
        <v>3752</v>
      </c>
      <c r="G482" s="30">
        <v>213</v>
      </c>
      <c r="H482" s="30"/>
    </row>
    <row r="483" spans="3:8" x14ac:dyDescent="0.25">
      <c r="C483" s="28" t="s">
        <v>162</v>
      </c>
      <c r="D483" s="28" t="s">
        <v>146</v>
      </c>
      <c r="E483" s="28" t="s">
        <v>169</v>
      </c>
      <c r="F483" s="29">
        <v>4480</v>
      </c>
      <c r="G483" s="30">
        <v>357</v>
      </c>
      <c r="H483" s="30"/>
    </row>
    <row r="484" spans="3:8" x14ac:dyDescent="0.25">
      <c r="C484" s="28" t="s">
        <v>148</v>
      </c>
      <c r="D484" s="28" t="s">
        <v>143</v>
      </c>
      <c r="E484" s="28" t="s">
        <v>149</v>
      </c>
      <c r="F484" s="29">
        <v>259</v>
      </c>
      <c r="G484" s="30">
        <v>207</v>
      </c>
      <c r="H484" s="30"/>
    </row>
    <row r="485" spans="3:8" x14ac:dyDescent="0.25">
      <c r="C485" s="28" t="s">
        <v>145</v>
      </c>
      <c r="D485" s="28" t="s">
        <v>143</v>
      </c>
      <c r="E485" s="28" t="s">
        <v>144</v>
      </c>
      <c r="F485" s="29">
        <v>42</v>
      </c>
      <c r="G485" s="30">
        <v>150</v>
      </c>
      <c r="H485" s="30"/>
    </row>
    <row r="486" spans="3:8" x14ac:dyDescent="0.25">
      <c r="C486" s="28" t="s">
        <v>150</v>
      </c>
      <c r="D486" s="28" t="s">
        <v>151</v>
      </c>
      <c r="E486" s="28" t="s">
        <v>179</v>
      </c>
      <c r="F486" s="29">
        <v>98</v>
      </c>
      <c r="G486" s="30">
        <v>204</v>
      </c>
      <c r="H486" s="30"/>
    </row>
    <row r="487" spans="3:8" x14ac:dyDescent="0.25">
      <c r="C487" s="28" t="s">
        <v>160</v>
      </c>
      <c r="D487" s="28" t="s">
        <v>146</v>
      </c>
      <c r="E487" s="28" t="s">
        <v>176</v>
      </c>
      <c r="F487" s="29">
        <v>2478</v>
      </c>
      <c r="G487" s="30">
        <v>21</v>
      </c>
      <c r="H487" s="30"/>
    </row>
    <row r="488" spans="3:8" x14ac:dyDescent="0.25">
      <c r="C488" s="28" t="s">
        <v>150</v>
      </c>
      <c r="D488" s="28" t="s">
        <v>167</v>
      </c>
      <c r="E488" s="28" t="s">
        <v>156</v>
      </c>
      <c r="F488" s="29">
        <v>7847</v>
      </c>
      <c r="G488" s="30">
        <v>174</v>
      </c>
      <c r="H488" s="30"/>
    </row>
    <row r="489" spans="3:8" x14ac:dyDescent="0.25">
      <c r="C489" s="28" t="s">
        <v>163</v>
      </c>
      <c r="D489" s="28" t="s">
        <v>143</v>
      </c>
      <c r="E489" s="28" t="s">
        <v>165</v>
      </c>
      <c r="F489" s="29">
        <v>9926</v>
      </c>
      <c r="G489" s="30">
        <v>201</v>
      </c>
      <c r="H489" s="30"/>
    </row>
    <row r="490" spans="3:8" x14ac:dyDescent="0.25">
      <c r="C490" s="28" t="s">
        <v>145</v>
      </c>
      <c r="D490" s="28" t="s">
        <v>157</v>
      </c>
      <c r="E490" s="28" t="s">
        <v>168</v>
      </c>
      <c r="F490" s="29">
        <v>819</v>
      </c>
      <c r="G490" s="30">
        <v>510</v>
      </c>
      <c r="H490" s="30"/>
    </row>
    <row r="491" spans="3:8" x14ac:dyDescent="0.25">
      <c r="C491" s="28" t="s">
        <v>153</v>
      </c>
      <c r="D491" s="28" t="s">
        <v>154</v>
      </c>
      <c r="E491" s="28" t="s">
        <v>169</v>
      </c>
      <c r="F491" s="29">
        <v>3052</v>
      </c>
      <c r="G491" s="30">
        <v>378</v>
      </c>
      <c r="H491" s="30"/>
    </row>
    <row r="492" spans="3:8" x14ac:dyDescent="0.25">
      <c r="C492" s="28" t="s">
        <v>148</v>
      </c>
      <c r="D492" s="28" t="s">
        <v>167</v>
      </c>
      <c r="E492" s="28" t="s">
        <v>178</v>
      </c>
      <c r="F492" s="29">
        <v>6832</v>
      </c>
      <c r="G492" s="30">
        <v>27</v>
      </c>
      <c r="H492" s="30"/>
    </row>
    <row r="493" spans="3:8" x14ac:dyDescent="0.25">
      <c r="C493" s="28" t="s">
        <v>163</v>
      </c>
      <c r="D493" s="28" t="s">
        <v>154</v>
      </c>
      <c r="E493" s="28" t="s">
        <v>166</v>
      </c>
      <c r="F493" s="29">
        <v>2016</v>
      </c>
      <c r="G493" s="30">
        <v>117</v>
      </c>
      <c r="H493" s="30"/>
    </row>
    <row r="494" spans="3:8" x14ac:dyDescent="0.25">
      <c r="C494" s="28" t="s">
        <v>153</v>
      </c>
      <c r="D494" s="28" t="s">
        <v>157</v>
      </c>
      <c r="E494" s="28" t="s">
        <v>178</v>
      </c>
      <c r="F494" s="29">
        <v>7322</v>
      </c>
      <c r="G494" s="30">
        <v>36</v>
      </c>
      <c r="H494" s="30"/>
    </row>
    <row r="495" spans="3:8" x14ac:dyDescent="0.25">
      <c r="C495" s="28" t="s">
        <v>145</v>
      </c>
      <c r="D495" s="28" t="s">
        <v>146</v>
      </c>
      <c r="E495" s="28" t="s">
        <v>156</v>
      </c>
      <c r="F495" s="29">
        <v>357</v>
      </c>
      <c r="G495" s="30">
        <v>126</v>
      </c>
      <c r="H495" s="30"/>
    </row>
    <row r="496" spans="3:8" x14ac:dyDescent="0.25">
      <c r="C496" s="28" t="s">
        <v>148</v>
      </c>
      <c r="D496" s="28" t="s">
        <v>154</v>
      </c>
      <c r="E496" s="28" t="s">
        <v>155</v>
      </c>
      <c r="F496" s="29">
        <v>3192</v>
      </c>
      <c r="G496" s="30">
        <v>72</v>
      </c>
      <c r="H496" s="30"/>
    </row>
    <row r="497" spans="3:8" x14ac:dyDescent="0.25">
      <c r="C497" s="28" t="s">
        <v>160</v>
      </c>
      <c r="D497" s="28" t="s">
        <v>151</v>
      </c>
      <c r="E497" s="28" t="s">
        <v>159</v>
      </c>
      <c r="F497" s="29">
        <v>8435</v>
      </c>
      <c r="G497" s="30">
        <v>42</v>
      </c>
      <c r="H497" s="30"/>
    </row>
    <row r="498" spans="3:8" x14ac:dyDescent="0.25">
      <c r="C498" s="28" t="s">
        <v>142</v>
      </c>
      <c r="D498" s="28" t="s">
        <v>154</v>
      </c>
      <c r="E498" s="28" t="s">
        <v>169</v>
      </c>
      <c r="F498" s="29">
        <v>0</v>
      </c>
      <c r="G498" s="30">
        <v>135</v>
      </c>
      <c r="H498" s="30"/>
    </row>
    <row r="499" spans="3:8" x14ac:dyDescent="0.25">
      <c r="C499" s="28" t="s">
        <v>160</v>
      </c>
      <c r="D499" s="28" t="s">
        <v>167</v>
      </c>
      <c r="E499" s="28" t="s">
        <v>175</v>
      </c>
      <c r="F499" s="29">
        <v>8862</v>
      </c>
      <c r="G499" s="30">
        <v>189</v>
      </c>
      <c r="H499" s="30"/>
    </row>
    <row r="500" spans="3:8" x14ac:dyDescent="0.25">
      <c r="C500" s="28" t="s">
        <v>153</v>
      </c>
      <c r="D500" s="28" t="s">
        <v>143</v>
      </c>
      <c r="E500" s="28" t="s">
        <v>177</v>
      </c>
      <c r="F500" s="29">
        <v>3556</v>
      </c>
      <c r="G500" s="30">
        <v>459</v>
      </c>
      <c r="H500" s="30"/>
    </row>
    <row r="501" spans="3:8" x14ac:dyDescent="0.25">
      <c r="C501" s="28" t="s">
        <v>162</v>
      </c>
      <c r="D501" s="28" t="s">
        <v>167</v>
      </c>
      <c r="E501" s="28" t="s">
        <v>174</v>
      </c>
      <c r="F501" s="29">
        <v>7280</v>
      </c>
      <c r="G501" s="30">
        <v>201</v>
      </c>
      <c r="H501" s="30"/>
    </row>
    <row r="502" spans="3:8" x14ac:dyDescent="0.25">
      <c r="C502" s="28" t="s">
        <v>153</v>
      </c>
      <c r="D502" s="28" t="s">
        <v>167</v>
      </c>
      <c r="E502" s="28" t="s">
        <v>144</v>
      </c>
      <c r="F502" s="29">
        <v>3402</v>
      </c>
      <c r="G502" s="30">
        <v>366</v>
      </c>
      <c r="H502" s="30"/>
    </row>
    <row r="503" spans="3:8" x14ac:dyDescent="0.25">
      <c r="C503" s="28" t="s">
        <v>164</v>
      </c>
      <c r="D503" s="28" t="s">
        <v>143</v>
      </c>
      <c r="E503" s="28" t="s">
        <v>169</v>
      </c>
      <c r="F503" s="29">
        <v>4592</v>
      </c>
      <c r="G503" s="30">
        <v>324</v>
      </c>
      <c r="H503" s="30"/>
    </row>
    <row r="504" spans="3:8" x14ac:dyDescent="0.25">
      <c r="C504" s="28" t="s">
        <v>148</v>
      </c>
      <c r="D504" s="28" t="s">
        <v>146</v>
      </c>
      <c r="E504" s="28" t="s">
        <v>174</v>
      </c>
      <c r="F504" s="29">
        <v>7833</v>
      </c>
      <c r="G504" s="30">
        <v>243</v>
      </c>
      <c r="H504" s="30"/>
    </row>
    <row r="505" spans="3:8" x14ac:dyDescent="0.25">
      <c r="C505" s="28" t="s">
        <v>163</v>
      </c>
      <c r="D505" s="28" t="s">
        <v>154</v>
      </c>
      <c r="E505" s="28" t="s">
        <v>178</v>
      </c>
      <c r="F505" s="29">
        <v>7651</v>
      </c>
      <c r="G505" s="30">
        <v>213</v>
      </c>
      <c r="H505" s="30"/>
    </row>
    <row r="506" spans="3:8" x14ac:dyDescent="0.25">
      <c r="C506" s="28" t="s">
        <v>142</v>
      </c>
      <c r="D506" s="28" t="s">
        <v>146</v>
      </c>
      <c r="E506" s="28" t="s">
        <v>144</v>
      </c>
      <c r="F506" s="29">
        <v>2275</v>
      </c>
      <c r="G506" s="30">
        <v>447</v>
      </c>
      <c r="H506" s="30"/>
    </row>
    <row r="507" spans="3:8" x14ac:dyDescent="0.25">
      <c r="C507" s="28" t="s">
        <v>142</v>
      </c>
      <c r="D507" s="28" t="s">
        <v>157</v>
      </c>
      <c r="E507" s="28" t="s">
        <v>168</v>
      </c>
      <c r="F507" s="29">
        <v>5670</v>
      </c>
      <c r="G507" s="30">
        <v>297</v>
      </c>
      <c r="H507" s="30"/>
    </row>
    <row r="508" spans="3:8" x14ac:dyDescent="0.25">
      <c r="C508" s="28" t="s">
        <v>160</v>
      </c>
      <c r="D508" s="28" t="s">
        <v>146</v>
      </c>
      <c r="E508" s="28" t="s">
        <v>166</v>
      </c>
      <c r="F508" s="29">
        <v>2135</v>
      </c>
      <c r="G508" s="30">
        <v>27</v>
      </c>
      <c r="H508" s="30"/>
    </row>
    <row r="509" spans="3:8" x14ac:dyDescent="0.25">
      <c r="C509" s="28" t="s">
        <v>142</v>
      </c>
      <c r="D509" s="28" t="s">
        <v>167</v>
      </c>
      <c r="E509" s="28" t="s">
        <v>171</v>
      </c>
      <c r="F509" s="29">
        <v>2779</v>
      </c>
      <c r="G509" s="30">
        <v>75</v>
      </c>
      <c r="H509" s="30"/>
    </row>
    <row r="510" spans="3:8" x14ac:dyDescent="0.25">
      <c r="C510" s="28" t="s">
        <v>172</v>
      </c>
      <c r="D510" s="28" t="s">
        <v>154</v>
      </c>
      <c r="E510" s="28" t="s">
        <v>156</v>
      </c>
      <c r="F510" s="29">
        <v>12950</v>
      </c>
      <c r="G510" s="30">
        <v>30</v>
      </c>
      <c r="H510" s="30"/>
    </row>
    <row r="511" spans="3:8" x14ac:dyDescent="0.25">
      <c r="C511" s="28" t="s">
        <v>160</v>
      </c>
      <c r="D511" s="28" t="s">
        <v>151</v>
      </c>
      <c r="E511" s="28" t="s">
        <v>152</v>
      </c>
      <c r="F511" s="29">
        <v>2646</v>
      </c>
      <c r="G511" s="30">
        <v>177</v>
      </c>
      <c r="H511" s="30"/>
    </row>
    <row r="512" spans="3:8" x14ac:dyDescent="0.25">
      <c r="C512" s="28" t="s">
        <v>142</v>
      </c>
      <c r="D512" s="28" t="s">
        <v>167</v>
      </c>
      <c r="E512" s="28" t="s">
        <v>156</v>
      </c>
      <c r="F512" s="29">
        <v>3794</v>
      </c>
      <c r="G512" s="30">
        <v>159</v>
      </c>
      <c r="H512" s="30"/>
    </row>
    <row r="513" spans="3:8" x14ac:dyDescent="0.25">
      <c r="C513" s="28" t="s">
        <v>164</v>
      </c>
      <c r="D513" s="28" t="s">
        <v>146</v>
      </c>
      <c r="E513" s="28" t="s">
        <v>156</v>
      </c>
      <c r="F513" s="29">
        <v>819</v>
      </c>
      <c r="G513" s="30">
        <v>306</v>
      </c>
      <c r="H513" s="30"/>
    </row>
    <row r="514" spans="3:8" x14ac:dyDescent="0.25">
      <c r="C514" s="28" t="s">
        <v>164</v>
      </c>
      <c r="D514" s="28" t="s">
        <v>167</v>
      </c>
      <c r="E514" s="28" t="s">
        <v>170</v>
      </c>
      <c r="F514" s="29">
        <v>2583</v>
      </c>
      <c r="G514" s="30">
        <v>18</v>
      </c>
      <c r="H514" s="30"/>
    </row>
    <row r="515" spans="3:8" x14ac:dyDescent="0.25">
      <c r="C515" s="28" t="s">
        <v>160</v>
      </c>
      <c r="D515" s="28" t="s">
        <v>146</v>
      </c>
      <c r="E515" s="28" t="s">
        <v>173</v>
      </c>
      <c r="F515" s="29">
        <v>4585</v>
      </c>
      <c r="G515" s="30">
        <v>240</v>
      </c>
      <c r="H515" s="30"/>
    </row>
    <row r="516" spans="3:8" x14ac:dyDescent="0.25">
      <c r="C516" s="28" t="s">
        <v>162</v>
      </c>
      <c r="D516" s="28" t="s">
        <v>167</v>
      </c>
      <c r="E516" s="28" t="s">
        <v>156</v>
      </c>
      <c r="F516" s="29">
        <v>1652</v>
      </c>
      <c r="G516" s="30">
        <v>93</v>
      </c>
      <c r="H516" s="30"/>
    </row>
    <row r="517" spans="3:8" x14ac:dyDescent="0.25">
      <c r="C517" s="28" t="s">
        <v>172</v>
      </c>
      <c r="D517" s="28" t="s">
        <v>167</v>
      </c>
      <c r="E517" s="28" t="s">
        <v>179</v>
      </c>
      <c r="F517" s="29">
        <v>4991</v>
      </c>
      <c r="G517" s="30">
        <v>9</v>
      </c>
      <c r="H517" s="30"/>
    </row>
    <row r="518" spans="3:8" x14ac:dyDescent="0.25">
      <c r="C518" s="28" t="s">
        <v>145</v>
      </c>
      <c r="D518" s="28" t="s">
        <v>167</v>
      </c>
      <c r="E518" s="28" t="s">
        <v>166</v>
      </c>
      <c r="F518" s="29">
        <v>2009</v>
      </c>
      <c r="G518" s="30">
        <v>219</v>
      </c>
      <c r="H518" s="30"/>
    </row>
    <row r="519" spans="3:8" x14ac:dyDescent="0.25">
      <c r="C519" s="28" t="s">
        <v>163</v>
      </c>
      <c r="D519" s="28" t="s">
        <v>154</v>
      </c>
      <c r="E519" s="28" t="s">
        <v>159</v>
      </c>
      <c r="F519" s="29">
        <v>1568</v>
      </c>
      <c r="G519" s="30">
        <v>141</v>
      </c>
      <c r="H519" s="30"/>
    </row>
    <row r="520" spans="3:8" x14ac:dyDescent="0.25">
      <c r="C520" s="28" t="s">
        <v>150</v>
      </c>
      <c r="D520" s="28" t="s">
        <v>143</v>
      </c>
      <c r="E520" s="28" t="s">
        <v>170</v>
      </c>
      <c r="F520" s="29">
        <v>3388</v>
      </c>
      <c r="G520" s="30">
        <v>123</v>
      </c>
      <c r="H520" s="30"/>
    </row>
    <row r="521" spans="3:8" x14ac:dyDescent="0.25">
      <c r="C521" s="28" t="s">
        <v>142</v>
      </c>
      <c r="D521" s="28" t="s">
        <v>157</v>
      </c>
      <c r="E521" s="28" t="s">
        <v>175</v>
      </c>
      <c r="F521" s="29">
        <v>623</v>
      </c>
      <c r="G521" s="30">
        <v>51</v>
      </c>
      <c r="H521" s="30"/>
    </row>
    <row r="522" spans="3:8" x14ac:dyDescent="0.25">
      <c r="C522" s="28" t="s">
        <v>153</v>
      </c>
      <c r="D522" s="28" t="s">
        <v>151</v>
      </c>
      <c r="E522" s="28" t="s">
        <v>149</v>
      </c>
      <c r="F522" s="29">
        <v>10073</v>
      </c>
      <c r="G522" s="30">
        <v>120</v>
      </c>
      <c r="H522" s="30"/>
    </row>
    <row r="523" spans="3:8" x14ac:dyDescent="0.25">
      <c r="C523" s="28" t="s">
        <v>145</v>
      </c>
      <c r="D523" s="28" t="s">
        <v>154</v>
      </c>
      <c r="E523" s="28" t="s">
        <v>179</v>
      </c>
      <c r="F523" s="29">
        <v>1561</v>
      </c>
      <c r="G523" s="30">
        <v>27</v>
      </c>
      <c r="H523" s="30"/>
    </row>
    <row r="524" spans="3:8" x14ac:dyDescent="0.25">
      <c r="C524" s="28" t="s">
        <v>148</v>
      </c>
      <c r="D524" s="28" t="s">
        <v>151</v>
      </c>
      <c r="E524" s="28" t="s">
        <v>176</v>
      </c>
      <c r="F524" s="29">
        <v>11522</v>
      </c>
      <c r="G524" s="30">
        <v>204</v>
      </c>
      <c r="H524" s="30"/>
    </row>
    <row r="525" spans="3:8" x14ac:dyDescent="0.25">
      <c r="C525" s="28" t="s">
        <v>153</v>
      </c>
      <c r="D525" s="28" t="s">
        <v>157</v>
      </c>
      <c r="E525" s="28" t="s">
        <v>168</v>
      </c>
      <c r="F525" s="29">
        <v>2317</v>
      </c>
      <c r="G525" s="30">
        <v>123</v>
      </c>
      <c r="H525" s="30"/>
    </row>
    <row r="526" spans="3:8" x14ac:dyDescent="0.25">
      <c r="C526" s="28" t="s">
        <v>172</v>
      </c>
      <c r="D526" s="28" t="s">
        <v>143</v>
      </c>
      <c r="E526" s="28" t="s">
        <v>177</v>
      </c>
      <c r="F526" s="29">
        <v>3059</v>
      </c>
      <c r="G526" s="30">
        <v>27</v>
      </c>
      <c r="H526" s="30"/>
    </row>
    <row r="527" spans="3:8" x14ac:dyDescent="0.25">
      <c r="C527" s="28" t="s">
        <v>150</v>
      </c>
      <c r="D527" s="28" t="s">
        <v>143</v>
      </c>
      <c r="E527" s="28" t="s">
        <v>179</v>
      </c>
      <c r="F527" s="29">
        <v>2324</v>
      </c>
      <c r="G527" s="30">
        <v>177</v>
      </c>
      <c r="H527" s="30"/>
    </row>
    <row r="528" spans="3:8" x14ac:dyDescent="0.25">
      <c r="C528" s="28" t="s">
        <v>164</v>
      </c>
      <c r="D528" s="28" t="s">
        <v>154</v>
      </c>
      <c r="E528" s="28" t="s">
        <v>179</v>
      </c>
      <c r="F528" s="29">
        <v>4956</v>
      </c>
      <c r="G528" s="30">
        <v>171</v>
      </c>
      <c r="H528" s="30"/>
    </row>
    <row r="529" spans="3:8" x14ac:dyDescent="0.25">
      <c r="C529" s="28" t="s">
        <v>172</v>
      </c>
      <c r="D529" s="28" t="s">
        <v>167</v>
      </c>
      <c r="E529" s="28" t="s">
        <v>173</v>
      </c>
      <c r="F529" s="29">
        <v>5355</v>
      </c>
      <c r="G529" s="30">
        <v>204</v>
      </c>
      <c r="H529" s="30"/>
    </row>
    <row r="530" spans="3:8" x14ac:dyDescent="0.25">
      <c r="C530" s="28" t="s">
        <v>164</v>
      </c>
      <c r="D530" s="28" t="s">
        <v>167</v>
      </c>
      <c r="E530" s="28" t="s">
        <v>161</v>
      </c>
      <c r="F530" s="29">
        <v>7259</v>
      </c>
      <c r="G530" s="30">
        <v>276</v>
      </c>
      <c r="H530" s="30"/>
    </row>
    <row r="531" spans="3:8" x14ac:dyDescent="0.25">
      <c r="C531" s="28" t="s">
        <v>145</v>
      </c>
      <c r="D531" s="28" t="s">
        <v>143</v>
      </c>
      <c r="E531" s="28" t="s">
        <v>179</v>
      </c>
      <c r="F531" s="29">
        <v>6279</v>
      </c>
      <c r="G531" s="30">
        <v>45</v>
      </c>
      <c r="H531" s="30"/>
    </row>
    <row r="532" spans="3:8" x14ac:dyDescent="0.25">
      <c r="C532" s="28" t="s">
        <v>142</v>
      </c>
      <c r="D532" s="28" t="s">
        <v>157</v>
      </c>
      <c r="E532" s="28" t="s">
        <v>169</v>
      </c>
      <c r="F532" s="29">
        <v>2541</v>
      </c>
      <c r="G532" s="30">
        <v>45</v>
      </c>
      <c r="H532" s="30"/>
    </row>
    <row r="533" spans="3:8" x14ac:dyDescent="0.25">
      <c r="C533" s="28" t="s">
        <v>153</v>
      </c>
      <c r="D533" s="28" t="s">
        <v>146</v>
      </c>
      <c r="E533" s="28" t="s">
        <v>176</v>
      </c>
      <c r="F533" s="29">
        <v>3864</v>
      </c>
      <c r="G533" s="30">
        <v>177</v>
      </c>
      <c r="H533" s="30"/>
    </row>
    <row r="534" spans="3:8" x14ac:dyDescent="0.25">
      <c r="C534" s="28" t="s">
        <v>162</v>
      </c>
      <c r="D534" s="28" t="s">
        <v>151</v>
      </c>
      <c r="E534" s="28" t="s">
        <v>168</v>
      </c>
      <c r="F534" s="29">
        <v>6146</v>
      </c>
      <c r="G534" s="30">
        <v>63</v>
      </c>
      <c r="H534" s="30"/>
    </row>
    <row r="535" spans="3:8" x14ac:dyDescent="0.25">
      <c r="C535" s="28" t="s">
        <v>148</v>
      </c>
      <c r="D535" s="28" t="s">
        <v>154</v>
      </c>
      <c r="E535" s="28" t="s">
        <v>152</v>
      </c>
      <c r="F535" s="29">
        <v>2639</v>
      </c>
      <c r="G535" s="30">
        <v>204</v>
      </c>
      <c r="H535" s="30"/>
    </row>
    <row r="536" spans="3:8" x14ac:dyDescent="0.25">
      <c r="C536" s="28" t="s">
        <v>145</v>
      </c>
      <c r="D536" s="28" t="s">
        <v>143</v>
      </c>
      <c r="E536" s="28" t="s">
        <v>159</v>
      </c>
      <c r="F536" s="29">
        <v>1890</v>
      </c>
      <c r="G536" s="30">
        <v>195</v>
      </c>
      <c r="H536" s="30"/>
    </row>
    <row r="537" spans="3:8" x14ac:dyDescent="0.25">
      <c r="C537" s="28" t="s">
        <v>160</v>
      </c>
      <c r="D537" s="28" t="s">
        <v>167</v>
      </c>
      <c r="E537" s="28" t="s">
        <v>161</v>
      </c>
      <c r="F537" s="29">
        <v>1932</v>
      </c>
      <c r="G537" s="30">
        <v>369</v>
      </c>
      <c r="H537" s="30"/>
    </row>
    <row r="538" spans="3:8" x14ac:dyDescent="0.25">
      <c r="C538" s="28" t="s">
        <v>164</v>
      </c>
      <c r="D538" s="28" t="s">
        <v>167</v>
      </c>
      <c r="E538" s="28" t="s">
        <v>155</v>
      </c>
      <c r="F538" s="29">
        <v>6300</v>
      </c>
      <c r="G538" s="30">
        <v>42</v>
      </c>
      <c r="H538" s="30"/>
    </row>
    <row r="539" spans="3:8" x14ac:dyDescent="0.25">
      <c r="C539" s="28" t="s">
        <v>153</v>
      </c>
      <c r="D539" s="28" t="s">
        <v>143</v>
      </c>
      <c r="E539" s="28" t="s">
        <v>144</v>
      </c>
      <c r="F539" s="29">
        <v>560</v>
      </c>
      <c r="G539" s="30">
        <v>81</v>
      </c>
      <c r="H539" s="30"/>
    </row>
    <row r="540" spans="3:8" x14ac:dyDescent="0.25">
      <c r="C540" s="28" t="s">
        <v>148</v>
      </c>
      <c r="D540" s="28" t="s">
        <v>143</v>
      </c>
      <c r="E540" s="28" t="s">
        <v>179</v>
      </c>
      <c r="F540" s="29">
        <v>2856</v>
      </c>
      <c r="G540" s="30">
        <v>246</v>
      </c>
      <c r="H540" s="30"/>
    </row>
    <row r="541" spans="3:8" x14ac:dyDescent="0.25">
      <c r="C541" s="28" t="s">
        <v>148</v>
      </c>
      <c r="D541" s="28" t="s">
        <v>167</v>
      </c>
      <c r="E541" s="28" t="s">
        <v>165</v>
      </c>
      <c r="F541" s="29">
        <v>707</v>
      </c>
      <c r="G541" s="30">
        <v>174</v>
      </c>
      <c r="H541" s="30"/>
    </row>
    <row r="542" spans="3:8" x14ac:dyDescent="0.25">
      <c r="C542" s="28" t="s">
        <v>145</v>
      </c>
      <c r="D542" s="28" t="s">
        <v>146</v>
      </c>
      <c r="E542" s="28" t="s">
        <v>144</v>
      </c>
      <c r="F542" s="29">
        <v>3598</v>
      </c>
      <c r="G542" s="30">
        <v>81</v>
      </c>
      <c r="H542" s="30"/>
    </row>
    <row r="543" spans="3:8" x14ac:dyDescent="0.25">
      <c r="C543" s="28" t="s">
        <v>142</v>
      </c>
      <c r="D543" s="28" t="s">
        <v>146</v>
      </c>
      <c r="E543" s="28" t="s">
        <v>159</v>
      </c>
      <c r="F543" s="29">
        <v>6853</v>
      </c>
      <c r="G543" s="30">
        <v>372</v>
      </c>
      <c r="H543" s="30"/>
    </row>
    <row r="544" spans="3:8" x14ac:dyDescent="0.25">
      <c r="C544" s="28" t="s">
        <v>142</v>
      </c>
      <c r="D544" s="28" t="s">
        <v>146</v>
      </c>
      <c r="E544" s="28" t="s">
        <v>166</v>
      </c>
      <c r="F544" s="29">
        <v>4725</v>
      </c>
      <c r="G544" s="30">
        <v>174</v>
      </c>
      <c r="H544" s="30"/>
    </row>
    <row r="545" spans="3:8" x14ac:dyDescent="0.25">
      <c r="C545" s="28" t="s">
        <v>150</v>
      </c>
      <c r="D545" s="28" t="s">
        <v>151</v>
      </c>
      <c r="E545" s="28" t="s">
        <v>147</v>
      </c>
      <c r="F545" s="29">
        <v>10304</v>
      </c>
      <c r="G545" s="30">
        <v>84</v>
      </c>
      <c r="H545" s="30"/>
    </row>
    <row r="546" spans="3:8" x14ac:dyDescent="0.25">
      <c r="C546" s="28" t="s">
        <v>150</v>
      </c>
      <c r="D546" s="28" t="s">
        <v>167</v>
      </c>
      <c r="E546" s="28" t="s">
        <v>166</v>
      </c>
      <c r="F546" s="29">
        <v>1274</v>
      </c>
      <c r="G546" s="30">
        <v>225</v>
      </c>
      <c r="H546" s="30"/>
    </row>
    <row r="547" spans="3:8" x14ac:dyDescent="0.25">
      <c r="C547" s="28" t="s">
        <v>162</v>
      </c>
      <c r="D547" s="28" t="s">
        <v>151</v>
      </c>
      <c r="E547" s="28" t="s">
        <v>144</v>
      </c>
      <c r="F547" s="29">
        <v>1526</v>
      </c>
      <c r="G547" s="30">
        <v>105</v>
      </c>
      <c r="H547" s="30"/>
    </row>
    <row r="548" spans="3:8" x14ac:dyDescent="0.25">
      <c r="C548" s="28" t="s">
        <v>142</v>
      </c>
      <c r="D548" s="28" t="s">
        <v>154</v>
      </c>
      <c r="E548" s="28" t="s">
        <v>177</v>
      </c>
      <c r="F548" s="29">
        <v>3101</v>
      </c>
      <c r="G548" s="30">
        <v>225</v>
      </c>
      <c r="H548" s="30"/>
    </row>
    <row r="549" spans="3:8" x14ac:dyDescent="0.25">
      <c r="C549" s="28" t="s">
        <v>163</v>
      </c>
      <c r="D549" s="28" t="s">
        <v>143</v>
      </c>
      <c r="E549" s="28" t="s">
        <v>161</v>
      </c>
      <c r="F549" s="29">
        <v>1057</v>
      </c>
      <c r="G549" s="30">
        <v>54</v>
      </c>
      <c r="H549" s="30"/>
    </row>
    <row r="550" spans="3:8" x14ac:dyDescent="0.25">
      <c r="C550" s="28" t="s">
        <v>160</v>
      </c>
      <c r="D550" s="28" t="s">
        <v>143</v>
      </c>
      <c r="E550" s="28" t="s">
        <v>179</v>
      </c>
      <c r="F550" s="29">
        <v>5306</v>
      </c>
      <c r="G550" s="30">
        <v>0</v>
      </c>
      <c r="H550" s="30"/>
    </row>
    <row r="551" spans="3:8" x14ac:dyDescent="0.25">
      <c r="C551" s="28" t="s">
        <v>162</v>
      </c>
      <c r="D551" s="28" t="s">
        <v>154</v>
      </c>
      <c r="E551" s="28" t="s">
        <v>175</v>
      </c>
      <c r="F551" s="29">
        <v>4018</v>
      </c>
      <c r="G551" s="30">
        <v>171</v>
      </c>
      <c r="H551" s="30"/>
    </row>
    <row r="552" spans="3:8" x14ac:dyDescent="0.25">
      <c r="C552" s="28" t="s">
        <v>148</v>
      </c>
      <c r="D552" s="28" t="s">
        <v>167</v>
      </c>
      <c r="E552" s="28" t="s">
        <v>166</v>
      </c>
      <c r="F552" s="29">
        <v>938</v>
      </c>
      <c r="G552" s="30">
        <v>189</v>
      </c>
      <c r="H552" s="30"/>
    </row>
    <row r="553" spans="3:8" x14ac:dyDescent="0.25">
      <c r="C553" s="28" t="s">
        <v>160</v>
      </c>
      <c r="D553" s="28" t="s">
        <v>157</v>
      </c>
      <c r="E553" s="28" t="s">
        <v>152</v>
      </c>
      <c r="F553" s="29">
        <v>1778</v>
      </c>
      <c r="G553" s="30">
        <v>270</v>
      </c>
      <c r="H553" s="30"/>
    </row>
    <row r="554" spans="3:8" x14ac:dyDescent="0.25">
      <c r="C554" s="28" t="s">
        <v>153</v>
      </c>
      <c r="D554" s="28" t="s">
        <v>154</v>
      </c>
      <c r="E554" s="28" t="s">
        <v>144</v>
      </c>
      <c r="F554" s="29">
        <v>1638</v>
      </c>
      <c r="G554" s="30">
        <v>63</v>
      </c>
      <c r="H554" s="30"/>
    </row>
    <row r="555" spans="3:8" x14ac:dyDescent="0.25">
      <c r="C555" s="28" t="s">
        <v>150</v>
      </c>
      <c r="D555" s="28" t="s">
        <v>157</v>
      </c>
      <c r="E555" s="28" t="s">
        <v>155</v>
      </c>
      <c r="F555" s="29">
        <v>154</v>
      </c>
      <c r="G555" s="30">
        <v>21</v>
      </c>
      <c r="H555" s="30"/>
    </row>
    <row r="556" spans="3:8" x14ac:dyDescent="0.25">
      <c r="C556" s="28" t="s">
        <v>160</v>
      </c>
      <c r="D556" s="28" t="s">
        <v>143</v>
      </c>
      <c r="E556" s="28" t="s">
        <v>159</v>
      </c>
      <c r="F556" s="29">
        <v>9835</v>
      </c>
      <c r="G556" s="30">
        <v>207</v>
      </c>
      <c r="H556" s="30"/>
    </row>
    <row r="557" spans="3:8" x14ac:dyDescent="0.25">
      <c r="C557" s="28" t="s">
        <v>148</v>
      </c>
      <c r="D557" s="28" t="s">
        <v>143</v>
      </c>
      <c r="E557" s="28" t="s">
        <v>170</v>
      </c>
      <c r="F557" s="29">
        <v>7273</v>
      </c>
      <c r="G557" s="30">
        <v>96</v>
      </c>
      <c r="H557" s="30"/>
    </row>
    <row r="558" spans="3:8" x14ac:dyDescent="0.25">
      <c r="C558" s="28" t="s">
        <v>162</v>
      </c>
      <c r="D558" s="28" t="s">
        <v>154</v>
      </c>
      <c r="E558" s="28" t="s">
        <v>159</v>
      </c>
      <c r="F558" s="29">
        <v>6909</v>
      </c>
      <c r="G558" s="30">
        <v>81</v>
      </c>
      <c r="H558" s="30"/>
    </row>
    <row r="559" spans="3:8" x14ac:dyDescent="0.25">
      <c r="C559" s="28" t="s">
        <v>148</v>
      </c>
      <c r="D559" s="28" t="s">
        <v>154</v>
      </c>
      <c r="E559" s="28" t="s">
        <v>175</v>
      </c>
      <c r="F559" s="29">
        <v>3920</v>
      </c>
      <c r="G559" s="30">
        <v>306</v>
      </c>
      <c r="H559" s="30"/>
    </row>
    <row r="560" spans="3:8" x14ac:dyDescent="0.25">
      <c r="C560" s="28" t="s">
        <v>172</v>
      </c>
      <c r="D560" s="28" t="s">
        <v>154</v>
      </c>
      <c r="E560" s="28" t="s">
        <v>178</v>
      </c>
      <c r="F560" s="29">
        <v>4858</v>
      </c>
      <c r="G560" s="30">
        <v>279</v>
      </c>
      <c r="H560" s="30"/>
    </row>
    <row r="561" spans="3:8" x14ac:dyDescent="0.25">
      <c r="C561" s="28" t="s">
        <v>163</v>
      </c>
      <c r="D561" s="28" t="s">
        <v>157</v>
      </c>
      <c r="E561" s="28" t="s">
        <v>149</v>
      </c>
      <c r="F561" s="29">
        <v>3549</v>
      </c>
      <c r="G561" s="30">
        <v>3</v>
      </c>
      <c r="H561" s="30"/>
    </row>
    <row r="562" spans="3:8" x14ac:dyDescent="0.25">
      <c r="C562" s="28" t="s">
        <v>160</v>
      </c>
      <c r="D562" s="28" t="s">
        <v>154</v>
      </c>
      <c r="E562" s="28" t="s">
        <v>176</v>
      </c>
      <c r="F562" s="29">
        <v>966</v>
      </c>
      <c r="G562" s="30">
        <v>198</v>
      </c>
      <c r="H562" s="30"/>
    </row>
    <row r="563" spans="3:8" x14ac:dyDescent="0.25">
      <c r="C563" s="28" t="s">
        <v>162</v>
      </c>
      <c r="D563" s="28" t="s">
        <v>154</v>
      </c>
      <c r="E563" s="28" t="s">
        <v>152</v>
      </c>
      <c r="F563" s="29">
        <v>385</v>
      </c>
      <c r="G563" s="30">
        <v>249</v>
      </c>
      <c r="H563" s="30"/>
    </row>
    <row r="564" spans="3:8" x14ac:dyDescent="0.25">
      <c r="C564" s="28" t="s">
        <v>153</v>
      </c>
      <c r="D564" s="28" t="s">
        <v>167</v>
      </c>
      <c r="E564" s="28" t="s">
        <v>166</v>
      </c>
      <c r="F564" s="29">
        <v>2219</v>
      </c>
      <c r="G564" s="30">
        <v>75</v>
      </c>
      <c r="H564" s="30"/>
    </row>
    <row r="565" spans="3:8" x14ac:dyDescent="0.25">
      <c r="C565" s="28" t="s">
        <v>148</v>
      </c>
      <c r="D565" s="28" t="s">
        <v>151</v>
      </c>
      <c r="E565" s="28" t="s">
        <v>147</v>
      </c>
      <c r="F565" s="29">
        <v>2954</v>
      </c>
      <c r="G565" s="30">
        <v>189</v>
      </c>
      <c r="H565" s="30"/>
    </row>
    <row r="566" spans="3:8" x14ac:dyDescent="0.25">
      <c r="C566" s="28" t="s">
        <v>160</v>
      </c>
      <c r="D566" s="28" t="s">
        <v>151</v>
      </c>
      <c r="E566" s="28" t="s">
        <v>147</v>
      </c>
      <c r="F566" s="29">
        <v>280</v>
      </c>
      <c r="G566" s="30">
        <v>87</v>
      </c>
      <c r="H566" s="30"/>
    </row>
    <row r="567" spans="3:8" x14ac:dyDescent="0.25">
      <c r="C567" s="28" t="s">
        <v>150</v>
      </c>
      <c r="D567" s="28" t="s">
        <v>151</v>
      </c>
      <c r="E567" s="28" t="s">
        <v>144</v>
      </c>
      <c r="F567" s="29">
        <v>6118</v>
      </c>
      <c r="G567" s="30">
        <v>174</v>
      </c>
      <c r="H567" s="30"/>
    </row>
    <row r="568" spans="3:8" x14ac:dyDescent="0.25">
      <c r="C568" s="28" t="s">
        <v>163</v>
      </c>
      <c r="D568" s="28" t="s">
        <v>154</v>
      </c>
      <c r="E568" s="28" t="s">
        <v>174</v>
      </c>
      <c r="F568" s="29">
        <v>4802</v>
      </c>
      <c r="G568" s="30">
        <v>36</v>
      </c>
      <c r="H568" s="30"/>
    </row>
    <row r="569" spans="3:8" x14ac:dyDescent="0.25">
      <c r="C569" s="28" t="s">
        <v>148</v>
      </c>
      <c r="D569" s="28" t="s">
        <v>157</v>
      </c>
      <c r="E569" s="28" t="s">
        <v>175</v>
      </c>
      <c r="F569" s="29">
        <v>4137</v>
      </c>
      <c r="G569" s="30">
        <v>60</v>
      </c>
      <c r="H569" s="30"/>
    </row>
    <row r="570" spans="3:8" x14ac:dyDescent="0.25">
      <c r="C570" s="28" t="s">
        <v>164</v>
      </c>
      <c r="D570" s="28" t="s">
        <v>146</v>
      </c>
      <c r="E570" s="28" t="s">
        <v>171</v>
      </c>
      <c r="F570" s="29">
        <v>2023</v>
      </c>
      <c r="G570" s="30">
        <v>78</v>
      </c>
      <c r="H570" s="30"/>
    </row>
    <row r="571" spans="3:8" x14ac:dyDescent="0.25">
      <c r="C571" s="28" t="s">
        <v>148</v>
      </c>
      <c r="D571" s="28" t="s">
        <v>151</v>
      </c>
      <c r="E571" s="28" t="s">
        <v>144</v>
      </c>
      <c r="F571" s="29">
        <v>9051</v>
      </c>
      <c r="G571" s="30">
        <v>57</v>
      </c>
      <c r="H571" s="30"/>
    </row>
    <row r="572" spans="3:8" x14ac:dyDescent="0.25">
      <c r="C572" s="28" t="s">
        <v>148</v>
      </c>
      <c r="D572" s="28" t="s">
        <v>143</v>
      </c>
      <c r="E572" s="28" t="s">
        <v>177</v>
      </c>
      <c r="F572" s="29">
        <v>2919</v>
      </c>
      <c r="G572" s="30">
        <v>45</v>
      </c>
      <c r="H572" s="30"/>
    </row>
    <row r="573" spans="3:8" x14ac:dyDescent="0.25">
      <c r="C573" s="28" t="s">
        <v>150</v>
      </c>
      <c r="D573" s="28" t="s">
        <v>157</v>
      </c>
      <c r="E573" s="28" t="s">
        <v>159</v>
      </c>
      <c r="F573" s="29">
        <v>5915</v>
      </c>
      <c r="G573" s="30">
        <v>3</v>
      </c>
      <c r="H573" s="30"/>
    </row>
    <row r="574" spans="3:8" x14ac:dyDescent="0.25">
      <c r="C574" s="28" t="s">
        <v>172</v>
      </c>
      <c r="D574" s="28" t="s">
        <v>146</v>
      </c>
      <c r="E574" s="28" t="s">
        <v>174</v>
      </c>
      <c r="F574" s="29">
        <v>2562</v>
      </c>
      <c r="G574" s="30">
        <v>6</v>
      </c>
      <c r="H574" s="30"/>
    </row>
    <row r="575" spans="3:8" x14ac:dyDescent="0.25">
      <c r="C575" s="28" t="s">
        <v>162</v>
      </c>
      <c r="D575" s="28" t="s">
        <v>143</v>
      </c>
      <c r="E575" s="28" t="s">
        <v>155</v>
      </c>
      <c r="F575" s="29">
        <v>8813</v>
      </c>
      <c r="G575" s="30">
        <v>21</v>
      </c>
      <c r="H575" s="30"/>
    </row>
    <row r="576" spans="3:8" x14ac:dyDescent="0.25">
      <c r="C576" s="28" t="s">
        <v>162</v>
      </c>
      <c r="D576" s="28" t="s">
        <v>151</v>
      </c>
      <c r="E576" s="28" t="s">
        <v>152</v>
      </c>
      <c r="F576" s="29">
        <v>6111</v>
      </c>
      <c r="G576" s="30">
        <v>3</v>
      </c>
      <c r="H576" s="30"/>
    </row>
    <row r="577" spans="3:8" x14ac:dyDescent="0.25">
      <c r="C577" s="28" t="s">
        <v>145</v>
      </c>
      <c r="D577" s="28" t="s">
        <v>167</v>
      </c>
      <c r="E577" s="28" t="s">
        <v>158</v>
      </c>
      <c r="F577" s="29">
        <v>3507</v>
      </c>
      <c r="G577" s="30">
        <v>288</v>
      </c>
      <c r="H577" s="30"/>
    </row>
    <row r="578" spans="3:8" x14ac:dyDescent="0.25">
      <c r="C578" s="28" t="s">
        <v>153</v>
      </c>
      <c r="D578" s="28" t="s">
        <v>151</v>
      </c>
      <c r="E578" s="28" t="s">
        <v>168</v>
      </c>
      <c r="F578" s="29">
        <v>4319</v>
      </c>
      <c r="G578" s="30">
        <v>30</v>
      </c>
      <c r="H578" s="30"/>
    </row>
    <row r="579" spans="3:8" x14ac:dyDescent="0.25">
      <c r="C579" s="28" t="s">
        <v>142</v>
      </c>
      <c r="D579" s="28" t="s">
        <v>157</v>
      </c>
      <c r="E579" s="28" t="s">
        <v>179</v>
      </c>
      <c r="F579" s="29">
        <v>609</v>
      </c>
      <c r="G579" s="30">
        <v>87</v>
      </c>
      <c r="H579" s="30"/>
    </row>
    <row r="580" spans="3:8" x14ac:dyDescent="0.25">
      <c r="C580" s="28" t="s">
        <v>142</v>
      </c>
      <c r="D580" s="28" t="s">
        <v>154</v>
      </c>
      <c r="E580" s="28" t="s">
        <v>176</v>
      </c>
      <c r="F580" s="29">
        <v>6370</v>
      </c>
      <c r="G580" s="30">
        <v>30</v>
      </c>
      <c r="H580" s="30"/>
    </row>
    <row r="581" spans="3:8" x14ac:dyDescent="0.25">
      <c r="C581" s="28" t="s">
        <v>162</v>
      </c>
      <c r="D581" s="28" t="s">
        <v>157</v>
      </c>
      <c r="E581" s="28" t="s">
        <v>173</v>
      </c>
      <c r="F581" s="29">
        <v>5474</v>
      </c>
      <c r="G581" s="30">
        <v>168</v>
      </c>
      <c r="H581" s="30"/>
    </row>
    <row r="582" spans="3:8" x14ac:dyDescent="0.25">
      <c r="C582" s="28" t="s">
        <v>142</v>
      </c>
      <c r="D582" s="28" t="s">
        <v>151</v>
      </c>
      <c r="E582" s="28" t="s">
        <v>176</v>
      </c>
      <c r="F582" s="29">
        <v>3164</v>
      </c>
      <c r="G582" s="30">
        <v>306</v>
      </c>
      <c r="H582" s="30"/>
    </row>
    <row r="583" spans="3:8" x14ac:dyDescent="0.25">
      <c r="C583" s="28" t="s">
        <v>153</v>
      </c>
      <c r="D583" s="28" t="s">
        <v>146</v>
      </c>
      <c r="E583" s="28" t="s">
        <v>149</v>
      </c>
      <c r="F583" s="29">
        <v>1302</v>
      </c>
      <c r="G583" s="30">
        <v>402</v>
      </c>
      <c r="H583" s="30"/>
    </row>
    <row r="584" spans="3:8" x14ac:dyDescent="0.25">
      <c r="C584" s="28" t="s">
        <v>164</v>
      </c>
      <c r="D584" s="28" t="s">
        <v>143</v>
      </c>
      <c r="E584" s="28" t="s">
        <v>177</v>
      </c>
      <c r="F584" s="29">
        <v>7308</v>
      </c>
      <c r="G584" s="30">
        <v>327</v>
      </c>
      <c r="H584" s="30"/>
    </row>
    <row r="585" spans="3:8" x14ac:dyDescent="0.25">
      <c r="C585" s="28" t="s">
        <v>142</v>
      </c>
      <c r="D585" s="28" t="s">
        <v>143</v>
      </c>
      <c r="E585" s="28" t="s">
        <v>176</v>
      </c>
      <c r="F585" s="29">
        <v>6132</v>
      </c>
      <c r="G585" s="30">
        <v>93</v>
      </c>
      <c r="H585" s="30"/>
    </row>
    <row r="586" spans="3:8" x14ac:dyDescent="0.25">
      <c r="C586" s="28" t="s">
        <v>172</v>
      </c>
      <c r="D586" s="28" t="s">
        <v>146</v>
      </c>
      <c r="E586" s="28" t="s">
        <v>161</v>
      </c>
      <c r="F586" s="29">
        <v>3472</v>
      </c>
      <c r="G586" s="30">
        <v>96</v>
      </c>
      <c r="H586" s="30"/>
    </row>
    <row r="587" spans="3:8" x14ac:dyDescent="0.25">
      <c r="C587" s="28" t="s">
        <v>145</v>
      </c>
      <c r="D587" s="28" t="s">
        <v>154</v>
      </c>
      <c r="E587" s="28" t="s">
        <v>152</v>
      </c>
      <c r="F587" s="29">
        <v>9660</v>
      </c>
      <c r="G587" s="30">
        <v>27</v>
      </c>
      <c r="H587" s="30"/>
    </row>
    <row r="588" spans="3:8" x14ac:dyDescent="0.25">
      <c r="C588" s="28" t="s">
        <v>148</v>
      </c>
      <c r="D588" s="28" t="s">
        <v>157</v>
      </c>
      <c r="E588" s="28" t="s">
        <v>179</v>
      </c>
      <c r="F588" s="29">
        <v>2436</v>
      </c>
      <c r="G588" s="30">
        <v>99</v>
      </c>
      <c r="H588" s="30"/>
    </row>
    <row r="589" spans="3:8" x14ac:dyDescent="0.25">
      <c r="C589" s="28" t="s">
        <v>148</v>
      </c>
      <c r="D589" s="28" t="s">
        <v>157</v>
      </c>
      <c r="E589" s="28" t="s">
        <v>156</v>
      </c>
      <c r="F589" s="29">
        <v>9506</v>
      </c>
      <c r="G589" s="30">
        <v>87</v>
      </c>
      <c r="H589" s="30"/>
    </row>
    <row r="590" spans="3:8" x14ac:dyDescent="0.25">
      <c r="C590" s="28" t="s">
        <v>172</v>
      </c>
      <c r="D590" s="28" t="s">
        <v>143</v>
      </c>
      <c r="E590" s="28" t="s">
        <v>178</v>
      </c>
      <c r="F590" s="29">
        <v>245</v>
      </c>
      <c r="G590" s="30">
        <v>288</v>
      </c>
      <c r="H590" s="30"/>
    </row>
    <row r="591" spans="3:8" x14ac:dyDescent="0.25">
      <c r="C591" s="28" t="s">
        <v>145</v>
      </c>
      <c r="D591" s="28" t="s">
        <v>146</v>
      </c>
      <c r="E591" s="28" t="s">
        <v>170</v>
      </c>
      <c r="F591" s="29">
        <v>2702</v>
      </c>
      <c r="G591" s="30">
        <v>363</v>
      </c>
      <c r="H591" s="30"/>
    </row>
    <row r="592" spans="3:8" x14ac:dyDescent="0.25">
      <c r="C592" s="28" t="s">
        <v>172</v>
      </c>
      <c r="D592" s="28" t="s">
        <v>167</v>
      </c>
      <c r="E592" s="28" t="s">
        <v>165</v>
      </c>
      <c r="F592" s="29">
        <v>700</v>
      </c>
      <c r="G592" s="30">
        <v>87</v>
      </c>
      <c r="H592" s="30"/>
    </row>
    <row r="593" spans="3:8" x14ac:dyDescent="0.25">
      <c r="C593" s="28" t="s">
        <v>153</v>
      </c>
      <c r="D593" s="28" t="s">
        <v>167</v>
      </c>
      <c r="E593" s="28" t="s">
        <v>165</v>
      </c>
      <c r="F593" s="29">
        <v>3759</v>
      </c>
      <c r="G593" s="30">
        <v>150</v>
      </c>
      <c r="H593" s="30"/>
    </row>
    <row r="594" spans="3:8" x14ac:dyDescent="0.25">
      <c r="C594" s="28" t="s">
        <v>163</v>
      </c>
      <c r="D594" s="28" t="s">
        <v>146</v>
      </c>
      <c r="E594" s="28" t="s">
        <v>165</v>
      </c>
      <c r="F594" s="29">
        <v>1589</v>
      </c>
      <c r="G594" s="30">
        <v>303</v>
      </c>
      <c r="H594" s="30"/>
    </row>
    <row r="595" spans="3:8" x14ac:dyDescent="0.25">
      <c r="C595" s="28" t="s">
        <v>160</v>
      </c>
      <c r="D595" s="28" t="s">
        <v>146</v>
      </c>
      <c r="E595" s="28" t="s">
        <v>177</v>
      </c>
      <c r="F595" s="29">
        <v>5194</v>
      </c>
      <c r="G595" s="30">
        <v>288</v>
      </c>
      <c r="H595" s="30"/>
    </row>
    <row r="596" spans="3:8" x14ac:dyDescent="0.25">
      <c r="C596" s="28" t="s">
        <v>172</v>
      </c>
      <c r="D596" s="28" t="s">
        <v>151</v>
      </c>
      <c r="E596" s="28" t="s">
        <v>168</v>
      </c>
      <c r="F596" s="29">
        <v>945</v>
      </c>
      <c r="G596" s="30">
        <v>75</v>
      </c>
      <c r="H596" s="30"/>
    </row>
    <row r="597" spans="3:8" x14ac:dyDescent="0.25">
      <c r="C597" s="28" t="s">
        <v>142</v>
      </c>
      <c r="D597" s="28" t="s">
        <v>157</v>
      </c>
      <c r="E597" s="28" t="s">
        <v>158</v>
      </c>
      <c r="F597" s="29">
        <v>1988</v>
      </c>
      <c r="G597" s="30">
        <v>39</v>
      </c>
      <c r="H597" s="30"/>
    </row>
    <row r="598" spans="3:8" x14ac:dyDescent="0.25">
      <c r="C598" s="28" t="s">
        <v>153</v>
      </c>
      <c r="D598" s="28" t="s">
        <v>167</v>
      </c>
      <c r="E598" s="28" t="s">
        <v>147</v>
      </c>
      <c r="F598" s="29">
        <v>6734</v>
      </c>
      <c r="G598" s="30">
        <v>123</v>
      </c>
      <c r="H598" s="30"/>
    </row>
    <row r="599" spans="3:8" x14ac:dyDescent="0.25">
      <c r="C599" s="28" t="s">
        <v>142</v>
      </c>
      <c r="D599" s="28" t="s">
        <v>151</v>
      </c>
      <c r="E599" s="28" t="s">
        <v>149</v>
      </c>
      <c r="F599" s="29">
        <v>217</v>
      </c>
      <c r="G599" s="30">
        <v>36</v>
      </c>
      <c r="H599" s="30"/>
    </row>
    <row r="600" spans="3:8" x14ac:dyDescent="0.25">
      <c r="C600" s="28" t="s">
        <v>162</v>
      </c>
      <c r="D600" s="28" t="s">
        <v>167</v>
      </c>
      <c r="E600" s="28" t="s">
        <v>159</v>
      </c>
      <c r="F600" s="29">
        <v>6279</v>
      </c>
      <c r="G600" s="30">
        <v>237</v>
      </c>
      <c r="H600" s="30"/>
    </row>
    <row r="601" spans="3:8" x14ac:dyDescent="0.25">
      <c r="C601" s="28" t="s">
        <v>142</v>
      </c>
      <c r="D601" s="28" t="s">
        <v>151</v>
      </c>
      <c r="E601" s="28" t="s">
        <v>168</v>
      </c>
      <c r="F601" s="29">
        <v>4424</v>
      </c>
      <c r="G601" s="30">
        <v>201</v>
      </c>
      <c r="H601" s="30"/>
    </row>
    <row r="602" spans="3:8" x14ac:dyDescent="0.25">
      <c r="C602" s="28" t="s">
        <v>163</v>
      </c>
      <c r="D602" s="28" t="s">
        <v>151</v>
      </c>
      <c r="E602" s="28" t="s">
        <v>165</v>
      </c>
      <c r="F602" s="29">
        <v>189</v>
      </c>
      <c r="G602" s="30">
        <v>48</v>
      </c>
      <c r="H602" s="30"/>
    </row>
    <row r="603" spans="3:8" x14ac:dyDescent="0.25">
      <c r="C603" s="28" t="s">
        <v>162</v>
      </c>
      <c r="D603" s="28" t="s">
        <v>146</v>
      </c>
      <c r="E603" s="28" t="s">
        <v>159</v>
      </c>
      <c r="F603" s="29">
        <v>490</v>
      </c>
      <c r="G603" s="30">
        <v>84</v>
      </c>
      <c r="H603" s="30"/>
    </row>
    <row r="604" spans="3:8" x14ac:dyDescent="0.25">
      <c r="C604" s="28" t="s">
        <v>145</v>
      </c>
      <c r="D604" s="28" t="s">
        <v>143</v>
      </c>
      <c r="E604" s="28" t="s">
        <v>178</v>
      </c>
      <c r="F604" s="29">
        <v>434</v>
      </c>
      <c r="G604" s="30">
        <v>87</v>
      </c>
      <c r="H604" s="30"/>
    </row>
    <row r="605" spans="3:8" x14ac:dyDescent="0.25">
      <c r="C605" s="28" t="s">
        <v>160</v>
      </c>
      <c r="D605" s="28" t="s">
        <v>157</v>
      </c>
      <c r="E605" s="28" t="s">
        <v>144</v>
      </c>
      <c r="F605" s="29">
        <v>10129</v>
      </c>
      <c r="G605" s="30">
        <v>312</v>
      </c>
      <c r="H605" s="30"/>
    </row>
    <row r="606" spans="3:8" x14ac:dyDescent="0.25">
      <c r="C606" s="28" t="s">
        <v>164</v>
      </c>
      <c r="D606" s="28" t="s">
        <v>154</v>
      </c>
      <c r="E606" s="28" t="s">
        <v>177</v>
      </c>
      <c r="F606" s="29">
        <v>1652</v>
      </c>
      <c r="G606" s="30">
        <v>102</v>
      </c>
      <c r="H606" s="30"/>
    </row>
    <row r="607" spans="3:8" x14ac:dyDescent="0.25">
      <c r="C607" s="28" t="s">
        <v>145</v>
      </c>
      <c r="D607" s="28" t="s">
        <v>157</v>
      </c>
      <c r="E607" s="28" t="s">
        <v>178</v>
      </c>
      <c r="F607" s="29">
        <v>6433</v>
      </c>
      <c r="G607" s="30">
        <v>78</v>
      </c>
      <c r="H607" s="30"/>
    </row>
    <row r="608" spans="3:8" x14ac:dyDescent="0.25">
      <c r="C608" s="28" t="s">
        <v>164</v>
      </c>
      <c r="D608" s="28" t="s">
        <v>167</v>
      </c>
      <c r="E608" s="28" t="s">
        <v>171</v>
      </c>
      <c r="F608" s="29">
        <v>2212</v>
      </c>
      <c r="G608" s="30">
        <v>117</v>
      </c>
      <c r="H608" s="30"/>
    </row>
    <row r="609" spans="3:22" x14ac:dyDescent="0.25">
      <c r="C609" s="28" t="s">
        <v>150</v>
      </c>
      <c r="D609" s="28" t="s">
        <v>146</v>
      </c>
      <c r="E609" s="28" t="s">
        <v>173</v>
      </c>
      <c r="F609" s="29">
        <v>609</v>
      </c>
      <c r="G609" s="30">
        <v>99</v>
      </c>
      <c r="H609" s="30"/>
    </row>
    <row r="610" spans="3:22" x14ac:dyDescent="0.25">
      <c r="C610" s="28" t="s">
        <v>142</v>
      </c>
      <c r="D610" s="28" t="s">
        <v>146</v>
      </c>
      <c r="E610" s="28" t="s">
        <v>175</v>
      </c>
      <c r="F610" s="29">
        <v>1638</v>
      </c>
      <c r="G610" s="30">
        <v>48</v>
      </c>
      <c r="H610" s="30"/>
    </row>
    <row r="611" spans="3:22" x14ac:dyDescent="0.25">
      <c r="C611" s="28" t="s">
        <v>160</v>
      </c>
      <c r="D611" s="28" t="s">
        <v>167</v>
      </c>
      <c r="E611" s="28" t="s">
        <v>174</v>
      </c>
      <c r="F611" s="29">
        <v>3829</v>
      </c>
      <c r="G611" s="30">
        <v>24</v>
      </c>
      <c r="H611" s="30"/>
    </row>
    <row r="612" spans="3:22" x14ac:dyDescent="0.25">
      <c r="C612" s="28" t="s">
        <v>142</v>
      </c>
      <c r="D612" s="28" t="s">
        <v>154</v>
      </c>
      <c r="E612" s="28" t="s">
        <v>174</v>
      </c>
      <c r="F612" s="29">
        <v>5775</v>
      </c>
      <c r="G612" s="30">
        <v>42</v>
      </c>
      <c r="H612" s="30"/>
    </row>
    <row r="613" spans="3:22" x14ac:dyDescent="0.25">
      <c r="C613" s="28" t="s">
        <v>153</v>
      </c>
      <c r="D613" s="28" t="s">
        <v>146</v>
      </c>
      <c r="E613" s="28" t="s">
        <v>170</v>
      </c>
      <c r="F613" s="29">
        <v>1071</v>
      </c>
      <c r="G613" s="30">
        <v>270</v>
      </c>
      <c r="H613" s="30"/>
    </row>
    <row r="614" spans="3:22" x14ac:dyDescent="0.25">
      <c r="C614" s="28" t="s">
        <v>145</v>
      </c>
      <c r="D614" s="28" t="s">
        <v>151</v>
      </c>
      <c r="E614" s="28" t="s">
        <v>171</v>
      </c>
      <c r="F614" s="29">
        <v>5019</v>
      </c>
      <c r="G614" s="30">
        <v>150</v>
      </c>
      <c r="H614" s="30"/>
    </row>
    <row r="615" spans="3:22" x14ac:dyDescent="0.25">
      <c r="C615" s="28" t="s">
        <v>163</v>
      </c>
      <c r="D615" s="28" t="s">
        <v>143</v>
      </c>
      <c r="E615" s="28" t="s">
        <v>174</v>
      </c>
      <c r="F615" s="29">
        <v>2863</v>
      </c>
      <c r="G615" s="30">
        <v>42</v>
      </c>
      <c r="H615" s="30"/>
    </row>
    <row r="616" spans="3:22" x14ac:dyDescent="0.25">
      <c r="C616" s="28" t="s">
        <v>142</v>
      </c>
      <c r="D616" s="28" t="s">
        <v>146</v>
      </c>
      <c r="E616" s="28" t="s">
        <v>169</v>
      </c>
      <c r="F616" s="29">
        <v>1617</v>
      </c>
      <c r="G616" s="30">
        <v>126</v>
      </c>
      <c r="H616" s="30"/>
    </row>
    <row r="617" spans="3:22" x14ac:dyDescent="0.25">
      <c r="C617" s="28" t="s">
        <v>153</v>
      </c>
      <c r="D617" s="28" t="s">
        <v>143</v>
      </c>
      <c r="E617" s="28" t="s">
        <v>179</v>
      </c>
      <c r="F617" s="29">
        <v>6818</v>
      </c>
      <c r="G617" s="30">
        <v>6</v>
      </c>
      <c r="H617" s="30"/>
    </row>
    <row r="618" spans="3:22" x14ac:dyDescent="0.25">
      <c r="C618" s="28" t="s">
        <v>164</v>
      </c>
      <c r="D618" s="28" t="s">
        <v>146</v>
      </c>
      <c r="E618" s="28" t="s">
        <v>174</v>
      </c>
      <c r="F618" s="29">
        <v>6657</v>
      </c>
      <c r="G618" s="30">
        <v>276</v>
      </c>
      <c r="H618" s="30"/>
    </row>
    <row r="619" spans="3:22" x14ac:dyDescent="0.25">
      <c r="C619" s="28" t="s">
        <v>164</v>
      </c>
      <c r="D619" s="28" t="s">
        <v>167</v>
      </c>
      <c r="E619" s="28" t="s">
        <v>165</v>
      </c>
      <c r="F619" s="29">
        <v>2919</v>
      </c>
      <c r="G619" s="30">
        <v>93</v>
      </c>
      <c r="H619" s="30"/>
    </row>
    <row r="620" spans="3:22" x14ac:dyDescent="0.25">
      <c r="C620" s="28" t="s">
        <v>163</v>
      </c>
      <c r="D620" s="28" t="s">
        <v>151</v>
      </c>
      <c r="E620" s="28" t="s">
        <v>158</v>
      </c>
      <c r="F620" s="29">
        <v>3094</v>
      </c>
      <c r="G620" s="30">
        <v>246</v>
      </c>
      <c r="H620" s="30"/>
    </row>
    <row r="621" spans="3:22" x14ac:dyDescent="0.25">
      <c r="C621" s="28" t="s">
        <v>153</v>
      </c>
      <c r="D621" s="28" t="s">
        <v>154</v>
      </c>
      <c r="E621" s="28" t="s">
        <v>175</v>
      </c>
      <c r="F621" s="29">
        <v>2989</v>
      </c>
      <c r="G621" s="30">
        <v>3</v>
      </c>
      <c r="H621" s="30"/>
    </row>
    <row r="622" spans="3:22" x14ac:dyDescent="0.25">
      <c r="C622" s="28" t="s">
        <v>145</v>
      </c>
      <c r="D622" s="28" t="s">
        <v>157</v>
      </c>
      <c r="E622" s="28" t="s">
        <v>176</v>
      </c>
      <c r="F622" s="29">
        <v>2268</v>
      </c>
      <c r="G622" s="30">
        <v>63</v>
      </c>
      <c r="H622" s="30"/>
    </row>
    <row r="623" spans="3:22" x14ac:dyDescent="0.25">
      <c r="C623" s="28" t="s">
        <v>162</v>
      </c>
      <c r="D623" s="28" t="s">
        <v>146</v>
      </c>
      <c r="E623" s="28" t="s">
        <v>158</v>
      </c>
      <c r="F623" s="29">
        <v>4753</v>
      </c>
      <c r="G623" s="30">
        <v>246</v>
      </c>
      <c r="H623" s="30"/>
      <c r="V623" s="25"/>
    </row>
    <row r="624" spans="3:22" x14ac:dyDescent="0.25">
      <c r="C624" s="28" t="s">
        <v>163</v>
      </c>
      <c r="D624" s="28" t="s">
        <v>167</v>
      </c>
      <c r="E624" s="28" t="s">
        <v>173</v>
      </c>
      <c r="F624" s="29">
        <v>7511</v>
      </c>
      <c r="G624" s="30">
        <v>120</v>
      </c>
      <c r="H624" s="30"/>
      <c r="V624" s="25"/>
    </row>
    <row r="625" spans="3:22" x14ac:dyDescent="0.25">
      <c r="C625" s="28" t="s">
        <v>163</v>
      </c>
      <c r="D625" s="28" t="s">
        <v>157</v>
      </c>
      <c r="E625" s="28" t="s">
        <v>158</v>
      </c>
      <c r="F625" s="29">
        <v>4326</v>
      </c>
      <c r="G625" s="30">
        <v>348</v>
      </c>
      <c r="H625" s="30"/>
      <c r="V625" s="25"/>
    </row>
    <row r="626" spans="3:22" x14ac:dyDescent="0.25">
      <c r="C626" s="28" t="s">
        <v>150</v>
      </c>
      <c r="D626" s="28" t="s">
        <v>167</v>
      </c>
      <c r="E626" s="28" t="s">
        <v>171</v>
      </c>
      <c r="F626" s="29">
        <v>4935</v>
      </c>
      <c r="G626" s="30">
        <v>126</v>
      </c>
      <c r="H626" s="30"/>
      <c r="V626" s="25"/>
    </row>
    <row r="627" spans="3:22" x14ac:dyDescent="0.25">
      <c r="C627" s="28" t="s">
        <v>153</v>
      </c>
      <c r="D627" s="28" t="s">
        <v>146</v>
      </c>
      <c r="E627" s="28" t="s">
        <v>144</v>
      </c>
      <c r="F627" s="29">
        <v>4781</v>
      </c>
      <c r="G627" s="30">
        <v>123</v>
      </c>
      <c r="H627" s="30"/>
      <c r="V627" s="25"/>
    </row>
    <row r="628" spans="3:22" x14ac:dyDescent="0.25">
      <c r="C628" s="28" t="s">
        <v>162</v>
      </c>
      <c r="D628" s="28" t="s">
        <v>157</v>
      </c>
      <c r="E628" s="28" t="s">
        <v>155</v>
      </c>
      <c r="F628" s="29">
        <v>7483</v>
      </c>
      <c r="G628" s="30">
        <v>45</v>
      </c>
      <c r="H628" s="30"/>
      <c r="V628" s="25"/>
    </row>
    <row r="629" spans="3:22" x14ac:dyDescent="0.25">
      <c r="C629" s="28" t="s">
        <v>172</v>
      </c>
      <c r="D629" s="28" t="s">
        <v>157</v>
      </c>
      <c r="E629" s="28" t="s">
        <v>149</v>
      </c>
      <c r="F629" s="29">
        <v>6860</v>
      </c>
      <c r="G629" s="30">
        <v>126</v>
      </c>
      <c r="H629" s="30"/>
      <c r="V629" s="25"/>
    </row>
    <row r="630" spans="3:22" x14ac:dyDescent="0.25">
      <c r="C630" s="28" t="s">
        <v>142</v>
      </c>
      <c r="D630" s="28" t="s">
        <v>143</v>
      </c>
      <c r="E630" s="28" t="s">
        <v>169</v>
      </c>
      <c r="F630" s="29">
        <v>9002</v>
      </c>
      <c r="G630" s="30">
        <v>72</v>
      </c>
      <c r="H630" s="30"/>
      <c r="V630" s="25"/>
    </row>
    <row r="631" spans="3:22" x14ac:dyDescent="0.25">
      <c r="C631" s="28" t="s">
        <v>153</v>
      </c>
      <c r="D631" s="28" t="s">
        <v>151</v>
      </c>
      <c r="E631" s="28" t="s">
        <v>169</v>
      </c>
      <c r="F631" s="29">
        <v>1400</v>
      </c>
      <c r="G631" s="30">
        <v>135</v>
      </c>
      <c r="H631" s="30"/>
      <c r="V631" s="25"/>
    </row>
    <row r="632" spans="3:22" x14ac:dyDescent="0.25">
      <c r="C632" s="28" t="s">
        <v>172</v>
      </c>
      <c r="D632" s="28" t="s">
        <v>167</v>
      </c>
      <c r="E632" s="28" t="s">
        <v>159</v>
      </c>
      <c r="F632" s="29">
        <v>4053</v>
      </c>
      <c r="G632" s="30">
        <v>24</v>
      </c>
      <c r="H632" s="30"/>
      <c r="V632" s="25"/>
    </row>
    <row r="633" spans="3:22" x14ac:dyDescent="0.25">
      <c r="C633" s="28" t="s">
        <v>160</v>
      </c>
      <c r="D633" s="28" t="s">
        <v>151</v>
      </c>
      <c r="E633" s="28" t="s">
        <v>158</v>
      </c>
      <c r="F633" s="29">
        <v>2149</v>
      </c>
      <c r="G633" s="30">
        <v>117</v>
      </c>
    </row>
    <row r="634" spans="3:22" x14ac:dyDescent="0.25">
      <c r="C634" s="28" t="s">
        <v>164</v>
      </c>
      <c r="D634" s="28" t="s">
        <v>154</v>
      </c>
      <c r="E634" s="28" t="s">
        <v>169</v>
      </c>
      <c r="F634" s="29">
        <v>3640</v>
      </c>
      <c r="G634" s="30">
        <v>51</v>
      </c>
    </row>
    <row r="635" spans="3:22" x14ac:dyDescent="0.25">
      <c r="C635" s="28" t="s">
        <v>163</v>
      </c>
      <c r="D635" s="28" t="s">
        <v>154</v>
      </c>
      <c r="E635" s="28" t="s">
        <v>171</v>
      </c>
      <c r="F635" s="29">
        <v>630</v>
      </c>
      <c r="G635" s="30">
        <v>36</v>
      </c>
    </row>
    <row r="636" spans="3:22" x14ac:dyDescent="0.25">
      <c r="C636" s="28" t="s">
        <v>148</v>
      </c>
      <c r="D636" s="28" t="s">
        <v>146</v>
      </c>
      <c r="E636" s="28" t="s">
        <v>176</v>
      </c>
      <c r="F636" s="29">
        <v>2429</v>
      </c>
      <c r="G636" s="30">
        <v>144</v>
      </c>
    </row>
    <row r="637" spans="3:22" x14ac:dyDescent="0.25">
      <c r="C637" s="28" t="s">
        <v>148</v>
      </c>
      <c r="D637" s="28" t="s">
        <v>151</v>
      </c>
      <c r="E637" s="28" t="s">
        <v>155</v>
      </c>
      <c r="F637" s="29">
        <v>2142</v>
      </c>
      <c r="G637" s="30">
        <v>114</v>
      </c>
    </row>
    <row r="638" spans="3:22" x14ac:dyDescent="0.25">
      <c r="C638" s="28" t="s">
        <v>160</v>
      </c>
      <c r="D638" s="28" t="s">
        <v>143</v>
      </c>
      <c r="E638" s="28" t="s">
        <v>144</v>
      </c>
      <c r="F638" s="29">
        <v>6454</v>
      </c>
      <c r="G638" s="30">
        <v>54</v>
      </c>
    </row>
    <row r="639" spans="3:22" x14ac:dyDescent="0.25">
      <c r="C639" s="28" t="s">
        <v>160</v>
      </c>
      <c r="D639" s="28" t="s">
        <v>143</v>
      </c>
      <c r="E639" s="28" t="s">
        <v>166</v>
      </c>
      <c r="F639" s="29">
        <v>4487</v>
      </c>
      <c r="G639" s="30">
        <v>333</v>
      </c>
    </row>
    <row r="640" spans="3:22" x14ac:dyDescent="0.25">
      <c r="C640" s="28" t="s">
        <v>164</v>
      </c>
      <c r="D640" s="28" t="s">
        <v>143</v>
      </c>
      <c r="E640" s="28" t="s">
        <v>149</v>
      </c>
      <c r="F640" s="29">
        <v>938</v>
      </c>
      <c r="G640" s="30">
        <v>366</v>
      </c>
    </row>
    <row r="641" spans="3:7" x14ac:dyDescent="0.25">
      <c r="C641" s="28" t="s">
        <v>164</v>
      </c>
      <c r="D641" s="28" t="s">
        <v>157</v>
      </c>
      <c r="E641" s="28" t="s">
        <v>179</v>
      </c>
      <c r="F641" s="29">
        <v>8841</v>
      </c>
      <c r="G641" s="30">
        <v>303</v>
      </c>
    </row>
    <row r="642" spans="3:7" x14ac:dyDescent="0.25">
      <c r="C642" s="28" t="s">
        <v>163</v>
      </c>
      <c r="D642" s="28" t="s">
        <v>154</v>
      </c>
      <c r="E642" s="28" t="s">
        <v>156</v>
      </c>
      <c r="F642" s="29">
        <v>4018</v>
      </c>
      <c r="G642" s="30">
        <v>126</v>
      </c>
    </row>
    <row r="643" spans="3:7" x14ac:dyDescent="0.25">
      <c r="C643" s="28" t="s">
        <v>150</v>
      </c>
      <c r="D643" s="28" t="s">
        <v>143</v>
      </c>
      <c r="E643" s="28" t="s">
        <v>174</v>
      </c>
      <c r="F643" s="29">
        <v>714</v>
      </c>
      <c r="G643" s="30">
        <v>231</v>
      </c>
    </row>
    <row r="644" spans="3:7" x14ac:dyDescent="0.25">
      <c r="C644" s="28" t="s">
        <v>148</v>
      </c>
      <c r="D644" s="28" t="s">
        <v>157</v>
      </c>
      <c r="E644" s="28" t="s">
        <v>155</v>
      </c>
      <c r="F644" s="29">
        <v>3850</v>
      </c>
      <c r="G644" s="30">
        <v>102</v>
      </c>
    </row>
    <row r="666" spans="8:9" x14ac:dyDescent="0.25">
      <c r="I666" s="26"/>
    </row>
    <row r="667" spans="8:9" x14ac:dyDescent="0.25">
      <c r="I667" s="26"/>
    </row>
    <row r="668" spans="8:9" x14ac:dyDescent="0.25">
      <c r="H668" s="32"/>
      <c r="I668" s="26"/>
    </row>
    <row r="669" spans="8:9" x14ac:dyDescent="0.25">
      <c r="H669" s="30"/>
      <c r="I669" s="26"/>
    </row>
    <row r="670" spans="8:9" x14ac:dyDescent="0.25">
      <c r="H670" s="30"/>
      <c r="I670" s="26"/>
    </row>
    <row r="671" spans="8:9" x14ac:dyDescent="0.25">
      <c r="H671" s="30"/>
      <c r="I671" s="26"/>
    </row>
    <row r="672" spans="8:9" x14ac:dyDescent="0.25">
      <c r="H672" s="30"/>
      <c r="I672" s="26"/>
    </row>
    <row r="673" spans="8:17" x14ac:dyDescent="0.25">
      <c r="H673" s="30"/>
      <c r="I673" s="26"/>
    </row>
    <row r="674" spans="8:17" x14ac:dyDescent="0.25">
      <c r="H674" s="30"/>
      <c r="I674" s="26"/>
    </row>
    <row r="675" spans="8:17" x14ac:dyDescent="0.25">
      <c r="H675" s="30"/>
      <c r="I675" s="26"/>
    </row>
    <row r="676" spans="8:17" x14ac:dyDescent="0.25">
      <c r="H676" s="30"/>
      <c r="I676" s="26"/>
    </row>
    <row r="677" spans="8:17" x14ac:dyDescent="0.25">
      <c r="H677" s="30"/>
      <c r="I677" s="26"/>
    </row>
    <row r="678" spans="8:17" x14ac:dyDescent="0.25">
      <c r="H678" s="30"/>
      <c r="I678" s="26"/>
    </row>
    <row r="679" spans="8:17" x14ac:dyDescent="0.25">
      <c r="H679" s="30"/>
      <c r="I679" s="26"/>
    </row>
    <row r="680" spans="8:17" x14ac:dyDescent="0.25">
      <c r="H680" s="30"/>
      <c r="I680" s="26"/>
    </row>
    <row r="681" spans="8:17" x14ac:dyDescent="0.25">
      <c r="H681" s="30"/>
      <c r="I681" s="26"/>
      <c r="Q681" t="s">
        <v>49</v>
      </c>
    </row>
    <row r="682" spans="8:17" x14ac:dyDescent="0.25">
      <c r="H682" s="30"/>
      <c r="I682" s="26"/>
    </row>
    <row r="683" spans="8:17" x14ac:dyDescent="0.25">
      <c r="H683" s="30"/>
      <c r="I683" s="26"/>
    </row>
    <row r="684" spans="8:17" x14ac:dyDescent="0.25">
      <c r="H684" s="30"/>
      <c r="I684" s="26"/>
    </row>
    <row r="685" spans="8:17" x14ac:dyDescent="0.25">
      <c r="H685" s="30"/>
      <c r="I685" s="26"/>
    </row>
    <row r="686" spans="8:17" x14ac:dyDescent="0.25">
      <c r="H686" s="30"/>
      <c r="I686" s="26"/>
    </row>
    <row r="687" spans="8:17" x14ac:dyDescent="0.25">
      <c r="H687" s="30"/>
      <c r="I687" s="26"/>
    </row>
    <row r="688" spans="8:17" x14ac:dyDescent="0.25">
      <c r="H688" s="30"/>
      <c r="I688" s="26"/>
    </row>
    <row r="689" spans="8:9" x14ac:dyDescent="0.25">
      <c r="H689" s="30"/>
      <c r="I689" s="26"/>
    </row>
    <row r="690" spans="8:9" x14ac:dyDescent="0.25">
      <c r="H690" s="30"/>
      <c r="I690" s="26"/>
    </row>
    <row r="691" spans="8:9" x14ac:dyDescent="0.25">
      <c r="H691" s="30"/>
      <c r="I691" s="26"/>
    </row>
    <row r="692" spans="8:9" x14ac:dyDescent="0.25">
      <c r="H692" s="30"/>
    </row>
    <row r="693" spans="8:9" x14ac:dyDescent="0.25">
      <c r="H693" s="30"/>
    </row>
    <row r="694" spans="8:9" x14ac:dyDescent="0.25">
      <c r="H694" s="30"/>
    </row>
    <row r="695" spans="8:9" x14ac:dyDescent="0.25">
      <c r="H695" s="30"/>
    </row>
    <row r="696" spans="8:9" x14ac:dyDescent="0.25">
      <c r="H696" s="30"/>
    </row>
    <row r="697" spans="8:9" x14ac:dyDescent="0.25">
      <c r="H697" s="30"/>
    </row>
    <row r="698" spans="8:9" x14ac:dyDescent="0.25">
      <c r="H698" s="30"/>
    </row>
    <row r="699" spans="8:9" x14ac:dyDescent="0.25">
      <c r="H699" s="30"/>
    </row>
    <row r="700" spans="8:9" x14ac:dyDescent="0.25">
      <c r="H700" s="30"/>
    </row>
    <row r="701" spans="8:9" x14ac:dyDescent="0.25">
      <c r="H701" s="30"/>
    </row>
    <row r="702" spans="8:9" x14ac:dyDescent="0.25">
      <c r="H702" s="30"/>
    </row>
    <row r="703" spans="8:9" x14ac:dyDescent="0.25">
      <c r="H703" s="30"/>
    </row>
    <row r="704" spans="8:9" x14ac:dyDescent="0.25">
      <c r="H704" s="30"/>
    </row>
    <row r="705" spans="8:8" x14ac:dyDescent="0.25">
      <c r="H705" s="30"/>
    </row>
    <row r="706" spans="8:8" x14ac:dyDescent="0.25">
      <c r="H706" s="30"/>
    </row>
    <row r="707" spans="8:8" x14ac:dyDescent="0.25">
      <c r="H707" s="30"/>
    </row>
    <row r="708" spans="8:8" x14ac:dyDescent="0.25">
      <c r="H708" s="30"/>
    </row>
    <row r="709" spans="8:8" x14ac:dyDescent="0.25">
      <c r="H709" s="30"/>
    </row>
    <row r="710" spans="8:8" x14ac:dyDescent="0.25">
      <c r="H710" s="30"/>
    </row>
    <row r="711" spans="8:8" x14ac:dyDescent="0.25">
      <c r="H711" s="30"/>
    </row>
    <row r="712" spans="8:8" x14ac:dyDescent="0.25">
      <c r="H712" s="30"/>
    </row>
    <row r="713" spans="8:8" x14ac:dyDescent="0.25">
      <c r="H713" s="30"/>
    </row>
    <row r="714" spans="8:8" x14ac:dyDescent="0.25">
      <c r="H714" s="30"/>
    </row>
    <row r="715" spans="8:8" x14ac:dyDescent="0.25">
      <c r="H715" s="30"/>
    </row>
    <row r="716" spans="8:8" x14ac:dyDescent="0.25">
      <c r="H716" s="30"/>
    </row>
    <row r="717" spans="8:8" x14ac:dyDescent="0.25">
      <c r="H717" s="30"/>
    </row>
    <row r="718" spans="8:8" x14ac:dyDescent="0.25">
      <c r="H718" s="30"/>
    </row>
    <row r="719" spans="8:8" x14ac:dyDescent="0.25">
      <c r="H719" s="30"/>
    </row>
    <row r="720" spans="8:8" x14ac:dyDescent="0.25">
      <c r="H720" s="30"/>
    </row>
    <row r="721" spans="8:8" x14ac:dyDescent="0.25">
      <c r="H721" s="30"/>
    </row>
    <row r="722" spans="8:8" x14ac:dyDescent="0.25">
      <c r="H722" s="30"/>
    </row>
    <row r="723" spans="8:8" x14ac:dyDescent="0.25">
      <c r="H723" s="30"/>
    </row>
    <row r="724" spans="8:8" x14ac:dyDescent="0.25">
      <c r="H724" s="30"/>
    </row>
    <row r="725" spans="8:8" x14ac:dyDescent="0.25">
      <c r="H725" s="30"/>
    </row>
    <row r="726" spans="8:8" x14ac:dyDescent="0.25">
      <c r="H726" s="30"/>
    </row>
    <row r="727" spans="8:8" x14ac:dyDescent="0.25">
      <c r="H727" s="30"/>
    </row>
    <row r="728" spans="8:8" x14ac:dyDescent="0.25">
      <c r="H728" s="30"/>
    </row>
    <row r="729" spans="8:8" x14ac:dyDescent="0.25">
      <c r="H729" s="30"/>
    </row>
    <row r="730" spans="8:8" x14ac:dyDescent="0.25">
      <c r="H730" s="30"/>
    </row>
    <row r="731" spans="8:8" x14ac:dyDescent="0.25">
      <c r="H731" s="30"/>
    </row>
    <row r="732" spans="8:8" x14ac:dyDescent="0.25">
      <c r="H732" s="30"/>
    </row>
    <row r="733" spans="8:8" x14ac:dyDescent="0.25">
      <c r="H733" s="30"/>
    </row>
    <row r="734" spans="8:8" x14ac:dyDescent="0.25">
      <c r="H734" s="30"/>
    </row>
    <row r="735" spans="8:8" x14ac:dyDescent="0.25">
      <c r="H735" s="30"/>
    </row>
    <row r="736" spans="8:8" x14ac:dyDescent="0.25">
      <c r="H736" s="30"/>
    </row>
    <row r="737" spans="8:8" x14ac:dyDescent="0.25">
      <c r="H737" s="30"/>
    </row>
    <row r="738" spans="8:8" x14ac:dyDescent="0.25">
      <c r="H738" s="30"/>
    </row>
    <row r="739" spans="8:8" x14ac:dyDescent="0.25">
      <c r="H739" s="30"/>
    </row>
    <row r="740" spans="8:8" x14ac:dyDescent="0.25">
      <c r="H740" s="30"/>
    </row>
    <row r="741" spans="8:8" x14ac:dyDescent="0.25">
      <c r="H741" s="30"/>
    </row>
    <row r="742" spans="8:8" x14ac:dyDescent="0.25">
      <c r="H742" s="30"/>
    </row>
    <row r="743" spans="8:8" x14ac:dyDescent="0.25">
      <c r="H743" s="30"/>
    </row>
    <row r="744" spans="8:8" x14ac:dyDescent="0.25">
      <c r="H744" s="30"/>
    </row>
    <row r="745" spans="8:8" x14ac:dyDescent="0.25">
      <c r="H745" s="30"/>
    </row>
    <row r="746" spans="8:8" x14ac:dyDescent="0.25">
      <c r="H746" s="30"/>
    </row>
    <row r="747" spans="8:8" x14ac:dyDescent="0.25">
      <c r="H747" s="30"/>
    </row>
    <row r="748" spans="8:8" x14ac:dyDescent="0.25">
      <c r="H748" s="30"/>
    </row>
    <row r="749" spans="8:8" x14ac:dyDescent="0.25">
      <c r="H749" s="30"/>
    </row>
    <row r="750" spans="8:8" x14ac:dyDescent="0.25">
      <c r="H750" s="30"/>
    </row>
    <row r="751" spans="8:8" x14ac:dyDescent="0.25">
      <c r="H751" s="30"/>
    </row>
    <row r="752" spans="8:8" x14ac:dyDescent="0.25">
      <c r="H752" s="30"/>
    </row>
    <row r="753" spans="8:8" x14ac:dyDescent="0.25">
      <c r="H753" s="30"/>
    </row>
    <row r="754" spans="8:8" x14ac:dyDescent="0.25">
      <c r="H754" s="30"/>
    </row>
    <row r="755" spans="8:8" x14ac:dyDescent="0.25">
      <c r="H755" s="30"/>
    </row>
    <row r="756" spans="8:8" x14ac:dyDescent="0.25">
      <c r="H756" s="30"/>
    </row>
    <row r="757" spans="8:8" x14ac:dyDescent="0.25">
      <c r="H757" s="30"/>
    </row>
    <row r="758" spans="8:8" x14ac:dyDescent="0.25">
      <c r="H758" s="30"/>
    </row>
    <row r="759" spans="8:8" x14ac:dyDescent="0.25">
      <c r="H759" s="30"/>
    </row>
    <row r="760" spans="8:8" x14ac:dyDescent="0.25">
      <c r="H760" s="30"/>
    </row>
    <row r="761" spans="8:8" x14ac:dyDescent="0.25">
      <c r="H761" s="30"/>
    </row>
    <row r="762" spans="8:8" x14ac:dyDescent="0.25">
      <c r="H762" s="30"/>
    </row>
    <row r="763" spans="8:8" x14ac:dyDescent="0.25">
      <c r="H763" s="30"/>
    </row>
    <row r="764" spans="8:8" x14ac:dyDescent="0.25">
      <c r="H764" s="30"/>
    </row>
    <row r="765" spans="8:8" x14ac:dyDescent="0.25">
      <c r="H765" s="30"/>
    </row>
    <row r="766" spans="8:8" x14ac:dyDescent="0.25">
      <c r="H766" s="30"/>
    </row>
    <row r="767" spans="8:8" x14ac:dyDescent="0.25">
      <c r="H767" s="30"/>
    </row>
    <row r="768" spans="8:8" x14ac:dyDescent="0.25">
      <c r="H768" s="30"/>
    </row>
    <row r="769" spans="8:8" x14ac:dyDescent="0.25">
      <c r="H769" s="30"/>
    </row>
    <row r="770" spans="8:8" x14ac:dyDescent="0.25">
      <c r="H770" s="30"/>
    </row>
    <row r="771" spans="8:8" x14ac:dyDescent="0.25">
      <c r="H771" s="30"/>
    </row>
    <row r="772" spans="8:8" x14ac:dyDescent="0.25">
      <c r="H772" s="30"/>
    </row>
    <row r="773" spans="8:8" x14ac:dyDescent="0.25">
      <c r="H773" s="30"/>
    </row>
    <row r="774" spans="8:8" x14ac:dyDescent="0.25">
      <c r="H774" s="30"/>
    </row>
    <row r="775" spans="8:8" x14ac:dyDescent="0.25">
      <c r="H775" s="30"/>
    </row>
    <row r="776" spans="8:8" x14ac:dyDescent="0.25">
      <c r="H776" s="30"/>
    </row>
    <row r="777" spans="8:8" x14ac:dyDescent="0.25">
      <c r="H777" s="30"/>
    </row>
    <row r="778" spans="8:8" x14ac:dyDescent="0.25">
      <c r="H778" s="30"/>
    </row>
    <row r="779" spans="8:8" x14ac:dyDescent="0.25">
      <c r="H779" s="30"/>
    </row>
    <row r="780" spans="8:8" x14ac:dyDescent="0.25">
      <c r="H780" s="30"/>
    </row>
    <row r="781" spans="8:8" x14ac:dyDescent="0.25">
      <c r="H781" s="30"/>
    </row>
    <row r="782" spans="8:8" x14ac:dyDescent="0.25">
      <c r="H782" s="30"/>
    </row>
    <row r="783" spans="8:8" x14ac:dyDescent="0.25">
      <c r="H783" s="30"/>
    </row>
    <row r="784" spans="8:8" x14ac:dyDescent="0.25">
      <c r="H784" s="30"/>
    </row>
    <row r="785" spans="8:8" x14ac:dyDescent="0.25">
      <c r="H785" s="30"/>
    </row>
    <row r="786" spans="8:8" x14ac:dyDescent="0.25">
      <c r="H786" s="30"/>
    </row>
    <row r="787" spans="8:8" x14ac:dyDescent="0.25">
      <c r="H787" s="30"/>
    </row>
    <row r="788" spans="8:8" x14ac:dyDescent="0.25">
      <c r="H788" s="30"/>
    </row>
    <row r="789" spans="8:8" x14ac:dyDescent="0.25">
      <c r="H789" s="30"/>
    </row>
    <row r="790" spans="8:8" x14ac:dyDescent="0.25">
      <c r="H790" s="30"/>
    </row>
    <row r="791" spans="8:8" x14ac:dyDescent="0.25">
      <c r="H791" s="30"/>
    </row>
    <row r="792" spans="8:8" x14ac:dyDescent="0.25">
      <c r="H792" s="30"/>
    </row>
    <row r="793" spans="8:8" x14ac:dyDescent="0.25">
      <c r="H793" s="30"/>
    </row>
    <row r="794" spans="8:8" x14ac:dyDescent="0.25">
      <c r="H794" s="30"/>
    </row>
    <row r="795" spans="8:8" x14ac:dyDescent="0.25">
      <c r="H795" s="30"/>
    </row>
    <row r="796" spans="8:8" x14ac:dyDescent="0.25">
      <c r="H796" s="30"/>
    </row>
    <row r="797" spans="8:8" x14ac:dyDescent="0.25">
      <c r="H797" s="30"/>
    </row>
    <row r="798" spans="8:8" x14ac:dyDescent="0.25">
      <c r="H798" s="30"/>
    </row>
    <row r="799" spans="8:8" x14ac:dyDescent="0.25">
      <c r="H799" s="30"/>
    </row>
    <row r="800" spans="8:8" x14ac:dyDescent="0.25">
      <c r="H800" s="30"/>
    </row>
    <row r="801" spans="8:8" x14ac:dyDescent="0.25">
      <c r="H801" s="30"/>
    </row>
    <row r="802" spans="8:8" x14ac:dyDescent="0.25">
      <c r="H802" s="30"/>
    </row>
    <row r="803" spans="8:8" x14ac:dyDescent="0.25">
      <c r="H803" s="30"/>
    </row>
    <row r="804" spans="8:8" x14ac:dyDescent="0.25">
      <c r="H804" s="30"/>
    </row>
    <row r="805" spans="8:8" x14ac:dyDescent="0.25">
      <c r="H805" s="30"/>
    </row>
    <row r="806" spans="8:8" x14ac:dyDescent="0.25">
      <c r="H806" s="30"/>
    </row>
    <row r="807" spans="8:8" x14ac:dyDescent="0.25">
      <c r="H807" s="30"/>
    </row>
    <row r="808" spans="8:8" x14ac:dyDescent="0.25">
      <c r="H808" s="30"/>
    </row>
    <row r="809" spans="8:8" x14ac:dyDescent="0.25">
      <c r="H809" s="30"/>
    </row>
    <row r="810" spans="8:8" x14ac:dyDescent="0.25">
      <c r="H810" s="30"/>
    </row>
    <row r="811" spans="8:8" x14ac:dyDescent="0.25">
      <c r="H811" s="30"/>
    </row>
    <row r="812" spans="8:8" x14ac:dyDescent="0.25">
      <c r="H812" s="30"/>
    </row>
    <row r="813" spans="8:8" x14ac:dyDescent="0.25">
      <c r="H813" s="30"/>
    </row>
    <row r="814" spans="8:8" x14ac:dyDescent="0.25">
      <c r="H814" s="30"/>
    </row>
    <row r="815" spans="8:8" x14ac:dyDescent="0.25">
      <c r="H815" s="30"/>
    </row>
    <row r="816" spans="8:8" x14ac:dyDescent="0.25">
      <c r="H816" s="30"/>
    </row>
    <row r="817" spans="8:8" x14ac:dyDescent="0.25">
      <c r="H817" s="30"/>
    </row>
    <row r="818" spans="8:8" x14ac:dyDescent="0.25">
      <c r="H818" s="30"/>
    </row>
    <row r="819" spans="8:8" x14ac:dyDescent="0.25">
      <c r="H819" s="30"/>
    </row>
    <row r="820" spans="8:8" x14ac:dyDescent="0.25">
      <c r="H820" s="30"/>
    </row>
    <row r="821" spans="8:8" x14ac:dyDescent="0.25">
      <c r="H821" s="30"/>
    </row>
    <row r="822" spans="8:8" x14ac:dyDescent="0.25">
      <c r="H822" s="30"/>
    </row>
    <row r="823" spans="8:8" x14ac:dyDescent="0.25">
      <c r="H823" s="30"/>
    </row>
    <row r="824" spans="8:8" x14ac:dyDescent="0.25">
      <c r="H824" s="30"/>
    </row>
    <row r="825" spans="8:8" x14ac:dyDescent="0.25">
      <c r="H825" s="30"/>
    </row>
    <row r="826" spans="8:8" x14ac:dyDescent="0.25">
      <c r="H826" s="30"/>
    </row>
    <row r="827" spans="8:8" x14ac:dyDescent="0.25">
      <c r="H827" s="30"/>
    </row>
    <row r="828" spans="8:8" x14ac:dyDescent="0.25">
      <c r="H828" s="30"/>
    </row>
    <row r="829" spans="8:8" x14ac:dyDescent="0.25">
      <c r="H829" s="30"/>
    </row>
    <row r="830" spans="8:8" x14ac:dyDescent="0.25">
      <c r="H830" s="30"/>
    </row>
    <row r="831" spans="8:8" x14ac:dyDescent="0.25">
      <c r="H831" s="30"/>
    </row>
    <row r="832" spans="8:8" x14ac:dyDescent="0.25">
      <c r="H832" s="30"/>
    </row>
    <row r="833" spans="8:8" x14ac:dyDescent="0.25">
      <c r="H833" s="30"/>
    </row>
    <row r="834" spans="8:8" x14ac:dyDescent="0.25">
      <c r="H834" s="30"/>
    </row>
    <row r="835" spans="8:8" x14ac:dyDescent="0.25">
      <c r="H835" s="30"/>
    </row>
    <row r="836" spans="8:8" x14ac:dyDescent="0.25">
      <c r="H836" s="30"/>
    </row>
    <row r="837" spans="8:8" x14ac:dyDescent="0.25">
      <c r="H837" s="30"/>
    </row>
    <row r="838" spans="8:8" x14ac:dyDescent="0.25">
      <c r="H838" s="30"/>
    </row>
    <row r="839" spans="8:8" x14ac:dyDescent="0.25">
      <c r="H839" s="30"/>
    </row>
    <row r="840" spans="8:8" x14ac:dyDescent="0.25">
      <c r="H840" s="30"/>
    </row>
    <row r="841" spans="8:8" x14ac:dyDescent="0.25">
      <c r="H841" s="30"/>
    </row>
    <row r="842" spans="8:8" x14ac:dyDescent="0.25">
      <c r="H842" s="30"/>
    </row>
    <row r="843" spans="8:8" x14ac:dyDescent="0.25">
      <c r="H843" s="30"/>
    </row>
    <row r="844" spans="8:8" x14ac:dyDescent="0.25">
      <c r="H844" s="30"/>
    </row>
    <row r="845" spans="8:8" x14ac:dyDescent="0.25">
      <c r="H845" s="30"/>
    </row>
    <row r="846" spans="8:8" x14ac:dyDescent="0.25">
      <c r="H846" s="30"/>
    </row>
    <row r="847" spans="8:8" x14ac:dyDescent="0.25">
      <c r="H847" s="30"/>
    </row>
    <row r="848" spans="8:8" x14ac:dyDescent="0.25">
      <c r="H848" s="30"/>
    </row>
    <row r="849" spans="8:8" x14ac:dyDescent="0.25">
      <c r="H849" s="30"/>
    </row>
    <row r="850" spans="8:8" x14ac:dyDescent="0.25">
      <c r="H850" s="30"/>
    </row>
    <row r="851" spans="8:8" x14ac:dyDescent="0.25">
      <c r="H851" s="30"/>
    </row>
    <row r="852" spans="8:8" x14ac:dyDescent="0.25">
      <c r="H852" s="30"/>
    </row>
    <row r="853" spans="8:8" x14ac:dyDescent="0.25">
      <c r="H853" s="30"/>
    </row>
    <row r="854" spans="8:8" x14ac:dyDescent="0.25">
      <c r="H854" s="30"/>
    </row>
    <row r="855" spans="8:8" x14ac:dyDescent="0.25">
      <c r="H855" s="30"/>
    </row>
    <row r="856" spans="8:8" x14ac:dyDescent="0.25">
      <c r="H856" s="30"/>
    </row>
    <row r="857" spans="8:8" x14ac:dyDescent="0.25">
      <c r="H857" s="30"/>
    </row>
    <row r="858" spans="8:8" x14ac:dyDescent="0.25">
      <c r="H858" s="30"/>
    </row>
    <row r="859" spans="8:8" x14ac:dyDescent="0.25">
      <c r="H859" s="30"/>
    </row>
    <row r="860" spans="8:8" x14ac:dyDescent="0.25">
      <c r="H860" s="30"/>
    </row>
    <row r="861" spans="8:8" x14ac:dyDescent="0.25">
      <c r="H861" s="30"/>
    </row>
    <row r="862" spans="8:8" x14ac:dyDescent="0.25">
      <c r="H862" s="30"/>
    </row>
    <row r="863" spans="8:8" x14ac:dyDescent="0.25">
      <c r="H863" s="30"/>
    </row>
    <row r="864" spans="8:8" x14ac:dyDescent="0.25">
      <c r="H864" s="30"/>
    </row>
    <row r="865" spans="8:8" x14ac:dyDescent="0.25">
      <c r="H865" s="30"/>
    </row>
    <row r="866" spans="8:8" x14ac:dyDescent="0.25">
      <c r="H866" s="30"/>
    </row>
    <row r="867" spans="8:8" x14ac:dyDescent="0.25">
      <c r="H867" s="30"/>
    </row>
    <row r="868" spans="8:8" x14ac:dyDescent="0.25">
      <c r="H868" s="30"/>
    </row>
    <row r="869" spans="8:8" x14ac:dyDescent="0.25">
      <c r="H869" s="30"/>
    </row>
    <row r="870" spans="8:8" x14ac:dyDescent="0.25">
      <c r="H870" s="30"/>
    </row>
    <row r="871" spans="8:8" x14ac:dyDescent="0.25">
      <c r="H871" s="30"/>
    </row>
    <row r="872" spans="8:8" x14ac:dyDescent="0.25">
      <c r="H872" s="30"/>
    </row>
    <row r="873" spans="8:8" x14ac:dyDescent="0.25">
      <c r="H873" s="30"/>
    </row>
    <row r="874" spans="8:8" x14ac:dyDescent="0.25">
      <c r="H874" s="30"/>
    </row>
    <row r="875" spans="8:8" x14ac:dyDescent="0.25">
      <c r="H875" s="30"/>
    </row>
    <row r="876" spans="8:8" x14ac:dyDescent="0.25">
      <c r="H876" s="30"/>
    </row>
    <row r="877" spans="8:8" x14ac:dyDescent="0.25">
      <c r="H877" s="30"/>
    </row>
    <row r="878" spans="8:8" x14ac:dyDescent="0.25">
      <c r="H878" s="30"/>
    </row>
    <row r="879" spans="8:8" x14ac:dyDescent="0.25">
      <c r="H879" s="30"/>
    </row>
    <row r="880" spans="8:8" x14ac:dyDescent="0.25">
      <c r="H880" s="30"/>
    </row>
    <row r="881" spans="8:8" x14ac:dyDescent="0.25">
      <c r="H881" s="30"/>
    </row>
    <row r="882" spans="8:8" x14ac:dyDescent="0.25">
      <c r="H882" s="30"/>
    </row>
    <row r="883" spans="8:8" x14ac:dyDescent="0.25">
      <c r="H883" s="30"/>
    </row>
    <row r="884" spans="8:8" x14ac:dyDescent="0.25">
      <c r="H884" s="30"/>
    </row>
    <row r="885" spans="8:8" x14ac:dyDescent="0.25">
      <c r="H885" s="30"/>
    </row>
    <row r="886" spans="8:8" x14ac:dyDescent="0.25">
      <c r="H886" s="30"/>
    </row>
    <row r="887" spans="8:8" x14ac:dyDescent="0.25">
      <c r="H887" s="30"/>
    </row>
    <row r="888" spans="8:8" x14ac:dyDescent="0.25">
      <c r="H888" s="30"/>
    </row>
    <row r="889" spans="8:8" x14ac:dyDescent="0.25">
      <c r="H889" s="30"/>
    </row>
    <row r="890" spans="8:8" x14ac:dyDescent="0.25">
      <c r="H890" s="30"/>
    </row>
    <row r="891" spans="8:8" x14ac:dyDescent="0.25">
      <c r="H891" s="30"/>
    </row>
    <row r="892" spans="8:8" x14ac:dyDescent="0.25">
      <c r="H892" s="30"/>
    </row>
    <row r="893" spans="8:8" x14ac:dyDescent="0.25">
      <c r="H893" s="30"/>
    </row>
    <row r="894" spans="8:8" x14ac:dyDescent="0.25">
      <c r="H894" s="30"/>
    </row>
    <row r="895" spans="8:8" x14ac:dyDescent="0.25">
      <c r="H895" s="30"/>
    </row>
    <row r="896" spans="8:8" x14ac:dyDescent="0.25">
      <c r="H896" s="30"/>
    </row>
    <row r="897" spans="8:8" x14ac:dyDescent="0.25">
      <c r="H897" s="30"/>
    </row>
    <row r="898" spans="8:8" x14ac:dyDescent="0.25">
      <c r="H898" s="30"/>
    </row>
    <row r="899" spans="8:8" x14ac:dyDescent="0.25">
      <c r="H899" s="30"/>
    </row>
    <row r="900" spans="8:8" x14ac:dyDescent="0.25">
      <c r="H900" s="30"/>
    </row>
    <row r="901" spans="8:8" x14ac:dyDescent="0.25">
      <c r="H901" s="30"/>
    </row>
    <row r="902" spans="8:8" x14ac:dyDescent="0.25">
      <c r="H902" s="30"/>
    </row>
    <row r="903" spans="8:8" x14ac:dyDescent="0.25">
      <c r="H903" s="30"/>
    </row>
    <row r="904" spans="8:8" x14ac:dyDescent="0.25">
      <c r="H904" s="30"/>
    </row>
    <row r="905" spans="8:8" x14ac:dyDescent="0.25">
      <c r="H905" s="30"/>
    </row>
    <row r="906" spans="8:8" x14ac:dyDescent="0.25">
      <c r="H906" s="30"/>
    </row>
    <row r="907" spans="8:8" x14ac:dyDescent="0.25">
      <c r="H907" s="30"/>
    </row>
    <row r="908" spans="8:8" x14ac:dyDescent="0.25">
      <c r="H908" s="30"/>
    </row>
    <row r="909" spans="8:8" x14ac:dyDescent="0.25">
      <c r="H909" s="30"/>
    </row>
    <row r="910" spans="8:8" x14ac:dyDescent="0.25">
      <c r="H910" s="30"/>
    </row>
    <row r="911" spans="8:8" x14ac:dyDescent="0.25">
      <c r="H911" s="30"/>
    </row>
    <row r="912" spans="8:8" x14ac:dyDescent="0.25">
      <c r="H912" s="30"/>
    </row>
    <row r="913" spans="8:8" x14ac:dyDescent="0.25">
      <c r="H913" s="30"/>
    </row>
    <row r="914" spans="8:8" x14ac:dyDescent="0.25">
      <c r="H914" s="30"/>
    </row>
    <row r="915" spans="8:8" x14ac:dyDescent="0.25">
      <c r="H915" s="30"/>
    </row>
    <row r="916" spans="8:8" x14ac:dyDescent="0.25">
      <c r="H916" s="30"/>
    </row>
    <row r="917" spans="8:8" x14ac:dyDescent="0.25">
      <c r="H917" s="30"/>
    </row>
    <row r="918" spans="8:8" x14ac:dyDescent="0.25">
      <c r="H918" s="30"/>
    </row>
    <row r="919" spans="8:8" x14ac:dyDescent="0.25">
      <c r="H919" s="30"/>
    </row>
    <row r="920" spans="8:8" x14ac:dyDescent="0.25">
      <c r="H920" s="30"/>
    </row>
    <row r="921" spans="8:8" x14ac:dyDescent="0.25">
      <c r="H921" s="30"/>
    </row>
    <row r="922" spans="8:8" x14ac:dyDescent="0.25">
      <c r="H922" s="30"/>
    </row>
    <row r="923" spans="8:8" x14ac:dyDescent="0.25">
      <c r="H923" s="30"/>
    </row>
    <row r="924" spans="8:8" x14ac:dyDescent="0.25">
      <c r="H924" s="30"/>
    </row>
    <row r="925" spans="8:8" x14ac:dyDescent="0.25">
      <c r="H925" s="30"/>
    </row>
    <row r="926" spans="8:8" x14ac:dyDescent="0.25">
      <c r="H926" s="30"/>
    </row>
    <row r="927" spans="8:8" x14ac:dyDescent="0.25">
      <c r="H927" s="30"/>
    </row>
    <row r="928" spans="8:8" x14ac:dyDescent="0.25">
      <c r="H928" s="30"/>
    </row>
    <row r="929" spans="8:8" x14ac:dyDescent="0.25">
      <c r="H929" s="30"/>
    </row>
    <row r="930" spans="8:8" x14ac:dyDescent="0.25">
      <c r="H930" s="30"/>
    </row>
    <row r="931" spans="8:8" x14ac:dyDescent="0.25">
      <c r="H931" s="30"/>
    </row>
    <row r="932" spans="8:8" x14ac:dyDescent="0.25">
      <c r="H932" s="30"/>
    </row>
    <row r="933" spans="8:8" x14ac:dyDescent="0.25">
      <c r="H933" s="30"/>
    </row>
    <row r="934" spans="8:8" x14ac:dyDescent="0.25">
      <c r="H934" s="30"/>
    </row>
    <row r="935" spans="8:8" x14ac:dyDescent="0.25">
      <c r="H935" s="30"/>
    </row>
    <row r="936" spans="8:8" x14ac:dyDescent="0.25">
      <c r="H936" s="30"/>
    </row>
    <row r="937" spans="8:8" x14ac:dyDescent="0.25">
      <c r="H937" s="30"/>
    </row>
    <row r="938" spans="8:8" x14ac:dyDescent="0.25">
      <c r="H938" s="30"/>
    </row>
    <row r="939" spans="8:8" x14ac:dyDescent="0.25">
      <c r="H939" s="30"/>
    </row>
    <row r="940" spans="8:8" x14ac:dyDescent="0.25">
      <c r="H940" s="30"/>
    </row>
    <row r="941" spans="8:8" x14ac:dyDescent="0.25">
      <c r="H941" s="30"/>
    </row>
    <row r="942" spans="8:8" x14ac:dyDescent="0.25">
      <c r="H942" s="30"/>
    </row>
    <row r="943" spans="8:8" x14ac:dyDescent="0.25">
      <c r="H943" s="30"/>
    </row>
    <row r="944" spans="8:8" x14ac:dyDescent="0.25">
      <c r="H944" s="30"/>
    </row>
    <row r="945" spans="8:8" x14ac:dyDescent="0.25">
      <c r="H945" s="30"/>
    </row>
    <row r="946" spans="8:8" x14ac:dyDescent="0.25">
      <c r="H946" s="30"/>
    </row>
    <row r="947" spans="8:8" x14ac:dyDescent="0.25">
      <c r="H947" s="30"/>
    </row>
    <row r="948" spans="8:8" x14ac:dyDescent="0.25">
      <c r="H948" s="30"/>
    </row>
    <row r="949" spans="8:8" x14ac:dyDescent="0.25">
      <c r="H949" s="30"/>
    </row>
    <row r="950" spans="8:8" x14ac:dyDescent="0.25">
      <c r="H950" s="30"/>
    </row>
    <row r="951" spans="8:8" x14ac:dyDescent="0.25">
      <c r="H951" s="30"/>
    </row>
    <row r="952" spans="8:8" x14ac:dyDescent="0.25">
      <c r="H952" s="30"/>
    </row>
    <row r="953" spans="8:8" x14ac:dyDescent="0.25">
      <c r="H953" s="30"/>
    </row>
    <row r="954" spans="8:8" x14ac:dyDescent="0.25">
      <c r="H954" s="30"/>
    </row>
    <row r="955" spans="8:8" x14ac:dyDescent="0.25">
      <c r="H955" s="30"/>
    </row>
    <row r="956" spans="8:8" x14ac:dyDescent="0.25">
      <c r="H956" s="30"/>
    </row>
    <row r="957" spans="8:8" x14ac:dyDescent="0.25">
      <c r="H957" s="30"/>
    </row>
    <row r="958" spans="8:8" x14ac:dyDescent="0.25">
      <c r="H958" s="30"/>
    </row>
    <row r="959" spans="8:8" x14ac:dyDescent="0.25">
      <c r="H959" s="30"/>
    </row>
    <row r="960" spans="8:8" x14ac:dyDescent="0.25">
      <c r="H960" s="30"/>
    </row>
    <row r="961" spans="8:8" x14ac:dyDescent="0.25">
      <c r="H961" s="30"/>
    </row>
    <row r="962" spans="8:8" x14ac:dyDescent="0.25">
      <c r="H962" s="30"/>
    </row>
    <row r="963" spans="8:8" x14ac:dyDescent="0.25">
      <c r="H963" s="30"/>
    </row>
    <row r="964" spans="8:8" x14ac:dyDescent="0.25">
      <c r="H964" s="30"/>
    </row>
    <row r="965" spans="8:8" x14ac:dyDescent="0.25">
      <c r="H965" s="30"/>
    </row>
    <row r="966" spans="8:8" x14ac:dyDescent="0.25">
      <c r="H966" s="30"/>
    </row>
    <row r="967" spans="8:8" x14ac:dyDescent="0.25">
      <c r="H967" s="30"/>
    </row>
    <row r="968" spans="8:8" x14ac:dyDescent="0.25">
      <c r="H968" s="30"/>
    </row>
  </sheetData>
  <autoFilter ref="K317:M324">
    <sortState ref="J318:L324">
      <sortCondition descending="1" ref="K637:K644"/>
    </sortState>
  </autoFilter>
  <mergeCells count="1">
    <mergeCell ref="A1:L1"/>
  </mergeCells>
  <conditionalFormatting sqref="H318:H324">
    <cfRule type="iconSet" priority="2">
      <iconSet iconSet="5Arrows" showValue="0">
        <cfvo type="percent" val="0"/>
        <cfvo type="percent" val="20"/>
        <cfvo type="percent" val="40"/>
        <cfvo type="percent" val="60"/>
        <cfvo type="percent" val="80"/>
      </iconSet>
    </cfRule>
    <cfRule type="dataBar" priority="1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{094460F6-5D98-44C3-B711-718685396176}</x14:id>
        </ext>
      </extLst>
    </cfRule>
  </conditionalFormatting>
  <conditionalFormatting pivot="1" sqref="H332:H337">
    <cfRule type="dataBar" priority="10">
      <dataBar showValue="0"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{BDCC450C-DA80-4F9B-9FF3-0A0B42B0699D}</x14:id>
        </ext>
      </extLst>
    </cfRule>
  </conditionalFormatting>
  <conditionalFormatting pivot="1" sqref="J332:J337">
    <cfRule type="dataBar" priority="9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{2FAC18BB-3DFF-401A-B6B5-97EC8E32D7BF}</x14:id>
        </ext>
      </extLst>
    </cfRule>
  </conditionalFormatting>
  <conditionalFormatting pivot="1" sqref="J332:J337">
    <cfRule type="dataBar" priority="8">
      <dataBar showValue="0"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{5B6EB222-E8B1-4458-9EFB-49D26979A580}</x14:id>
        </ext>
      </extLst>
    </cfRule>
  </conditionalFormatting>
  <conditionalFormatting sqref="H319:H324">
    <cfRule type="dataBar" priority="7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{48179780-8F1F-4147-ABEE-9203320D355B}</x14:id>
        </ext>
      </extLst>
    </cfRule>
  </conditionalFormatting>
  <conditionalFormatting sqref="K12:K3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3:H377 L12:L311 H451:H63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{29F333E4-1AFC-4FEF-B05C-9C1C03C77864}</x14:id>
        </ext>
      </extLst>
    </cfRule>
  </conditionalFormatting>
  <conditionalFormatting sqref="Q12:Q311">
    <cfRule type="aboveAverage" dxfId="1" priority="4"/>
  </conditionalFormatting>
  <conditionalFormatting sqref="R12:R311">
    <cfRule type="top10" dxfId="0" priority="3" rank="10"/>
  </conditionalFormatting>
  <pageMargins left="0.7" right="0.7" top="0.75" bottom="0.75" header="0.3" footer="0.3"/>
  <pageSetup orientation="portrait" r:id="rId5"/>
  <drawing r:id="rId6"/>
  <tableParts count="4"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4460F6-5D98-44C3-B711-718685396176}">
            <x14:dataBar minLength="0" maxLength="100" border="1" gradient="0" negativeBarBorderColorSameAsPositive="0">
              <x14:cfvo type="autoMin"/>
              <x14:cfvo type="autoMax"/>
              <x14:borderColor theme="0" tint="-0.34998626667073579"/>
              <x14:negativeFillColor rgb="FFFF0000"/>
              <x14:negativeBorderColor rgb="FFFF0000"/>
              <x14:axisColor rgb="FF000000"/>
            </x14:dataBar>
          </x14:cfRule>
          <xm:sqref>H318:H324</xm:sqref>
        </x14:conditionalFormatting>
        <x14:conditionalFormatting xmlns:xm="http://schemas.microsoft.com/office/excel/2006/main" pivot="1">
          <x14:cfRule type="dataBar" id="{BDCC450C-DA80-4F9B-9FF3-0A0B42B069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H332:H337</xm:sqref>
        </x14:conditionalFormatting>
        <x14:conditionalFormatting xmlns:xm="http://schemas.microsoft.com/office/excel/2006/main" pivot="1">
          <x14:cfRule type="dataBar" id="{2FAC18BB-3DFF-401A-B6B5-97EC8E32D7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J332:J337</xm:sqref>
        </x14:conditionalFormatting>
        <x14:conditionalFormatting xmlns:xm="http://schemas.microsoft.com/office/excel/2006/main" pivot="1">
          <x14:cfRule type="dataBar" id="{5B6EB222-E8B1-4458-9EFB-49D26979A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J332:J337</xm:sqref>
        </x14:conditionalFormatting>
        <x14:conditionalFormatting xmlns:xm="http://schemas.microsoft.com/office/excel/2006/main">
          <x14:cfRule type="dataBar" id="{48179780-8F1F-4147-ABEE-9203320D35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H319:H324</xm:sqref>
        </x14:conditionalFormatting>
        <x14:conditionalFormatting xmlns:xm="http://schemas.microsoft.com/office/excel/2006/main">
          <x14:cfRule type="dataBar" id="{29F333E4-1AFC-4FEF-B05C-9C1C03C77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H363:H377 L12:L311 H451:H632</xm:sqref>
        </x14:conditionalFormatting>
        <x14:conditionalFormatting xmlns:xm="http://schemas.microsoft.com/office/excel/2006/main">
          <x14:cfRule type="iconSet" priority="1" id="{1F9DF0F3-007C-40B3-B033-8AFD31005A88}">
            <x14:iconSet iconSet="3Symbol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Symbols" iconId="0"/>
              <x14:cfIcon iconSet="NoIcons" iconId="0"/>
              <x14:cfIcon iconSet="3Symbols" iconId="2"/>
            </x14:iconSet>
          </x14:cfRule>
          <xm:sqref>L317:L324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2022-07-18T23:51:39Z</dcterms:created>
  <dcterms:modified xsi:type="dcterms:W3CDTF">2022-08-08T17:01:43Z</dcterms:modified>
</cp:coreProperties>
</file>