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0" windowWidth="35320" windowHeight="19180" tabRatio="500" activeTab="1"/>
  </bookViews>
  <sheets>
    <sheet name="Instructions" sheetId="1" r:id="rId1"/>
    <sheet name="Worksheet" sheetId="2" r:id="rId2"/>
  </sheets>
  <calcPr calcId="140000"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G27" i="2" l="1"/>
  <c r="F27" i="2"/>
  <c r="H27" i="2"/>
  <c r="I27" i="2"/>
  <c r="J27" i="2"/>
  <c r="K27" i="2"/>
  <c r="L27" i="2"/>
  <c r="M27" i="2"/>
  <c r="N27" i="2"/>
  <c r="G28" i="2"/>
  <c r="F28" i="2"/>
  <c r="H28" i="2"/>
  <c r="I28" i="2"/>
  <c r="J28" i="2"/>
  <c r="K28" i="2"/>
  <c r="L28" i="2"/>
  <c r="M28" i="2"/>
  <c r="N28" i="2"/>
  <c r="G29" i="2"/>
  <c r="F29" i="2"/>
  <c r="H29" i="2"/>
  <c r="I29" i="2"/>
  <c r="J29" i="2"/>
  <c r="K29" i="2"/>
  <c r="L29" i="2"/>
  <c r="M29" i="2"/>
  <c r="N29" i="2"/>
  <c r="F11" i="2"/>
  <c r="G11" i="2"/>
  <c r="H11" i="2"/>
  <c r="I11" i="2"/>
  <c r="J11" i="2"/>
  <c r="K11" i="2"/>
  <c r="L11" i="2"/>
  <c r="M11" i="2"/>
  <c r="F15" i="2"/>
  <c r="G15" i="2"/>
  <c r="H15" i="2"/>
  <c r="I15" i="2"/>
  <c r="J15" i="2"/>
  <c r="K15" i="2"/>
  <c r="L15" i="2"/>
  <c r="M15" i="2"/>
  <c r="F16" i="2"/>
  <c r="G16" i="2"/>
  <c r="H16" i="2"/>
  <c r="I16" i="2"/>
  <c r="J16" i="2"/>
  <c r="K16" i="2"/>
  <c r="L16" i="2"/>
  <c r="M16" i="2"/>
  <c r="F19" i="2"/>
  <c r="G19" i="2"/>
  <c r="H19" i="2"/>
  <c r="I19" i="2"/>
  <c r="J19" i="2"/>
  <c r="K19" i="2"/>
  <c r="L19" i="2"/>
  <c r="M19" i="2"/>
  <c r="F12" i="2"/>
  <c r="G12" i="2"/>
  <c r="H12" i="2"/>
  <c r="I12" i="2"/>
  <c r="J12" i="2"/>
  <c r="K12" i="2"/>
  <c r="L12" i="2"/>
  <c r="M12" i="2"/>
  <c r="F13" i="2"/>
  <c r="G13" i="2"/>
  <c r="H13" i="2"/>
  <c r="I13" i="2"/>
  <c r="J13" i="2"/>
  <c r="K13" i="2"/>
  <c r="L13" i="2"/>
  <c r="M13" i="2"/>
  <c r="F14" i="2"/>
  <c r="G14" i="2"/>
  <c r="H14" i="2"/>
  <c r="I14" i="2"/>
  <c r="J14" i="2"/>
  <c r="K14" i="2"/>
  <c r="L14" i="2"/>
  <c r="M14" i="2"/>
  <c r="F17" i="2"/>
  <c r="G17" i="2"/>
  <c r="H17" i="2"/>
  <c r="I17" i="2"/>
  <c r="J17" i="2"/>
  <c r="K17" i="2"/>
  <c r="L17" i="2"/>
  <c r="M17" i="2"/>
  <c r="F18" i="2"/>
  <c r="G18" i="2"/>
  <c r="H18" i="2"/>
  <c r="I18" i="2"/>
  <c r="J18" i="2"/>
  <c r="K18" i="2"/>
  <c r="L18" i="2"/>
  <c r="M18" i="2"/>
  <c r="F20" i="2"/>
  <c r="G20" i="2"/>
  <c r="H20" i="2"/>
  <c r="I20" i="2"/>
  <c r="J20" i="2"/>
  <c r="K20" i="2"/>
  <c r="L20" i="2"/>
  <c r="M20" i="2"/>
  <c r="F21" i="2"/>
  <c r="G21" i="2"/>
  <c r="H21" i="2"/>
  <c r="I21" i="2"/>
  <c r="J21" i="2"/>
  <c r="K21" i="2"/>
  <c r="L21" i="2"/>
  <c r="M21" i="2"/>
  <c r="F22" i="2"/>
  <c r="G22" i="2"/>
  <c r="H22" i="2"/>
  <c r="I22" i="2"/>
  <c r="J22" i="2"/>
  <c r="K22" i="2"/>
  <c r="L22" i="2"/>
  <c r="M22" i="2"/>
  <c r="F23" i="2"/>
  <c r="G23" i="2"/>
  <c r="H23" i="2"/>
  <c r="I23" i="2"/>
  <c r="J23" i="2"/>
  <c r="K23" i="2"/>
  <c r="L23" i="2"/>
  <c r="M23" i="2"/>
  <c r="F24" i="2"/>
  <c r="G24" i="2"/>
  <c r="H24" i="2"/>
  <c r="I24" i="2"/>
  <c r="J24" i="2"/>
  <c r="K24" i="2"/>
  <c r="L24" i="2"/>
  <c r="M24" i="2"/>
  <c r="F25" i="2"/>
  <c r="G25" i="2"/>
  <c r="H25" i="2"/>
  <c r="I25" i="2"/>
  <c r="J25" i="2"/>
  <c r="K25" i="2"/>
  <c r="L25" i="2"/>
  <c r="M25" i="2"/>
  <c r="F26" i="2"/>
  <c r="G26" i="2"/>
  <c r="H26" i="2"/>
  <c r="I26" i="2"/>
  <c r="J26" i="2"/>
  <c r="K26" i="2"/>
  <c r="L26" i="2"/>
  <c r="M26" i="2"/>
  <c r="F30" i="2"/>
  <c r="G30" i="2"/>
  <c r="H30" i="2"/>
  <c r="I30" i="2"/>
  <c r="J30" i="2"/>
  <c r="K30" i="2"/>
  <c r="L30" i="2"/>
  <c r="M30" i="2"/>
  <c r="F31" i="2"/>
  <c r="G31" i="2"/>
  <c r="H31" i="2"/>
  <c r="I31" i="2"/>
  <c r="J31" i="2"/>
  <c r="K31" i="2"/>
  <c r="L31" i="2"/>
  <c r="M31" i="2"/>
  <c r="F32" i="2"/>
  <c r="G32" i="2"/>
  <c r="H32" i="2"/>
  <c r="I32" i="2"/>
  <c r="J32" i="2"/>
  <c r="K32" i="2"/>
  <c r="L32" i="2"/>
  <c r="M32" i="2"/>
  <c r="F33" i="2"/>
  <c r="G33" i="2"/>
  <c r="H33" i="2"/>
  <c r="I33" i="2"/>
  <c r="J33" i="2"/>
  <c r="K33" i="2"/>
  <c r="L33" i="2"/>
  <c r="M33" i="2"/>
  <c r="F34" i="2"/>
  <c r="G34" i="2"/>
  <c r="H34" i="2"/>
  <c r="I34" i="2"/>
  <c r="J34" i="2"/>
  <c r="K34" i="2"/>
  <c r="L34" i="2"/>
  <c r="M34" i="2"/>
  <c r="F35" i="2"/>
  <c r="G35" i="2"/>
  <c r="H35" i="2"/>
  <c r="I35" i="2"/>
  <c r="J35" i="2"/>
  <c r="K35" i="2"/>
  <c r="L35" i="2"/>
  <c r="M35" i="2"/>
  <c r="F36" i="2"/>
  <c r="G36" i="2"/>
  <c r="H36" i="2"/>
  <c r="I36" i="2"/>
  <c r="J36" i="2"/>
  <c r="K36" i="2"/>
  <c r="L36" i="2"/>
  <c r="M36" i="2"/>
  <c r="F37" i="2"/>
  <c r="G37" i="2"/>
  <c r="H37" i="2"/>
  <c r="I37" i="2"/>
  <c r="J37" i="2"/>
  <c r="K37" i="2"/>
  <c r="L37" i="2"/>
  <c r="M37" i="2"/>
  <c r="F38" i="2"/>
  <c r="G38" i="2"/>
  <c r="H38" i="2"/>
  <c r="I38" i="2"/>
  <c r="J38" i="2"/>
  <c r="K38" i="2"/>
  <c r="L38" i="2"/>
  <c r="M38" i="2"/>
  <c r="F39" i="2"/>
  <c r="G39" i="2"/>
  <c r="H39" i="2"/>
  <c r="I39" i="2"/>
  <c r="J39" i="2"/>
  <c r="K39" i="2"/>
  <c r="L39" i="2"/>
  <c r="M39" i="2"/>
  <c r="F40" i="2"/>
  <c r="G40" i="2"/>
  <c r="H40" i="2"/>
  <c r="I40" i="2"/>
  <c r="J40" i="2"/>
  <c r="K40" i="2"/>
  <c r="L40" i="2"/>
  <c r="M40" i="2"/>
  <c r="F41" i="2"/>
  <c r="G41" i="2"/>
  <c r="H41" i="2"/>
  <c r="I41" i="2"/>
  <c r="J41" i="2"/>
  <c r="K41" i="2"/>
  <c r="L41" i="2"/>
  <c r="M41" i="2"/>
  <c r="F42" i="2"/>
  <c r="G42" i="2"/>
  <c r="H42" i="2"/>
  <c r="I42" i="2"/>
  <c r="J42" i="2"/>
  <c r="K42" i="2"/>
  <c r="L42" i="2"/>
  <c r="M42" i="2"/>
  <c r="F43" i="2"/>
  <c r="G43" i="2"/>
  <c r="H43" i="2"/>
  <c r="I43" i="2"/>
  <c r="J43" i="2"/>
  <c r="K43" i="2"/>
  <c r="L43" i="2"/>
  <c r="M43" i="2"/>
  <c r="F44" i="2"/>
  <c r="G44" i="2"/>
  <c r="H44" i="2"/>
  <c r="I44" i="2"/>
  <c r="J44" i="2"/>
  <c r="K44" i="2"/>
  <c r="L44" i="2"/>
  <c r="M44" i="2"/>
  <c r="F45" i="2"/>
  <c r="G45" i="2"/>
  <c r="H45" i="2"/>
  <c r="I45" i="2"/>
  <c r="J45" i="2"/>
  <c r="K45" i="2"/>
  <c r="L45" i="2"/>
  <c r="M45" i="2"/>
  <c r="F46" i="2"/>
  <c r="G46" i="2"/>
  <c r="H46" i="2"/>
  <c r="I46" i="2"/>
  <c r="J46" i="2"/>
  <c r="K46" i="2"/>
  <c r="L46" i="2"/>
  <c r="M46" i="2"/>
  <c r="F47" i="2"/>
  <c r="G47" i="2"/>
  <c r="H47" i="2"/>
  <c r="I47" i="2"/>
  <c r="J47" i="2"/>
  <c r="K47" i="2"/>
  <c r="L47" i="2"/>
  <c r="M47" i="2"/>
  <c r="F48" i="2"/>
  <c r="G48" i="2"/>
  <c r="H48" i="2"/>
  <c r="I48" i="2"/>
  <c r="J48" i="2"/>
  <c r="K48" i="2"/>
  <c r="L48" i="2"/>
  <c r="M48" i="2"/>
  <c r="F49" i="2"/>
  <c r="G49" i="2"/>
  <c r="H49" i="2"/>
  <c r="I49" i="2"/>
  <c r="J49" i="2"/>
  <c r="K49" i="2"/>
  <c r="L49" i="2"/>
  <c r="M49" i="2"/>
  <c r="F50" i="2"/>
  <c r="G50" i="2"/>
  <c r="H50" i="2"/>
  <c r="I50" i="2"/>
  <c r="J50" i="2"/>
  <c r="K50" i="2"/>
  <c r="L50" i="2"/>
  <c r="M50" i="2"/>
  <c r="F51" i="2"/>
  <c r="G51" i="2"/>
  <c r="H51" i="2"/>
  <c r="I51" i="2"/>
  <c r="J51" i="2"/>
  <c r="K51" i="2"/>
  <c r="L51" i="2"/>
  <c r="M51" i="2"/>
  <c r="F52" i="2"/>
  <c r="G52" i="2"/>
  <c r="H52" i="2"/>
  <c r="I52" i="2"/>
  <c r="J52" i="2"/>
  <c r="K52" i="2"/>
  <c r="L52" i="2"/>
  <c r="M52" i="2"/>
  <c r="F53" i="2"/>
  <c r="G53" i="2"/>
  <c r="H53" i="2"/>
  <c r="I53" i="2"/>
  <c r="J53" i="2"/>
  <c r="K53" i="2"/>
  <c r="L53" i="2"/>
  <c r="M53" i="2"/>
  <c r="F54" i="2"/>
  <c r="G54" i="2"/>
  <c r="H54" i="2"/>
  <c r="I54" i="2"/>
  <c r="J54" i="2"/>
  <c r="K54" i="2"/>
  <c r="L54" i="2"/>
  <c r="M54" i="2"/>
  <c r="F55" i="2"/>
  <c r="G55" i="2"/>
  <c r="H55" i="2"/>
  <c r="I55" i="2"/>
  <c r="J55" i="2"/>
  <c r="K55" i="2"/>
  <c r="L55" i="2"/>
  <c r="M55" i="2"/>
  <c r="F56" i="2"/>
  <c r="G56" i="2"/>
  <c r="H56" i="2"/>
  <c r="I56" i="2"/>
  <c r="J56" i="2"/>
  <c r="K56" i="2"/>
  <c r="L56" i="2"/>
  <c r="M56" i="2"/>
  <c r="F57" i="2"/>
  <c r="G57" i="2"/>
  <c r="H57" i="2"/>
  <c r="I57" i="2"/>
  <c r="J57" i="2"/>
  <c r="K57" i="2"/>
  <c r="L57" i="2"/>
  <c r="M57" i="2"/>
  <c r="F58" i="2"/>
  <c r="G58" i="2"/>
  <c r="H58" i="2"/>
  <c r="I58" i="2"/>
  <c r="J58" i="2"/>
  <c r="K58" i="2"/>
  <c r="L58" i="2"/>
  <c r="M58" i="2"/>
  <c r="F59" i="2"/>
  <c r="G59" i="2"/>
  <c r="H59" i="2"/>
  <c r="I59" i="2"/>
  <c r="J59" i="2"/>
  <c r="K59" i="2"/>
  <c r="L59" i="2"/>
  <c r="M59" i="2"/>
  <c r="N11" i="2"/>
  <c r="N12" i="2"/>
  <c r="N13" i="2"/>
  <c r="N14" i="2"/>
  <c r="N15" i="2"/>
  <c r="N16" i="2"/>
  <c r="N17" i="2"/>
  <c r="N18" i="2"/>
  <c r="N19" i="2"/>
  <c r="N20" i="2"/>
  <c r="N21" i="2"/>
  <c r="N22" i="2"/>
  <c r="N23" i="2"/>
  <c r="N24" i="2"/>
  <c r="N25" i="2"/>
  <c r="N26"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E7" i="2"/>
</calcChain>
</file>

<file path=xl/sharedStrings.xml><?xml version="1.0" encoding="utf-8"?>
<sst xmlns="http://schemas.openxmlformats.org/spreadsheetml/2006/main" count="69" uniqueCount="68">
  <si>
    <t>Content Evaluation Spreadsheet</t>
  </si>
  <si>
    <t>Please use the instructions below as guidance for the worksheet.</t>
  </si>
  <si>
    <t>This tool is provided free of charge and only to provide an estimation of scale for the content to be moved.</t>
  </si>
  <si>
    <t>In other words:</t>
  </si>
  <si>
    <t xml:space="preserve">    DO use this to get an idea for what you can handle yourself versus what should probably go toward script- or tool-based transfer.</t>
  </si>
  <si>
    <t xml:space="preserve">    DO NOT use this tool as a guarantee for the level of effort required to move your content.</t>
  </si>
  <si>
    <t>As an additional note, please keep in mind that this tool does not take into account:</t>
  </si>
  <si>
    <t xml:space="preserve">    Content freeze windows or the need for multiple or ongoing updates to content.</t>
  </si>
  <si>
    <t xml:space="preserve">    Links within content that will need to be updated.</t>
  </si>
  <si>
    <t xml:space="preserve">    Images or other downloadable assets within content that will need to be moved.</t>
  </si>
  <si>
    <t xml:space="preserve">    Any content not directly managed by the CMS.</t>
  </si>
  <si>
    <t xml:space="preserve">    Additional time required to move and re-configure visitor Forms.</t>
  </si>
  <si>
    <t xml:space="preserve">    Development time to support the rendering of content to the site.</t>
  </si>
  <si>
    <t xml:space="preserve">    Content may need to be mapped to a new, different set of properties due to redesign or other content strategy efforts.</t>
  </si>
  <si>
    <t xml:space="preserve">    Minutes Per Item - The baseline number of estimated minutes it takes to manually duplicate a 'simple' or unstructured piece of content. Should include time for standard content properties such as SEO metadata.</t>
  </si>
  <si>
    <t xml:space="preserve">    Seconds per Field - For content with multiple fields, the estimated number of seconds it takes to copy any given additional field.</t>
  </si>
  <si>
    <t xml:space="preserve">    Percentage for QA - The baseline percentage of content items to be used for quality checks. This value will be given a multiple if the content type is subject to an approval chain (assumes the content will need additional validation). For content that 'Sometimes' needs approval, this is multiplied by 1.5. For content types always requiring approval, it's multiplied by 2.</t>
  </si>
  <si>
    <t xml:space="preserve">    QA Minutes per Item - Number of minutes estimated to be spent undergoing QA for a single item.</t>
  </si>
  <si>
    <t xml:space="preserve">    Manual Effort - The estimated number of hours a team is willing to commit to for manual reentry of content in the new system.</t>
  </si>
  <si>
    <t xml:space="preserve">    High Velocity Threshold - No high-velocity content should be moved manually. This helps us determine what you consider to be high or low for your company. Choose the option you think implies content is changing too frequently to be moved manually.</t>
  </si>
  <si>
    <t>An explanation of the fields:</t>
  </si>
  <si>
    <t>Estimate Configuration</t>
  </si>
  <si>
    <t>Seconds per Field</t>
  </si>
  <si>
    <t>Minutes per Item</t>
  </si>
  <si>
    <t>Percentage for QA</t>
  </si>
  <si>
    <t>Manual Effort</t>
  </si>
  <si>
    <t>High-Velocity Threshold</t>
  </si>
  <si>
    <t>minutes</t>
  </si>
  <si>
    <t>seconds</t>
  </si>
  <si>
    <t>percent</t>
  </si>
  <si>
    <t>hours</t>
  </si>
  <si>
    <t>Smart Form</t>
  </si>
  <si>
    <t>Field Count</t>
  </si>
  <si>
    <t>Content Volume</t>
  </si>
  <si>
    <t>Subject to Approval</t>
  </si>
  <si>
    <t>Velocity (per month)</t>
  </si>
  <si>
    <t>Base Minutes</t>
  </si>
  <si>
    <t>Minutes for Fields</t>
  </si>
  <si>
    <t>Total Per-Item Minutes</t>
  </si>
  <si>
    <t>Number of Items to QA</t>
  </si>
  <si>
    <t>Minutes per QA</t>
  </si>
  <si>
    <t>per month</t>
  </si>
  <si>
    <t>QA Minutes</t>
  </si>
  <si>
    <t>Adjusted QA Minutes</t>
  </si>
  <si>
    <t>Total Minutes</t>
  </si>
  <si>
    <t>Evaluation</t>
  </si>
  <si>
    <t>Man-Hours</t>
  </si>
  <si>
    <t>Author</t>
  </si>
  <si>
    <t>Basic Image CTA</t>
  </si>
  <si>
    <t>Biography</t>
  </si>
  <si>
    <t>Page Banner</t>
  </si>
  <si>
    <t>Site Variables</t>
  </si>
  <si>
    <t>Carousel</t>
  </si>
  <si>
    <t>Site Localization</t>
  </si>
  <si>
    <t>Career</t>
  </si>
  <si>
    <t>Menu Promotions</t>
  </si>
  <si>
    <t>Product</t>
  </si>
  <si>
    <t>Sliding Banner</t>
  </si>
  <si>
    <t>Event</t>
  </si>
  <si>
    <t>Call to Action</t>
  </si>
  <si>
    <t>Webinar</t>
  </si>
  <si>
    <t>Case Study</t>
  </si>
  <si>
    <t>Product Feature</t>
  </si>
  <si>
    <t>Download</t>
  </si>
  <si>
    <t>HTML Content</t>
  </si>
  <si>
    <t>Press Release</t>
  </si>
  <si>
    <t>Sum Manual Effort</t>
  </si>
  <si>
    <t>(Cells in grey are automatically calculated and should not be modified.)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</si>
</sst>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_ ;[Red]\-0.00\ "/>
  </numFmts>
  <fonts count="6" x14ac:knownFonts="1">
    <font>
      <sz val="12"/>
      <color theme="1"/>
      <name val="Calibri"/>
      <family val="2"/>
      <scheme val="minor"/>
    </font>
    <font>
      <b/>
      <sz val="12"/>
      <color theme="1"/>
      <name val="Calibri"/>
      <family val="2"/>
      <scheme val="minor"/>
    </font>
    <font>
      <b/>
      <sz val="18"/>
      <color theme="1"/>
      <name val="Calibri"/>
      <scheme val="minor"/>
    </font>
    <font>
      <u/>
      <sz val="12"/>
      <color theme="10"/>
      <name val="Calibri"/>
      <family val="2"/>
      <scheme val="minor"/>
    </font>
    <font>
      <u/>
      <sz val="12"/>
      <color theme="11"/>
      <name val="Calibri"/>
      <family val="2"/>
      <scheme val="minor"/>
    </font>
    <font>
      <b/>
      <sz val="16"/>
      <color theme="1"/>
      <name val="Calibri"/>
      <scheme val="minor"/>
    </font>
  </fonts>
  <fills count="5">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0" tint="-0.14999847407452621"/>
        <bgColor indexed="64"/>
      </patternFill>
    </fill>
  </fills>
  <borders count="1">
    <border>
      <left/>
      <right/>
      <top/>
      <bottom/>
      <diagonal/>
    </border>
  </borders>
  <cellStyleXfs count="2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5">
    <xf numFmtId="0" fontId="0" fillId="0" borderId="0" xfId="0"/>
    <xf numFmtId="0" fontId="1" fillId="0" borderId="0" xfId="0" applyFont="1"/>
    <xf numFmtId="0" fontId="5" fillId="0" borderId="0" xfId="0" applyFont="1"/>
    <xf numFmtId="1" fontId="0" fillId="0" borderId="0" xfId="0" applyNumberFormat="1"/>
    <xf numFmtId="164" fontId="0" fillId="0" borderId="0" xfId="0" applyNumberFormat="1"/>
    <xf numFmtId="0" fontId="0" fillId="0" borderId="0" xfId="0" applyNumberFormat="1"/>
    <xf numFmtId="0" fontId="0" fillId="0" borderId="0" xfId="0" applyAlignment="1">
      <alignment horizontal="center" vertical="center" wrapText="1"/>
    </xf>
    <xf numFmtId="165" fontId="1" fillId="0" borderId="0" xfId="0" applyNumberFormat="1" applyFont="1"/>
    <xf numFmtId="0" fontId="0" fillId="2" borderId="0" xfId="0" applyFill="1" applyAlignment="1">
      <alignment horizontal="center" vertical="center" wrapText="1"/>
    </xf>
    <xf numFmtId="0" fontId="0" fillId="3" borderId="0" xfId="0" applyNumberFormat="1" applyFill="1"/>
    <xf numFmtId="2" fontId="0" fillId="3" borderId="0" xfId="0" applyNumberFormat="1" applyFill="1"/>
    <xf numFmtId="165" fontId="1" fillId="4" borderId="0" xfId="0" applyNumberFormat="1" applyFont="1" applyFill="1"/>
    <xf numFmtId="0" fontId="1" fillId="4" borderId="0" xfId="0" applyFont="1" applyFill="1"/>
    <xf numFmtId="0" fontId="2" fillId="0" borderId="0" xfId="0" applyFont="1" applyAlignment="1">
      <alignment horizontal="center"/>
    </xf>
    <xf numFmtId="0" fontId="1" fillId="4" borderId="0" xfId="0" applyFont="1" applyFill="1" applyAlignment="1">
      <alignment horizontal="center"/>
    </xf>
  </cellXfs>
  <cellStyles count="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Normal" xfId="0" builtinId="0"/>
  </cellStyles>
  <dxfs count="17">
    <dxf>
      <numFmt numFmtId="0" formatCode="General"/>
    </dxf>
    <dxf>
      <numFmt numFmtId="2" formatCode="0.00"/>
      <fill>
        <patternFill patternType="solid">
          <fgColor indexed="64"/>
          <bgColor theme="0" tint="-0.249977111117893"/>
        </patternFill>
      </fill>
    </dxf>
    <dxf>
      <numFmt numFmtId="0" formatCode="General"/>
      <fill>
        <patternFill patternType="solid">
          <fgColor indexed="64"/>
          <bgColor theme="0" tint="-0.249977111117893"/>
        </patternFill>
      </fill>
    </dxf>
    <dxf>
      <numFmt numFmtId="0" formatCode="General"/>
      <fill>
        <patternFill patternType="solid">
          <fgColor indexed="64"/>
          <bgColor theme="0" tint="-0.249977111117893"/>
        </patternFill>
      </fill>
    </dxf>
    <dxf>
      <numFmt numFmtId="0" formatCode="General"/>
      <fill>
        <patternFill patternType="solid">
          <fgColor indexed="64"/>
          <bgColor theme="0" tint="-0.249977111117893"/>
        </patternFill>
      </fill>
    </dxf>
    <dxf>
      <numFmt numFmtId="0" formatCode="General"/>
      <fill>
        <patternFill patternType="solid">
          <fgColor indexed="64"/>
          <bgColor theme="0" tint="-0.249977111117893"/>
        </patternFill>
      </fill>
    </dxf>
    <dxf>
      <numFmt numFmtId="0" formatCode="General"/>
      <fill>
        <patternFill patternType="solid">
          <fgColor indexed="64"/>
          <bgColor theme="0" tint="-0.249977111117893"/>
        </patternFill>
      </fill>
    </dxf>
    <dxf>
      <numFmt numFmtId="0" formatCode="General"/>
      <fill>
        <patternFill patternType="solid">
          <fgColor indexed="64"/>
          <bgColor theme="0" tint="-0.249977111117893"/>
        </patternFill>
      </fill>
    </dxf>
    <dxf>
      <numFmt numFmtId="0" formatCode="General"/>
      <fill>
        <patternFill patternType="solid">
          <fgColor indexed="64"/>
          <bgColor theme="0" tint="-0.249977111117893"/>
        </patternFill>
      </fill>
    </dxf>
    <dxf>
      <numFmt numFmtId="0" formatCode="General"/>
    </dxf>
    <dxf>
      <numFmt numFmtId="164" formatCode="0.000"/>
    </dxf>
    <dxf>
      <numFmt numFmtId="1" formatCode="0"/>
    </dxf>
    <dxf>
      <numFmt numFmtId="1" formatCode="0"/>
    </dxf>
    <dxf>
      <alignment horizontal="center" vertical="center" textRotation="0" wrapText="1" justifyLastLine="0" shrinkToFit="0"/>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10:N59" totalsRowShown="0" headerRowDxfId="13">
  <autoFilter ref="A10:N59"/>
  <sortState ref="A11:N58">
    <sortCondition ref="A10:A58"/>
  </sortState>
  <tableColumns count="14">
    <tableColumn id="1" name="Smart Form"/>
    <tableColumn id="2" name="Field Count" dataDxfId="12"/>
    <tableColumn id="3" name="Content Volume" dataDxfId="11"/>
    <tableColumn id="5" name="Velocity (per month)" dataDxfId="10"/>
    <tableColumn id="4" name="Subject to Approval" dataDxfId="9"/>
    <tableColumn id="6" name="Base Minutes" dataDxfId="8">
      <calculatedColumnFormula>$B$3*Table1[[#This Row],[Content Volume]]</calculatedColumnFormula>
    </tableColumn>
    <tableColumn id="7" name="Minutes for Fields" dataDxfId="7">
      <calculatedColumnFormula>($B$4/60)*Table1[[#This Row],[Field Count]]*Table1[[#This Row],[Content Volume]]</calculatedColumnFormula>
    </tableColumn>
    <tableColumn id="8" name="Total Per-Item Minutes" dataDxfId="6">
      <calculatedColumnFormula>Table1[[#This Row],[Base Minutes]]+Table1[[#This Row],[Minutes for Fields]]</calculatedColumnFormula>
    </tableColumn>
    <tableColumn id="9" name="Number of Items to QA" dataDxfId="5">
      <calculatedColumnFormula>($B$5/100)*Table1[[#This Row],[Content Volume]]</calculatedColumnFormula>
    </tableColumn>
    <tableColumn id="10" name="QA Minutes" dataDxfId="4">
      <calculatedColumnFormula>Table1[[#This Row],[Number of Items to QA]]*$B$6</calculatedColumnFormula>
    </tableColumn>
    <tableColumn id="11" name="Adjusted QA Minutes" dataDxfId="3">
      <calculatedColumnFormula>IF(Table1[[#This Row],[Subject to Approval]]=TRUE,Table1[[#This Row],[QA Minutes]]*2,Table1[[#This Row],[QA Minutes]])</calculatedColumnFormula>
    </tableColumn>
    <tableColumn id="12" name="Total Minutes" dataDxfId="2">
      <calculatedColumnFormula>Table1[[#This Row],[Total Per-Item Minutes]]+Table1[[#This Row],[Adjusted QA Minutes]]</calculatedColumnFormula>
    </tableColumn>
    <tableColumn id="14" name="Man-Hours" dataDxfId="1">
      <calculatedColumnFormula>Table1[[#This Row],[Total Minutes]]/60</calculatedColumnFormula>
    </tableColumn>
    <tableColumn id="13" name="Evaluation" dataDxfId="0">
      <calculatedColumnFormula>IF(AND(Table1[[#This Row],[Velocity (per month)]]&gt;=$B$8),"Scripted/Tooled Effort","Manual Effort")</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30"/>
  <sheetViews>
    <sheetView workbookViewId="0">
      <selection sqref="A1:D1"/>
    </sheetView>
  </sheetViews>
  <sheetFormatPr baseColWidth="10" defaultRowHeight="15" x14ac:dyDescent="0"/>
  <sheetData>
    <row r="1" spans="1:4" ht="23">
      <c r="A1" s="13" t="s">
        <v>0</v>
      </c>
      <c r="B1" s="13"/>
      <c r="C1" s="13"/>
      <c r="D1" s="13"/>
    </row>
    <row r="3" spans="1:4">
      <c r="A3" s="1" t="s">
        <v>1</v>
      </c>
    </row>
    <row r="6" spans="1:4">
      <c r="A6" s="1" t="s">
        <v>2</v>
      </c>
    </row>
    <row r="8" spans="1:4">
      <c r="A8" s="1" t="s">
        <v>3</v>
      </c>
    </row>
    <row r="10" spans="1:4">
      <c r="A10" t="s">
        <v>4</v>
      </c>
    </row>
    <row r="11" spans="1:4">
      <c r="A11" t="s">
        <v>5</v>
      </c>
    </row>
    <row r="13" spans="1:4">
      <c r="A13" s="1" t="s">
        <v>6</v>
      </c>
    </row>
    <row r="15" spans="1:4">
      <c r="A15" t="s">
        <v>7</v>
      </c>
    </row>
    <row r="16" spans="1:4">
      <c r="A16" t="s">
        <v>8</v>
      </c>
    </row>
    <row r="17" spans="1:1">
      <c r="A17" t="s">
        <v>9</v>
      </c>
    </row>
    <row r="18" spans="1:1">
      <c r="A18" t="s">
        <v>10</v>
      </c>
    </row>
    <row r="19" spans="1:1">
      <c r="A19" t="s">
        <v>11</v>
      </c>
    </row>
    <row r="20" spans="1:1">
      <c r="A20" t="s">
        <v>12</v>
      </c>
    </row>
    <row r="21" spans="1:1">
      <c r="A21" t="s">
        <v>13</v>
      </c>
    </row>
    <row r="23" spans="1:1">
      <c r="A23" s="1" t="s">
        <v>20</v>
      </c>
    </row>
    <row r="25" spans="1:1">
      <c r="A25" t="s">
        <v>14</v>
      </c>
    </row>
    <row r="26" spans="1:1">
      <c r="A26" t="s">
        <v>15</v>
      </c>
    </row>
    <row r="27" spans="1:1">
      <c r="A27" t="s">
        <v>16</v>
      </c>
    </row>
    <row r="28" spans="1:1">
      <c r="A28" t="s">
        <v>17</v>
      </c>
    </row>
    <row r="29" spans="1:1">
      <c r="A29" t="s">
        <v>18</v>
      </c>
    </row>
    <row r="30" spans="1:1">
      <c r="A30" t="s">
        <v>19</v>
      </c>
    </row>
  </sheetData>
  <mergeCells count="1">
    <mergeCell ref="A1:D1"/>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N59"/>
  <sheetViews>
    <sheetView tabSelected="1" workbookViewId="0">
      <selection activeCell="P7" sqref="P7"/>
    </sheetView>
  </sheetViews>
  <sheetFormatPr baseColWidth="10" defaultRowHeight="15" x14ac:dyDescent="0"/>
  <cols>
    <col min="1" max="1" width="20.6640625" bestFit="1" customWidth="1"/>
    <col min="2" max="2" width="16" bestFit="1" customWidth="1"/>
    <col min="3" max="3" width="13.1640625" bestFit="1" customWidth="1"/>
    <col min="4" max="4" width="16.6640625" bestFit="1" customWidth="1"/>
    <col min="5" max="5" width="14.83203125" bestFit="1" customWidth="1"/>
    <col min="6" max="6" width="17.83203125" hidden="1" customWidth="1"/>
    <col min="7" max="7" width="15.1640625" hidden="1" customWidth="1"/>
    <col min="8" max="8" width="18.5" hidden="1" customWidth="1"/>
    <col min="9" max="10" width="16.5" hidden="1" customWidth="1"/>
    <col min="11" max="11" width="16.83203125" hidden="1" customWidth="1"/>
    <col min="12" max="12" width="18.1640625" hidden="1" customWidth="1"/>
    <col min="13" max="13" width="21.83203125" hidden="1" customWidth="1"/>
    <col min="14" max="14" width="22.1640625" bestFit="1" customWidth="1"/>
  </cols>
  <sheetData>
    <row r="1" spans="1:14" ht="20">
      <c r="A1" s="2" t="s">
        <v>21</v>
      </c>
    </row>
    <row r="2" spans="1:14">
      <c r="A2" s="14" t="s">
        <v>67</v>
      </c>
      <c r="B2" s="14"/>
      <c r="C2" s="14"/>
      <c r="D2" s="14"/>
    </row>
    <row r="3" spans="1:14">
      <c r="A3" s="1" t="s">
        <v>23</v>
      </c>
      <c r="B3">
        <v>4</v>
      </c>
      <c r="C3" t="s">
        <v>27</v>
      </c>
    </row>
    <row r="4" spans="1:14">
      <c r="A4" s="1" t="s">
        <v>22</v>
      </c>
      <c r="B4">
        <v>10</v>
      </c>
      <c r="C4" t="s">
        <v>28</v>
      </c>
    </row>
    <row r="5" spans="1:14">
      <c r="A5" s="1" t="s">
        <v>24</v>
      </c>
      <c r="B5">
        <v>10</v>
      </c>
      <c r="C5" t="s">
        <v>29</v>
      </c>
    </row>
    <row r="6" spans="1:14">
      <c r="A6" s="1" t="s">
        <v>40</v>
      </c>
      <c r="B6">
        <v>3</v>
      </c>
      <c r="C6" t="s">
        <v>27</v>
      </c>
    </row>
    <row r="7" spans="1:14">
      <c r="A7" s="1" t="s">
        <v>25</v>
      </c>
      <c r="B7">
        <v>40</v>
      </c>
      <c r="C7" t="s">
        <v>30</v>
      </c>
      <c r="D7" s="12" t="s">
        <v>66</v>
      </c>
      <c r="E7" s="11">
        <f>SUMIF(Table1[Evaluation], "Manual Effort",Table1[Man-Hours])</f>
        <v>20.098888888888887</v>
      </c>
      <c r="M7" s="1"/>
    </row>
    <row r="8" spans="1:14">
      <c r="A8" s="1" t="s">
        <v>26</v>
      </c>
      <c r="B8">
        <v>3</v>
      </c>
      <c r="C8" t="s">
        <v>41</v>
      </c>
      <c r="N8" s="7"/>
    </row>
    <row r="10" spans="1:14" s="6" customFormat="1" ht="31" customHeight="1">
      <c r="A10" s="6" t="s">
        <v>31</v>
      </c>
      <c r="B10" s="6" t="s">
        <v>32</v>
      </c>
      <c r="C10" s="6" t="s">
        <v>33</v>
      </c>
      <c r="D10" s="6" t="s">
        <v>35</v>
      </c>
      <c r="E10" s="6" t="s">
        <v>34</v>
      </c>
      <c r="F10" s="8" t="s">
        <v>36</v>
      </c>
      <c r="G10" s="8" t="s">
        <v>37</v>
      </c>
      <c r="H10" s="8" t="s">
        <v>38</v>
      </c>
      <c r="I10" s="8" t="s">
        <v>39</v>
      </c>
      <c r="J10" s="8" t="s">
        <v>42</v>
      </c>
      <c r="K10" s="8" t="s">
        <v>43</v>
      </c>
      <c r="L10" s="8" t="s">
        <v>44</v>
      </c>
      <c r="M10" s="8" t="s">
        <v>46</v>
      </c>
      <c r="N10" s="6" t="s">
        <v>45</v>
      </c>
    </row>
    <row r="11" spans="1:14">
      <c r="A11" t="s">
        <v>47</v>
      </c>
      <c r="B11" s="3">
        <v>14</v>
      </c>
      <c r="C11" s="3">
        <v>67</v>
      </c>
      <c r="D11" s="4">
        <v>1.9</v>
      </c>
      <c r="E11" s="5" t="b">
        <v>1</v>
      </c>
      <c r="F11" s="9">
        <f>$B$3*Table1[[#This Row],[Content Volume]]</f>
        <v>268</v>
      </c>
      <c r="G11" s="9">
        <f>($B$4/60)*Table1[[#This Row],[Field Count]]*Table1[[#This Row],[Content Volume]]</f>
        <v>156.33333333333331</v>
      </c>
      <c r="H11" s="9">
        <f>Table1[[#This Row],[Base Minutes]]+Table1[[#This Row],[Minutes for Fields]]</f>
        <v>424.33333333333331</v>
      </c>
      <c r="I11" s="9">
        <f>($B$5/100)*Table1[[#This Row],[Content Volume]]</f>
        <v>6.7</v>
      </c>
      <c r="J11" s="9">
        <f>Table1[[#This Row],[Number of Items to QA]]*$B$6</f>
        <v>20.100000000000001</v>
      </c>
      <c r="K11" s="9">
        <f>IF(Table1[[#This Row],[Subject to Approval]]=TRUE,Table1[[#This Row],[QA Minutes]]*2,Table1[[#This Row],[QA Minutes]])</f>
        <v>40.200000000000003</v>
      </c>
      <c r="L11" s="9">
        <f>Table1[[#This Row],[Total Per-Item Minutes]]+Table1[[#This Row],[Adjusted QA Minutes]]</f>
        <v>464.5333333333333</v>
      </c>
      <c r="M11" s="10">
        <f>Table1[[#This Row],[Total Minutes]]/60</f>
        <v>7.7422222222222219</v>
      </c>
      <c r="N11" s="5" t="str">
        <f>IF(AND(Table1[[#This Row],[Velocity (per month)]]&gt;=$B$8),"Scripted/Tooled Effort","Manual Effort")</f>
        <v>Manual Effort</v>
      </c>
    </row>
    <row r="12" spans="1:14">
      <c r="A12" t="s">
        <v>48</v>
      </c>
      <c r="B12" s="3">
        <v>4</v>
      </c>
      <c r="C12" s="3">
        <v>51</v>
      </c>
      <c r="D12" s="4">
        <v>10</v>
      </c>
      <c r="E12" s="5" t="b">
        <v>1</v>
      </c>
      <c r="F12" s="9">
        <f>$B$3*Table1[[#This Row],[Content Volume]]</f>
        <v>204</v>
      </c>
      <c r="G12" s="9">
        <f>($B$4/60)*Table1[[#This Row],[Field Count]]*Table1[[#This Row],[Content Volume]]</f>
        <v>34</v>
      </c>
      <c r="H12" s="9">
        <f>Table1[[#This Row],[Base Minutes]]+Table1[[#This Row],[Minutes for Fields]]</f>
        <v>238</v>
      </c>
      <c r="I12" s="9">
        <f>($B$5/100)*Table1[[#This Row],[Content Volume]]</f>
        <v>5.1000000000000005</v>
      </c>
      <c r="J12" s="9">
        <f>Table1[[#This Row],[Number of Items to QA]]*$B$6</f>
        <v>15.3</v>
      </c>
      <c r="K12" s="9">
        <f>IF(Table1[[#This Row],[Subject to Approval]]=TRUE,Table1[[#This Row],[QA Minutes]]*2,Table1[[#This Row],[QA Minutes]])</f>
        <v>30.6</v>
      </c>
      <c r="L12" s="9">
        <f>Table1[[#This Row],[Total Per-Item Minutes]]+Table1[[#This Row],[Adjusted QA Minutes]]</f>
        <v>268.60000000000002</v>
      </c>
      <c r="M12" s="10">
        <f>Table1[[#This Row],[Total Minutes]]/60</f>
        <v>4.4766666666666675</v>
      </c>
      <c r="N12" s="5" t="str">
        <f>IF(AND(Table1[[#This Row],[Velocity (per month)]]&gt;=$B$8),"Scripted/Tooled Effort","Manual Effort")</f>
        <v>Scripted/Tooled Effort</v>
      </c>
    </row>
    <row r="13" spans="1:14">
      <c r="A13" t="s">
        <v>49</v>
      </c>
      <c r="B13" s="3">
        <v>5</v>
      </c>
      <c r="C13" s="3">
        <v>15</v>
      </c>
      <c r="D13" s="4">
        <v>4</v>
      </c>
      <c r="E13" s="5" t="b">
        <v>0</v>
      </c>
      <c r="F13" s="9">
        <f>$B$3*Table1[[#This Row],[Content Volume]]</f>
        <v>60</v>
      </c>
      <c r="G13" s="9">
        <f>($B$4/60)*Table1[[#This Row],[Field Count]]*Table1[[#This Row],[Content Volume]]</f>
        <v>12.499999999999998</v>
      </c>
      <c r="H13" s="9">
        <f>Table1[[#This Row],[Base Minutes]]+Table1[[#This Row],[Minutes for Fields]]</f>
        <v>72.5</v>
      </c>
      <c r="I13" s="9">
        <f>($B$5/100)*Table1[[#This Row],[Content Volume]]</f>
        <v>1.5</v>
      </c>
      <c r="J13" s="9">
        <f>Table1[[#This Row],[Number of Items to QA]]*$B$6</f>
        <v>4.5</v>
      </c>
      <c r="K13" s="9">
        <f>IF(Table1[[#This Row],[Subject to Approval]]=TRUE,Table1[[#This Row],[QA Minutes]]*2,Table1[[#This Row],[QA Minutes]])</f>
        <v>4.5</v>
      </c>
      <c r="L13" s="9">
        <f>Table1[[#This Row],[Total Per-Item Minutes]]+Table1[[#This Row],[Adjusted QA Minutes]]</f>
        <v>77</v>
      </c>
      <c r="M13" s="10">
        <f>Table1[[#This Row],[Total Minutes]]/60</f>
        <v>1.2833333333333334</v>
      </c>
      <c r="N13" s="5" t="str">
        <f>IF(AND(Table1[[#This Row],[Velocity (per month)]]&gt;=$B$8),"Scripted/Tooled Effort","Manual Effort")</f>
        <v>Scripted/Tooled Effort</v>
      </c>
    </row>
    <row r="14" spans="1:14">
      <c r="A14" t="s">
        <v>59</v>
      </c>
      <c r="B14" s="3">
        <v>7</v>
      </c>
      <c r="C14" s="3">
        <v>28</v>
      </c>
      <c r="D14" s="4">
        <v>8</v>
      </c>
      <c r="E14" s="5" t="b">
        <v>0</v>
      </c>
      <c r="F14" s="9">
        <f>$B$3*Table1[[#This Row],[Content Volume]]</f>
        <v>112</v>
      </c>
      <c r="G14" s="9">
        <f>($B$4/60)*Table1[[#This Row],[Field Count]]*Table1[[#This Row],[Content Volume]]</f>
        <v>32.666666666666664</v>
      </c>
      <c r="H14" s="9">
        <f>Table1[[#This Row],[Base Minutes]]+Table1[[#This Row],[Minutes for Fields]]</f>
        <v>144.66666666666666</v>
      </c>
      <c r="I14" s="9">
        <f>($B$5/100)*Table1[[#This Row],[Content Volume]]</f>
        <v>2.8000000000000003</v>
      </c>
      <c r="J14" s="9">
        <f>Table1[[#This Row],[Number of Items to QA]]*$B$6</f>
        <v>8.4</v>
      </c>
      <c r="K14" s="9">
        <f>IF(Table1[[#This Row],[Subject to Approval]]=TRUE,Table1[[#This Row],[QA Minutes]]*2,Table1[[#This Row],[QA Minutes]])</f>
        <v>8.4</v>
      </c>
      <c r="L14" s="9">
        <f>Table1[[#This Row],[Total Per-Item Minutes]]+Table1[[#This Row],[Adjusted QA Minutes]]</f>
        <v>153.06666666666666</v>
      </c>
      <c r="M14" s="10">
        <f>Table1[[#This Row],[Total Minutes]]/60</f>
        <v>2.5511111111111111</v>
      </c>
      <c r="N14" s="5" t="str">
        <f>IF(AND(Table1[[#This Row],[Velocity (per month)]]&gt;=$B$8),"Scripted/Tooled Effort","Manual Effort")</f>
        <v>Scripted/Tooled Effort</v>
      </c>
    </row>
    <row r="15" spans="1:14">
      <c r="A15" t="s">
        <v>54</v>
      </c>
      <c r="B15" s="3">
        <v>9</v>
      </c>
      <c r="C15" s="3">
        <v>4</v>
      </c>
      <c r="D15" s="4">
        <v>3</v>
      </c>
      <c r="E15" s="5" t="b">
        <v>0</v>
      </c>
      <c r="F15" s="9">
        <f>$B$3*Table1[[#This Row],[Content Volume]]</f>
        <v>16</v>
      </c>
      <c r="G15" s="9">
        <f>($B$4/60)*Table1[[#This Row],[Field Count]]*Table1[[#This Row],[Content Volume]]</f>
        <v>6</v>
      </c>
      <c r="H15" s="9">
        <f>Table1[[#This Row],[Base Minutes]]+Table1[[#This Row],[Minutes for Fields]]</f>
        <v>22</v>
      </c>
      <c r="I15" s="9">
        <f>($B$5/100)*Table1[[#This Row],[Content Volume]]</f>
        <v>0.4</v>
      </c>
      <c r="J15" s="9">
        <f>Table1[[#This Row],[Number of Items to QA]]*$B$6</f>
        <v>1.2000000000000002</v>
      </c>
      <c r="K15" s="9">
        <f>IF(Table1[[#This Row],[Subject to Approval]]=TRUE,Table1[[#This Row],[QA Minutes]]*2,Table1[[#This Row],[QA Minutes]])</f>
        <v>1.2000000000000002</v>
      </c>
      <c r="L15" s="9">
        <f>Table1[[#This Row],[Total Per-Item Minutes]]+Table1[[#This Row],[Adjusted QA Minutes]]</f>
        <v>23.2</v>
      </c>
      <c r="M15" s="10">
        <f>Table1[[#This Row],[Total Minutes]]/60</f>
        <v>0.38666666666666666</v>
      </c>
      <c r="N15" s="5" t="str">
        <f>IF(AND(Table1[[#This Row],[Velocity (per month)]]&gt;=$B$8),"Scripted/Tooled Effort","Manual Effort")</f>
        <v>Scripted/Tooled Effort</v>
      </c>
    </row>
    <row r="16" spans="1:14">
      <c r="A16" t="s">
        <v>52</v>
      </c>
      <c r="B16" s="3">
        <v>4</v>
      </c>
      <c r="C16" s="3">
        <v>1</v>
      </c>
      <c r="D16" s="4">
        <v>1</v>
      </c>
      <c r="E16" s="5" t="b">
        <v>0</v>
      </c>
      <c r="F16" s="9">
        <f>$B$3*Table1[[#This Row],[Content Volume]]</f>
        <v>4</v>
      </c>
      <c r="G16" s="9">
        <f>($B$4/60)*Table1[[#This Row],[Field Count]]*Table1[[#This Row],[Content Volume]]</f>
        <v>0.66666666666666663</v>
      </c>
      <c r="H16" s="9">
        <f>Table1[[#This Row],[Base Minutes]]+Table1[[#This Row],[Minutes for Fields]]</f>
        <v>4.666666666666667</v>
      </c>
      <c r="I16" s="9">
        <f>($B$5/100)*Table1[[#This Row],[Content Volume]]</f>
        <v>0.1</v>
      </c>
      <c r="J16" s="9">
        <f>Table1[[#This Row],[Number of Items to QA]]*$B$6</f>
        <v>0.30000000000000004</v>
      </c>
      <c r="K16" s="9">
        <f>IF(Table1[[#This Row],[Subject to Approval]]=TRUE,Table1[[#This Row],[QA Minutes]]*2,Table1[[#This Row],[QA Minutes]])</f>
        <v>0.30000000000000004</v>
      </c>
      <c r="L16" s="9">
        <f>Table1[[#This Row],[Total Per-Item Minutes]]+Table1[[#This Row],[Adjusted QA Minutes]]</f>
        <v>4.9666666666666668</v>
      </c>
      <c r="M16" s="10">
        <f>Table1[[#This Row],[Total Minutes]]/60</f>
        <v>8.2777777777777783E-2</v>
      </c>
      <c r="N16" s="5" t="str">
        <f>IF(AND(Table1[[#This Row],[Velocity (per month)]]&gt;=$B$8),"Scripted/Tooled Effort","Manual Effort")</f>
        <v>Manual Effort</v>
      </c>
    </row>
    <row r="17" spans="1:14">
      <c r="A17" t="s">
        <v>61</v>
      </c>
      <c r="B17" s="3">
        <v>8</v>
      </c>
      <c r="C17" s="3">
        <v>53</v>
      </c>
      <c r="D17" s="4">
        <v>7</v>
      </c>
      <c r="E17" s="5" t="b">
        <v>0</v>
      </c>
      <c r="F17" s="9">
        <f>$B$3*Table1[[#This Row],[Content Volume]]</f>
        <v>212</v>
      </c>
      <c r="G17" s="9">
        <f>($B$4/60)*Table1[[#This Row],[Field Count]]*Table1[[#This Row],[Content Volume]]</f>
        <v>70.666666666666657</v>
      </c>
      <c r="H17" s="9">
        <f>Table1[[#This Row],[Base Minutes]]+Table1[[#This Row],[Minutes for Fields]]</f>
        <v>282.66666666666663</v>
      </c>
      <c r="I17" s="9">
        <f>($B$5/100)*Table1[[#This Row],[Content Volume]]</f>
        <v>5.3000000000000007</v>
      </c>
      <c r="J17" s="9">
        <f>Table1[[#This Row],[Number of Items to QA]]*$B$6</f>
        <v>15.900000000000002</v>
      </c>
      <c r="K17" s="9">
        <f>IF(Table1[[#This Row],[Subject to Approval]]=TRUE,Table1[[#This Row],[QA Minutes]]*2,Table1[[#This Row],[QA Minutes]])</f>
        <v>15.900000000000002</v>
      </c>
      <c r="L17" s="9">
        <f>Table1[[#This Row],[Total Per-Item Minutes]]+Table1[[#This Row],[Adjusted QA Minutes]]</f>
        <v>298.56666666666661</v>
      </c>
      <c r="M17" s="10">
        <f>Table1[[#This Row],[Total Minutes]]/60</f>
        <v>4.97611111111111</v>
      </c>
      <c r="N17" s="5" t="str">
        <f>IF(AND(Table1[[#This Row],[Velocity (per month)]]&gt;=$B$8),"Scripted/Tooled Effort","Manual Effort")</f>
        <v>Scripted/Tooled Effort</v>
      </c>
    </row>
    <row r="18" spans="1:14">
      <c r="A18" t="s">
        <v>63</v>
      </c>
      <c r="B18" s="3">
        <v>4</v>
      </c>
      <c r="C18" s="3">
        <v>176</v>
      </c>
      <c r="D18" s="4">
        <v>7</v>
      </c>
      <c r="E18" s="5" t="b">
        <v>0</v>
      </c>
      <c r="F18" s="9">
        <f>$B$3*Table1[[#This Row],[Content Volume]]</f>
        <v>704</v>
      </c>
      <c r="G18" s="9">
        <f>($B$4/60)*Table1[[#This Row],[Field Count]]*Table1[[#This Row],[Content Volume]]</f>
        <v>117.33333333333333</v>
      </c>
      <c r="H18" s="9">
        <f>Table1[[#This Row],[Base Minutes]]+Table1[[#This Row],[Minutes for Fields]]</f>
        <v>821.33333333333337</v>
      </c>
      <c r="I18" s="9">
        <f>($B$5/100)*Table1[[#This Row],[Content Volume]]</f>
        <v>17.600000000000001</v>
      </c>
      <c r="J18" s="9">
        <f>Table1[[#This Row],[Number of Items to QA]]*$B$6</f>
        <v>52.800000000000004</v>
      </c>
      <c r="K18" s="9">
        <f>IF(Table1[[#This Row],[Subject to Approval]]=TRUE,Table1[[#This Row],[QA Minutes]]*2,Table1[[#This Row],[QA Minutes]])</f>
        <v>52.800000000000004</v>
      </c>
      <c r="L18" s="9">
        <f>Table1[[#This Row],[Total Per-Item Minutes]]+Table1[[#This Row],[Adjusted QA Minutes]]</f>
        <v>874.13333333333333</v>
      </c>
      <c r="M18" s="10">
        <f>Table1[[#This Row],[Total Minutes]]/60</f>
        <v>14.568888888888889</v>
      </c>
      <c r="N18" s="5" t="str">
        <f>IF(AND(Table1[[#This Row],[Velocity (per month)]]&gt;=$B$8),"Scripted/Tooled Effort","Manual Effort")</f>
        <v>Scripted/Tooled Effort</v>
      </c>
    </row>
    <row r="19" spans="1:14">
      <c r="A19" t="s">
        <v>58</v>
      </c>
      <c r="B19" s="3">
        <v>8</v>
      </c>
      <c r="C19" s="3">
        <v>20</v>
      </c>
      <c r="D19" s="4">
        <v>3</v>
      </c>
      <c r="E19" s="5" t="b">
        <v>0</v>
      </c>
      <c r="F19" s="9">
        <f>$B$3*Table1[[#This Row],[Content Volume]]</f>
        <v>80</v>
      </c>
      <c r="G19" s="9">
        <f>($B$4/60)*Table1[[#This Row],[Field Count]]*Table1[[#This Row],[Content Volume]]</f>
        <v>26.666666666666664</v>
      </c>
      <c r="H19" s="9">
        <f>Table1[[#This Row],[Base Minutes]]+Table1[[#This Row],[Minutes for Fields]]</f>
        <v>106.66666666666666</v>
      </c>
      <c r="I19" s="9">
        <f>($B$5/100)*Table1[[#This Row],[Content Volume]]</f>
        <v>2</v>
      </c>
      <c r="J19" s="9">
        <f>Table1[[#This Row],[Number of Items to QA]]*$B$6</f>
        <v>6</v>
      </c>
      <c r="K19" s="9">
        <f>IF(Table1[[#This Row],[Subject to Approval]]=TRUE,Table1[[#This Row],[QA Minutes]]*2,Table1[[#This Row],[QA Minutes]])</f>
        <v>6</v>
      </c>
      <c r="L19" s="9">
        <f>Table1[[#This Row],[Total Per-Item Minutes]]+Table1[[#This Row],[Adjusted QA Minutes]]</f>
        <v>112.66666666666666</v>
      </c>
      <c r="M19" s="10">
        <f>Table1[[#This Row],[Total Minutes]]/60</f>
        <v>1.8777777777777775</v>
      </c>
      <c r="N19" s="5" t="str">
        <f>IF(AND(Table1[[#This Row],[Velocity (per month)]]&gt;=$B$8),"Scripted/Tooled Effort","Manual Effort")</f>
        <v>Scripted/Tooled Effort</v>
      </c>
    </row>
    <row r="20" spans="1:14">
      <c r="A20" t="s">
        <v>64</v>
      </c>
      <c r="B20" s="3">
        <v>1</v>
      </c>
      <c r="C20" s="3">
        <v>3307</v>
      </c>
      <c r="D20" s="4">
        <v>22</v>
      </c>
      <c r="E20" s="5" t="b">
        <v>0</v>
      </c>
      <c r="F20" s="9">
        <f>$B$3*Table1[[#This Row],[Content Volume]]</f>
        <v>13228</v>
      </c>
      <c r="G20" s="9">
        <f>($B$4/60)*Table1[[#This Row],[Field Count]]*Table1[[#This Row],[Content Volume]]</f>
        <v>551.16666666666663</v>
      </c>
      <c r="H20" s="9">
        <f>Table1[[#This Row],[Base Minutes]]+Table1[[#This Row],[Minutes for Fields]]</f>
        <v>13779.166666666666</v>
      </c>
      <c r="I20" s="9">
        <f>($B$5/100)*Table1[[#This Row],[Content Volume]]</f>
        <v>330.70000000000005</v>
      </c>
      <c r="J20" s="9">
        <f>Table1[[#This Row],[Number of Items to QA]]*$B$6</f>
        <v>992.10000000000014</v>
      </c>
      <c r="K20" s="9">
        <f>IF(Table1[[#This Row],[Subject to Approval]]=TRUE,Table1[[#This Row],[QA Minutes]]*2,Table1[[#This Row],[QA Minutes]])</f>
        <v>992.10000000000014</v>
      </c>
      <c r="L20" s="9">
        <f>Table1[[#This Row],[Total Per-Item Minutes]]+Table1[[#This Row],[Adjusted QA Minutes]]</f>
        <v>14771.266666666666</v>
      </c>
      <c r="M20" s="10">
        <f>Table1[[#This Row],[Total Minutes]]/60</f>
        <v>246.18777777777777</v>
      </c>
      <c r="N20" s="5" t="str">
        <f>IF(AND(Table1[[#This Row],[Velocity (per month)]]&gt;=$B$8),"Scripted/Tooled Effort","Manual Effort")</f>
        <v>Scripted/Tooled Effort</v>
      </c>
    </row>
    <row r="21" spans="1:14">
      <c r="A21" t="s">
        <v>55</v>
      </c>
      <c r="B21" s="3">
        <v>6</v>
      </c>
      <c r="C21" s="3">
        <v>6</v>
      </c>
      <c r="D21" s="4">
        <v>2.2000000000000002</v>
      </c>
      <c r="E21" s="5" t="b">
        <v>0</v>
      </c>
      <c r="F21" s="9">
        <f>$B$3*Table1[[#This Row],[Content Volume]]</f>
        <v>24</v>
      </c>
      <c r="G21" s="9">
        <f>($B$4/60)*Table1[[#This Row],[Field Count]]*Table1[[#This Row],[Content Volume]]</f>
        <v>6</v>
      </c>
      <c r="H21" s="9">
        <f>Table1[[#This Row],[Base Minutes]]+Table1[[#This Row],[Minutes for Fields]]</f>
        <v>30</v>
      </c>
      <c r="I21" s="9">
        <f>($B$5/100)*Table1[[#This Row],[Content Volume]]</f>
        <v>0.60000000000000009</v>
      </c>
      <c r="J21" s="9">
        <f>Table1[[#This Row],[Number of Items to QA]]*$B$6</f>
        <v>1.8000000000000003</v>
      </c>
      <c r="K21" s="9">
        <f>IF(Table1[[#This Row],[Subject to Approval]]=TRUE,Table1[[#This Row],[QA Minutes]]*2,Table1[[#This Row],[QA Minutes]])</f>
        <v>1.8000000000000003</v>
      </c>
      <c r="L21" s="9">
        <f>Table1[[#This Row],[Total Per-Item Minutes]]+Table1[[#This Row],[Adjusted QA Minutes]]</f>
        <v>31.8</v>
      </c>
      <c r="M21" s="10">
        <f>Table1[[#This Row],[Total Minutes]]/60</f>
        <v>0.53</v>
      </c>
      <c r="N21" s="5" t="str">
        <f>IF(AND(Table1[[#This Row],[Velocity (per month)]]&gt;=$B$8),"Scripted/Tooled Effort","Manual Effort")</f>
        <v>Manual Effort</v>
      </c>
    </row>
    <row r="22" spans="1:14">
      <c r="A22" t="s">
        <v>50</v>
      </c>
      <c r="B22" s="3">
        <v>18</v>
      </c>
      <c r="C22" s="3">
        <v>52</v>
      </c>
      <c r="D22" s="4">
        <v>0.25</v>
      </c>
      <c r="E22" s="5" t="b">
        <v>0</v>
      </c>
      <c r="F22" s="9">
        <f>$B$3*Table1[[#This Row],[Content Volume]]</f>
        <v>208</v>
      </c>
      <c r="G22" s="9">
        <f>($B$4/60)*Table1[[#This Row],[Field Count]]*Table1[[#This Row],[Content Volume]]</f>
        <v>156</v>
      </c>
      <c r="H22" s="9">
        <f>Table1[[#This Row],[Base Minutes]]+Table1[[#This Row],[Minutes for Fields]]</f>
        <v>364</v>
      </c>
      <c r="I22" s="9">
        <f>($B$5/100)*Table1[[#This Row],[Content Volume]]</f>
        <v>5.2</v>
      </c>
      <c r="J22" s="9">
        <f>Table1[[#This Row],[Number of Items to QA]]*$B$6</f>
        <v>15.600000000000001</v>
      </c>
      <c r="K22" s="9">
        <f>IF(Table1[[#This Row],[Subject to Approval]]=TRUE,Table1[[#This Row],[QA Minutes]]*2,Table1[[#This Row],[QA Minutes]])</f>
        <v>15.600000000000001</v>
      </c>
      <c r="L22" s="9">
        <f>Table1[[#This Row],[Total Per-Item Minutes]]+Table1[[#This Row],[Adjusted QA Minutes]]</f>
        <v>379.6</v>
      </c>
      <c r="M22" s="10">
        <f>Table1[[#This Row],[Total Minutes]]/60</f>
        <v>6.3266666666666671</v>
      </c>
      <c r="N22" s="5" t="str">
        <f>IF(AND(Table1[[#This Row],[Velocity (per month)]]&gt;=$B$8),"Scripted/Tooled Effort","Manual Effort")</f>
        <v>Manual Effort</v>
      </c>
    </row>
    <row r="23" spans="1:14">
      <c r="A23" t="s">
        <v>65</v>
      </c>
      <c r="B23" s="3">
        <v>26</v>
      </c>
      <c r="C23" s="3">
        <v>97</v>
      </c>
      <c r="D23" s="4">
        <v>4</v>
      </c>
      <c r="E23" s="5" t="b">
        <v>0</v>
      </c>
      <c r="F23" s="9">
        <f>$B$3*Table1[[#This Row],[Content Volume]]</f>
        <v>388</v>
      </c>
      <c r="G23" s="9">
        <f>($B$4/60)*Table1[[#This Row],[Field Count]]*Table1[[#This Row],[Content Volume]]</f>
        <v>420.33333333333331</v>
      </c>
      <c r="H23" s="9">
        <f>Table1[[#This Row],[Base Minutes]]+Table1[[#This Row],[Minutes for Fields]]</f>
        <v>808.33333333333326</v>
      </c>
      <c r="I23" s="9">
        <f>($B$5/100)*Table1[[#This Row],[Content Volume]]</f>
        <v>9.7000000000000011</v>
      </c>
      <c r="J23" s="9">
        <f>Table1[[#This Row],[Number of Items to QA]]*$B$6</f>
        <v>29.1</v>
      </c>
      <c r="K23" s="9">
        <f>IF(Table1[[#This Row],[Subject to Approval]]=TRUE,Table1[[#This Row],[QA Minutes]]*2,Table1[[#This Row],[QA Minutes]])</f>
        <v>29.1</v>
      </c>
      <c r="L23" s="9">
        <f>Table1[[#This Row],[Total Per-Item Minutes]]+Table1[[#This Row],[Adjusted QA Minutes]]</f>
        <v>837.43333333333328</v>
      </c>
      <c r="M23" s="10">
        <f>Table1[[#This Row],[Total Minutes]]/60</f>
        <v>13.957222222222221</v>
      </c>
      <c r="N23" s="5" t="str">
        <f>IF(AND(Table1[[#This Row],[Velocity (per month)]]&gt;=$B$8),"Scripted/Tooled Effort","Manual Effort")</f>
        <v>Scripted/Tooled Effort</v>
      </c>
    </row>
    <row r="24" spans="1:14">
      <c r="A24" t="s">
        <v>56</v>
      </c>
      <c r="B24" s="3">
        <v>3</v>
      </c>
      <c r="C24" s="3">
        <v>14</v>
      </c>
      <c r="D24" s="4">
        <v>3</v>
      </c>
      <c r="E24" s="5" t="b">
        <v>0</v>
      </c>
      <c r="F24" s="9">
        <f>$B$3*Table1[[#This Row],[Content Volume]]</f>
        <v>56</v>
      </c>
      <c r="G24" s="9">
        <f>($B$4/60)*Table1[[#This Row],[Field Count]]*Table1[[#This Row],[Content Volume]]</f>
        <v>7</v>
      </c>
      <c r="H24" s="9">
        <f>Table1[[#This Row],[Base Minutes]]+Table1[[#This Row],[Minutes for Fields]]</f>
        <v>63</v>
      </c>
      <c r="I24" s="9">
        <f>($B$5/100)*Table1[[#This Row],[Content Volume]]</f>
        <v>1.4000000000000001</v>
      </c>
      <c r="J24" s="9">
        <f>Table1[[#This Row],[Number of Items to QA]]*$B$6</f>
        <v>4.2</v>
      </c>
      <c r="K24" s="9">
        <f>IF(Table1[[#This Row],[Subject to Approval]]=TRUE,Table1[[#This Row],[QA Minutes]]*2,Table1[[#This Row],[QA Minutes]])</f>
        <v>4.2</v>
      </c>
      <c r="L24" s="9">
        <f>Table1[[#This Row],[Total Per-Item Minutes]]+Table1[[#This Row],[Adjusted QA Minutes]]</f>
        <v>67.2</v>
      </c>
      <c r="M24" s="10">
        <f>Table1[[#This Row],[Total Minutes]]/60</f>
        <v>1.1200000000000001</v>
      </c>
      <c r="N24" s="5" t="str">
        <f>IF(AND(Table1[[#This Row],[Velocity (per month)]]&gt;=$B$8),"Scripted/Tooled Effort","Manual Effort")</f>
        <v>Scripted/Tooled Effort</v>
      </c>
    </row>
    <row r="25" spans="1:14">
      <c r="A25" t="s">
        <v>62</v>
      </c>
      <c r="B25" s="3">
        <v>16</v>
      </c>
      <c r="C25" s="3">
        <v>55</v>
      </c>
      <c r="D25" s="4">
        <v>6</v>
      </c>
      <c r="E25" s="5" t="b">
        <v>0</v>
      </c>
      <c r="F25" s="9">
        <f>$B$3*Table1[[#This Row],[Content Volume]]</f>
        <v>220</v>
      </c>
      <c r="G25" s="9">
        <f>($B$4/60)*Table1[[#This Row],[Field Count]]*Table1[[#This Row],[Content Volume]]</f>
        <v>146.66666666666666</v>
      </c>
      <c r="H25" s="9">
        <f>Table1[[#This Row],[Base Minutes]]+Table1[[#This Row],[Minutes for Fields]]</f>
        <v>366.66666666666663</v>
      </c>
      <c r="I25" s="9">
        <f>($B$5/100)*Table1[[#This Row],[Content Volume]]</f>
        <v>5.5</v>
      </c>
      <c r="J25" s="9">
        <f>Table1[[#This Row],[Number of Items to QA]]*$B$6</f>
        <v>16.5</v>
      </c>
      <c r="K25" s="9">
        <f>IF(Table1[[#This Row],[Subject to Approval]]=TRUE,Table1[[#This Row],[QA Minutes]]*2,Table1[[#This Row],[QA Minutes]])</f>
        <v>16.5</v>
      </c>
      <c r="L25" s="9">
        <f>Table1[[#This Row],[Total Per-Item Minutes]]+Table1[[#This Row],[Adjusted QA Minutes]]</f>
        <v>383.16666666666663</v>
      </c>
      <c r="M25" s="10">
        <f>Table1[[#This Row],[Total Minutes]]/60</f>
        <v>6.3861111111111102</v>
      </c>
      <c r="N25" s="5" t="str">
        <f>IF(AND(Table1[[#This Row],[Velocity (per month)]]&gt;=$B$8),"Scripted/Tooled Effort","Manual Effort")</f>
        <v>Scripted/Tooled Effort</v>
      </c>
    </row>
    <row r="26" spans="1:14">
      <c r="A26" t="s">
        <v>53</v>
      </c>
      <c r="B26" s="3">
        <v>36</v>
      </c>
      <c r="C26" s="3">
        <v>1</v>
      </c>
      <c r="D26" s="4">
        <v>1</v>
      </c>
      <c r="E26" s="5" t="b">
        <v>0</v>
      </c>
      <c r="F26" s="9">
        <f>$B$3*Table1[[#This Row],[Content Volume]]</f>
        <v>4</v>
      </c>
      <c r="G26" s="9">
        <f>($B$4/60)*Table1[[#This Row],[Field Count]]*Table1[[#This Row],[Content Volume]]</f>
        <v>6</v>
      </c>
      <c r="H26" s="9">
        <f>Table1[[#This Row],[Base Minutes]]+Table1[[#This Row],[Minutes for Fields]]</f>
        <v>10</v>
      </c>
      <c r="I26" s="9">
        <f>($B$5/100)*Table1[[#This Row],[Content Volume]]</f>
        <v>0.1</v>
      </c>
      <c r="J26" s="9">
        <f>Table1[[#This Row],[Number of Items to QA]]*$B$6</f>
        <v>0.30000000000000004</v>
      </c>
      <c r="K26" s="9">
        <f>IF(Table1[[#This Row],[Subject to Approval]]=TRUE,Table1[[#This Row],[QA Minutes]]*2,Table1[[#This Row],[QA Minutes]])</f>
        <v>0.30000000000000004</v>
      </c>
      <c r="L26" s="9">
        <f>Table1[[#This Row],[Total Per-Item Minutes]]+Table1[[#This Row],[Adjusted QA Minutes]]</f>
        <v>10.3</v>
      </c>
      <c r="M26" s="10">
        <f>Table1[[#This Row],[Total Minutes]]/60</f>
        <v>0.17166666666666669</v>
      </c>
      <c r="N26" s="5" t="str">
        <f>IF(AND(Table1[[#This Row],[Velocity (per month)]]&gt;=$B$8),"Scripted/Tooled Effort","Manual Effort")</f>
        <v>Manual Effort</v>
      </c>
    </row>
    <row r="27" spans="1:14">
      <c r="A27" t="s">
        <v>51</v>
      </c>
      <c r="B27" s="3">
        <v>1</v>
      </c>
      <c r="C27" s="3">
        <v>1</v>
      </c>
      <c r="D27" s="4">
        <v>0</v>
      </c>
      <c r="E27" s="5" t="b">
        <v>0</v>
      </c>
      <c r="F27" s="9">
        <f>$B$3*Table1[[#This Row],[Content Volume]]</f>
        <v>4</v>
      </c>
      <c r="G27" s="9">
        <f>($B$4/60)*Table1[[#This Row],[Field Count]]*Table1[[#This Row],[Content Volume]]</f>
        <v>0.16666666666666666</v>
      </c>
      <c r="H27" s="9">
        <f>Table1[[#This Row],[Base Minutes]]+Table1[[#This Row],[Minutes for Fields]]</f>
        <v>4.166666666666667</v>
      </c>
      <c r="I27" s="9">
        <f>($B$5/100)*Table1[[#This Row],[Content Volume]]</f>
        <v>0.1</v>
      </c>
      <c r="J27" s="9">
        <f>Table1[[#This Row],[Number of Items to QA]]*$B$6</f>
        <v>0.30000000000000004</v>
      </c>
      <c r="K27" s="9">
        <f>IF(Table1[[#This Row],[Subject to Approval]]=TRUE,Table1[[#This Row],[QA Minutes]]*2,Table1[[#This Row],[QA Minutes]])</f>
        <v>0.30000000000000004</v>
      </c>
      <c r="L27" s="9">
        <f>Table1[[#This Row],[Total Per-Item Minutes]]+Table1[[#This Row],[Adjusted QA Minutes]]</f>
        <v>4.4666666666666668</v>
      </c>
      <c r="M27" s="10">
        <f>Table1[[#This Row],[Total Minutes]]/60</f>
        <v>7.4444444444444452E-2</v>
      </c>
      <c r="N27" s="5" t="str">
        <f>IF(AND(Table1[[#This Row],[Velocity (per month)]]&gt;=$B$8),"Scripted/Tooled Effort","Manual Effort")</f>
        <v>Manual Effort</v>
      </c>
    </row>
    <row r="28" spans="1:14">
      <c r="A28" t="s">
        <v>57</v>
      </c>
      <c r="B28" s="3">
        <v>39</v>
      </c>
      <c r="C28" s="3">
        <v>7</v>
      </c>
      <c r="D28" s="4">
        <v>3</v>
      </c>
      <c r="E28" s="5" t="b">
        <v>0</v>
      </c>
      <c r="F28" s="9">
        <f>$B$3*Table1[[#This Row],[Content Volume]]</f>
        <v>28</v>
      </c>
      <c r="G28" s="9">
        <f>($B$4/60)*Table1[[#This Row],[Field Count]]*Table1[[#This Row],[Content Volume]]</f>
        <v>45.5</v>
      </c>
      <c r="H28" s="9">
        <f>Table1[[#This Row],[Base Minutes]]+Table1[[#This Row],[Minutes for Fields]]</f>
        <v>73.5</v>
      </c>
      <c r="I28" s="9">
        <f>($B$5/100)*Table1[[#This Row],[Content Volume]]</f>
        <v>0.70000000000000007</v>
      </c>
      <c r="J28" s="9">
        <f>Table1[[#This Row],[Number of Items to QA]]*$B$6</f>
        <v>2.1</v>
      </c>
      <c r="K28" s="9">
        <f>IF(Table1[[#This Row],[Subject to Approval]]=TRUE,Table1[[#This Row],[QA Minutes]]*2,Table1[[#This Row],[QA Minutes]])</f>
        <v>2.1</v>
      </c>
      <c r="L28" s="9">
        <f>Table1[[#This Row],[Total Per-Item Minutes]]+Table1[[#This Row],[Adjusted QA Minutes]]</f>
        <v>75.599999999999994</v>
      </c>
      <c r="M28" s="10">
        <f>Table1[[#This Row],[Total Minutes]]/60</f>
        <v>1.26</v>
      </c>
      <c r="N28" s="5" t="str">
        <f>IF(AND(Table1[[#This Row],[Velocity (per month)]]&gt;=$B$8),"Scripted/Tooled Effort","Manual Effort")</f>
        <v>Scripted/Tooled Effort</v>
      </c>
    </row>
    <row r="29" spans="1:14">
      <c r="A29" t="s">
        <v>60</v>
      </c>
      <c r="B29" s="3">
        <v>10</v>
      </c>
      <c r="C29" s="3">
        <v>52</v>
      </c>
      <c r="D29" s="4">
        <v>1</v>
      </c>
      <c r="E29" s="5" t="b">
        <v>0</v>
      </c>
      <c r="F29" s="9">
        <f>$B$3*Table1[[#This Row],[Content Volume]]</f>
        <v>208</v>
      </c>
      <c r="G29" s="9">
        <f>($B$4/60)*Table1[[#This Row],[Field Count]]*Table1[[#This Row],[Content Volume]]</f>
        <v>86.666666666666657</v>
      </c>
      <c r="H29" s="9">
        <f>Table1[[#This Row],[Base Minutes]]+Table1[[#This Row],[Minutes for Fields]]</f>
        <v>294.66666666666663</v>
      </c>
      <c r="I29" s="9">
        <f>($B$5/100)*Table1[[#This Row],[Content Volume]]</f>
        <v>5.2</v>
      </c>
      <c r="J29" s="9">
        <f>Table1[[#This Row],[Number of Items to QA]]*$B$6</f>
        <v>15.600000000000001</v>
      </c>
      <c r="K29" s="9">
        <f>IF(Table1[[#This Row],[Subject to Approval]]=TRUE,Table1[[#This Row],[QA Minutes]]*2,Table1[[#This Row],[QA Minutes]])</f>
        <v>15.600000000000001</v>
      </c>
      <c r="L29" s="9">
        <f>Table1[[#This Row],[Total Per-Item Minutes]]+Table1[[#This Row],[Adjusted QA Minutes]]</f>
        <v>310.26666666666665</v>
      </c>
      <c r="M29" s="10">
        <f>Table1[[#This Row],[Total Minutes]]/60</f>
        <v>5.1711111111111112</v>
      </c>
      <c r="N29" s="5" t="str">
        <f>IF(AND(Table1[[#This Row],[Velocity (per month)]]&gt;=$B$8),"Scripted/Tooled Effort","Manual Effort")</f>
        <v>Manual Effort</v>
      </c>
    </row>
    <row r="30" spans="1:14">
      <c r="B30" s="3"/>
      <c r="C30" s="3"/>
      <c r="D30" s="4"/>
      <c r="E30" s="5"/>
      <c r="F30" s="9">
        <f>$B$3*Table1[[#This Row],[Content Volume]]</f>
        <v>0</v>
      </c>
      <c r="G30" s="9">
        <f>($B$4/60)*Table1[[#This Row],[Field Count]]*Table1[[#This Row],[Content Volume]]</f>
        <v>0</v>
      </c>
      <c r="H30" s="9">
        <f>Table1[[#This Row],[Base Minutes]]+Table1[[#This Row],[Minutes for Fields]]</f>
        <v>0</v>
      </c>
      <c r="I30" s="9">
        <f>($B$5/100)*Table1[[#This Row],[Content Volume]]</f>
        <v>0</v>
      </c>
      <c r="J30" s="9">
        <f>Table1[[#This Row],[Number of Items to QA]]*$B$6</f>
        <v>0</v>
      </c>
      <c r="K30" s="9">
        <f>IF(Table1[[#This Row],[Subject to Approval]]=TRUE,Table1[[#This Row],[QA Minutes]]*2,Table1[[#This Row],[QA Minutes]])</f>
        <v>0</v>
      </c>
      <c r="L30" s="9">
        <f>Table1[[#This Row],[Total Per-Item Minutes]]+Table1[[#This Row],[Adjusted QA Minutes]]</f>
        <v>0</v>
      </c>
      <c r="M30" s="10">
        <f>Table1[[#This Row],[Total Minutes]]/60</f>
        <v>0</v>
      </c>
      <c r="N30" s="5" t="str">
        <f>IF(AND(Table1[[#This Row],[Velocity (per month)]]&gt;=$B$8),"Scripted/Tooled Effort","Manual Effort")</f>
        <v>Manual Effort</v>
      </c>
    </row>
    <row r="31" spans="1:14">
      <c r="B31" s="3"/>
      <c r="C31" s="3"/>
      <c r="D31" s="4"/>
      <c r="E31" s="5"/>
      <c r="F31" s="9">
        <f>$B$3*Table1[[#This Row],[Content Volume]]</f>
        <v>0</v>
      </c>
      <c r="G31" s="9">
        <f>($B$4/60)*Table1[[#This Row],[Field Count]]*Table1[[#This Row],[Content Volume]]</f>
        <v>0</v>
      </c>
      <c r="H31" s="9">
        <f>Table1[[#This Row],[Base Minutes]]+Table1[[#This Row],[Minutes for Fields]]</f>
        <v>0</v>
      </c>
      <c r="I31" s="9">
        <f>($B$5/100)*Table1[[#This Row],[Content Volume]]</f>
        <v>0</v>
      </c>
      <c r="J31" s="9">
        <f>Table1[[#This Row],[Number of Items to QA]]*$B$6</f>
        <v>0</v>
      </c>
      <c r="K31" s="9">
        <f>IF(Table1[[#This Row],[Subject to Approval]]=TRUE,Table1[[#This Row],[QA Minutes]]*2,Table1[[#This Row],[QA Minutes]])</f>
        <v>0</v>
      </c>
      <c r="L31" s="9">
        <f>Table1[[#This Row],[Total Per-Item Minutes]]+Table1[[#This Row],[Adjusted QA Minutes]]</f>
        <v>0</v>
      </c>
      <c r="M31" s="10">
        <f>Table1[[#This Row],[Total Minutes]]/60</f>
        <v>0</v>
      </c>
      <c r="N31" s="5" t="str">
        <f>IF(AND(Table1[[#This Row],[Velocity (per month)]]&gt;=$B$8),"Scripted/Tooled Effort","Manual Effort")</f>
        <v>Manual Effort</v>
      </c>
    </row>
    <row r="32" spans="1:14">
      <c r="B32" s="3"/>
      <c r="C32" s="3"/>
      <c r="D32" s="4"/>
      <c r="E32" s="5"/>
      <c r="F32" s="9">
        <f>$B$3*Table1[[#This Row],[Content Volume]]</f>
        <v>0</v>
      </c>
      <c r="G32" s="9">
        <f>($B$4/60)*Table1[[#This Row],[Field Count]]*Table1[[#This Row],[Content Volume]]</f>
        <v>0</v>
      </c>
      <c r="H32" s="9">
        <f>Table1[[#This Row],[Base Minutes]]+Table1[[#This Row],[Minutes for Fields]]</f>
        <v>0</v>
      </c>
      <c r="I32" s="9">
        <f>($B$5/100)*Table1[[#This Row],[Content Volume]]</f>
        <v>0</v>
      </c>
      <c r="J32" s="9">
        <f>Table1[[#This Row],[Number of Items to QA]]*$B$6</f>
        <v>0</v>
      </c>
      <c r="K32" s="9">
        <f>IF(Table1[[#This Row],[Subject to Approval]]=TRUE,Table1[[#This Row],[QA Minutes]]*2,Table1[[#This Row],[QA Minutes]])</f>
        <v>0</v>
      </c>
      <c r="L32" s="9">
        <f>Table1[[#This Row],[Total Per-Item Minutes]]+Table1[[#This Row],[Adjusted QA Minutes]]</f>
        <v>0</v>
      </c>
      <c r="M32" s="10">
        <f>Table1[[#This Row],[Total Minutes]]/60</f>
        <v>0</v>
      </c>
      <c r="N32" s="5" t="str">
        <f>IF(AND(Table1[[#This Row],[Velocity (per month)]]&gt;=$B$8),"Scripted/Tooled Effort","Manual Effort")</f>
        <v>Manual Effort</v>
      </c>
    </row>
    <row r="33" spans="2:14">
      <c r="B33" s="3"/>
      <c r="C33" s="3"/>
      <c r="D33" s="4"/>
      <c r="E33" s="5"/>
      <c r="F33" s="9">
        <f>$B$3*Table1[[#This Row],[Content Volume]]</f>
        <v>0</v>
      </c>
      <c r="G33" s="9">
        <f>($B$4/60)*Table1[[#This Row],[Field Count]]*Table1[[#This Row],[Content Volume]]</f>
        <v>0</v>
      </c>
      <c r="H33" s="9">
        <f>Table1[[#This Row],[Base Minutes]]+Table1[[#This Row],[Minutes for Fields]]</f>
        <v>0</v>
      </c>
      <c r="I33" s="9">
        <f>($B$5/100)*Table1[[#This Row],[Content Volume]]</f>
        <v>0</v>
      </c>
      <c r="J33" s="9">
        <f>Table1[[#This Row],[Number of Items to QA]]*$B$6</f>
        <v>0</v>
      </c>
      <c r="K33" s="9">
        <f>IF(Table1[[#This Row],[Subject to Approval]]=TRUE,Table1[[#This Row],[QA Minutes]]*2,Table1[[#This Row],[QA Minutes]])</f>
        <v>0</v>
      </c>
      <c r="L33" s="9">
        <f>Table1[[#This Row],[Total Per-Item Minutes]]+Table1[[#This Row],[Adjusted QA Minutes]]</f>
        <v>0</v>
      </c>
      <c r="M33" s="10">
        <f>Table1[[#This Row],[Total Minutes]]/60</f>
        <v>0</v>
      </c>
      <c r="N33" s="5" t="str">
        <f>IF(AND(Table1[[#This Row],[Velocity (per month)]]&gt;=$B$8),"Scripted/Tooled Effort","Manual Effort")</f>
        <v>Manual Effort</v>
      </c>
    </row>
    <row r="34" spans="2:14">
      <c r="B34" s="3"/>
      <c r="C34" s="3"/>
      <c r="D34" s="4"/>
      <c r="E34" s="5"/>
      <c r="F34" s="9">
        <f>$B$3*Table1[[#This Row],[Content Volume]]</f>
        <v>0</v>
      </c>
      <c r="G34" s="9">
        <f>($B$4/60)*Table1[[#This Row],[Field Count]]*Table1[[#This Row],[Content Volume]]</f>
        <v>0</v>
      </c>
      <c r="H34" s="9">
        <f>Table1[[#This Row],[Base Minutes]]+Table1[[#This Row],[Minutes for Fields]]</f>
        <v>0</v>
      </c>
      <c r="I34" s="9">
        <f>($B$5/100)*Table1[[#This Row],[Content Volume]]</f>
        <v>0</v>
      </c>
      <c r="J34" s="9">
        <f>Table1[[#This Row],[Number of Items to QA]]*$B$6</f>
        <v>0</v>
      </c>
      <c r="K34" s="9">
        <f>IF(Table1[[#This Row],[Subject to Approval]]=TRUE,Table1[[#This Row],[QA Minutes]]*2,Table1[[#This Row],[QA Minutes]])</f>
        <v>0</v>
      </c>
      <c r="L34" s="9">
        <f>Table1[[#This Row],[Total Per-Item Minutes]]+Table1[[#This Row],[Adjusted QA Minutes]]</f>
        <v>0</v>
      </c>
      <c r="M34" s="10">
        <f>Table1[[#This Row],[Total Minutes]]/60</f>
        <v>0</v>
      </c>
      <c r="N34" s="5" t="str">
        <f>IF(AND(Table1[[#This Row],[Velocity (per month)]]&gt;=$B$8),"Scripted/Tooled Effort","Manual Effort")</f>
        <v>Manual Effort</v>
      </c>
    </row>
    <row r="35" spans="2:14">
      <c r="B35" s="3"/>
      <c r="C35" s="3"/>
      <c r="D35" s="4"/>
      <c r="E35" s="5"/>
      <c r="F35" s="9">
        <f>$B$3*Table1[[#This Row],[Content Volume]]</f>
        <v>0</v>
      </c>
      <c r="G35" s="9">
        <f>($B$4/60)*Table1[[#This Row],[Field Count]]*Table1[[#This Row],[Content Volume]]</f>
        <v>0</v>
      </c>
      <c r="H35" s="9">
        <f>Table1[[#This Row],[Base Minutes]]+Table1[[#This Row],[Minutes for Fields]]</f>
        <v>0</v>
      </c>
      <c r="I35" s="9">
        <f>($B$5/100)*Table1[[#This Row],[Content Volume]]</f>
        <v>0</v>
      </c>
      <c r="J35" s="9">
        <f>Table1[[#This Row],[Number of Items to QA]]*$B$6</f>
        <v>0</v>
      </c>
      <c r="K35" s="9">
        <f>IF(Table1[[#This Row],[Subject to Approval]]=TRUE,Table1[[#This Row],[QA Minutes]]*2,Table1[[#This Row],[QA Minutes]])</f>
        <v>0</v>
      </c>
      <c r="L35" s="9">
        <f>Table1[[#This Row],[Total Per-Item Minutes]]+Table1[[#This Row],[Adjusted QA Minutes]]</f>
        <v>0</v>
      </c>
      <c r="M35" s="10">
        <f>Table1[[#This Row],[Total Minutes]]/60</f>
        <v>0</v>
      </c>
      <c r="N35" s="5" t="str">
        <f>IF(AND(Table1[[#This Row],[Velocity (per month)]]&gt;=$B$8),"Scripted/Tooled Effort","Manual Effort")</f>
        <v>Manual Effort</v>
      </c>
    </row>
    <row r="36" spans="2:14">
      <c r="B36" s="3"/>
      <c r="C36" s="3"/>
      <c r="D36" s="4"/>
      <c r="E36" s="5"/>
      <c r="F36" s="9">
        <f>$B$3*Table1[[#This Row],[Content Volume]]</f>
        <v>0</v>
      </c>
      <c r="G36" s="9">
        <f>($B$4/60)*Table1[[#This Row],[Field Count]]*Table1[[#This Row],[Content Volume]]</f>
        <v>0</v>
      </c>
      <c r="H36" s="9">
        <f>Table1[[#This Row],[Base Minutes]]+Table1[[#This Row],[Minutes for Fields]]</f>
        <v>0</v>
      </c>
      <c r="I36" s="9">
        <f>($B$5/100)*Table1[[#This Row],[Content Volume]]</f>
        <v>0</v>
      </c>
      <c r="J36" s="9">
        <f>Table1[[#This Row],[Number of Items to QA]]*$B$6</f>
        <v>0</v>
      </c>
      <c r="K36" s="9">
        <f>IF(Table1[[#This Row],[Subject to Approval]]=TRUE,Table1[[#This Row],[QA Minutes]]*2,Table1[[#This Row],[QA Minutes]])</f>
        <v>0</v>
      </c>
      <c r="L36" s="9">
        <f>Table1[[#This Row],[Total Per-Item Minutes]]+Table1[[#This Row],[Adjusted QA Minutes]]</f>
        <v>0</v>
      </c>
      <c r="M36" s="10">
        <f>Table1[[#This Row],[Total Minutes]]/60</f>
        <v>0</v>
      </c>
      <c r="N36" s="5" t="str">
        <f>IF(AND(Table1[[#This Row],[Velocity (per month)]]&gt;=$B$8),"Scripted/Tooled Effort","Manual Effort")</f>
        <v>Manual Effort</v>
      </c>
    </row>
    <row r="37" spans="2:14">
      <c r="B37" s="3"/>
      <c r="C37" s="3"/>
      <c r="D37" s="4"/>
      <c r="E37" s="5"/>
      <c r="F37" s="9">
        <f>$B$3*Table1[[#This Row],[Content Volume]]</f>
        <v>0</v>
      </c>
      <c r="G37" s="9">
        <f>($B$4/60)*Table1[[#This Row],[Field Count]]*Table1[[#This Row],[Content Volume]]</f>
        <v>0</v>
      </c>
      <c r="H37" s="9">
        <f>Table1[[#This Row],[Base Minutes]]+Table1[[#This Row],[Minutes for Fields]]</f>
        <v>0</v>
      </c>
      <c r="I37" s="9">
        <f>($B$5/100)*Table1[[#This Row],[Content Volume]]</f>
        <v>0</v>
      </c>
      <c r="J37" s="9">
        <f>Table1[[#This Row],[Number of Items to QA]]*$B$6</f>
        <v>0</v>
      </c>
      <c r="K37" s="9">
        <f>IF(Table1[[#This Row],[Subject to Approval]]=TRUE,Table1[[#This Row],[QA Minutes]]*2,Table1[[#This Row],[QA Minutes]])</f>
        <v>0</v>
      </c>
      <c r="L37" s="9">
        <f>Table1[[#This Row],[Total Per-Item Minutes]]+Table1[[#This Row],[Adjusted QA Minutes]]</f>
        <v>0</v>
      </c>
      <c r="M37" s="10">
        <f>Table1[[#This Row],[Total Minutes]]/60</f>
        <v>0</v>
      </c>
      <c r="N37" s="5" t="str">
        <f>IF(AND(Table1[[#This Row],[Velocity (per month)]]&gt;=$B$8),"Scripted/Tooled Effort","Manual Effort")</f>
        <v>Manual Effort</v>
      </c>
    </row>
    <row r="38" spans="2:14">
      <c r="B38" s="3"/>
      <c r="C38" s="3"/>
      <c r="D38" s="4"/>
      <c r="E38" s="5"/>
      <c r="F38" s="9">
        <f>$B$3*Table1[[#This Row],[Content Volume]]</f>
        <v>0</v>
      </c>
      <c r="G38" s="9">
        <f>($B$4/60)*Table1[[#This Row],[Field Count]]*Table1[[#This Row],[Content Volume]]</f>
        <v>0</v>
      </c>
      <c r="H38" s="9">
        <f>Table1[[#This Row],[Base Minutes]]+Table1[[#This Row],[Minutes for Fields]]</f>
        <v>0</v>
      </c>
      <c r="I38" s="9">
        <f>($B$5/100)*Table1[[#This Row],[Content Volume]]</f>
        <v>0</v>
      </c>
      <c r="J38" s="9">
        <f>Table1[[#This Row],[Number of Items to QA]]*$B$6</f>
        <v>0</v>
      </c>
      <c r="K38" s="9">
        <f>IF(Table1[[#This Row],[Subject to Approval]]=TRUE,Table1[[#This Row],[QA Minutes]]*2,Table1[[#This Row],[QA Minutes]])</f>
        <v>0</v>
      </c>
      <c r="L38" s="9">
        <f>Table1[[#This Row],[Total Per-Item Minutes]]+Table1[[#This Row],[Adjusted QA Minutes]]</f>
        <v>0</v>
      </c>
      <c r="M38" s="10">
        <f>Table1[[#This Row],[Total Minutes]]/60</f>
        <v>0</v>
      </c>
      <c r="N38" s="5" t="str">
        <f>IF(AND(Table1[[#This Row],[Velocity (per month)]]&gt;=$B$8),"Scripted/Tooled Effort","Manual Effort")</f>
        <v>Manual Effort</v>
      </c>
    </row>
    <row r="39" spans="2:14">
      <c r="B39" s="3"/>
      <c r="C39" s="3"/>
      <c r="D39" s="4"/>
      <c r="E39" s="5"/>
      <c r="F39" s="9">
        <f>$B$3*Table1[[#This Row],[Content Volume]]</f>
        <v>0</v>
      </c>
      <c r="G39" s="9">
        <f>($B$4/60)*Table1[[#This Row],[Field Count]]*Table1[[#This Row],[Content Volume]]</f>
        <v>0</v>
      </c>
      <c r="H39" s="9">
        <f>Table1[[#This Row],[Base Minutes]]+Table1[[#This Row],[Minutes for Fields]]</f>
        <v>0</v>
      </c>
      <c r="I39" s="9">
        <f>($B$5/100)*Table1[[#This Row],[Content Volume]]</f>
        <v>0</v>
      </c>
      <c r="J39" s="9">
        <f>Table1[[#This Row],[Number of Items to QA]]*$B$6</f>
        <v>0</v>
      </c>
      <c r="K39" s="9">
        <f>IF(Table1[[#This Row],[Subject to Approval]]=TRUE,Table1[[#This Row],[QA Minutes]]*2,Table1[[#This Row],[QA Minutes]])</f>
        <v>0</v>
      </c>
      <c r="L39" s="9">
        <f>Table1[[#This Row],[Total Per-Item Minutes]]+Table1[[#This Row],[Adjusted QA Minutes]]</f>
        <v>0</v>
      </c>
      <c r="M39" s="10">
        <f>Table1[[#This Row],[Total Minutes]]/60</f>
        <v>0</v>
      </c>
      <c r="N39" s="5" t="str">
        <f>IF(AND(Table1[[#This Row],[Velocity (per month)]]&gt;=$B$8),"Scripted/Tooled Effort","Manual Effort")</f>
        <v>Manual Effort</v>
      </c>
    </row>
    <row r="40" spans="2:14">
      <c r="B40" s="3"/>
      <c r="C40" s="3"/>
      <c r="D40" s="4"/>
      <c r="E40" s="5"/>
      <c r="F40" s="9">
        <f>$B$3*Table1[[#This Row],[Content Volume]]</f>
        <v>0</v>
      </c>
      <c r="G40" s="9">
        <f>($B$4/60)*Table1[[#This Row],[Field Count]]*Table1[[#This Row],[Content Volume]]</f>
        <v>0</v>
      </c>
      <c r="H40" s="9">
        <f>Table1[[#This Row],[Base Minutes]]+Table1[[#This Row],[Minutes for Fields]]</f>
        <v>0</v>
      </c>
      <c r="I40" s="9">
        <f>($B$5/100)*Table1[[#This Row],[Content Volume]]</f>
        <v>0</v>
      </c>
      <c r="J40" s="9">
        <f>Table1[[#This Row],[Number of Items to QA]]*$B$6</f>
        <v>0</v>
      </c>
      <c r="K40" s="9">
        <f>IF(Table1[[#This Row],[Subject to Approval]]=TRUE,Table1[[#This Row],[QA Minutes]]*2,Table1[[#This Row],[QA Minutes]])</f>
        <v>0</v>
      </c>
      <c r="L40" s="9">
        <f>Table1[[#This Row],[Total Per-Item Minutes]]+Table1[[#This Row],[Adjusted QA Minutes]]</f>
        <v>0</v>
      </c>
      <c r="M40" s="10">
        <f>Table1[[#This Row],[Total Minutes]]/60</f>
        <v>0</v>
      </c>
      <c r="N40" s="5" t="str">
        <f>IF(AND(Table1[[#This Row],[Velocity (per month)]]&gt;=$B$8),"Scripted/Tooled Effort","Manual Effort")</f>
        <v>Manual Effort</v>
      </c>
    </row>
    <row r="41" spans="2:14">
      <c r="B41" s="3"/>
      <c r="C41" s="3"/>
      <c r="D41" s="4"/>
      <c r="E41" s="5"/>
      <c r="F41" s="9">
        <f>$B$3*Table1[[#This Row],[Content Volume]]</f>
        <v>0</v>
      </c>
      <c r="G41" s="9">
        <f>($B$4/60)*Table1[[#This Row],[Field Count]]*Table1[[#This Row],[Content Volume]]</f>
        <v>0</v>
      </c>
      <c r="H41" s="9">
        <f>Table1[[#This Row],[Base Minutes]]+Table1[[#This Row],[Minutes for Fields]]</f>
        <v>0</v>
      </c>
      <c r="I41" s="9">
        <f>($B$5/100)*Table1[[#This Row],[Content Volume]]</f>
        <v>0</v>
      </c>
      <c r="J41" s="9">
        <f>Table1[[#This Row],[Number of Items to QA]]*$B$6</f>
        <v>0</v>
      </c>
      <c r="K41" s="9">
        <f>IF(Table1[[#This Row],[Subject to Approval]]=TRUE,Table1[[#This Row],[QA Minutes]]*2,Table1[[#This Row],[QA Minutes]])</f>
        <v>0</v>
      </c>
      <c r="L41" s="9">
        <f>Table1[[#This Row],[Total Per-Item Minutes]]+Table1[[#This Row],[Adjusted QA Minutes]]</f>
        <v>0</v>
      </c>
      <c r="M41" s="10">
        <f>Table1[[#This Row],[Total Minutes]]/60</f>
        <v>0</v>
      </c>
      <c r="N41" s="5" t="str">
        <f>IF(AND(Table1[[#This Row],[Velocity (per month)]]&gt;=$B$8),"Scripted/Tooled Effort","Manual Effort")</f>
        <v>Manual Effort</v>
      </c>
    </row>
    <row r="42" spans="2:14">
      <c r="B42" s="3"/>
      <c r="C42" s="3"/>
      <c r="D42" s="4"/>
      <c r="E42" s="5"/>
      <c r="F42" s="9">
        <f>$B$3*Table1[[#This Row],[Content Volume]]</f>
        <v>0</v>
      </c>
      <c r="G42" s="9">
        <f>($B$4/60)*Table1[[#This Row],[Field Count]]*Table1[[#This Row],[Content Volume]]</f>
        <v>0</v>
      </c>
      <c r="H42" s="9">
        <f>Table1[[#This Row],[Base Minutes]]+Table1[[#This Row],[Minutes for Fields]]</f>
        <v>0</v>
      </c>
      <c r="I42" s="9">
        <f>($B$5/100)*Table1[[#This Row],[Content Volume]]</f>
        <v>0</v>
      </c>
      <c r="J42" s="9">
        <f>Table1[[#This Row],[Number of Items to QA]]*$B$6</f>
        <v>0</v>
      </c>
      <c r="K42" s="9">
        <f>IF(Table1[[#This Row],[Subject to Approval]]=TRUE,Table1[[#This Row],[QA Minutes]]*2,Table1[[#This Row],[QA Minutes]])</f>
        <v>0</v>
      </c>
      <c r="L42" s="9">
        <f>Table1[[#This Row],[Total Per-Item Minutes]]+Table1[[#This Row],[Adjusted QA Minutes]]</f>
        <v>0</v>
      </c>
      <c r="M42" s="10">
        <f>Table1[[#This Row],[Total Minutes]]/60</f>
        <v>0</v>
      </c>
      <c r="N42" s="5" t="str">
        <f>IF(AND(Table1[[#This Row],[Velocity (per month)]]&gt;=$B$8),"Scripted/Tooled Effort","Manual Effort")</f>
        <v>Manual Effort</v>
      </c>
    </row>
    <row r="43" spans="2:14">
      <c r="B43" s="3"/>
      <c r="C43" s="3"/>
      <c r="D43" s="4"/>
      <c r="E43" s="5"/>
      <c r="F43" s="9">
        <f>$B$3*Table1[[#This Row],[Content Volume]]</f>
        <v>0</v>
      </c>
      <c r="G43" s="9">
        <f>($B$4/60)*Table1[[#This Row],[Field Count]]*Table1[[#This Row],[Content Volume]]</f>
        <v>0</v>
      </c>
      <c r="H43" s="9">
        <f>Table1[[#This Row],[Base Minutes]]+Table1[[#This Row],[Minutes for Fields]]</f>
        <v>0</v>
      </c>
      <c r="I43" s="9">
        <f>($B$5/100)*Table1[[#This Row],[Content Volume]]</f>
        <v>0</v>
      </c>
      <c r="J43" s="9">
        <f>Table1[[#This Row],[Number of Items to QA]]*$B$6</f>
        <v>0</v>
      </c>
      <c r="K43" s="9">
        <f>IF(Table1[[#This Row],[Subject to Approval]]=TRUE,Table1[[#This Row],[QA Minutes]]*2,Table1[[#This Row],[QA Minutes]])</f>
        <v>0</v>
      </c>
      <c r="L43" s="9">
        <f>Table1[[#This Row],[Total Per-Item Minutes]]+Table1[[#This Row],[Adjusted QA Minutes]]</f>
        <v>0</v>
      </c>
      <c r="M43" s="10">
        <f>Table1[[#This Row],[Total Minutes]]/60</f>
        <v>0</v>
      </c>
      <c r="N43" s="5" t="str">
        <f>IF(AND(Table1[[#This Row],[Velocity (per month)]]&gt;=$B$8),"Scripted/Tooled Effort","Manual Effort")</f>
        <v>Manual Effort</v>
      </c>
    </row>
    <row r="44" spans="2:14">
      <c r="B44" s="3"/>
      <c r="C44" s="3"/>
      <c r="D44" s="4"/>
      <c r="E44" s="5"/>
      <c r="F44" s="9">
        <f>$B$3*Table1[[#This Row],[Content Volume]]</f>
        <v>0</v>
      </c>
      <c r="G44" s="9">
        <f>($B$4/60)*Table1[[#This Row],[Field Count]]*Table1[[#This Row],[Content Volume]]</f>
        <v>0</v>
      </c>
      <c r="H44" s="9">
        <f>Table1[[#This Row],[Base Minutes]]+Table1[[#This Row],[Minutes for Fields]]</f>
        <v>0</v>
      </c>
      <c r="I44" s="9">
        <f>($B$5/100)*Table1[[#This Row],[Content Volume]]</f>
        <v>0</v>
      </c>
      <c r="J44" s="9">
        <f>Table1[[#This Row],[Number of Items to QA]]*$B$6</f>
        <v>0</v>
      </c>
      <c r="K44" s="9">
        <f>IF(Table1[[#This Row],[Subject to Approval]]=TRUE,Table1[[#This Row],[QA Minutes]]*2,Table1[[#This Row],[QA Minutes]])</f>
        <v>0</v>
      </c>
      <c r="L44" s="9">
        <f>Table1[[#This Row],[Total Per-Item Minutes]]+Table1[[#This Row],[Adjusted QA Minutes]]</f>
        <v>0</v>
      </c>
      <c r="M44" s="10">
        <f>Table1[[#This Row],[Total Minutes]]/60</f>
        <v>0</v>
      </c>
      <c r="N44" s="5" t="str">
        <f>IF(AND(Table1[[#This Row],[Velocity (per month)]]&gt;=$B$8),"Scripted/Tooled Effort","Manual Effort")</f>
        <v>Manual Effort</v>
      </c>
    </row>
    <row r="45" spans="2:14">
      <c r="B45" s="3"/>
      <c r="C45" s="3"/>
      <c r="D45" s="4"/>
      <c r="E45" s="5"/>
      <c r="F45" s="9">
        <f>$B$3*Table1[[#This Row],[Content Volume]]</f>
        <v>0</v>
      </c>
      <c r="G45" s="9">
        <f>($B$4/60)*Table1[[#This Row],[Field Count]]*Table1[[#This Row],[Content Volume]]</f>
        <v>0</v>
      </c>
      <c r="H45" s="9">
        <f>Table1[[#This Row],[Base Minutes]]+Table1[[#This Row],[Minutes for Fields]]</f>
        <v>0</v>
      </c>
      <c r="I45" s="9">
        <f>($B$5/100)*Table1[[#This Row],[Content Volume]]</f>
        <v>0</v>
      </c>
      <c r="J45" s="9">
        <f>Table1[[#This Row],[Number of Items to QA]]*$B$6</f>
        <v>0</v>
      </c>
      <c r="K45" s="9">
        <f>IF(Table1[[#This Row],[Subject to Approval]]=TRUE,Table1[[#This Row],[QA Minutes]]*2,Table1[[#This Row],[QA Minutes]])</f>
        <v>0</v>
      </c>
      <c r="L45" s="9">
        <f>Table1[[#This Row],[Total Per-Item Minutes]]+Table1[[#This Row],[Adjusted QA Minutes]]</f>
        <v>0</v>
      </c>
      <c r="M45" s="10">
        <f>Table1[[#This Row],[Total Minutes]]/60</f>
        <v>0</v>
      </c>
      <c r="N45" s="5" t="str">
        <f>IF(AND(Table1[[#This Row],[Velocity (per month)]]&gt;=$B$8),"Scripted/Tooled Effort","Manual Effort")</f>
        <v>Manual Effort</v>
      </c>
    </row>
    <row r="46" spans="2:14">
      <c r="B46" s="3"/>
      <c r="C46" s="3"/>
      <c r="D46" s="4"/>
      <c r="E46" s="5"/>
      <c r="F46" s="9">
        <f>$B$3*Table1[[#This Row],[Content Volume]]</f>
        <v>0</v>
      </c>
      <c r="G46" s="9">
        <f>($B$4/60)*Table1[[#This Row],[Field Count]]*Table1[[#This Row],[Content Volume]]</f>
        <v>0</v>
      </c>
      <c r="H46" s="9">
        <f>Table1[[#This Row],[Base Minutes]]+Table1[[#This Row],[Minutes for Fields]]</f>
        <v>0</v>
      </c>
      <c r="I46" s="9">
        <f>($B$5/100)*Table1[[#This Row],[Content Volume]]</f>
        <v>0</v>
      </c>
      <c r="J46" s="9">
        <f>Table1[[#This Row],[Number of Items to QA]]*$B$6</f>
        <v>0</v>
      </c>
      <c r="K46" s="9">
        <f>IF(Table1[[#This Row],[Subject to Approval]]=TRUE,Table1[[#This Row],[QA Minutes]]*2,Table1[[#This Row],[QA Minutes]])</f>
        <v>0</v>
      </c>
      <c r="L46" s="9">
        <f>Table1[[#This Row],[Total Per-Item Minutes]]+Table1[[#This Row],[Adjusted QA Minutes]]</f>
        <v>0</v>
      </c>
      <c r="M46" s="10">
        <f>Table1[[#This Row],[Total Minutes]]/60</f>
        <v>0</v>
      </c>
      <c r="N46" s="5" t="str">
        <f>IF(AND(Table1[[#This Row],[Velocity (per month)]]&gt;=$B$8),"Scripted/Tooled Effort","Manual Effort")</f>
        <v>Manual Effort</v>
      </c>
    </row>
    <row r="47" spans="2:14">
      <c r="B47" s="3"/>
      <c r="C47" s="3"/>
      <c r="D47" s="4"/>
      <c r="E47" s="5"/>
      <c r="F47" s="9">
        <f>$B$3*Table1[[#This Row],[Content Volume]]</f>
        <v>0</v>
      </c>
      <c r="G47" s="9">
        <f>($B$4/60)*Table1[[#This Row],[Field Count]]*Table1[[#This Row],[Content Volume]]</f>
        <v>0</v>
      </c>
      <c r="H47" s="9">
        <f>Table1[[#This Row],[Base Minutes]]+Table1[[#This Row],[Minutes for Fields]]</f>
        <v>0</v>
      </c>
      <c r="I47" s="9">
        <f>($B$5/100)*Table1[[#This Row],[Content Volume]]</f>
        <v>0</v>
      </c>
      <c r="J47" s="9">
        <f>Table1[[#This Row],[Number of Items to QA]]*$B$6</f>
        <v>0</v>
      </c>
      <c r="K47" s="9">
        <f>IF(Table1[[#This Row],[Subject to Approval]]=TRUE,Table1[[#This Row],[QA Minutes]]*2,Table1[[#This Row],[QA Minutes]])</f>
        <v>0</v>
      </c>
      <c r="L47" s="9">
        <f>Table1[[#This Row],[Total Per-Item Minutes]]+Table1[[#This Row],[Adjusted QA Minutes]]</f>
        <v>0</v>
      </c>
      <c r="M47" s="10">
        <f>Table1[[#This Row],[Total Minutes]]/60</f>
        <v>0</v>
      </c>
      <c r="N47" s="5" t="str">
        <f>IF(AND(Table1[[#This Row],[Velocity (per month)]]&gt;=$B$8),"Scripted/Tooled Effort","Manual Effort")</f>
        <v>Manual Effort</v>
      </c>
    </row>
    <row r="48" spans="2:14">
      <c r="B48" s="3"/>
      <c r="C48" s="3"/>
      <c r="D48" s="4"/>
      <c r="E48" s="5"/>
      <c r="F48" s="9">
        <f>$B$3*Table1[[#This Row],[Content Volume]]</f>
        <v>0</v>
      </c>
      <c r="G48" s="9">
        <f>($B$4/60)*Table1[[#This Row],[Field Count]]*Table1[[#This Row],[Content Volume]]</f>
        <v>0</v>
      </c>
      <c r="H48" s="9">
        <f>Table1[[#This Row],[Base Minutes]]+Table1[[#This Row],[Minutes for Fields]]</f>
        <v>0</v>
      </c>
      <c r="I48" s="9">
        <f>($B$5/100)*Table1[[#This Row],[Content Volume]]</f>
        <v>0</v>
      </c>
      <c r="J48" s="9">
        <f>Table1[[#This Row],[Number of Items to QA]]*$B$6</f>
        <v>0</v>
      </c>
      <c r="K48" s="9">
        <f>IF(Table1[[#This Row],[Subject to Approval]]=TRUE,Table1[[#This Row],[QA Minutes]]*2,Table1[[#This Row],[QA Minutes]])</f>
        <v>0</v>
      </c>
      <c r="L48" s="9">
        <f>Table1[[#This Row],[Total Per-Item Minutes]]+Table1[[#This Row],[Adjusted QA Minutes]]</f>
        <v>0</v>
      </c>
      <c r="M48" s="10">
        <f>Table1[[#This Row],[Total Minutes]]/60</f>
        <v>0</v>
      </c>
      <c r="N48" s="5" t="str">
        <f>IF(AND(Table1[[#This Row],[Velocity (per month)]]&gt;=$B$8),"Scripted/Tooled Effort","Manual Effort")</f>
        <v>Manual Effort</v>
      </c>
    </row>
    <row r="49" spans="2:14">
      <c r="B49" s="3"/>
      <c r="C49" s="3"/>
      <c r="D49" s="4"/>
      <c r="E49" s="5"/>
      <c r="F49" s="9">
        <f>$B$3*Table1[[#This Row],[Content Volume]]</f>
        <v>0</v>
      </c>
      <c r="G49" s="9">
        <f>($B$4/60)*Table1[[#This Row],[Field Count]]*Table1[[#This Row],[Content Volume]]</f>
        <v>0</v>
      </c>
      <c r="H49" s="9">
        <f>Table1[[#This Row],[Base Minutes]]+Table1[[#This Row],[Minutes for Fields]]</f>
        <v>0</v>
      </c>
      <c r="I49" s="9">
        <f>($B$5/100)*Table1[[#This Row],[Content Volume]]</f>
        <v>0</v>
      </c>
      <c r="J49" s="9">
        <f>Table1[[#This Row],[Number of Items to QA]]*$B$6</f>
        <v>0</v>
      </c>
      <c r="K49" s="9">
        <f>IF(Table1[[#This Row],[Subject to Approval]]=TRUE,Table1[[#This Row],[QA Minutes]]*2,Table1[[#This Row],[QA Minutes]])</f>
        <v>0</v>
      </c>
      <c r="L49" s="9">
        <f>Table1[[#This Row],[Total Per-Item Minutes]]+Table1[[#This Row],[Adjusted QA Minutes]]</f>
        <v>0</v>
      </c>
      <c r="M49" s="10">
        <f>Table1[[#This Row],[Total Minutes]]/60</f>
        <v>0</v>
      </c>
      <c r="N49" s="5" t="str">
        <f>IF(AND(Table1[[#This Row],[Velocity (per month)]]&gt;=$B$8),"Scripted/Tooled Effort","Manual Effort")</f>
        <v>Manual Effort</v>
      </c>
    </row>
    <row r="50" spans="2:14">
      <c r="B50" s="3"/>
      <c r="C50" s="3"/>
      <c r="D50" s="4"/>
      <c r="E50" s="5"/>
      <c r="F50" s="9">
        <f>$B$3*Table1[[#This Row],[Content Volume]]</f>
        <v>0</v>
      </c>
      <c r="G50" s="9">
        <f>($B$4/60)*Table1[[#This Row],[Field Count]]*Table1[[#This Row],[Content Volume]]</f>
        <v>0</v>
      </c>
      <c r="H50" s="9">
        <f>Table1[[#This Row],[Base Minutes]]+Table1[[#This Row],[Minutes for Fields]]</f>
        <v>0</v>
      </c>
      <c r="I50" s="9">
        <f>($B$5/100)*Table1[[#This Row],[Content Volume]]</f>
        <v>0</v>
      </c>
      <c r="J50" s="9">
        <f>Table1[[#This Row],[Number of Items to QA]]*$B$6</f>
        <v>0</v>
      </c>
      <c r="K50" s="9">
        <f>IF(Table1[[#This Row],[Subject to Approval]]=TRUE,Table1[[#This Row],[QA Minutes]]*2,Table1[[#This Row],[QA Minutes]])</f>
        <v>0</v>
      </c>
      <c r="L50" s="9">
        <f>Table1[[#This Row],[Total Per-Item Minutes]]+Table1[[#This Row],[Adjusted QA Minutes]]</f>
        <v>0</v>
      </c>
      <c r="M50" s="10">
        <f>Table1[[#This Row],[Total Minutes]]/60</f>
        <v>0</v>
      </c>
      <c r="N50" s="5" t="str">
        <f>IF(AND(Table1[[#This Row],[Velocity (per month)]]&gt;=$B$8),"Scripted/Tooled Effort","Manual Effort")</f>
        <v>Manual Effort</v>
      </c>
    </row>
    <row r="51" spans="2:14">
      <c r="B51" s="3"/>
      <c r="C51" s="3"/>
      <c r="D51" s="4"/>
      <c r="E51" s="5"/>
      <c r="F51" s="9">
        <f>$B$3*Table1[[#This Row],[Content Volume]]</f>
        <v>0</v>
      </c>
      <c r="G51" s="9">
        <f>($B$4/60)*Table1[[#This Row],[Field Count]]*Table1[[#This Row],[Content Volume]]</f>
        <v>0</v>
      </c>
      <c r="H51" s="9">
        <f>Table1[[#This Row],[Base Minutes]]+Table1[[#This Row],[Minutes for Fields]]</f>
        <v>0</v>
      </c>
      <c r="I51" s="9">
        <f>($B$5/100)*Table1[[#This Row],[Content Volume]]</f>
        <v>0</v>
      </c>
      <c r="J51" s="9">
        <f>Table1[[#This Row],[Number of Items to QA]]*$B$6</f>
        <v>0</v>
      </c>
      <c r="K51" s="9">
        <f>IF(Table1[[#This Row],[Subject to Approval]]=TRUE,Table1[[#This Row],[QA Minutes]]*2,Table1[[#This Row],[QA Minutes]])</f>
        <v>0</v>
      </c>
      <c r="L51" s="9">
        <f>Table1[[#This Row],[Total Per-Item Minutes]]+Table1[[#This Row],[Adjusted QA Minutes]]</f>
        <v>0</v>
      </c>
      <c r="M51" s="10">
        <f>Table1[[#This Row],[Total Minutes]]/60</f>
        <v>0</v>
      </c>
      <c r="N51" s="5" t="str">
        <f>IF(AND(Table1[[#This Row],[Velocity (per month)]]&gt;=$B$8),"Scripted/Tooled Effort","Manual Effort")</f>
        <v>Manual Effort</v>
      </c>
    </row>
    <row r="52" spans="2:14">
      <c r="B52" s="3"/>
      <c r="C52" s="3"/>
      <c r="D52" s="4"/>
      <c r="E52" s="5"/>
      <c r="F52" s="9">
        <f>$B$3*Table1[[#This Row],[Content Volume]]</f>
        <v>0</v>
      </c>
      <c r="G52" s="9">
        <f>($B$4/60)*Table1[[#This Row],[Field Count]]*Table1[[#This Row],[Content Volume]]</f>
        <v>0</v>
      </c>
      <c r="H52" s="9">
        <f>Table1[[#This Row],[Base Minutes]]+Table1[[#This Row],[Minutes for Fields]]</f>
        <v>0</v>
      </c>
      <c r="I52" s="9">
        <f>($B$5/100)*Table1[[#This Row],[Content Volume]]</f>
        <v>0</v>
      </c>
      <c r="J52" s="9">
        <f>Table1[[#This Row],[Number of Items to QA]]*$B$6</f>
        <v>0</v>
      </c>
      <c r="K52" s="9">
        <f>IF(Table1[[#This Row],[Subject to Approval]]=TRUE,Table1[[#This Row],[QA Minutes]]*2,Table1[[#This Row],[QA Minutes]])</f>
        <v>0</v>
      </c>
      <c r="L52" s="9">
        <f>Table1[[#This Row],[Total Per-Item Minutes]]+Table1[[#This Row],[Adjusted QA Minutes]]</f>
        <v>0</v>
      </c>
      <c r="M52" s="10">
        <f>Table1[[#This Row],[Total Minutes]]/60</f>
        <v>0</v>
      </c>
      <c r="N52" s="5" t="str">
        <f>IF(AND(Table1[[#This Row],[Velocity (per month)]]&gt;=$B$8),"Scripted/Tooled Effort","Manual Effort")</f>
        <v>Manual Effort</v>
      </c>
    </row>
    <row r="53" spans="2:14">
      <c r="B53" s="3"/>
      <c r="C53" s="3"/>
      <c r="D53" s="4"/>
      <c r="E53" s="5"/>
      <c r="F53" s="9">
        <f>$B$3*Table1[[#This Row],[Content Volume]]</f>
        <v>0</v>
      </c>
      <c r="G53" s="9">
        <f>($B$4/60)*Table1[[#This Row],[Field Count]]*Table1[[#This Row],[Content Volume]]</f>
        <v>0</v>
      </c>
      <c r="H53" s="9">
        <f>Table1[[#This Row],[Base Minutes]]+Table1[[#This Row],[Minutes for Fields]]</f>
        <v>0</v>
      </c>
      <c r="I53" s="9">
        <f>($B$5/100)*Table1[[#This Row],[Content Volume]]</f>
        <v>0</v>
      </c>
      <c r="J53" s="9">
        <f>Table1[[#This Row],[Number of Items to QA]]*$B$6</f>
        <v>0</v>
      </c>
      <c r="K53" s="9">
        <f>IF(Table1[[#This Row],[Subject to Approval]]=TRUE,Table1[[#This Row],[QA Minutes]]*2,Table1[[#This Row],[QA Minutes]])</f>
        <v>0</v>
      </c>
      <c r="L53" s="9">
        <f>Table1[[#This Row],[Total Per-Item Minutes]]+Table1[[#This Row],[Adjusted QA Minutes]]</f>
        <v>0</v>
      </c>
      <c r="M53" s="10">
        <f>Table1[[#This Row],[Total Minutes]]/60</f>
        <v>0</v>
      </c>
      <c r="N53" s="5" t="str">
        <f>IF(AND(Table1[[#This Row],[Velocity (per month)]]&gt;=$B$8),"Scripted/Tooled Effort","Manual Effort")</f>
        <v>Manual Effort</v>
      </c>
    </row>
    <row r="54" spans="2:14">
      <c r="B54" s="3"/>
      <c r="C54" s="3"/>
      <c r="D54" s="4"/>
      <c r="E54" s="5"/>
      <c r="F54" s="9">
        <f>$B$3*Table1[[#This Row],[Content Volume]]</f>
        <v>0</v>
      </c>
      <c r="G54" s="9">
        <f>($B$4/60)*Table1[[#This Row],[Field Count]]*Table1[[#This Row],[Content Volume]]</f>
        <v>0</v>
      </c>
      <c r="H54" s="9">
        <f>Table1[[#This Row],[Base Minutes]]+Table1[[#This Row],[Minutes for Fields]]</f>
        <v>0</v>
      </c>
      <c r="I54" s="9">
        <f>($B$5/100)*Table1[[#This Row],[Content Volume]]</f>
        <v>0</v>
      </c>
      <c r="J54" s="9">
        <f>Table1[[#This Row],[Number of Items to QA]]*$B$6</f>
        <v>0</v>
      </c>
      <c r="K54" s="9">
        <f>IF(Table1[[#This Row],[Subject to Approval]]=TRUE,Table1[[#This Row],[QA Minutes]]*2,Table1[[#This Row],[QA Minutes]])</f>
        <v>0</v>
      </c>
      <c r="L54" s="9">
        <f>Table1[[#This Row],[Total Per-Item Minutes]]+Table1[[#This Row],[Adjusted QA Minutes]]</f>
        <v>0</v>
      </c>
      <c r="M54" s="10">
        <f>Table1[[#This Row],[Total Minutes]]/60</f>
        <v>0</v>
      </c>
      <c r="N54" s="5" t="str">
        <f>IF(AND(Table1[[#This Row],[Velocity (per month)]]&gt;=$B$8),"Scripted/Tooled Effort","Manual Effort")</f>
        <v>Manual Effort</v>
      </c>
    </row>
    <row r="55" spans="2:14">
      <c r="B55" s="3"/>
      <c r="C55" s="3"/>
      <c r="D55" s="4"/>
      <c r="E55" s="5"/>
      <c r="F55" s="9">
        <f>$B$3*Table1[[#This Row],[Content Volume]]</f>
        <v>0</v>
      </c>
      <c r="G55" s="9">
        <f>($B$4/60)*Table1[[#This Row],[Field Count]]*Table1[[#This Row],[Content Volume]]</f>
        <v>0</v>
      </c>
      <c r="H55" s="9">
        <f>Table1[[#This Row],[Base Minutes]]+Table1[[#This Row],[Minutes for Fields]]</f>
        <v>0</v>
      </c>
      <c r="I55" s="9">
        <f>($B$5/100)*Table1[[#This Row],[Content Volume]]</f>
        <v>0</v>
      </c>
      <c r="J55" s="9">
        <f>Table1[[#This Row],[Number of Items to QA]]*$B$6</f>
        <v>0</v>
      </c>
      <c r="K55" s="9">
        <f>IF(Table1[[#This Row],[Subject to Approval]]=TRUE,Table1[[#This Row],[QA Minutes]]*2,Table1[[#This Row],[QA Minutes]])</f>
        <v>0</v>
      </c>
      <c r="L55" s="9">
        <f>Table1[[#This Row],[Total Per-Item Minutes]]+Table1[[#This Row],[Adjusted QA Minutes]]</f>
        <v>0</v>
      </c>
      <c r="M55" s="10">
        <f>Table1[[#This Row],[Total Minutes]]/60</f>
        <v>0</v>
      </c>
      <c r="N55" s="5" t="str">
        <f>IF(AND(Table1[[#This Row],[Velocity (per month)]]&gt;=$B$8),"Scripted/Tooled Effort","Manual Effort")</f>
        <v>Manual Effort</v>
      </c>
    </row>
    <row r="56" spans="2:14">
      <c r="B56" s="3"/>
      <c r="C56" s="3"/>
      <c r="D56" s="4"/>
      <c r="E56" s="5"/>
      <c r="F56" s="9">
        <f>$B$3*Table1[[#This Row],[Content Volume]]</f>
        <v>0</v>
      </c>
      <c r="G56" s="9">
        <f>($B$4/60)*Table1[[#This Row],[Field Count]]*Table1[[#This Row],[Content Volume]]</f>
        <v>0</v>
      </c>
      <c r="H56" s="9">
        <f>Table1[[#This Row],[Base Minutes]]+Table1[[#This Row],[Minutes for Fields]]</f>
        <v>0</v>
      </c>
      <c r="I56" s="9">
        <f>($B$5/100)*Table1[[#This Row],[Content Volume]]</f>
        <v>0</v>
      </c>
      <c r="J56" s="9">
        <f>Table1[[#This Row],[Number of Items to QA]]*$B$6</f>
        <v>0</v>
      </c>
      <c r="K56" s="9">
        <f>IF(Table1[[#This Row],[Subject to Approval]]=TRUE,Table1[[#This Row],[QA Minutes]]*2,Table1[[#This Row],[QA Minutes]])</f>
        <v>0</v>
      </c>
      <c r="L56" s="9">
        <f>Table1[[#This Row],[Total Per-Item Minutes]]+Table1[[#This Row],[Adjusted QA Minutes]]</f>
        <v>0</v>
      </c>
      <c r="M56" s="10">
        <f>Table1[[#This Row],[Total Minutes]]/60</f>
        <v>0</v>
      </c>
      <c r="N56" s="5" t="str">
        <f>IF(AND(Table1[[#This Row],[Velocity (per month)]]&gt;=$B$8),"Scripted/Tooled Effort","Manual Effort")</f>
        <v>Manual Effort</v>
      </c>
    </row>
    <row r="57" spans="2:14">
      <c r="B57" s="3"/>
      <c r="C57" s="3"/>
      <c r="D57" s="4"/>
      <c r="E57" s="5"/>
      <c r="F57" s="9">
        <f>$B$3*Table1[[#This Row],[Content Volume]]</f>
        <v>0</v>
      </c>
      <c r="G57" s="9">
        <f>($B$4/60)*Table1[[#This Row],[Field Count]]*Table1[[#This Row],[Content Volume]]</f>
        <v>0</v>
      </c>
      <c r="H57" s="9">
        <f>Table1[[#This Row],[Base Minutes]]+Table1[[#This Row],[Minutes for Fields]]</f>
        <v>0</v>
      </c>
      <c r="I57" s="9">
        <f>($B$5/100)*Table1[[#This Row],[Content Volume]]</f>
        <v>0</v>
      </c>
      <c r="J57" s="9">
        <f>Table1[[#This Row],[Number of Items to QA]]*$B$6</f>
        <v>0</v>
      </c>
      <c r="K57" s="9">
        <f>IF(Table1[[#This Row],[Subject to Approval]]=TRUE,Table1[[#This Row],[QA Minutes]]*2,Table1[[#This Row],[QA Minutes]])</f>
        <v>0</v>
      </c>
      <c r="L57" s="9">
        <f>Table1[[#This Row],[Total Per-Item Minutes]]+Table1[[#This Row],[Adjusted QA Minutes]]</f>
        <v>0</v>
      </c>
      <c r="M57" s="10">
        <f>Table1[[#This Row],[Total Minutes]]/60</f>
        <v>0</v>
      </c>
      <c r="N57" s="5" t="str">
        <f>IF(AND(Table1[[#This Row],[Velocity (per month)]]&gt;=$B$8),"Scripted/Tooled Effort","Manual Effort")</f>
        <v>Manual Effort</v>
      </c>
    </row>
    <row r="58" spans="2:14">
      <c r="B58" s="3"/>
      <c r="C58" s="3"/>
      <c r="D58" s="4"/>
      <c r="E58" s="5"/>
      <c r="F58" s="9">
        <f>$B$3*Table1[[#This Row],[Content Volume]]</f>
        <v>0</v>
      </c>
      <c r="G58" s="9">
        <f>($B$4/60)*Table1[[#This Row],[Field Count]]*Table1[[#This Row],[Content Volume]]</f>
        <v>0</v>
      </c>
      <c r="H58" s="9">
        <f>Table1[[#This Row],[Base Minutes]]+Table1[[#This Row],[Minutes for Fields]]</f>
        <v>0</v>
      </c>
      <c r="I58" s="9">
        <f>($B$5/100)*Table1[[#This Row],[Content Volume]]</f>
        <v>0</v>
      </c>
      <c r="J58" s="9">
        <f>Table1[[#This Row],[Number of Items to QA]]*$B$6</f>
        <v>0</v>
      </c>
      <c r="K58" s="9">
        <f>IF(Table1[[#This Row],[Subject to Approval]]=TRUE,Table1[[#This Row],[QA Minutes]]*2,Table1[[#This Row],[QA Minutes]])</f>
        <v>0</v>
      </c>
      <c r="L58" s="9">
        <f>Table1[[#This Row],[Total Per-Item Minutes]]+Table1[[#This Row],[Adjusted QA Minutes]]</f>
        <v>0</v>
      </c>
      <c r="M58" s="10">
        <f>Table1[[#This Row],[Total Minutes]]/60</f>
        <v>0</v>
      </c>
      <c r="N58" s="5" t="str">
        <f>IF(AND(Table1[[#This Row],[Velocity (per month)]]&gt;=$B$8),"Scripted/Tooled Effort","Manual Effort")</f>
        <v>Manual Effort</v>
      </c>
    </row>
    <row r="59" spans="2:14">
      <c r="B59" s="3"/>
      <c r="C59" s="3"/>
      <c r="D59" s="4"/>
      <c r="E59" s="5"/>
      <c r="F59" s="9">
        <f>$B$3*Table1[[#This Row],[Content Volume]]</f>
        <v>0</v>
      </c>
      <c r="G59" s="9">
        <f>($B$4/60)*Table1[[#This Row],[Field Count]]*Table1[[#This Row],[Content Volume]]</f>
        <v>0</v>
      </c>
      <c r="H59" s="9">
        <f>Table1[[#This Row],[Base Minutes]]+Table1[[#This Row],[Minutes for Fields]]</f>
        <v>0</v>
      </c>
      <c r="I59" s="9">
        <f>($B$5/100)*Table1[[#This Row],[Content Volume]]</f>
        <v>0</v>
      </c>
      <c r="J59" s="9">
        <f>Table1[[#This Row],[Number of Items to QA]]*$B$6</f>
        <v>0</v>
      </c>
      <c r="K59" s="9">
        <f>IF(Table1[[#This Row],[Subject to Approval]]=TRUE,Table1[[#This Row],[QA Minutes]]*2,Table1[[#This Row],[QA Minutes]])</f>
        <v>0</v>
      </c>
      <c r="L59" s="9">
        <f>Table1[[#This Row],[Total Per-Item Minutes]]+Table1[[#This Row],[Adjusted QA Minutes]]</f>
        <v>0</v>
      </c>
      <c r="M59" s="10">
        <f>Table1[[#This Row],[Total Minutes]]/60</f>
        <v>0</v>
      </c>
      <c r="N59" s="5" t="str">
        <f>IF(AND(Table1[[#This Row],[Velocity (per month)]]&gt;=$B$8),"Scripted/Tooled Effort","Manual Effort")</f>
        <v>Manual Effort</v>
      </c>
    </row>
  </sheetData>
  <mergeCells count="1">
    <mergeCell ref="A2:D2"/>
  </mergeCells>
  <conditionalFormatting sqref="N11:N59">
    <cfRule type="containsText" dxfId="16" priority="2" operator="containsText" text="Scripted">
      <formula>NOT(ISERROR(SEARCH("Scripted",N11)))</formula>
    </cfRule>
    <cfRule type="containsText" dxfId="15" priority="3" operator="containsText" text="Manual">
      <formula>NOT(ISERROR(SEARCH("Manual",N11)))</formula>
    </cfRule>
  </conditionalFormatting>
  <conditionalFormatting sqref="E7">
    <cfRule type="cellIs" dxfId="14" priority="1" operator="greaterThan">
      <formula>$B$7</formula>
    </cfRule>
  </conditionalFormatting>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Worksheet</vt:lpstr>
    </vt:vector>
  </TitlesOfParts>
  <Company>EPiServer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Stout</dc:creator>
  <cp:lastModifiedBy>James Stout</cp:lastModifiedBy>
  <dcterms:created xsi:type="dcterms:W3CDTF">2016-01-27T19:57:03Z</dcterms:created>
  <dcterms:modified xsi:type="dcterms:W3CDTF">2016-01-29T16:57:12Z</dcterms:modified>
</cp:coreProperties>
</file>