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1"/>
  </bookViews>
  <sheets>
    <sheet name="1" sheetId="2" r:id="rId1"/>
    <sheet name="2" sheetId="3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" r:id="rId10"/>
    <sheet name="11" sheetId="12" r:id="rId11"/>
    <sheet name="REKAP" sheetId="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0">'1'!$A$1:$F$73</definedName>
    <definedName name="_xlnm.Print_Area" localSheetId="4">'5'!$A$1:$F$102</definedName>
    <definedName name="_xlnm.Print_Area" localSheetId="6">'7'!$A$1:$F$122</definedName>
    <definedName name="_xlnm.Print_Area" localSheetId="11">REKAP!$A$1:$I$25</definedName>
  </definedNames>
  <calcPr calcId="124519"/>
</workbook>
</file>

<file path=xl/calcChain.xml><?xml version="1.0" encoding="utf-8"?>
<calcChain xmlns="http://schemas.openxmlformats.org/spreadsheetml/2006/main">
  <c r="C189" i="12"/>
  <c r="F13" i="4"/>
  <c r="C213" i="12"/>
  <c r="C212"/>
  <c r="C211"/>
  <c r="C210"/>
  <c r="C209"/>
  <c r="C208"/>
  <c r="C192"/>
  <c r="C191"/>
  <c r="C190"/>
  <c r="C188"/>
  <c r="C187"/>
  <c r="F15" i="4"/>
  <c r="C225" i="12"/>
  <c r="C224"/>
  <c r="C223"/>
  <c r="C222"/>
  <c r="C221"/>
  <c r="C220"/>
  <c r="C226" s="1"/>
  <c r="C201"/>
  <c r="C200"/>
  <c r="C199"/>
  <c r="C186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80" s="1"/>
  <c r="C155"/>
  <c r="C154"/>
  <c r="C153"/>
  <c r="C152"/>
  <c r="C151"/>
  <c r="C150"/>
  <c r="C149"/>
  <c r="C148"/>
  <c r="C147"/>
  <c r="C156" s="1"/>
  <c r="C140"/>
  <c r="C139"/>
  <c r="C138"/>
  <c r="C137"/>
  <c r="C136"/>
  <c r="C135"/>
  <c r="C141" s="1"/>
  <c r="C128"/>
  <c r="C127"/>
  <c r="C126"/>
  <c r="C125"/>
  <c r="C124"/>
  <c r="C123"/>
  <c r="C122"/>
  <c r="C121"/>
  <c r="C129" s="1"/>
  <c r="C114"/>
  <c r="C113"/>
  <c r="C112"/>
  <c r="C111"/>
  <c r="C110"/>
  <c r="C109"/>
  <c r="C108"/>
  <c r="C107"/>
  <c r="C106"/>
  <c r="C105"/>
  <c r="C104"/>
  <c r="C103"/>
  <c r="C115" s="1"/>
  <c r="C96"/>
  <c r="C95"/>
  <c r="C94"/>
  <c r="C93"/>
  <c r="C92"/>
  <c r="C91"/>
  <c r="C90"/>
  <c r="C89"/>
  <c r="C88"/>
  <c r="C87"/>
  <c r="C86"/>
  <c r="C85"/>
  <c r="C84"/>
  <c r="C97" s="1"/>
  <c r="C77"/>
  <c r="C76"/>
  <c r="C75"/>
  <c r="C74"/>
  <c r="C73"/>
  <c r="C72"/>
  <c r="C78" s="1"/>
  <c r="C66"/>
  <c r="C58"/>
  <c r="C57"/>
  <c r="C56"/>
  <c r="C55"/>
  <c r="C54"/>
  <c r="C53"/>
  <c r="C52"/>
  <c r="C51"/>
  <c r="C50"/>
  <c r="C59" s="1"/>
  <c r="C43"/>
  <c r="C42"/>
  <c r="C41"/>
  <c r="C40"/>
  <c r="C39"/>
  <c r="C38"/>
  <c r="C37"/>
  <c r="C44" s="1"/>
  <c r="C31"/>
  <c r="C20"/>
  <c r="C36" s="1"/>
  <c r="C49" s="1"/>
  <c r="C64" s="1"/>
  <c r="C71" s="1"/>
  <c r="C83" s="1"/>
  <c r="C102" s="1"/>
  <c r="C120" s="1"/>
  <c r="C134" s="1"/>
  <c r="C146" s="1"/>
  <c r="C161" s="1"/>
  <c r="C185" s="1"/>
  <c r="C198" s="1"/>
  <c r="C207" s="1"/>
  <c r="C219" s="1"/>
  <c r="C19"/>
  <c r="C35" s="1"/>
  <c r="C48" s="1"/>
  <c r="C63" s="1"/>
  <c r="C70" s="1"/>
  <c r="C82" s="1"/>
  <c r="C101" s="1"/>
  <c r="C119" s="1"/>
  <c r="C133" s="1"/>
  <c r="C145" s="1"/>
  <c r="C160" s="1"/>
  <c r="C184" s="1"/>
  <c r="C197" s="1"/>
  <c r="C206" s="1"/>
  <c r="C218" s="1"/>
  <c r="C14"/>
  <c r="C13"/>
  <c r="C12"/>
  <c r="C11"/>
  <c r="C10"/>
  <c r="C9"/>
  <c r="C8"/>
  <c r="C7"/>
  <c r="C6"/>
  <c r="F202" i="1"/>
  <c r="D185" i="11"/>
  <c r="C185"/>
  <c r="F177"/>
  <c r="E177"/>
  <c r="D177"/>
  <c r="C177"/>
  <c r="F156"/>
  <c r="H156" s="1"/>
  <c r="E156"/>
  <c r="D156"/>
  <c r="C156"/>
  <c r="F141"/>
  <c r="E141"/>
  <c r="D141"/>
  <c r="C141"/>
  <c r="F130"/>
  <c r="E130"/>
  <c r="D130"/>
  <c r="C130"/>
  <c r="C115"/>
  <c r="F114"/>
  <c r="F113"/>
  <c r="F112"/>
  <c r="F111"/>
  <c r="F110"/>
  <c r="F109"/>
  <c r="F108"/>
  <c r="F107"/>
  <c r="F106"/>
  <c r="F105"/>
  <c r="F104"/>
  <c r="F103"/>
  <c r="F115" s="1"/>
  <c r="F97"/>
  <c r="E97"/>
  <c r="D97"/>
  <c r="C97"/>
  <c r="D83"/>
  <c r="D82"/>
  <c r="F78"/>
  <c r="E78"/>
  <c r="D78"/>
  <c r="C78"/>
  <c r="F66"/>
  <c r="F58"/>
  <c r="F57"/>
  <c r="F56"/>
  <c r="F55"/>
  <c r="F54"/>
  <c r="F53"/>
  <c r="F52"/>
  <c r="F51"/>
  <c r="F50"/>
  <c r="F59" s="1"/>
  <c r="F44"/>
  <c r="E44"/>
  <c r="D44"/>
  <c r="C44"/>
  <c r="F36"/>
  <c r="F49" s="1"/>
  <c r="F64" s="1"/>
  <c r="F71" s="1"/>
  <c r="F83" s="1"/>
  <c r="F102" s="1"/>
  <c r="F120" s="1"/>
  <c r="F135" s="1"/>
  <c r="F146" s="1"/>
  <c r="F161" s="1"/>
  <c r="D182" s="1"/>
  <c r="F31"/>
  <c r="F20"/>
  <c r="F19"/>
  <c r="F35" s="1"/>
  <c r="F48" s="1"/>
  <c r="F63" s="1"/>
  <c r="F70" s="1"/>
  <c r="F82" s="1"/>
  <c r="F101" s="1"/>
  <c r="F119" s="1"/>
  <c r="F134" s="1"/>
  <c r="F145" s="1"/>
  <c r="F160" s="1"/>
  <c r="D181" s="1"/>
  <c r="F15"/>
  <c r="E15"/>
  <c r="D15"/>
  <c r="C15"/>
  <c r="E151" i="10"/>
  <c r="D151"/>
  <c r="C151"/>
  <c r="F139"/>
  <c r="E139"/>
  <c r="D139"/>
  <c r="C139"/>
  <c r="F129"/>
  <c r="E129"/>
  <c r="D129"/>
  <c r="C129"/>
  <c r="F114"/>
  <c r="E114"/>
  <c r="D114"/>
  <c r="C114"/>
  <c r="F96"/>
  <c r="E96"/>
  <c r="D96"/>
  <c r="C96"/>
  <c r="F77"/>
  <c r="E77"/>
  <c r="D77"/>
  <c r="C77"/>
  <c r="F66"/>
  <c r="F58"/>
  <c r="F57"/>
  <c r="F56"/>
  <c r="F55"/>
  <c r="F54"/>
  <c r="F53"/>
  <c r="F52"/>
  <c r="F51"/>
  <c r="F50"/>
  <c r="F59" s="1"/>
  <c r="F44"/>
  <c r="E44"/>
  <c r="D44"/>
  <c r="C44"/>
  <c r="F35"/>
  <c r="F48" s="1"/>
  <c r="F63" s="1"/>
  <c r="F70" s="1"/>
  <c r="F81" s="1"/>
  <c r="F100" s="1"/>
  <c r="F118" s="1"/>
  <c r="F133" s="1"/>
  <c r="E143" s="1"/>
  <c r="F31"/>
  <c r="F20"/>
  <c r="F36" s="1"/>
  <c r="F49" s="1"/>
  <c r="F64" s="1"/>
  <c r="F71" s="1"/>
  <c r="F82" s="1"/>
  <c r="F101" s="1"/>
  <c r="F119" s="1"/>
  <c r="F134" s="1"/>
  <c r="E144" s="1"/>
  <c r="F19"/>
  <c r="F15"/>
  <c r="E15"/>
  <c r="D15"/>
  <c r="C15"/>
  <c r="F113" i="9"/>
  <c r="E113"/>
  <c r="D113"/>
  <c r="C113"/>
  <c r="F96"/>
  <c r="E96"/>
  <c r="D96"/>
  <c r="C96"/>
  <c r="H91"/>
  <c r="H90"/>
  <c r="F77"/>
  <c r="E77"/>
  <c r="D77"/>
  <c r="C77"/>
  <c r="F66"/>
  <c r="E66"/>
  <c r="D66"/>
  <c r="C66"/>
  <c r="F58"/>
  <c r="F57"/>
  <c r="F56"/>
  <c r="F55"/>
  <c r="F54"/>
  <c r="F53"/>
  <c r="F52"/>
  <c r="F51"/>
  <c r="F50"/>
  <c r="F59" s="1"/>
  <c r="F44"/>
  <c r="E44"/>
  <c r="D44"/>
  <c r="C44"/>
  <c r="F35"/>
  <c r="F48" s="1"/>
  <c r="F63" s="1"/>
  <c r="F70" s="1"/>
  <c r="F81" s="1"/>
  <c r="F100" s="1"/>
  <c r="F31"/>
  <c r="F20"/>
  <c r="F36" s="1"/>
  <c r="F49" s="1"/>
  <c r="F64" s="1"/>
  <c r="F71" s="1"/>
  <c r="F82" s="1"/>
  <c r="F101" s="1"/>
  <c r="F19"/>
  <c r="F15"/>
  <c r="E15"/>
  <c r="D15"/>
  <c r="C15"/>
  <c r="D112" i="8"/>
  <c r="C112"/>
  <c r="C101"/>
  <c r="C100"/>
  <c r="F96"/>
  <c r="E96"/>
  <c r="D96"/>
  <c r="C96"/>
  <c r="F77"/>
  <c r="E77"/>
  <c r="D77"/>
  <c r="C77"/>
  <c r="F66"/>
  <c r="E66"/>
  <c r="D66"/>
  <c r="C66"/>
  <c r="D59"/>
  <c r="C59"/>
  <c r="F58"/>
  <c r="F57"/>
  <c r="F56"/>
  <c r="F55"/>
  <c r="F54"/>
  <c r="F53"/>
  <c r="F52"/>
  <c r="F51"/>
  <c r="F50"/>
  <c r="F59" s="1"/>
  <c r="F44"/>
  <c r="E44"/>
  <c r="D44"/>
  <c r="C44"/>
  <c r="F35"/>
  <c r="F48" s="1"/>
  <c r="F63" s="1"/>
  <c r="F70" s="1"/>
  <c r="F81" s="1"/>
  <c r="D100" s="1"/>
  <c r="F31"/>
  <c r="F20"/>
  <c r="F36" s="1"/>
  <c r="F49" s="1"/>
  <c r="F64" s="1"/>
  <c r="F71" s="1"/>
  <c r="F82" s="1"/>
  <c r="D101" s="1"/>
  <c r="F19"/>
  <c r="F15"/>
  <c r="E15"/>
  <c r="D15"/>
  <c r="C15"/>
  <c r="D93" i="7"/>
  <c r="C93"/>
  <c r="F77"/>
  <c r="E77"/>
  <c r="D77"/>
  <c r="C77"/>
  <c r="F66"/>
  <c r="E66"/>
  <c r="D66"/>
  <c r="C66"/>
  <c r="F59"/>
  <c r="E59"/>
  <c r="D59"/>
  <c r="C59"/>
  <c r="F44"/>
  <c r="E44"/>
  <c r="D44"/>
  <c r="C44"/>
  <c r="F35"/>
  <c r="F48" s="1"/>
  <c r="F63" s="1"/>
  <c r="F70" s="1"/>
  <c r="D81" s="1"/>
  <c r="F31"/>
  <c r="F20"/>
  <c r="F36" s="1"/>
  <c r="F49" s="1"/>
  <c r="F64" s="1"/>
  <c r="F71" s="1"/>
  <c r="D82" s="1"/>
  <c r="F19"/>
  <c r="F15"/>
  <c r="E15"/>
  <c r="D15"/>
  <c r="C15"/>
  <c r="D73" i="6"/>
  <c r="C73"/>
  <c r="C71"/>
  <c r="C70"/>
  <c r="F66"/>
  <c r="E66"/>
  <c r="D66"/>
  <c r="C66"/>
  <c r="F59"/>
  <c r="E59"/>
  <c r="D59"/>
  <c r="C59"/>
  <c r="F44"/>
  <c r="E44"/>
  <c r="D44"/>
  <c r="C44"/>
  <c r="F31"/>
  <c r="F20"/>
  <c r="F36" s="1"/>
  <c r="F49" s="1"/>
  <c r="F64" s="1"/>
  <c r="D71" s="1"/>
  <c r="F19"/>
  <c r="F35" s="1"/>
  <c r="F48" s="1"/>
  <c r="F63" s="1"/>
  <c r="D70" s="1"/>
  <c r="F15"/>
  <c r="E15"/>
  <c r="D15"/>
  <c r="C15"/>
  <c r="F66" i="5"/>
  <c r="E66"/>
  <c r="D66"/>
  <c r="C66"/>
  <c r="F59"/>
  <c r="E59"/>
  <c r="D59"/>
  <c r="C59"/>
  <c r="F44"/>
  <c r="E44"/>
  <c r="D44"/>
  <c r="C44"/>
  <c r="F35"/>
  <c r="F48" s="1"/>
  <c r="F63" s="1"/>
  <c r="F31"/>
  <c r="F20"/>
  <c r="F36" s="1"/>
  <c r="F49" s="1"/>
  <c r="F64" s="1"/>
  <c r="F19"/>
  <c r="F15"/>
  <c r="E15"/>
  <c r="D15"/>
  <c r="C15"/>
  <c r="H60" i="4"/>
  <c r="H57"/>
  <c r="I57" s="1"/>
  <c r="I55"/>
  <c r="H55"/>
  <c r="K42"/>
  <c r="K41"/>
  <c r="K40"/>
  <c r="K43" s="1"/>
  <c r="K48" s="1"/>
  <c r="K38"/>
  <c r="K50" s="1"/>
  <c r="L33"/>
  <c r="L36" s="1"/>
  <c r="D17"/>
  <c r="G16"/>
  <c r="F16"/>
  <c r="G15"/>
  <c r="N14"/>
  <c r="M14"/>
  <c r="F14"/>
  <c r="E14"/>
  <c r="G14" s="1"/>
  <c r="C13"/>
  <c r="C17" s="1"/>
  <c r="M12"/>
  <c r="F12"/>
  <c r="E12"/>
  <c r="G11"/>
  <c r="F11"/>
  <c r="F10"/>
  <c r="G10" s="1"/>
  <c r="G9"/>
  <c r="F9"/>
  <c r="F8"/>
  <c r="G8" s="1"/>
  <c r="G7"/>
  <c r="F7"/>
  <c r="F6"/>
  <c r="F5"/>
  <c r="G5" s="1"/>
  <c r="F64" i="3"/>
  <c r="E64"/>
  <c r="D64"/>
  <c r="C64"/>
  <c r="F57"/>
  <c r="E57"/>
  <c r="D57"/>
  <c r="C57"/>
  <c r="F44"/>
  <c r="E44"/>
  <c r="D44"/>
  <c r="C44"/>
  <c r="F35"/>
  <c r="F48" s="1"/>
  <c r="F61" s="1"/>
  <c r="F31"/>
  <c r="D31"/>
  <c r="C31"/>
  <c r="F20"/>
  <c r="F36" s="1"/>
  <c r="F49" s="1"/>
  <c r="F62" s="1"/>
  <c r="F19"/>
  <c r="F15"/>
  <c r="E15"/>
  <c r="D15"/>
  <c r="C15"/>
  <c r="E64" i="2"/>
  <c r="D64"/>
  <c r="C64"/>
  <c r="D62"/>
  <c r="C62"/>
  <c r="D61"/>
  <c r="C61"/>
  <c r="F57"/>
  <c r="E57"/>
  <c r="D57"/>
  <c r="C57"/>
  <c r="F44"/>
  <c r="E44"/>
  <c r="D44"/>
  <c r="C44"/>
  <c r="F31"/>
  <c r="E31"/>
  <c r="D31"/>
  <c r="C31"/>
  <c r="F20"/>
  <c r="F36" s="1"/>
  <c r="F49" s="1"/>
  <c r="E62" s="1"/>
  <c r="C20"/>
  <c r="C36" s="1"/>
  <c r="C49" s="1"/>
  <c r="F19"/>
  <c r="F35" s="1"/>
  <c r="F48" s="1"/>
  <c r="E61" s="1"/>
  <c r="C19"/>
  <c r="C35" s="1"/>
  <c r="C48" s="1"/>
  <c r="F15"/>
  <c r="E15"/>
  <c r="D15"/>
  <c r="C15"/>
  <c r="C226" i="1"/>
  <c r="D226"/>
  <c r="C219"/>
  <c r="C218"/>
  <c r="D214"/>
  <c r="C214"/>
  <c r="E214"/>
  <c r="E202"/>
  <c r="D202"/>
  <c r="C202"/>
  <c r="E193"/>
  <c r="D193"/>
  <c r="C193"/>
  <c r="E180"/>
  <c r="D180"/>
  <c r="C180"/>
  <c r="E156"/>
  <c r="D156"/>
  <c r="C156"/>
  <c r="F156"/>
  <c r="E141"/>
  <c r="D141"/>
  <c r="C141"/>
  <c r="E129"/>
  <c r="D129"/>
  <c r="C129"/>
  <c r="F129"/>
  <c r="F114"/>
  <c r="F113"/>
  <c r="F112"/>
  <c r="F111"/>
  <c r="F110"/>
  <c r="F109"/>
  <c r="F108"/>
  <c r="F107"/>
  <c r="F106"/>
  <c r="F105"/>
  <c r="F104"/>
  <c r="F103"/>
  <c r="F115" s="1"/>
  <c r="E97"/>
  <c r="D97"/>
  <c r="C97"/>
  <c r="F97"/>
  <c r="E78"/>
  <c r="D78"/>
  <c r="C78"/>
  <c r="F78"/>
  <c r="F66"/>
  <c r="F58"/>
  <c r="F57"/>
  <c r="F56"/>
  <c r="F55"/>
  <c r="F54"/>
  <c r="F53"/>
  <c r="F52"/>
  <c r="F51"/>
  <c r="F50"/>
  <c r="F59" s="1"/>
  <c r="E44"/>
  <c r="D44"/>
  <c r="C44"/>
  <c r="F44"/>
  <c r="C36"/>
  <c r="F31"/>
  <c r="F20"/>
  <c r="F36" s="1"/>
  <c r="F49" s="1"/>
  <c r="F64" s="1"/>
  <c r="F71" s="1"/>
  <c r="F83" s="1"/>
  <c r="F102" s="1"/>
  <c r="F120" s="1"/>
  <c r="F134" s="1"/>
  <c r="F146" s="1"/>
  <c r="F161" s="1"/>
  <c r="F185" s="1"/>
  <c r="F198" s="1"/>
  <c r="E207" s="1"/>
  <c r="D219" s="1"/>
  <c r="F19"/>
  <c r="F35" s="1"/>
  <c r="F48" s="1"/>
  <c r="F63" s="1"/>
  <c r="F70" s="1"/>
  <c r="F82" s="1"/>
  <c r="F101" s="1"/>
  <c r="F119" s="1"/>
  <c r="F133" s="1"/>
  <c r="F145" s="1"/>
  <c r="F160" s="1"/>
  <c r="F184" s="1"/>
  <c r="F197" s="1"/>
  <c r="E206" s="1"/>
  <c r="D218" s="1"/>
  <c r="E15"/>
  <c r="D15"/>
  <c r="C15"/>
  <c r="F15"/>
  <c r="C193" i="12" l="1"/>
  <c r="C202"/>
  <c r="C15"/>
  <c r="C214"/>
  <c r="F180" i="1"/>
  <c r="F141"/>
  <c r="K51" i="4"/>
  <c r="K52"/>
  <c r="L37"/>
  <c r="L38"/>
  <c r="G12"/>
  <c r="N13"/>
  <c r="G6"/>
  <c r="E13"/>
  <c r="M13"/>
  <c r="C239" i="1"/>
  <c r="E17" i="4" l="1"/>
  <c r="F193" i="1" l="1"/>
  <c r="F17" i="4" l="1"/>
  <c r="G13"/>
  <c r="G17" s="1"/>
</calcChain>
</file>

<file path=xl/sharedStrings.xml><?xml version="1.0" encoding="utf-8"?>
<sst xmlns="http://schemas.openxmlformats.org/spreadsheetml/2006/main" count="1533" uniqueCount="178">
  <si>
    <t>LAPORAN MINGGUAN PROYEK</t>
  </si>
  <si>
    <t>BRAI</t>
  </si>
  <si>
    <t>NO</t>
  </si>
  <si>
    <t>DESKRIPSI</t>
  </si>
  <si>
    <t>MINGGU 2</t>
  </si>
  <si>
    <t>MINGGU 3</t>
  </si>
  <si>
    <t>MINGGU 4</t>
  </si>
  <si>
    <t>MINGGU 5</t>
  </si>
  <si>
    <t>Biaya Desain</t>
  </si>
  <si>
    <t>Biaya Balik Nama sertifikat</t>
  </si>
  <si>
    <t>Biaya Material</t>
  </si>
  <si>
    <t>Biaya Consumable</t>
  </si>
  <si>
    <t>Biaya Upah</t>
  </si>
  <si>
    <t>Biaya Konsumsi</t>
  </si>
  <si>
    <t>Biaya BBM</t>
  </si>
  <si>
    <t>Kasbon Pak Sis</t>
  </si>
  <si>
    <t>Biaya Lain-Lain</t>
  </si>
  <si>
    <t>TOTAL PENGELUARAN</t>
  </si>
  <si>
    <t>FISH OIL DOSING SYSTEM</t>
  </si>
  <si>
    <t>Fee Marketing</t>
  </si>
  <si>
    <t>Subcont Electrical</t>
  </si>
  <si>
    <t>Baiaya Consumable</t>
  </si>
  <si>
    <t>Biaya Transportasi</t>
  </si>
  <si>
    <t>Biaya Akomodasi</t>
  </si>
  <si>
    <t>Biaya Administrasi</t>
  </si>
  <si>
    <t>Biaya Lain-lain</t>
  </si>
  <si>
    <t>PANDEMI</t>
  </si>
  <si>
    <t>Biaya Alat</t>
  </si>
  <si>
    <t>Biaya BBM &amp; Operasional</t>
  </si>
  <si>
    <t>Biaya Listrik, Internet &amp; Air</t>
  </si>
  <si>
    <t>MASJID BUNGAH</t>
  </si>
  <si>
    <t>Biaya Sewa Workshop</t>
  </si>
  <si>
    <t>Biaya Fee Marketing</t>
  </si>
  <si>
    <t>WWTP KEDIRI PT.GUDANG GARAM</t>
  </si>
  <si>
    <t>PEKERJAAN P. FERRY</t>
  </si>
  <si>
    <t>Kasbon Awal</t>
  </si>
  <si>
    <t>Biaya Bensin &amp; Operasional</t>
  </si>
  <si>
    <t>Biaya BBM Lain-lain</t>
  </si>
  <si>
    <t>PT. INDO PLASTIK SINERGI</t>
  </si>
  <si>
    <t>Biaya Legalitas</t>
  </si>
  <si>
    <t xml:space="preserve">Biaya Mesin </t>
  </si>
  <si>
    <t>Biaya Pengurugan</t>
  </si>
  <si>
    <t>Biaya Bor Sumur</t>
  </si>
  <si>
    <t>Biaya Pemasangan JBST</t>
  </si>
  <si>
    <t>Peresmian</t>
  </si>
  <si>
    <t>PEKERJAAN PETRO 1</t>
  </si>
  <si>
    <t>Biaya Modal</t>
  </si>
  <si>
    <t>Listrik Workshop</t>
  </si>
  <si>
    <t>Biaya APD</t>
  </si>
  <si>
    <t>Deposit</t>
  </si>
  <si>
    <t>Biaya Sewa &amp; Lain-lain</t>
  </si>
  <si>
    <t>Kasbon Pak Andik</t>
  </si>
  <si>
    <t>PEKERJAAN PETRO 2</t>
  </si>
  <si>
    <t>Biaya Sewa</t>
  </si>
  <si>
    <t>PEKERJAAN KANDANG</t>
  </si>
  <si>
    <t>Pembelian burung</t>
  </si>
  <si>
    <t>Biaya Pak Burung</t>
  </si>
  <si>
    <t>Pembelian Glodok</t>
  </si>
  <si>
    <t>PEKERJAAN MENDATANG</t>
  </si>
  <si>
    <t>Biaya Telkom &amp; Listrik</t>
  </si>
  <si>
    <t>BPJS &amp; Firstmedia Pak Eko</t>
  </si>
  <si>
    <t>PEKERJAAN SYNGENTA</t>
  </si>
  <si>
    <t>Pak Aziz</t>
  </si>
  <si>
    <t>Biaya Office Container</t>
  </si>
  <si>
    <t>Biaya Pancang</t>
  </si>
  <si>
    <t>Biaya Asuransi</t>
  </si>
  <si>
    <t>Biaya Sirtu</t>
  </si>
  <si>
    <t>Biaya Administrasi &amp; ATK</t>
  </si>
  <si>
    <t>Biaya BBM dan Operasional</t>
  </si>
  <si>
    <t>Biaya Sewa Alat Berat</t>
  </si>
  <si>
    <t>Biaya Sewa dan Service</t>
  </si>
  <si>
    <t>Biaya Antigen</t>
  </si>
  <si>
    <t>PEKERJAAN FABRIKASI &amp; TRIAL ASSEMBLY (PT.RKU)</t>
  </si>
  <si>
    <t>PEKERJAAN RBI MALUKU</t>
  </si>
  <si>
    <t>Biaya Fee</t>
  </si>
  <si>
    <t>PEKERJAAN BKD SURABAYA</t>
  </si>
  <si>
    <t>Baiaya Alat</t>
  </si>
  <si>
    <t>RENOVASI KANTOR</t>
  </si>
  <si>
    <t xml:space="preserve">   </t>
  </si>
  <si>
    <t>Taman</t>
  </si>
  <si>
    <t>Gresik, 29 Oktober 2022</t>
  </si>
  <si>
    <t>Dibuat oleh,</t>
  </si>
  <si>
    <t>Mengetahui</t>
  </si>
  <si>
    <t>NURUL HIDAYAH K S</t>
  </si>
  <si>
    <t>WINARKO</t>
  </si>
  <si>
    <t>President Director</t>
  </si>
  <si>
    <t>MINGGU 1</t>
  </si>
  <si>
    <t>Gresik, 29 Januari 2022</t>
  </si>
  <si>
    <t>Gresik, 26 Februari 2022</t>
  </si>
  <si>
    <t xml:space="preserve">LAPORAN PENGELUARAN PROYEK </t>
  </si>
  <si>
    <t>NAMA PROYEK</t>
  </si>
  <si>
    <t>NILAI KONTRAK</t>
  </si>
  <si>
    <t>ADDITIONAL</t>
  </si>
  <si>
    <t>ANGGARAN (20%)</t>
  </si>
  <si>
    <t>PENGELUARAN s/d MINGGU INI</t>
  </si>
  <si>
    <t xml:space="preserve">SISA ANGGARAN </t>
  </si>
  <si>
    <t>KETERANGAN</t>
  </si>
  <si>
    <t xml:space="preserve"> </t>
  </si>
  <si>
    <t>INVOICE KELUAR</t>
  </si>
  <si>
    <t>INVOICE SUDAH DIBAYAR</t>
  </si>
  <si>
    <t>KEKURANGAN</t>
  </si>
  <si>
    <t>INVOICE YANG BELUM DITAGIHKAN</t>
  </si>
  <si>
    <t>PEKERJAAN P.FERRY</t>
  </si>
  <si>
    <t>PETRO 2</t>
  </si>
  <si>
    <t>KANDANG</t>
  </si>
  <si>
    <t>SYNGENTA</t>
  </si>
  <si>
    <t>PT. RKU</t>
  </si>
  <si>
    <t>RBI MALUKU</t>
  </si>
  <si>
    <t>BKD SURABAYA</t>
  </si>
  <si>
    <t>TOTAL</t>
  </si>
  <si>
    <t>Dibuat  oleh,</t>
  </si>
  <si>
    <t>Mengetahui,</t>
  </si>
  <si>
    <t xml:space="preserve">WINARKO </t>
  </si>
  <si>
    <t>ADDITIONAL PROYEK</t>
  </si>
  <si>
    <t>Additional Etex</t>
  </si>
  <si>
    <t>Material CNP</t>
  </si>
  <si>
    <t>Absensi Tenaga kerja dll 1</t>
  </si>
  <si>
    <t>Absensi Tenaga kerja dll 2</t>
  </si>
  <si>
    <t>Cargill</t>
  </si>
  <si>
    <t>Fish oil</t>
  </si>
  <si>
    <t>Absendi Tenaga kerja dll 3</t>
  </si>
  <si>
    <t>CSD</t>
  </si>
  <si>
    <t>Absensi Tenaga Kerja dll 4</t>
  </si>
  <si>
    <t>HMI</t>
  </si>
  <si>
    <t xml:space="preserve">Additional Etex 1 </t>
  </si>
  <si>
    <t>ADD FO</t>
  </si>
  <si>
    <t>ADD CSD</t>
  </si>
  <si>
    <t>Additional PBB</t>
  </si>
  <si>
    <t>Flashing</t>
  </si>
  <si>
    <t>Penggantian atap kanopi</t>
  </si>
  <si>
    <t>Pengeluaran</t>
  </si>
  <si>
    <t>FO</t>
  </si>
  <si>
    <t>Additional Tugu</t>
  </si>
  <si>
    <t>Pemasangan Speaker Tugu</t>
  </si>
  <si>
    <t>Additional Archikon KIB</t>
  </si>
  <si>
    <t>Pipa Penggantung Kanopi</t>
  </si>
  <si>
    <t>Injectable Mortar Chemical Anchor</t>
  </si>
  <si>
    <t>Tono</t>
  </si>
  <si>
    <t>Support Hoist + Scaffolding</t>
  </si>
  <si>
    <t>Jasa Pemasangan Insulasi Atap + Talang</t>
  </si>
  <si>
    <t>Jasa Bongkar Pasang / Modif Rafter &amp; Overstack</t>
  </si>
  <si>
    <t>Jasa Pemasangan Separator Lift</t>
  </si>
  <si>
    <t>SISA</t>
  </si>
  <si>
    <t>Kanopi Lantai 5</t>
  </si>
  <si>
    <t>Additional Cafe Resto</t>
  </si>
  <si>
    <t>Addendum</t>
  </si>
  <si>
    <t>Ajinomoto</t>
  </si>
  <si>
    <t>Addendum P/O ke 2</t>
  </si>
  <si>
    <t>RS HAJI</t>
  </si>
  <si>
    <t>Invoice ke 2</t>
  </si>
  <si>
    <t>Bongkar Baja UNM</t>
  </si>
  <si>
    <t>Additional Data dari Mas Dimas</t>
  </si>
  <si>
    <t>dr. Soetomo</t>
  </si>
  <si>
    <t>Penawaran ke 2</t>
  </si>
  <si>
    <t>UM MART UNM</t>
  </si>
  <si>
    <t>Additional data dari Mas Dimas</t>
  </si>
  <si>
    <t>Perhitungan MC-100</t>
  </si>
  <si>
    <t>FIA UB</t>
  </si>
  <si>
    <t xml:space="preserve">Additional </t>
  </si>
  <si>
    <t>Transportasi Urgent FIA UB</t>
  </si>
  <si>
    <t>CANOPY PT.YMEI</t>
  </si>
  <si>
    <t>PO ke 2</t>
  </si>
  <si>
    <t>Armada kirim material ke site</t>
  </si>
  <si>
    <t>Rapid 5 (edi, hadi, danang, masud, eli)</t>
  </si>
  <si>
    <t xml:space="preserve">PO ke 3 </t>
  </si>
  <si>
    <t>Gresik, 26 Maret 2022</t>
  </si>
  <si>
    <t>PEKERJAAN MENDATANG (P. FERRY)</t>
  </si>
  <si>
    <t>Gresik, 23 April 2022</t>
  </si>
  <si>
    <t>Gresik, 28 Mei 2022</t>
  </si>
  <si>
    <t>Kasbon Operasional P.Imam</t>
  </si>
  <si>
    <t>PEKERJAAN PETRO</t>
  </si>
  <si>
    <t>Gresik, 02 Juli 2022</t>
  </si>
  <si>
    <t>Gresik, 30 Juli 2022</t>
  </si>
  <si>
    <t>Kasbon Operasional</t>
  </si>
  <si>
    <t>Gresik, 03 September 2022</t>
  </si>
  <si>
    <t>Gresik, 01 Oktober 2022</t>
  </si>
  <si>
    <t>MINGGUAN (05 November 2022)</t>
  </si>
  <si>
    <t>Gresik, 05 November 2022</t>
  </si>
</sst>
</file>

<file path=xl/styles.xml><?xml version="1.0" encoding="utf-8"?>
<styleSheet xmlns="http://schemas.openxmlformats.org/spreadsheetml/2006/main">
  <numFmts count="6">
    <numFmt numFmtId="164" formatCode="_([$Rp-421]* #,##0.00_);_([$Rp-421]* \(#,##0.00\);_([$Rp-421]* &quot;-&quot;??_);_(@_)"/>
    <numFmt numFmtId="165" formatCode="[$-421]dd\ mmmm\ yyyy;@"/>
    <numFmt numFmtId="166" formatCode="_(&quot;Rp&quot;* #,##0_);_(&quot;Rp&quot;* \(#,##0\);_(&quot;Rp&quot;* &quot;-&quot;_);_(@_)"/>
    <numFmt numFmtId="167" formatCode="_(&quot;Rp&quot;* #,##0.00_);_(&quot;Rp&quot;* \(#,##0.00\);_(&quot;Rp&quot;* &quot;-&quot;_);_(@_)"/>
    <numFmt numFmtId="168" formatCode="[$-F800]dddd\,\ mmmm\ dd\,\ yyyy"/>
    <numFmt numFmtId="169" formatCode="_(&quot;Rp&quot;* #,##0.00_);_(&quot;Rp&quot;* \(#,##0.00\);_(&quot;Rp&quot;* &quot;-&quot;??_);_(@_)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167" fontId="5" fillId="0" borderId="4" xfId="1" applyNumberFormat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7" fontId="4" fillId="0" borderId="2" xfId="1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167" fontId="0" fillId="0" borderId="4" xfId="1" applyNumberFormat="1" applyFont="1" applyBorder="1"/>
    <xf numFmtId="0" fontId="0" fillId="0" borderId="3" xfId="0" applyBorder="1"/>
    <xf numFmtId="167" fontId="0" fillId="0" borderId="3" xfId="1" applyNumberFormat="1" applyFont="1" applyBorder="1"/>
    <xf numFmtId="167" fontId="5" fillId="0" borderId="4" xfId="0" applyNumberFormat="1" applyFont="1" applyBorder="1" applyAlignment="1">
      <alignment horizontal="center" vertical="center"/>
    </xf>
    <xf numFmtId="167" fontId="4" fillId="0" borderId="0" xfId="1" applyNumberFormat="1" applyFont="1" applyFill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8" fontId="4" fillId="0" borderId="7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167" fontId="5" fillId="0" borderId="7" xfId="1" applyNumberFormat="1" applyFont="1" applyFill="1" applyBorder="1" applyAlignment="1">
      <alignment horizontal="left" vertical="center"/>
    </xf>
    <xf numFmtId="165" fontId="4" fillId="0" borderId="7" xfId="0" applyNumberFormat="1" applyFont="1" applyFill="1" applyBorder="1" applyAlignment="1">
      <alignment horizontal="center" vertical="center"/>
    </xf>
    <xf numFmtId="167" fontId="5" fillId="0" borderId="8" xfId="1" applyNumberFormat="1" applyFont="1" applyFill="1" applyBorder="1" applyAlignment="1">
      <alignment horizontal="left" vertical="center"/>
    </xf>
    <xf numFmtId="167" fontId="5" fillId="0" borderId="8" xfId="1" applyNumberFormat="1" applyFont="1" applyFill="1" applyBorder="1" applyAlignment="1">
      <alignment horizontal="center" vertical="center"/>
    </xf>
    <xf numFmtId="168" fontId="4" fillId="0" borderId="5" xfId="0" applyNumberFormat="1" applyFont="1" applyFill="1" applyBorder="1" applyAlignment="1">
      <alignment horizontal="center" vertical="center"/>
    </xf>
    <xf numFmtId="167" fontId="5" fillId="0" borderId="8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167" fontId="5" fillId="0" borderId="8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7" fontId="0" fillId="0" borderId="0" xfId="0" applyNumberFormat="1"/>
    <xf numFmtId="164" fontId="4" fillId="0" borderId="9" xfId="0" applyNumberFormat="1" applyFont="1" applyBorder="1" applyAlignment="1">
      <alignment horizontal="center" vertical="center"/>
    </xf>
    <xf numFmtId="168" fontId="4" fillId="0" borderId="9" xfId="0" applyNumberFormat="1" applyFont="1" applyBorder="1" applyAlignment="1">
      <alignment horizontal="center" vertical="center"/>
    </xf>
    <xf numFmtId="167" fontId="5" fillId="0" borderId="9" xfId="1" applyNumberFormat="1" applyFont="1" applyFill="1" applyBorder="1" applyAlignment="1">
      <alignment horizontal="left" vertical="center"/>
    </xf>
    <xf numFmtId="167" fontId="4" fillId="0" borderId="9" xfId="1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left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8" fontId="4" fillId="0" borderId="3" xfId="0" applyNumberFormat="1" applyFont="1" applyFill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8" fontId="4" fillId="0" borderId="2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8" fontId="4" fillId="0" borderId="12" xfId="0" applyNumberFormat="1" applyFont="1" applyFill="1" applyBorder="1" applyAlignment="1">
      <alignment horizontal="center" vertical="center"/>
    </xf>
    <xf numFmtId="167" fontId="4" fillId="0" borderId="12" xfId="1" applyNumberFormat="1" applyFont="1" applyFill="1" applyBorder="1" applyAlignment="1">
      <alignment horizontal="center" vertical="center"/>
    </xf>
    <xf numFmtId="167" fontId="4" fillId="0" borderId="8" xfId="1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9" fontId="9" fillId="2" borderId="14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164" fontId="0" fillId="3" borderId="16" xfId="0" applyNumberFormat="1" applyFill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0" fillId="0" borderId="16" xfId="0" applyBorder="1"/>
    <xf numFmtId="166" fontId="0" fillId="0" borderId="0" xfId="0" applyNumberFormat="1"/>
    <xf numFmtId="164" fontId="0" fillId="0" borderId="0" xfId="0" applyNumberFormat="1"/>
    <xf numFmtId="0" fontId="0" fillId="0" borderId="14" xfId="0" applyBorder="1" applyAlignment="1">
      <alignment vertical="center"/>
    </xf>
    <xf numFmtId="164" fontId="0" fillId="3" borderId="14" xfId="0" applyNumberFormat="1" applyFill="1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/>
    <xf numFmtId="169" fontId="0" fillId="0" borderId="0" xfId="0" applyNumberFormat="1" applyAlignment="1">
      <alignment horizontal="center" vertical="center"/>
    </xf>
    <xf numFmtId="169" fontId="0" fillId="0" borderId="0" xfId="0" applyNumberFormat="1"/>
    <xf numFmtId="164" fontId="0" fillId="0" borderId="0" xfId="0" applyNumberForma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6" fontId="0" fillId="0" borderId="0" xfId="1" applyFont="1"/>
    <xf numFmtId="0" fontId="4" fillId="0" borderId="2" xfId="0" applyFont="1" applyBorder="1" applyAlignment="1">
      <alignment horizontal="center"/>
    </xf>
    <xf numFmtId="0" fontId="0" fillId="2" borderId="1" xfId="0" applyFill="1" applyBorder="1"/>
    <xf numFmtId="167" fontId="0" fillId="0" borderId="5" xfId="1" applyNumberFormat="1" applyFont="1" applyBorder="1"/>
    <xf numFmtId="167" fontId="0" fillId="3" borderId="8" xfId="1" applyNumberFormat="1" applyFont="1" applyFill="1" applyBorder="1"/>
    <xf numFmtId="167" fontId="0" fillId="3" borderId="4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7" fontId="0" fillId="3" borderId="6" xfId="1" applyNumberFormat="1" applyFont="1" applyFill="1" applyBorder="1"/>
    <xf numFmtId="0" fontId="0" fillId="0" borderId="13" xfId="0" applyBorder="1"/>
    <xf numFmtId="167" fontId="0" fillId="2" borderId="2" xfId="0" applyNumberFormat="1" applyFill="1" applyBorder="1"/>
    <xf numFmtId="167" fontId="5" fillId="0" borderId="0" xfId="1" applyNumberFormat="1" applyFont="1"/>
    <xf numFmtId="167" fontId="0" fillId="2" borderId="0" xfId="0" applyNumberFormat="1" applyFill="1"/>
    <xf numFmtId="167" fontId="0" fillId="3" borderId="5" xfId="1" applyNumberFormat="1" applyFont="1" applyFill="1" applyBorder="1"/>
    <xf numFmtId="0" fontId="0" fillId="0" borderId="8" xfId="0" applyBorder="1"/>
    <xf numFmtId="0" fontId="0" fillId="3" borderId="3" xfId="0" applyFill="1" applyBorder="1"/>
    <xf numFmtId="164" fontId="0" fillId="0" borderId="20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3" borderId="13" xfId="0" applyFill="1" applyBorder="1"/>
    <xf numFmtId="164" fontId="0" fillId="0" borderId="0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7" fontId="0" fillId="2" borderId="7" xfId="1" applyNumberFormat="1" applyFont="1" applyFill="1" applyBorder="1"/>
    <xf numFmtId="0" fontId="0" fillId="2" borderId="12" xfId="0" applyFill="1" applyBorder="1"/>
    <xf numFmtId="167" fontId="0" fillId="2" borderId="2" xfId="1" applyNumberFormat="1" applyFont="1" applyFill="1" applyBorder="1"/>
    <xf numFmtId="164" fontId="0" fillId="2" borderId="0" xfId="0" applyNumberFormat="1" applyFill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9" xfId="0" applyFill="1" applyBorder="1" applyAlignment="1">
      <alignment horizontal="left"/>
    </xf>
    <xf numFmtId="167" fontId="0" fillId="3" borderId="3" xfId="1" applyNumberFormat="1" applyFont="1" applyFill="1" applyBorder="1"/>
    <xf numFmtId="0" fontId="0" fillId="0" borderId="5" xfId="0" applyBorder="1"/>
    <xf numFmtId="167" fontId="0" fillId="2" borderId="12" xfId="1" applyNumberFormat="1" applyFont="1" applyFill="1" applyBorder="1"/>
    <xf numFmtId="167" fontId="0" fillId="0" borderId="9" xfId="1" applyNumberFormat="1" applyFont="1" applyBorder="1"/>
    <xf numFmtId="167" fontId="0" fillId="0" borderId="13" xfId="1" applyNumberFormat="1" applyFont="1" applyBorder="1"/>
    <xf numFmtId="0" fontId="0" fillId="2" borderId="11" xfId="0" applyFill="1" applyBorder="1"/>
    <xf numFmtId="0" fontId="0" fillId="3" borderId="10" xfId="0" applyFill="1" applyBorder="1"/>
    <xf numFmtId="0" fontId="0" fillId="3" borderId="0" xfId="0" applyFill="1" applyBorder="1"/>
    <xf numFmtId="0" fontId="0" fillId="0" borderId="8" xfId="0" applyBorder="1" applyAlignment="1">
      <alignment horizontal="left"/>
    </xf>
    <xf numFmtId="167" fontId="0" fillId="2" borderId="5" xfId="1" applyNumberFormat="1" applyFont="1" applyFill="1" applyBorder="1"/>
    <xf numFmtId="0" fontId="0" fillId="0" borderId="19" xfId="0" applyBorder="1"/>
    <xf numFmtId="167" fontId="0" fillId="3" borderId="0" xfId="1" applyNumberFormat="1" applyFont="1" applyFill="1"/>
    <xf numFmtId="164" fontId="4" fillId="0" borderId="0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167" fontId="5" fillId="0" borderId="0" xfId="1" applyNumberFormat="1" applyFont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center" vertical="center"/>
    </xf>
    <xf numFmtId="167" fontId="4" fillId="0" borderId="2" xfId="0" applyNumberFormat="1" applyFont="1" applyFill="1" applyBorder="1" applyAlignment="1">
      <alignment horizontal="center" vertical="center"/>
    </xf>
    <xf numFmtId="167" fontId="5" fillId="0" borderId="4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13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MASJID%20BUNGA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SYNGENT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FABRIKASI%20&amp;%20TRIAL%20ASSEMBLY%20PT.RKU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RBI%20MALUKU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NYUT/PR/PENGELUARAN%20BKD%20SURABAYA%20(Autosaved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RENOVASI%20KAN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PROYEK%20PET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AK%20EKO/PENGELUARAN%20PRIBADI%20PAK%20EK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SELAMA%20PANDEM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K%20PAK%20FERRY/PENGELUARAN%20PAK%20FERRY%20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INDO%20PLASS%20(Autosaved)%20-%20Cop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T.%20INDOPLASS/PENGELUARAN%20PABRIK%20BARU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KANDANG%20BURU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ENGELUARAN%20PEKERJAAN%20MENDATA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 Fee"/>
      <sheetName val="kwt dp fee masjid"/>
      <sheetName val="kwt fee masjid 1"/>
      <sheetName val="kwt pelunasan fee"/>
      <sheetName val="PENGELUAR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3">
          <cell r="E13">
            <v>35000000</v>
          </cell>
        </row>
        <row r="20">
          <cell r="E20">
            <v>11512500</v>
          </cell>
        </row>
        <row r="35">
          <cell r="E35">
            <v>247760828</v>
          </cell>
        </row>
        <row r="92">
          <cell r="E92">
            <v>15495676</v>
          </cell>
        </row>
        <row r="122">
          <cell r="E122">
            <v>117424322</v>
          </cell>
        </row>
        <row r="151">
          <cell r="E151">
            <v>2306500</v>
          </cell>
        </row>
        <row r="193">
          <cell r="E193">
            <v>2385500</v>
          </cell>
        </row>
        <row r="198">
          <cell r="E198">
            <v>101000</v>
          </cell>
        </row>
        <row r="259">
          <cell r="E259">
            <v>15659300</v>
          </cell>
        </row>
      </sheetData>
      <sheetData sheetId="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ENGELUARAN"/>
      <sheetName val="ALAT"/>
      <sheetName val="PAK FERRY"/>
      <sheetName val="PAK AZIZ"/>
      <sheetName val="CATATAN PP"/>
    </sheetNames>
    <sheetDataSet>
      <sheetData sheetId="0">
        <row r="11">
          <cell r="E11">
            <v>23200000</v>
          </cell>
        </row>
        <row r="20">
          <cell r="E20">
            <v>26000000</v>
          </cell>
        </row>
        <row r="29">
          <cell r="E29">
            <v>84363639</v>
          </cell>
        </row>
        <row r="35">
          <cell r="E35">
            <v>6187500</v>
          </cell>
        </row>
        <row r="49">
          <cell r="E49">
            <v>55720000</v>
          </cell>
        </row>
        <row r="66">
          <cell r="E66">
            <v>34621500</v>
          </cell>
        </row>
        <row r="108">
          <cell r="E108">
            <v>8039600</v>
          </cell>
        </row>
        <row r="121">
          <cell r="E121">
            <v>110213353.5</v>
          </cell>
        </row>
        <row r="145">
          <cell r="E145">
            <v>1390000</v>
          </cell>
        </row>
        <row r="194">
          <cell r="E194">
            <v>2630000</v>
          </cell>
        </row>
        <row r="256">
          <cell r="E256">
            <v>6809000</v>
          </cell>
        </row>
        <row r="267">
          <cell r="E267">
            <v>5182000</v>
          </cell>
        </row>
        <row r="320">
          <cell r="E320">
            <v>17187880</v>
          </cell>
        </row>
        <row r="355">
          <cell r="E355">
            <v>12065000</v>
          </cell>
        </row>
        <row r="380">
          <cell r="E380">
            <v>67963000</v>
          </cell>
        </row>
        <row r="391">
          <cell r="E391">
            <v>3212000</v>
          </cell>
        </row>
        <row r="426">
          <cell r="E426">
            <v>2131000</v>
          </cell>
        </row>
        <row r="464">
          <cell r="E464">
            <v>17666866</v>
          </cell>
        </row>
        <row r="467">
          <cell r="E467">
            <v>484582338.5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15">
          <cell r="E15">
            <v>19461620</v>
          </cell>
        </row>
        <row r="114">
          <cell r="E114">
            <v>19763526</v>
          </cell>
        </row>
        <row r="123">
          <cell r="E123">
            <v>43990000</v>
          </cell>
        </row>
        <row r="153">
          <cell r="E153">
            <v>1919000</v>
          </cell>
        </row>
        <row r="164">
          <cell r="E164">
            <v>450000</v>
          </cell>
        </row>
        <row r="192">
          <cell r="E192">
            <v>8955500</v>
          </cell>
        </row>
        <row r="203">
          <cell r="E203">
            <v>812000</v>
          </cell>
        </row>
        <row r="206">
          <cell r="E206">
            <v>95351646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10">
          <cell r="E10">
            <v>30000000</v>
          </cell>
        </row>
        <row r="28">
          <cell r="E28">
            <v>48513110</v>
          </cell>
        </row>
        <row r="76">
          <cell r="E76">
            <v>787000</v>
          </cell>
        </row>
        <row r="125">
          <cell r="E125">
            <v>79300110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81">
          <cell r="E81">
            <v>9345187.5</v>
          </cell>
        </row>
        <row r="90">
          <cell r="E90">
            <v>21712500</v>
          </cell>
        </row>
        <row r="115">
          <cell r="E115">
            <v>1326000</v>
          </cell>
        </row>
        <row r="125">
          <cell r="E125">
            <v>695000</v>
          </cell>
        </row>
        <row r="147">
          <cell r="E147">
            <v>5263500</v>
          </cell>
        </row>
        <row r="163">
          <cell r="E163">
            <v>1530200</v>
          </cell>
        </row>
        <row r="166">
          <cell r="E166">
            <v>39872387.5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18">
          <cell r="E18">
            <v>2614500</v>
          </cell>
        </row>
        <row r="38">
          <cell r="E38">
            <v>493000</v>
          </cell>
        </row>
        <row r="47">
          <cell r="E47">
            <v>2882000</v>
          </cell>
        </row>
        <row r="57">
          <cell r="E57">
            <v>35000</v>
          </cell>
        </row>
        <row r="75">
          <cell r="E75">
            <v>10400000</v>
          </cell>
        </row>
        <row r="91">
          <cell r="E91">
            <v>105000</v>
          </cell>
        </row>
        <row r="94">
          <cell r="E94">
            <v>16529500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etro 1"/>
      <sheetName val="Petro 1 Pak Andik"/>
      <sheetName val="Petro 2"/>
      <sheetName val="Catatan Petro 2"/>
      <sheetName val="catatan (2)"/>
      <sheetName val="catatan update"/>
      <sheetName val="catatan update (2)"/>
      <sheetName val="Sheet3"/>
      <sheetName val="Sheet2"/>
    </sheetNames>
    <sheetDataSet>
      <sheetData sheetId="0">
        <row r="71">
          <cell r="E71">
            <v>24581375</v>
          </cell>
        </row>
        <row r="99">
          <cell r="E99">
            <v>1279250</v>
          </cell>
        </row>
        <row r="120">
          <cell r="E120">
            <v>582000</v>
          </cell>
        </row>
        <row r="127">
          <cell r="E127">
            <v>0</v>
          </cell>
        </row>
        <row r="145">
          <cell r="E145">
            <v>2500000</v>
          </cell>
        </row>
      </sheetData>
      <sheetData sheetId="1">
        <row r="9">
          <cell r="E9">
            <v>0</v>
          </cell>
        </row>
        <row r="22">
          <cell r="E22">
            <v>238500</v>
          </cell>
        </row>
        <row r="63">
          <cell r="E63">
            <v>10292217</v>
          </cell>
        </row>
        <row r="66">
          <cell r="E66">
            <v>1200000</v>
          </cell>
        </row>
        <row r="83">
          <cell r="E83">
            <v>126000</v>
          </cell>
        </row>
        <row r="110">
          <cell r="E110">
            <v>697000</v>
          </cell>
        </row>
        <row r="143">
          <cell r="E143">
            <v>5093000</v>
          </cell>
        </row>
      </sheetData>
      <sheetData sheetId="2">
        <row r="24">
          <cell r="E24">
            <v>396000</v>
          </cell>
        </row>
        <row r="51">
          <cell r="E51">
            <v>7578911</v>
          </cell>
        </row>
        <row r="59">
          <cell r="E59">
            <v>19705625</v>
          </cell>
        </row>
        <row r="66">
          <cell r="E66">
            <v>10000</v>
          </cell>
        </row>
        <row r="87">
          <cell r="E87">
            <v>1720000</v>
          </cell>
        </row>
        <row r="94">
          <cell r="E94">
            <v>179200</v>
          </cell>
        </row>
        <row r="103">
          <cell r="E103">
            <v>2894000</v>
          </cell>
        </row>
        <row r="115">
          <cell r="E115">
            <v>398500</v>
          </cell>
        </row>
        <row r="119">
          <cell r="E119">
            <v>32882236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NOV BRAI"/>
      <sheetName val="Sheet3"/>
      <sheetName val="Sheet2"/>
    </sheetNames>
    <sheetDataSet>
      <sheetData sheetId="0"/>
      <sheetData sheetId="1">
        <row r="10">
          <cell r="E10">
            <v>6000000</v>
          </cell>
        </row>
        <row r="15">
          <cell r="E15">
            <v>1500000</v>
          </cell>
        </row>
        <row r="221">
          <cell r="E221">
            <v>158282150</v>
          </cell>
        </row>
        <row r="296">
          <cell r="E296">
            <v>4817100</v>
          </cell>
        </row>
        <row r="369">
          <cell r="E369">
            <v>142191828</v>
          </cell>
        </row>
        <row r="382">
          <cell r="E382">
            <v>180000</v>
          </cell>
        </row>
        <row r="394">
          <cell r="E394">
            <v>478500</v>
          </cell>
        </row>
        <row r="403">
          <cell r="E403">
            <v>17000000</v>
          </cell>
        </row>
        <row r="413">
          <cell r="E413">
            <v>469000</v>
          </cell>
        </row>
        <row r="416">
          <cell r="E416">
            <v>330918578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ENGELUARAN"/>
      <sheetName val="Sheet3"/>
    </sheetNames>
    <sheetDataSet>
      <sheetData sheetId="0">
        <row r="43">
          <cell r="E43">
            <v>2200000</v>
          </cell>
        </row>
        <row r="68">
          <cell r="E68">
            <v>2248500</v>
          </cell>
        </row>
        <row r="99">
          <cell r="E99">
            <v>292000</v>
          </cell>
        </row>
        <row r="133">
          <cell r="E133">
            <v>2188000</v>
          </cell>
        </row>
        <row r="156">
          <cell r="E156">
            <v>16978310</v>
          </cell>
        </row>
        <row r="190">
          <cell r="E190">
            <v>12087500</v>
          </cell>
        </row>
        <row r="230">
          <cell r="E230">
            <v>14729500</v>
          </cell>
        </row>
        <row r="233">
          <cell r="E233">
            <v>50723810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10">
          <cell r="E10">
            <v>50000000</v>
          </cell>
        </row>
        <row r="20">
          <cell r="E20">
            <v>9367500</v>
          </cell>
        </row>
        <row r="36">
          <cell r="E36">
            <v>10457500</v>
          </cell>
        </row>
        <row r="61">
          <cell r="E61">
            <v>1222000</v>
          </cell>
        </row>
        <row r="80">
          <cell r="E80">
            <v>5575000</v>
          </cell>
        </row>
        <row r="107">
          <cell r="E107">
            <v>20365300</v>
          </cell>
        </row>
        <row r="110">
          <cell r="E110">
            <v>96987300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ENGELUARAN"/>
      <sheetName val="PAK BUDI"/>
      <sheetName val="BAJA"/>
      <sheetName val="LAIN-LAIN"/>
      <sheetName val="MATERIAL BAJA"/>
      <sheetName val="PERALATAN"/>
      <sheetName val="MEKAR JAYA"/>
      <sheetName val="PERESMIAN"/>
      <sheetName val="PENGELUARAN BARU"/>
      <sheetName val="PRODUKSI"/>
      <sheetName val="BAHAN BAKU"/>
      <sheetName val="ARUS KAS"/>
      <sheetName val="SALDO BANK"/>
      <sheetName val="estimasi 3-1"/>
      <sheetName val="Sheet1"/>
      <sheetName val="Sheet2"/>
    </sheetNames>
    <sheetDataSet>
      <sheetData sheetId="0">
        <row r="15">
          <cell r="E15">
            <v>2500000</v>
          </cell>
        </row>
        <row r="140">
          <cell r="E140">
            <v>183360500</v>
          </cell>
        </row>
        <row r="337">
          <cell r="E337">
            <v>14340100</v>
          </cell>
        </row>
        <row r="393">
          <cell r="E393">
            <v>4300800</v>
          </cell>
        </row>
        <row r="416">
          <cell r="E416">
            <v>85863500</v>
          </cell>
        </row>
        <row r="534">
          <cell r="E534">
            <v>7963300</v>
          </cell>
        </row>
        <row r="659">
          <cell r="E659">
            <v>8453500</v>
          </cell>
        </row>
        <row r="711">
          <cell r="E711">
            <v>8958000</v>
          </cell>
        </row>
        <row r="717">
          <cell r="E717">
            <v>523840400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3">
          <cell r="E13">
            <v>1808700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ENGELUARAN"/>
      <sheetName val="PAK BUDI"/>
      <sheetName val="BAJA"/>
      <sheetName val="LAIN-LAIN"/>
      <sheetName val="MATERIAL BAJA"/>
      <sheetName val="PERALATAN"/>
      <sheetName val="MEKAR JAYA"/>
      <sheetName val="Sheet2"/>
      <sheetName val="estimasi 3-1"/>
      <sheetName val="BAHAN BAKU"/>
      <sheetName val="PRODUKSI"/>
      <sheetName val="Sheet10"/>
      <sheetName val="Sheet10 (2)"/>
    </sheetNames>
    <sheetDataSet>
      <sheetData sheetId="0">
        <row r="14">
          <cell r="E14">
            <v>3500000</v>
          </cell>
        </row>
        <row r="21">
          <cell r="E21">
            <v>135000000</v>
          </cell>
        </row>
        <row r="30">
          <cell r="E30">
            <v>57792000</v>
          </cell>
        </row>
        <row r="37">
          <cell r="E37">
            <v>5000000</v>
          </cell>
        </row>
        <row r="45">
          <cell r="E45">
            <v>8500000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14">
          <cell r="E14">
            <v>7150000</v>
          </cell>
        </row>
        <row r="26">
          <cell r="E26">
            <v>4805000</v>
          </cell>
        </row>
        <row r="46">
          <cell r="E46">
            <v>707000</v>
          </cell>
        </row>
        <row r="55">
          <cell r="E55">
            <v>4072000</v>
          </cell>
        </row>
        <row r="65">
          <cell r="E65">
            <v>30000</v>
          </cell>
        </row>
        <row r="93">
          <cell r="E93">
            <v>289000</v>
          </cell>
        </row>
        <row r="112">
          <cell r="E112">
            <v>17053000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E24">
            <v>2827127</v>
          </cell>
        </row>
        <row r="45">
          <cell r="E45">
            <v>208000</v>
          </cell>
        </row>
        <row r="58">
          <cell r="E58">
            <v>4325000</v>
          </cell>
        </row>
        <row r="85">
          <cell r="E85">
            <v>1690700</v>
          </cell>
        </row>
        <row r="120">
          <cell r="E120">
            <v>1229500</v>
          </cell>
        </row>
        <row r="139">
          <cell r="E139">
            <v>2676002</v>
          </cell>
        </row>
        <row r="149">
          <cell r="E149">
            <v>64000</v>
          </cell>
        </row>
        <row r="160">
          <cell r="E160">
            <v>4264000</v>
          </cell>
        </row>
        <row r="192">
          <cell r="E192">
            <v>4606602</v>
          </cell>
        </row>
        <row r="195">
          <cell r="E195">
            <v>21890931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I13" sqref="I13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86</v>
      </c>
      <c r="D4" s="3" t="s">
        <v>4</v>
      </c>
      <c r="E4" s="3" t="s">
        <v>5</v>
      </c>
      <c r="F4" s="3" t="s">
        <v>6</v>
      </c>
    </row>
    <row r="5" spans="1:6" ht="15.75" thickBot="1">
      <c r="A5" s="140"/>
      <c r="B5" s="142"/>
      <c r="C5" s="16">
        <v>44569</v>
      </c>
      <c r="D5" s="16">
        <v>44576</v>
      </c>
      <c r="E5" s="16">
        <v>44583</v>
      </c>
      <c r="F5" s="16">
        <v>44590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133259150</v>
      </c>
      <c r="D8" s="7">
        <v>141264150</v>
      </c>
      <c r="E8" s="7">
        <v>141264150</v>
      </c>
      <c r="F8" s="7">
        <v>141264150</v>
      </c>
    </row>
    <row r="9" spans="1:6">
      <c r="A9" s="5">
        <v>4</v>
      </c>
      <c r="B9" s="6" t="s">
        <v>11</v>
      </c>
      <c r="C9" s="7">
        <v>3649100</v>
      </c>
      <c r="D9" s="7">
        <v>3649100</v>
      </c>
      <c r="E9" s="7">
        <v>3649100</v>
      </c>
      <c r="F9" s="7">
        <v>3649100</v>
      </c>
    </row>
    <row r="10" spans="1:6">
      <c r="A10" s="5">
        <v>5</v>
      </c>
      <c r="B10" s="6" t="s">
        <v>12</v>
      </c>
      <c r="C10" s="7">
        <v>113052150</v>
      </c>
      <c r="D10" s="7">
        <v>113052150</v>
      </c>
      <c r="E10" s="7">
        <v>113052150</v>
      </c>
      <c r="F10" s="7">
        <v>118956328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400000</v>
      </c>
      <c r="D12" s="7">
        <v>400000</v>
      </c>
      <c r="E12" s="7">
        <v>400000</v>
      </c>
      <c r="F12" s="7">
        <v>400000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275109400</v>
      </c>
      <c r="D15" s="11">
        <f>SUM(D6:D14)</f>
        <v>283114400</v>
      </c>
      <c r="E15" s="11">
        <f>SUM(E6:E14)</f>
        <v>283114400</v>
      </c>
      <c r="F15" s="11">
        <f>SUM(F6:F14)</f>
        <v>289018578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customHeight="1" thickBot="1">
      <c r="A18" s="12"/>
      <c r="B18" s="12"/>
      <c r="C18" s="12"/>
      <c r="D18" s="12"/>
      <c r="E18" s="12"/>
      <c r="F18" s="12"/>
    </row>
    <row r="19" spans="1:6" ht="15.75" thickBot="1">
      <c r="A19" s="139" t="s">
        <v>2</v>
      </c>
      <c r="B19" s="141" t="s">
        <v>3</v>
      </c>
      <c r="C19" s="54" t="str">
        <f>C4</f>
        <v>MINGGU 1</v>
      </c>
      <c r="D19" s="3" t="s">
        <v>4</v>
      </c>
      <c r="E19" s="3" t="s">
        <v>5</v>
      </c>
      <c r="F19" s="3" t="str">
        <f>F4</f>
        <v>MINGGU 4</v>
      </c>
    </row>
    <row r="20" spans="1:6" ht="15.75" thickBot="1">
      <c r="A20" s="140"/>
      <c r="B20" s="142"/>
      <c r="C20" s="55">
        <f>C5</f>
        <v>44569</v>
      </c>
      <c r="D20" s="16">
        <v>44576</v>
      </c>
      <c r="E20" s="16">
        <v>44583</v>
      </c>
      <c r="F20" s="16">
        <f>F5</f>
        <v>44590</v>
      </c>
    </row>
    <row r="21" spans="1:6">
      <c r="A21" s="17">
        <v>1</v>
      </c>
      <c r="B21" s="6" t="s">
        <v>19</v>
      </c>
      <c r="C21" s="7">
        <v>5350000</v>
      </c>
      <c r="D21" s="7">
        <v>5350000</v>
      </c>
      <c r="E21" s="7">
        <v>5350000</v>
      </c>
      <c r="F21" s="7">
        <v>5350000</v>
      </c>
    </row>
    <row r="22" spans="1:6">
      <c r="A22" s="5">
        <v>2</v>
      </c>
      <c r="B22" s="6" t="s">
        <v>20</v>
      </c>
      <c r="C22" s="7">
        <v>90770000</v>
      </c>
      <c r="D22" s="7">
        <v>90770000</v>
      </c>
      <c r="E22" s="7">
        <v>90770000</v>
      </c>
      <c r="F22" s="7">
        <v>90770000</v>
      </c>
    </row>
    <row r="23" spans="1:6">
      <c r="A23" s="5">
        <v>3</v>
      </c>
      <c r="B23" s="6" t="s">
        <v>10</v>
      </c>
      <c r="C23" s="7">
        <v>69825650</v>
      </c>
      <c r="D23" s="7">
        <v>69825650</v>
      </c>
      <c r="E23" s="7">
        <v>69825650</v>
      </c>
      <c r="F23" s="7">
        <v>69825650</v>
      </c>
    </row>
    <row r="24" spans="1:6">
      <c r="A24" s="5">
        <v>4</v>
      </c>
      <c r="B24" s="6" t="s">
        <v>21</v>
      </c>
      <c r="C24" s="7">
        <v>148000</v>
      </c>
      <c r="D24" s="7">
        <v>148000</v>
      </c>
      <c r="E24" s="7">
        <v>148000</v>
      </c>
      <c r="F24" s="7">
        <v>148000</v>
      </c>
    </row>
    <row r="25" spans="1:6">
      <c r="A25" s="5">
        <v>5</v>
      </c>
      <c r="B25" s="6" t="s">
        <v>12</v>
      </c>
      <c r="C25" s="7">
        <v>7112276</v>
      </c>
      <c r="D25" s="7">
        <v>7112276</v>
      </c>
      <c r="E25" s="7">
        <v>7112276</v>
      </c>
      <c r="F25" s="7">
        <v>7112276</v>
      </c>
    </row>
    <row r="26" spans="1:6">
      <c r="A26" s="5">
        <v>6</v>
      </c>
      <c r="B26" s="6" t="s">
        <v>22</v>
      </c>
      <c r="C26" s="7">
        <v>4133193</v>
      </c>
      <c r="D26" s="7">
        <v>4133193</v>
      </c>
      <c r="E26" s="7">
        <v>4133193</v>
      </c>
      <c r="F26" s="7">
        <v>4133193</v>
      </c>
    </row>
    <row r="27" spans="1:6">
      <c r="A27" s="5">
        <v>7</v>
      </c>
      <c r="B27" s="6" t="s">
        <v>23</v>
      </c>
      <c r="C27" s="7">
        <v>1450000</v>
      </c>
      <c r="D27" s="7">
        <v>1450000</v>
      </c>
      <c r="E27" s="7">
        <v>1450000</v>
      </c>
      <c r="F27" s="7">
        <v>1450000</v>
      </c>
    </row>
    <row r="28" spans="1:6">
      <c r="A28" s="5">
        <v>8</v>
      </c>
      <c r="B28" s="6" t="s">
        <v>13</v>
      </c>
      <c r="C28" s="7">
        <v>376000</v>
      </c>
      <c r="D28" s="7">
        <v>376000</v>
      </c>
      <c r="E28" s="7">
        <v>376000</v>
      </c>
      <c r="F28" s="7">
        <v>376000</v>
      </c>
    </row>
    <row r="29" spans="1:6">
      <c r="A29" s="5">
        <v>9</v>
      </c>
      <c r="B29" s="18" t="s">
        <v>24</v>
      </c>
      <c r="C29" s="19">
        <v>5622000</v>
      </c>
      <c r="D29" s="19">
        <v>5622000</v>
      </c>
      <c r="E29" s="19">
        <v>5622000</v>
      </c>
      <c r="F29" s="19">
        <v>5622000</v>
      </c>
    </row>
    <row r="30" spans="1:6" ht="15.75" thickBot="1">
      <c r="A30" s="8">
        <v>10</v>
      </c>
      <c r="B30" s="20" t="s">
        <v>25</v>
      </c>
      <c r="C30" s="21">
        <v>839300</v>
      </c>
      <c r="D30" s="21">
        <v>839300</v>
      </c>
      <c r="E30" s="21">
        <v>839300</v>
      </c>
      <c r="F30" s="21">
        <v>839300</v>
      </c>
    </row>
    <row r="31" spans="1:6" ht="15.75" thickBot="1">
      <c r="A31" s="9"/>
      <c r="B31" s="10" t="s">
        <v>17</v>
      </c>
      <c r="C31" s="11">
        <f>SUM(C21:C30)</f>
        <v>185626419</v>
      </c>
      <c r="D31" s="11">
        <f>SUM(D21:D30)</f>
        <v>185626419</v>
      </c>
      <c r="E31" s="11">
        <f>SUM(E21:E30)</f>
        <v>185626419</v>
      </c>
      <c r="F31" s="11">
        <f>SUM(F21:F30)</f>
        <v>185626419</v>
      </c>
    </row>
    <row r="32" spans="1:6" ht="15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54" t="str">
        <f>C19</f>
        <v>MINGGU 1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40"/>
      <c r="B36" s="142"/>
      <c r="C36" s="55">
        <f>C20</f>
        <v>44569</v>
      </c>
      <c r="D36" s="16">
        <v>44576</v>
      </c>
      <c r="E36" s="16">
        <v>44583</v>
      </c>
      <c r="F36" s="16">
        <f>F20</f>
        <v>44590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56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38" t="s">
        <v>30</v>
      </c>
      <c r="B46" s="138"/>
      <c r="C46" s="138"/>
      <c r="D46" s="138"/>
      <c r="E46" s="138"/>
      <c r="F46" s="138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9" t="s">
        <v>2</v>
      </c>
      <c r="B48" s="141" t="s">
        <v>3</v>
      </c>
      <c r="C48" s="57" t="str">
        <f>C35</f>
        <v>MINGGU 1</v>
      </c>
      <c r="D48" s="3" t="s">
        <v>4</v>
      </c>
      <c r="E48" s="3" t="s">
        <v>5</v>
      </c>
      <c r="F48" s="3" t="str">
        <f>F35</f>
        <v>MINGGU 4</v>
      </c>
    </row>
    <row r="49" spans="1:6" ht="15.75" thickBot="1">
      <c r="A49" s="140"/>
      <c r="B49" s="142"/>
      <c r="C49" s="58">
        <f>C36</f>
        <v>44569</v>
      </c>
      <c r="D49" s="16">
        <v>44576</v>
      </c>
      <c r="E49" s="16">
        <v>44583</v>
      </c>
      <c r="F49" s="16">
        <f>F36</f>
        <v>44590</v>
      </c>
    </row>
    <row r="50" spans="1:6">
      <c r="A50" s="5">
        <v>1</v>
      </c>
      <c r="B50" s="6" t="s">
        <v>32</v>
      </c>
      <c r="C50" s="7">
        <v>11512500</v>
      </c>
      <c r="D50" s="7">
        <v>11512500</v>
      </c>
      <c r="E50" s="7">
        <v>11512500</v>
      </c>
      <c r="F50" s="24">
        <v>11512500</v>
      </c>
    </row>
    <row r="51" spans="1:6">
      <c r="A51" s="5">
        <v>2</v>
      </c>
      <c r="B51" s="6" t="s">
        <v>10</v>
      </c>
      <c r="C51" s="7">
        <v>163133728</v>
      </c>
      <c r="D51" s="7">
        <v>219092928</v>
      </c>
      <c r="E51" s="7">
        <v>238922928</v>
      </c>
      <c r="F51" s="24">
        <v>238922928</v>
      </c>
    </row>
    <row r="52" spans="1:6">
      <c r="A52" s="5">
        <v>3</v>
      </c>
      <c r="B52" s="6" t="s">
        <v>11</v>
      </c>
      <c r="C52" s="7">
        <v>4486750</v>
      </c>
      <c r="D52" s="7">
        <v>8636852</v>
      </c>
      <c r="E52" s="7">
        <v>9125852</v>
      </c>
      <c r="F52" s="24">
        <v>9475852</v>
      </c>
    </row>
    <row r="53" spans="1:6">
      <c r="A53" s="5">
        <v>4</v>
      </c>
      <c r="B53" s="6" t="s">
        <v>12</v>
      </c>
      <c r="C53" s="7">
        <v>26277500</v>
      </c>
      <c r="D53" s="7">
        <v>36277500</v>
      </c>
      <c r="E53" s="7">
        <v>36277500</v>
      </c>
      <c r="F53" s="24">
        <v>59353322</v>
      </c>
    </row>
    <row r="54" spans="1:6">
      <c r="A54" s="5">
        <v>5</v>
      </c>
      <c r="B54" s="6" t="s">
        <v>13</v>
      </c>
      <c r="C54" s="7">
        <v>550200</v>
      </c>
      <c r="D54" s="7">
        <v>561000</v>
      </c>
      <c r="E54" s="7">
        <v>561000</v>
      </c>
      <c r="F54" s="7">
        <v>595000</v>
      </c>
    </row>
    <row r="55" spans="1:6">
      <c r="A55" s="5">
        <v>6</v>
      </c>
      <c r="B55" s="6" t="s">
        <v>28</v>
      </c>
      <c r="C55" s="7">
        <v>712000</v>
      </c>
      <c r="D55" s="7">
        <v>712000</v>
      </c>
      <c r="E55" s="7">
        <v>1012000</v>
      </c>
      <c r="F55" s="7">
        <v>1012000</v>
      </c>
    </row>
    <row r="56" spans="1:6" ht="15.75" thickBot="1">
      <c r="A56" s="8">
        <v>7</v>
      </c>
      <c r="B56" s="6" t="s">
        <v>25</v>
      </c>
      <c r="C56" s="7">
        <v>8543500</v>
      </c>
      <c r="D56" s="7">
        <v>8543500</v>
      </c>
      <c r="E56" s="7">
        <v>9595000</v>
      </c>
      <c r="F56" s="7">
        <v>10210000</v>
      </c>
    </row>
    <row r="57" spans="1:6" ht="15.75" thickBot="1">
      <c r="A57" s="9"/>
      <c r="B57" s="10" t="s">
        <v>17</v>
      </c>
      <c r="C57" s="11">
        <f>SUM(C50:C56)</f>
        <v>215216178</v>
      </c>
      <c r="D57" s="11">
        <f>SUM(D50:D56)</f>
        <v>285336280</v>
      </c>
      <c r="E57" s="11">
        <f>SUM(E50:E56)</f>
        <v>307006780</v>
      </c>
      <c r="F57" s="11">
        <f>SUM(F50:F56)</f>
        <v>331081602</v>
      </c>
    </row>
    <row r="58" spans="1:6">
      <c r="A58" s="1"/>
      <c r="B58" s="2"/>
      <c r="C58" s="2"/>
      <c r="D58" s="2"/>
      <c r="E58" s="2"/>
      <c r="F58" s="2"/>
    </row>
    <row r="59" spans="1:6" ht="18.75">
      <c r="A59" s="138" t="s">
        <v>33</v>
      </c>
      <c r="B59" s="138"/>
      <c r="C59" s="138"/>
      <c r="D59" s="138"/>
      <c r="E59" s="138"/>
      <c r="F59" s="138"/>
    </row>
    <row r="60" spans="1:6" ht="5.0999999999999996" customHeight="1" thickBot="1">
      <c r="A60" s="1"/>
      <c r="B60" s="2"/>
      <c r="C60" s="2"/>
      <c r="D60" s="59"/>
      <c r="E60" s="2"/>
      <c r="F60" s="2"/>
    </row>
    <row r="61" spans="1:6" ht="15.75" thickBot="1">
      <c r="A61" s="139" t="s">
        <v>2</v>
      </c>
      <c r="B61" s="141" t="s">
        <v>3</v>
      </c>
      <c r="C61" s="60" t="str">
        <f t="shared" ref="C61:E62" si="0">D48</f>
        <v>MINGGU 2</v>
      </c>
      <c r="D61" s="57" t="str">
        <f t="shared" si="0"/>
        <v>MINGGU 3</v>
      </c>
      <c r="E61" s="26" t="str">
        <f t="shared" si="0"/>
        <v>MINGGU 4</v>
      </c>
      <c r="F61" s="46"/>
    </row>
    <row r="62" spans="1:6" ht="15.75" thickBot="1">
      <c r="A62" s="140"/>
      <c r="B62" s="142"/>
      <c r="C62" s="61">
        <f t="shared" si="0"/>
        <v>44576</v>
      </c>
      <c r="D62" s="58">
        <f t="shared" si="0"/>
        <v>44583</v>
      </c>
      <c r="E62" s="28">
        <f t="shared" si="0"/>
        <v>44590</v>
      </c>
      <c r="F62" s="47"/>
    </row>
    <row r="63" spans="1:6" ht="15.75" thickBot="1">
      <c r="A63" s="5">
        <v>1</v>
      </c>
      <c r="B63" s="6" t="s">
        <v>28</v>
      </c>
      <c r="C63" s="44">
        <v>1000000</v>
      </c>
      <c r="D63" s="7">
        <v>1000000</v>
      </c>
      <c r="E63" s="30">
        <v>1000000</v>
      </c>
      <c r="F63" s="48"/>
    </row>
    <row r="64" spans="1:6" ht="15.75" thickBot="1">
      <c r="A64" s="9"/>
      <c r="B64" s="10" t="s">
        <v>17</v>
      </c>
      <c r="C64" s="62">
        <f>SUM(C63:C63)</f>
        <v>1000000</v>
      </c>
      <c r="D64" s="11">
        <f>SUM(D63:D63)</f>
        <v>1000000</v>
      </c>
      <c r="E64" s="63">
        <f>SUM(E63)</f>
        <v>1000000</v>
      </c>
      <c r="F64" s="23"/>
    </row>
    <row r="65" spans="1:6">
      <c r="A65" s="1"/>
      <c r="B65" s="2"/>
      <c r="C65" s="2"/>
      <c r="D65" s="64"/>
      <c r="E65" s="64"/>
      <c r="F65" s="2"/>
    </row>
    <row r="66" spans="1:6">
      <c r="A66" s="1"/>
      <c r="B66" s="2"/>
      <c r="C66" s="2"/>
      <c r="D66" s="2"/>
      <c r="E66" s="2"/>
      <c r="F66" s="49" t="s">
        <v>87</v>
      </c>
    </row>
    <row r="67" spans="1:6">
      <c r="A67" s="37"/>
      <c r="B67" s="37" t="s">
        <v>81</v>
      </c>
      <c r="C67" s="37"/>
      <c r="D67" s="37"/>
      <c r="E67" s="37"/>
      <c r="F67" s="37" t="s">
        <v>82</v>
      </c>
    </row>
    <row r="68" spans="1:6">
      <c r="A68" s="37"/>
      <c r="B68" s="37"/>
      <c r="C68" s="37"/>
      <c r="D68" s="37"/>
      <c r="E68" s="37"/>
      <c r="F68" s="37"/>
    </row>
    <row r="69" spans="1:6">
      <c r="A69" s="37"/>
      <c r="B69" s="37"/>
      <c r="C69" s="37"/>
      <c r="D69" s="37"/>
      <c r="E69" s="37"/>
      <c r="F69" s="37"/>
    </row>
    <row r="70" spans="1:6">
      <c r="A70" s="37"/>
    </row>
    <row r="72" spans="1:6">
      <c r="B72" s="51" t="s">
        <v>83</v>
      </c>
      <c r="C72" s="51"/>
      <c r="D72" s="51"/>
      <c r="E72" s="51"/>
      <c r="F72" s="52" t="s">
        <v>84</v>
      </c>
    </row>
    <row r="73" spans="1:6">
      <c r="F73" s="53" t="s">
        <v>85</v>
      </c>
    </row>
  </sheetData>
  <mergeCells count="16">
    <mergeCell ref="A19:A20"/>
    <mergeCell ref="B19:B20"/>
    <mergeCell ref="A1:F1"/>
    <mergeCell ref="A2:F2"/>
    <mergeCell ref="A4:A5"/>
    <mergeCell ref="B4:B5"/>
    <mergeCell ref="A17:F17"/>
    <mergeCell ref="A59:F59"/>
    <mergeCell ref="A61:A62"/>
    <mergeCell ref="B61:B62"/>
    <mergeCell ref="A33:F33"/>
    <mergeCell ref="A35:A36"/>
    <mergeCell ref="B35:B36"/>
    <mergeCell ref="A46:F46"/>
    <mergeCell ref="A48:A49"/>
    <mergeCell ref="B48:B49"/>
  </mergeCells>
  <printOptions horizontalCentered="1"/>
  <pageMargins left="0.19685039370078741" right="0.19685039370078741" top="0" bottom="0" header="0.31496062992125984" footer="0.31496062992125984"/>
  <pageSetup paperSize="9" scale="85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39"/>
  <sheetViews>
    <sheetView topLeftCell="A218" workbookViewId="0">
      <selection activeCell="F231" sqref="F231"/>
    </sheetView>
  </sheetViews>
  <sheetFormatPr defaultRowHeight="15"/>
  <cols>
    <col min="1" max="1" width="5.140625" customWidth="1"/>
    <col min="2" max="2" width="30.7109375" customWidth="1"/>
    <col min="3" max="6" width="18.28515625" customWidth="1"/>
    <col min="7" max="7" width="14" bestFit="1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6" ht="15.75" thickBot="1">
      <c r="A5" s="140"/>
      <c r="B5" s="142"/>
      <c r="C5" s="4">
        <v>44842</v>
      </c>
      <c r="D5" s="4">
        <v>44849</v>
      </c>
      <c r="E5" s="4">
        <v>44856</v>
      </c>
      <c r="F5" s="4">
        <v>44863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158282150</v>
      </c>
      <c r="D8" s="7">
        <v>158282150</v>
      </c>
      <c r="E8" s="7">
        <v>158282150</v>
      </c>
      <c r="F8" s="7">
        <v>158282150</v>
      </c>
    </row>
    <row r="9" spans="1:6">
      <c r="A9" s="5">
        <v>4</v>
      </c>
      <c r="B9" s="6" t="s">
        <v>11</v>
      </c>
      <c r="C9" s="7">
        <v>4817100</v>
      </c>
      <c r="D9" s="7">
        <v>4817100</v>
      </c>
      <c r="E9" s="7">
        <v>4817100</v>
      </c>
      <c r="F9" s="7">
        <v>4817100</v>
      </c>
    </row>
    <row r="10" spans="1:6">
      <c r="A10" s="5">
        <v>5</v>
      </c>
      <c r="B10" s="6" t="s">
        <v>12</v>
      </c>
      <c r="C10" s="7">
        <v>142191828</v>
      </c>
      <c r="D10" s="7">
        <v>142191828</v>
      </c>
      <c r="E10" s="7">
        <v>142191828</v>
      </c>
      <c r="F10" s="7">
        <v>142191828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478500</v>
      </c>
      <c r="D12" s="7">
        <v>478500</v>
      </c>
      <c r="E12" s="7">
        <v>478500</v>
      </c>
      <c r="F12" s="7">
        <v>478500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469000</v>
      </c>
    </row>
    <row r="15" spans="1:6" ht="15.75" thickBot="1">
      <c r="A15" s="9"/>
      <c r="B15" s="10" t="s">
        <v>17</v>
      </c>
      <c r="C15" s="11">
        <f>SUM(C6:C14)</f>
        <v>330518578</v>
      </c>
      <c r="D15" s="11">
        <f>SUM(D6:D14)</f>
        <v>330518578</v>
      </c>
      <c r="E15" s="11">
        <f>SUM(E6:E14)</f>
        <v>330518578</v>
      </c>
      <c r="F15" s="11">
        <f>SUM(F6:F14)</f>
        <v>330918578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9" t="s">
        <v>2</v>
      </c>
      <c r="B19" s="141" t="s">
        <v>3</v>
      </c>
      <c r="C19" s="14"/>
      <c r="D19" s="14"/>
      <c r="E19" s="14"/>
      <c r="F19" s="3" t="str">
        <f>F4</f>
        <v>MINGGU 5</v>
      </c>
    </row>
    <row r="20" spans="1:6" ht="15.75" hidden="1" thickBot="1">
      <c r="A20" s="140"/>
      <c r="B20" s="142"/>
      <c r="C20" s="15"/>
      <c r="D20" s="15"/>
      <c r="E20" s="15"/>
      <c r="F20" s="16">
        <f>F5</f>
        <v>44863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3" t="s">
        <v>4</v>
      </c>
      <c r="D35" s="3" t="s">
        <v>5</v>
      </c>
      <c r="E35" s="3" t="s">
        <v>6</v>
      </c>
      <c r="F35" s="3" t="str">
        <f>F19</f>
        <v>MINGGU 5</v>
      </c>
    </row>
    <row r="36" spans="1:6" ht="15.75" thickBot="1">
      <c r="A36" s="140"/>
      <c r="B36" s="142"/>
      <c r="C36" s="4">
        <f>C5</f>
        <v>44842</v>
      </c>
      <c r="D36" s="4">
        <v>44849</v>
      </c>
      <c r="E36" s="4">
        <v>44856</v>
      </c>
      <c r="F36" s="4">
        <f>F20</f>
        <v>44863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38" t="s">
        <v>30</v>
      </c>
      <c r="B46" s="138"/>
      <c r="C46" s="138"/>
      <c r="D46" s="138"/>
      <c r="E46" s="138"/>
      <c r="F46" s="138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9" t="s">
        <v>2</v>
      </c>
      <c r="B48" s="141" t="s">
        <v>3</v>
      </c>
      <c r="C48" s="14"/>
      <c r="D48" s="14"/>
      <c r="E48" s="14"/>
      <c r="F48" s="3" t="str">
        <f>F35</f>
        <v>MINGGU 5</v>
      </c>
    </row>
    <row r="49" spans="1:6" ht="15.75" hidden="1" thickBot="1">
      <c r="A49" s="140"/>
      <c r="B49" s="142"/>
      <c r="C49" s="15"/>
      <c r="D49" s="15"/>
      <c r="E49" s="15"/>
      <c r="F49" s="16">
        <f>F36</f>
        <v>44863</v>
      </c>
    </row>
    <row r="50" spans="1:6" hidden="1">
      <c r="A50" s="5">
        <v>1</v>
      </c>
      <c r="B50" s="6" t="s">
        <v>31</v>
      </c>
      <c r="C50" s="6"/>
      <c r="D50" s="6"/>
      <c r="E50" s="6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6"/>
      <c r="D51" s="6"/>
      <c r="E51" s="6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6"/>
      <c r="D52" s="6"/>
      <c r="E52" s="6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6"/>
      <c r="D53" s="6"/>
      <c r="E53" s="6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6"/>
      <c r="D54" s="6"/>
      <c r="E54" s="6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6"/>
      <c r="D55" s="6"/>
      <c r="E55" s="6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6"/>
      <c r="D56" s="6"/>
      <c r="E56" s="6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6"/>
      <c r="D57" s="6"/>
      <c r="E57" s="6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6"/>
      <c r="D58" s="6"/>
      <c r="E58" s="6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0"/>
      <c r="D59" s="10"/>
      <c r="E59" s="10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 hidden="1">
      <c r="A61" s="138" t="s">
        <v>33</v>
      </c>
      <c r="B61" s="138"/>
      <c r="C61" s="138"/>
      <c r="D61" s="138"/>
      <c r="E61" s="138"/>
      <c r="F61" s="138"/>
    </row>
    <row r="62" spans="1:6" ht="5.0999999999999996" hidden="1" customHeight="1" thickBot="1">
      <c r="A62" s="1"/>
      <c r="B62" s="2"/>
      <c r="C62" s="2"/>
      <c r="D62" s="2"/>
      <c r="E62" s="2"/>
      <c r="F62" s="2"/>
    </row>
    <row r="63" spans="1:6" hidden="1">
      <c r="A63" s="139" t="s">
        <v>2</v>
      </c>
      <c r="B63" s="141" t="s">
        <v>3</v>
      </c>
      <c r="C63" s="25"/>
      <c r="D63" s="25"/>
      <c r="E63" s="25"/>
      <c r="F63" s="26" t="str">
        <f>F48</f>
        <v>MINGGU 5</v>
      </c>
    </row>
    <row r="64" spans="1:6" ht="15.75" hidden="1" thickBot="1">
      <c r="A64" s="140"/>
      <c r="B64" s="142"/>
      <c r="C64" s="27"/>
      <c r="D64" s="27"/>
      <c r="E64" s="27"/>
      <c r="F64" s="28">
        <f>F49</f>
        <v>44863</v>
      </c>
    </row>
    <row r="65" spans="1:6" ht="15.75" hidden="1" thickBot="1">
      <c r="A65" s="5">
        <v>1</v>
      </c>
      <c r="B65" s="6" t="s">
        <v>28</v>
      </c>
      <c r="C65" s="29"/>
      <c r="D65" s="29"/>
      <c r="E65" s="29"/>
      <c r="F65" s="30">
        <v>1000000</v>
      </c>
    </row>
    <row r="66" spans="1:6" ht="15.75" hidden="1" thickBot="1">
      <c r="A66" s="9"/>
      <c r="B66" s="10" t="s">
        <v>17</v>
      </c>
      <c r="C66" s="10"/>
      <c r="D66" s="10"/>
      <c r="E66" s="10"/>
      <c r="F66" s="11">
        <f>SUM(F65)</f>
        <v>1000000</v>
      </c>
    </row>
    <row r="67" spans="1:6" hidden="1">
      <c r="A67" s="1"/>
      <c r="B67" s="2"/>
      <c r="C67" s="2"/>
      <c r="D67" s="2"/>
      <c r="E67" s="2"/>
      <c r="F67" s="2"/>
    </row>
    <row r="68" spans="1:6" ht="18.75">
      <c r="A68" s="138" t="s">
        <v>34</v>
      </c>
      <c r="B68" s="138"/>
      <c r="C68" s="138"/>
      <c r="D68" s="138"/>
      <c r="E68" s="138"/>
      <c r="F68" s="138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9" t="s">
        <v>2</v>
      </c>
      <c r="B70" s="141" t="s">
        <v>3</v>
      </c>
      <c r="C70" s="3" t="s">
        <v>4</v>
      </c>
      <c r="D70" s="3" t="s">
        <v>5</v>
      </c>
      <c r="E70" s="3" t="s">
        <v>6</v>
      </c>
      <c r="F70" s="26" t="str">
        <f>F63</f>
        <v>MINGGU 5</v>
      </c>
    </row>
    <row r="71" spans="1:6" ht="15.75" thickBot="1">
      <c r="A71" s="140"/>
      <c r="B71" s="142"/>
      <c r="C71" s="4">
        <v>44842</v>
      </c>
      <c r="D71" s="4">
        <v>44849</v>
      </c>
      <c r="E71" s="4">
        <v>44856</v>
      </c>
      <c r="F71" s="31">
        <f>F64</f>
        <v>44863</v>
      </c>
    </row>
    <row r="72" spans="1:6">
      <c r="A72" s="5">
        <v>1</v>
      </c>
      <c r="B72" s="6" t="s">
        <v>35</v>
      </c>
      <c r="C72" s="32">
        <v>50000000</v>
      </c>
      <c r="D72" s="32">
        <v>50000000</v>
      </c>
      <c r="E72" s="32">
        <v>50000000</v>
      </c>
      <c r="F72" s="33">
        <v>50000000</v>
      </c>
    </row>
    <row r="73" spans="1:6">
      <c r="A73" s="5">
        <v>2</v>
      </c>
      <c r="B73" s="6" t="s">
        <v>24</v>
      </c>
      <c r="C73" s="32">
        <v>9367500</v>
      </c>
      <c r="D73" s="32">
        <v>9367500</v>
      </c>
      <c r="E73" s="32">
        <v>9367500</v>
      </c>
      <c r="F73" s="33">
        <v>9367500</v>
      </c>
    </row>
    <row r="74" spans="1:6">
      <c r="A74" s="5">
        <v>3</v>
      </c>
      <c r="B74" s="6" t="s">
        <v>23</v>
      </c>
      <c r="C74" s="32">
        <v>10457500</v>
      </c>
      <c r="D74" s="32">
        <v>10457500</v>
      </c>
      <c r="E74" s="32">
        <v>10457500</v>
      </c>
      <c r="F74" s="33">
        <v>10457500</v>
      </c>
    </row>
    <row r="75" spans="1:6">
      <c r="A75" s="5">
        <v>4</v>
      </c>
      <c r="B75" s="6" t="s">
        <v>13</v>
      </c>
      <c r="C75" s="32">
        <v>1222000</v>
      </c>
      <c r="D75" s="32">
        <v>1222000</v>
      </c>
      <c r="E75" s="32">
        <v>1222000</v>
      </c>
      <c r="F75" s="33">
        <v>1222000</v>
      </c>
    </row>
    <row r="76" spans="1:6">
      <c r="A76" s="5">
        <v>5</v>
      </c>
      <c r="B76" s="6" t="s">
        <v>36</v>
      </c>
      <c r="C76" s="32">
        <v>5575000</v>
      </c>
      <c r="D76" s="32">
        <v>5575000</v>
      </c>
      <c r="E76" s="32">
        <v>5575000</v>
      </c>
      <c r="F76" s="33">
        <v>5575000</v>
      </c>
    </row>
    <row r="77" spans="1:6" ht="15.75" thickBot="1">
      <c r="A77" s="5">
        <v>6</v>
      </c>
      <c r="B77" s="6" t="s">
        <v>37</v>
      </c>
      <c r="C77" s="32">
        <v>35365300</v>
      </c>
      <c r="D77" s="32">
        <v>35365300</v>
      </c>
      <c r="E77" s="32">
        <v>20365300</v>
      </c>
      <c r="F77" s="32">
        <v>20365300</v>
      </c>
    </row>
    <row r="78" spans="1:6" ht="15.75" thickBot="1">
      <c r="A78" s="9"/>
      <c r="B78" s="10" t="s">
        <v>17</v>
      </c>
      <c r="C78" s="11">
        <f>SUM(C72:C77)</f>
        <v>111987300</v>
      </c>
      <c r="D78" s="11">
        <f>SUM(D72:D77)</f>
        <v>111987300</v>
      </c>
      <c r="E78" s="11">
        <f>SUM(E72:E77)</f>
        <v>96987300</v>
      </c>
      <c r="F78" s="11">
        <f>SUM(F72:F77)</f>
        <v>96987300</v>
      </c>
    </row>
    <row r="79" spans="1:6">
      <c r="A79" s="1"/>
      <c r="B79" s="2"/>
      <c r="C79" s="2"/>
      <c r="D79" s="2"/>
      <c r="E79" s="2"/>
      <c r="F79" s="2"/>
    </row>
    <row r="80" spans="1:6" ht="18.75">
      <c r="A80" s="138" t="s">
        <v>38</v>
      </c>
      <c r="B80" s="138"/>
      <c r="C80" s="138"/>
      <c r="D80" s="138"/>
      <c r="E80" s="138"/>
      <c r="F80" s="138"/>
    </row>
    <row r="81" spans="1:6" ht="5.0999999999999996" customHeight="1" thickBot="1">
      <c r="A81" s="1"/>
      <c r="B81" s="2"/>
      <c r="C81" s="2"/>
      <c r="D81" s="2"/>
      <c r="E81" s="2"/>
      <c r="F81" s="2"/>
    </row>
    <row r="82" spans="1:6" ht="15.75" thickBot="1">
      <c r="A82" s="139" t="s">
        <v>2</v>
      </c>
      <c r="B82" s="141" t="s">
        <v>3</v>
      </c>
      <c r="C82" s="3" t="s">
        <v>4</v>
      </c>
      <c r="D82" s="3" t="s">
        <v>5</v>
      </c>
      <c r="E82" s="3" t="s">
        <v>6</v>
      </c>
      <c r="F82" s="34" t="str">
        <f>F70</f>
        <v>MINGGU 5</v>
      </c>
    </row>
    <row r="83" spans="1:6" ht="15.75" thickBot="1">
      <c r="A83" s="140"/>
      <c r="B83" s="142"/>
      <c r="C83" s="4">
        <v>44842</v>
      </c>
      <c r="D83" s="4">
        <v>44849</v>
      </c>
      <c r="E83" s="4">
        <v>44856</v>
      </c>
      <c r="F83" s="31">
        <f>F71</f>
        <v>44863</v>
      </c>
    </row>
    <row r="84" spans="1:6">
      <c r="A84" s="5">
        <v>1</v>
      </c>
      <c r="B84" s="6" t="s">
        <v>39</v>
      </c>
      <c r="C84" s="32">
        <v>2500000</v>
      </c>
      <c r="D84" s="32">
        <v>2500000</v>
      </c>
      <c r="E84" s="32">
        <v>2500000</v>
      </c>
      <c r="F84" s="35">
        <v>2500000</v>
      </c>
    </row>
    <row r="85" spans="1:6">
      <c r="A85" s="5">
        <v>2</v>
      </c>
      <c r="B85" s="6" t="s">
        <v>40</v>
      </c>
      <c r="C85" s="32">
        <v>135000000</v>
      </c>
      <c r="D85" s="32">
        <v>135000000</v>
      </c>
      <c r="E85" s="32">
        <v>135000000</v>
      </c>
      <c r="F85" s="35">
        <v>135000000</v>
      </c>
    </row>
    <row r="86" spans="1:6">
      <c r="A86" s="5">
        <v>3</v>
      </c>
      <c r="B86" s="6" t="s">
        <v>41</v>
      </c>
      <c r="C86" s="32">
        <v>57792000</v>
      </c>
      <c r="D86" s="32">
        <v>57792000</v>
      </c>
      <c r="E86" s="32">
        <v>57792000</v>
      </c>
      <c r="F86" s="35">
        <v>57792000</v>
      </c>
    </row>
    <row r="87" spans="1:6">
      <c r="A87" s="5">
        <v>4</v>
      </c>
      <c r="B87" s="6" t="s">
        <v>42</v>
      </c>
      <c r="C87" s="32">
        <v>5000000</v>
      </c>
      <c r="D87" s="32">
        <v>5000000</v>
      </c>
      <c r="E87" s="32">
        <v>5000000</v>
      </c>
      <c r="F87" s="35">
        <v>5000000</v>
      </c>
    </row>
    <row r="88" spans="1:6">
      <c r="A88" s="5">
        <v>5</v>
      </c>
      <c r="B88" s="6" t="s">
        <v>43</v>
      </c>
      <c r="C88" s="32">
        <v>8500000</v>
      </c>
      <c r="D88" s="32">
        <v>8500000</v>
      </c>
      <c r="E88" s="32">
        <v>8500000</v>
      </c>
      <c r="F88" s="35">
        <v>8500000</v>
      </c>
    </row>
    <row r="89" spans="1:6">
      <c r="A89" s="5">
        <v>6</v>
      </c>
      <c r="B89" s="6" t="s">
        <v>10</v>
      </c>
      <c r="C89" s="32">
        <v>183360500</v>
      </c>
      <c r="D89" s="32">
        <v>183360500</v>
      </c>
      <c r="E89" s="32">
        <v>183360500</v>
      </c>
      <c r="F89" s="35">
        <v>183360500</v>
      </c>
    </row>
    <row r="90" spans="1:6">
      <c r="A90" s="5">
        <v>7</v>
      </c>
      <c r="B90" s="6" t="s">
        <v>11</v>
      </c>
      <c r="C90" s="32">
        <v>14340100</v>
      </c>
      <c r="D90" s="32">
        <v>14340100</v>
      </c>
      <c r="E90" s="32">
        <v>14340100</v>
      </c>
      <c r="F90" s="35">
        <v>14340100</v>
      </c>
    </row>
    <row r="91" spans="1:6">
      <c r="A91" s="5">
        <v>8</v>
      </c>
      <c r="B91" s="6" t="s">
        <v>27</v>
      </c>
      <c r="C91" s="32">
        <v>4300800</v>
      </c>
      <c r="D91" s="32">
        <v>4300800</v>
      </c>
      <c r="E91" s="32">
        <v>4300800</v>
      </c>
      <c r="F91" s="35">
        <v>4300800</v>
      </c>
    </row>
    <row r="92" spans="1:6">
      <c r="A92" s="5">
        <v>9</v>
      </c>
      <c r="B92" s="6" t="s">
        <v>12</v>
      </c>
      <c r="C92" s="32">
        <v>85863500</v>
      </c>
      <c r="D92" s="32">
        <v>85863500</v>
      </c>
      <c r="E92" s="32">
        <v>85863500</v>
      </c>
      <c r="F92" s="35">
        <v>85863500</v>
      </c>
    </row>
    <row r="93" spans="1:6">
      <c r="A93" s="5">
        <v>10</v>
      </c>
      <c r="B93" s="6" t="s">
        <v>13</v>
      </c>
      <c r="C93" s="32">
        <v>7963300</v>
      </c>
      <c r="D93" s="32">
        <v>7963300</v>
      </c>
      <c r="E93" s="32">
        <v>7963300</v>
      </c>
      <c r="F93" s="35">
        <v>7963300</v>
      </c>
    </row>
    <row r="94" spans="1:6">
      <c r="A94" s="5">
        <v>11</v>
      </c>
      <c r="B94" s="6" t="s">
        <v>36</v>
      </c>
      <c r="C94" s="32">
        <v>8453500</v>
      </c>
      <c r="D94" s="32">
        <v>8453500</v>
      </c>
      <c r="E94" s="32">
        <v>8453500</v>
      </c>
      <c r="F94" s="35">
        <v>8453500</v>
      </c>
    </row>
    <row r="95" spans="1:6">
      <c r="A95" s="5">
        <v>13</v>
      </c>
      <c r="B95" s="6" t="s">
        <v>25</v>
      </c>
      <c r="C95" s="32">
        <v>8958000</v>
      </c>
      <c r="D95" s="32">
        <v>8958000</v>
      </c>
      <c r="E95" s="32">
        <v>8958000</v>
      </c>
      <c r="F95" s="32">
        <v>8958000</v>
      </c>
    </row>
    <row r="96" spans="1:6" ht="15.75" thickBot="1">
      <c r="A96" s="36">
        <v>13</v>
      </c>
      <c r="B96" s="6" t="s">
        <v>44</v>
      </c>
      <c r="C96" s="32">
        <v>1808700</v>
      </c>
      <c r="D96" s="32">
        <v>1808700</v>
      </c>
      <c r="E96" s="32">
        <v>1808700</v>
      </c>
      <c r="F96" s="32">
        <v>1808700</v>
      </c>
    </row>
    <row r="97" spans="1:6" ht="15.75" thickBot="1">
      <c r="A97" s="9"/>
      <c r="B97" s="10" t="s">
        <v>17</v>
      </c>
      <c r="C97" s="11">
        <f>SUM(C84:C96)</f>
        <v>523840400</v>
      </c>
      <c r="D97" s="11">
        <f>SUM(D84:D96)</f>
        <v>523840400</v>
      </c>
      <c r="E97" s="11">
        <f>SUM(E84:E96)</f>
        <v>523840400</v>
      </c>
      <c r="F97" s="11">
        <f>SUM(F84:F96)</f>
        <v>523840400</v>
      </c>
    </row>
    <row r="98" spans="1:6">
      <c r="A98" s="37"/>
      <c r="B98" s="37"/>
      <c r="C98" s="37"/>
      <c r="D98" s="37"/>
      <c r="E98" s="37"/>
      <c r="F98" s="38"/>
    </row>
    <row r="99" spans="1:6" ht="18.75" hidden="1">
      <c r="A99" s="138" t="s">
        <v>45</v>
      </c>
      <c r="B99" s="138"/>
      <c r="C99" s="138"/>
      <c r="D99" s="138"/>
      <c r="E99" s="138"/>
      <c r="F99" s="138"/>
    </row>
    <row r="100" spans="1:6" ht="5.0999999999999996" hidden="1" customHeight="1" thickBot="1">
      <c r="A100" s="1"/>
      <c r="B100" s="2"/>
      <c r="C100" s="2"/>
      <c r="D100" s="2"/>
      <c r="E100" s="2"/>
      <c r="F100" s="2"/>
    </row>
    <row r="101" spans="1:6" ht="15.75" hidden="1" thickBot="1">
      <c r="A101" s="139" t="s">
        <v>2</v>
      </c>
      <c r="B101" s="141" t="s">
        <v>3</v>
      </c>
      <c r="C101" s="14"/>
      <c r="D101" s="14"/>
      <c r="E101" s="14"/>
      <c r="F101" s="3" t="str">
        <f>F82</f>
        <v>MINGGU 5</v>
      </c>
    </row>
    <row r="102" spans="1:6" ht="15.75" hidden="1" thickBot="1">
      <c r="A102" s="140"/>
      <c r="B102" s="142"/>
      <c r="C102" s="15"/>
      <c r="D102" s="15"/>
      <c r="E102" s="15"/>
      <c r="F102" s="16">
        <f>F83</f>
        <v>44863</v>
      </c>
    </row>
    <row r="103" spans="1:6" hidden="1">
      <c r="A103" s="5">
        <v>1</v>
      </c>
      <c r="B103" s="6" t="s">
        <v>46</v>
      </c>
      <c r="C103" s="29"/>
      <c r="D103" s="29"/>
      <c r="E103" s="29"/>
      <c r="F103" s="32">
        <f>'[2]Petro 1 Pak Andik'!$E$9</f>
        <v>0</v>
      </c>
    </row>
    <row r="104" spans="1:6" hidden="1">
      <c r="A104" s="5">
        <v>2</v>
      </c>
      <c r="B104" s="6" t="s">
        <v>24</v>
      </c>
      <c r="C104" s="29"/>
      <c r="D104" s="29"/>
      <c r="E104" s="29"/>
      <c r="F104" s="32">
        <f>'[2]Petro 1 Pak Andik'!$E$22</f>
        <v>238500</v>
      </c>
    </row>
    <row r="105" spans="1:6" hidden="1">
      <c r="A105" s="5">
        <v>3</v>
      </c>
      <c r="B105" s="6" t="s">
        <v>11</v>
      </c>
      <c r="C105" s="29"/>
      <c r="D105" s="29"/>
      <c r="E105" s="29"/>
      <c r="F105" s="32">
        <f>'[2]Petro 1 Pak Andik'!$E$63</f>
        <v>10292217</v>
      </c>
    </row>
    <row r="106" spans="1:6" hidden="1">
      <c r="A106" s="5">
        <v>4</v>
      </c>
      <c r="B106" s="6" t="s">
        <v>47</v>
      </c>
      <c r="C106" s="29"/>
      <c r="D106" s="29"/>
      <c r="E106" s="29"/>
      <c r="F106" s="32">
        <f>'[2]Petro 1 Pak Andik'!$E$66</f>
        <v>1200000</v>
      </c>
    </row>
    <row r="107" spans="1:6" hidden="1">
      <c r="A107" s="5">
        <v>5</v>
      </c>
      <c r="B107" s="6" t="s">
        <v>12</v>
      </c>
      <c r="C107" s="29"/>
      <c r="D107" s="29"/>
      <c r="E107" s="29"/>
      <c r="F107" s="32">
        <f>'[2]Petro 1'!$E$71</f>
        <v>24581375</v>
      </c>
    </row>
    <row r="108" spans="1:6" hidden="1">
      <c r="A108" s="5">
        <v>6</v>
      </c>
      <c r="B108" s="6" t="s">
        <v>13</v>
      </c>
      <c r="C108" s="29"/>
      <c r="D108" s="29"/>
      <c r="E108" s="29"/>
      <c r="F108" s="32">
        <f>'[2]Petro 1 Pak Andik'!$E$83</f>
        <v>126000</v>
      </c>
    </row>
    <row r="109" spans="1:6" hidden="1">
      <c r="A109" s="5">
        <v>7</v>
      </c>
      <c r="B109" s="6" t="s">
        <v>28</v>
      </c>
      <c r="C109" s="29"/>
      <c r="D109" s="29"/>
      <c r="E109" s="29"/>
      <c r="F109" s="32">
        <f>'[2]Petro 1'!$E$99</f>
        <v>1279250</v>
      </c>
    </row>
    <row r="110" spans="1:6" hidden="1">
      <c r="A110" s="5">
        <v>8</v>
      </c>
      <c r="B110" s="6" t="s">
        <v>48</v>
      </c>
      <c r="C110" s="29"/>
      <c r="D110" s="29"/>
      <c r="E110" s="29"/>
      <c r="F110" s="32">
        <f>'[2]Petro 1 Pak Andik'!$E$110</f>
        <v>697000</v>
      </c>
    </row>
    <row r="111" spans="1:6" hidden="1">
      <c r="A111" s="5">
        <v>9</v>
      </c>
      <c r="B111" s="6" t="s">
        <v>27</v>
      </c>
      <c r="C111" s="29"/>
      <c r="D111" s="29"/>
      <c r="E111" s="29"/>
      <c r="F111" s="32">
        <f>'[2]Petro 1'!$E$120</f>
        <v>582000</v>
      </c>
    </row>
    <row r="112" spans="1:6" hidden="1">
      <c r="A112" s="5">
        <v>10</v>
      </c>
      <c r="B112" s="6" t="s">
        <v>49</v>
      </c>
      <c r="C112" s="29"/>
      <c r="D112" s="29"/>
      <c r="E112" s="29"/>
      <c r="F112" s="32">
        <f>'[2]Petro 1'!$E$127</f>
        <v>0</v>
      </c>
    </row>
    <row r="113" spans="1:6" hidden="1">
      <c r="A113" s="5">
        <v>11</v>
      </c>
      <c r="B113" s="6" t="s">
        <v>50</v>
      </c>
      <c r="C113" s="29"/>
      <c r="D113" s="29"/>
      <c r="E113" s="29"/>
      <c r="F113" s="32">
        <f>'[2]Petro 1 Pak Andik'!$E$143</f>
        <v>5093000</v>
      </c>
    </row>
    <row r="114" spans="1:6" hidden="1">
      <c r="A114" s="36">
        <v>12</v>
      </c>
      <c r="B114" s="6" t="s">
        <v>51</v>
      </c>
      <c r="C114" s="29"/>
      <c r="D114" s="29"/>
      <c r="E114" s="29"/>
      <c r="F114" s="32">
        <f>'[2]Petro 1'!$E$145</f>
        <v>2500000</v>
      </c>
    </row>
    <row r="115" spans="1:6" ht="15.75" hidden="1" thickBot="1">
      <c r="A115" s="9"/>
      <c r="B115" s="10" t="s">
        <v>17</v>
      </c>
      <c r="C115" s="10"/>
      <c r="D115" s="10"/>
      <c r="E115" s="10"/>
      <c r="F115" s="11">
        <f>SUM(F103:F114)</f>
        <v>46589342</v>
      </c>
    </row>
    <row r="116" spans="1:6" hidden="1">
      <c r="A116" s="37"/>
      <c r="B116" s="37"/>
      <c r="C116" s="37"/>
      <c r="D116" s="37"/>
      <c r="E116" s="37"/>
      <c r="F116" s="38"/>
    </row>
    <row r="117" spans="1:6" ht="18.75">
      <c r="A117" s="138" t="s">
        <v>52</v>
      </c>
      <c r="B117" s="138"/>
      <c r="C117" s="138"/>
      <c r="D117" s="138"/>
      <c r="E117" s="138"/>
      <c r="F117" s="138"/>
    </row>
    <row r="118" spans="1:6" ht="5.0999999999999996" customHeight="1" thickBot="1">
      <c r="A118" s="1"/>
      <c r="B118" s="2"/>
      <c r="C118" s="2"/>
      <c r="D118" s="2"/>
      <c r="E118" s="2"/>
      <c r="F118" s="2"/>
    </row>
    <row r="119" spans="1:6" ht="15.75" thickBot="1">
      <c r="A119" s="139" t="s">
        <v>2</v>
      </c>
      <c r="B119" s="141" t="s">
        <v>3</v>
      </c>
      <c r="C119" s="3" t="s">
        <v>4</v>
      </c>
      <c r="D119" s="3" t="s">
        <v>5</v>
      </c>
      <c r="E119" s="3" t="s">
        <v>6</v>
      </c>
      <c r="F119" s="3" t="str">
        <f>F101</f>
        <v>MINGGU 5</v>
      </c>
    </row>
    <row r="120" spans="1:6" ht="15.75" thickBot="1">
      <c r="A120" s="140"/>
      <c r="B120" s="142"/>
      <c r="C120" s="4">
        <v>44842</v>
      </c>
      <c r="D120" s="4">
        <v>44849</v>
      </c>
      <c r="E120" s="4">
        <v>44856</v>
      </c>
      <c r="F120" s="4">
        <f>F102</f>
        <v>44863</v>
      </c>
    </row>
    <row r="121" spans="1:6">
      <c r="A121" s="5">
        <v>1</v>
      </c>
      <c r="B121" s="6" t="s">
        <v>24</v>
      </c>
      <c r="C121" s="32">
        <v>396000</v>
      </c>
      <c r="D121" s="32">
        <v>396000</v>
      </c>
      <c r="E121" s="32">
        <v>396000</v>
      </c>
      <c r="F121" s="32">
        <v>396000</v>
      </c>
    </row>
    <row r="122" spans="1:6">
      <c r="A122" s="5">
        <v>2</v>
      </c>
      <c r="B122" s="6" t="s">
        <v>11</v>
      </c>
      <c r="C122" s="32">
        <v>7578911</v>
      </c>
      <c r="D122" s="32">
        <v>7578911</v>
      </c>
      <c r="E122" s="32">
        <v>7578911</v>
      </c>
      <c r="F122" s="32">
        <v>7578911</v>
      </c>
    </row>
    <row r="123" spans="1:6">
      <c r="A123" s="5">
        <v>3</v>
      </c>
      <c r="B123" s="6" t="s">
        <v>12</v>
      </c>
      <c r="C123" s="32">
        <v>19705625</v>
      </c>
      <c r="D123" s="32">
        <v>19705625</v>
      </c>
      <c r="E123" s="32">
        <v>19705625</v>
      </c>
      <c r="F123" s="32">
        <v>19705625</v>
      </c>
    </row>
    <row r="124" spans="1:6">
      <c r="A124" s="5">
        <v>4</v>
      </c>
      <c r="B124" s="6" t="s">
        <v>13</v>
      </c>
      <c r="C124" s="32">
        <v>10000</v>
      </c>
      <c r="D124" s="32">
        <v>10000</v>
      </c>
      <c r="E124" s="32">
        <v>10000</v>
      </c>
      <c r="F124" s="32">
        <v>10000</v>
      </c>
    </row>
    <row r="125" spans="1:6">
      <c r="A125" s="5">
        <v>5</v>
      </c>
      <c r="B125" s="6" t="s">
        <v>28</v>
      </c>
      <c r="C125" s="32">
        <v>1720000</v>
      </c>
      <c r="D125" s="32">
        <v>1720000</v>
      </c>
      <c r="E125" s="32">
        <v>1720000</v>
      </c>
      <c r="F125" s="32">
        <v>1720000</v>
      </c>
    </row>
    <row r="126" spans="1:6">
      <c r="A126" s="5">
        <v>6</v>
      </c>
      <c r="B126" s="6" t="s">
        <v>48</v>
      </c>
      <c r="C126" s="32">
        <v>179200</v>
      </c>
      <c r="D126" s="32">
        <v>179200</v>
      </c>
      <c r="E126" s="32">
        <v>179200</v>
      </c>
      <c r="F126" s="32">
        <v>179200</v>
      </c>
    </row>
    <row r="127" spans="1:6">
      <c r="A127" s="5">
        <v>7</v>
      </c>
      <c r="B127" s="6" t="s">
        <v>53</v>
      </c>
      <c r="C127" s="32">
        <v>2894000</v>
      </c>
      <c r="D127" s="32">
        <v>2894000</v>
      </c>
      <c r="E127" s="32">
        <v>2894000</v>
      </c>
      <c r="F127" s="32">
        <v>2894000</v>
      </c>
    </row>
    <row r="128" spans="1:6" ht="15.75" thickBot="1">
      <c r="A128" s="5">
        <v>8</v>
      </c>
      <c r="B128" s="6" t="s">
        <v>25</v>
      </c>
      <c r="C128" s="32">
        <v>398500</v>
      </c>
      <c r="D128" s="32">
        <v>398500</v>
      </c>
      <c r="E128" s="32">
        <v>398500</v>
      </c>
      <c r="F128" s="32">
        <v>398500</v>
      </c>
    </row>
    <row r="129" spans="1:6" ht="15.75" thickBot="1">
      <c r="A129" s="9"/>
      <c r="B129" s="10" t="s">
        <v>17</v>
      </c>
      <c r="C129" s="11">
        <f>SUM(C121:C128)</f>
        <v>32882236</v>
      </c>
      <c r="D129" s="11">
        <f>SUM(D121:D128)</f>
        <v>32882236</v>
      </c>
      <c r="E129" s="11">
        <f>SUM(E121:E128)</f>
        <v>32882236</v>
      </c>
      <c r="F129" s="11">
        <f>SUM(F121:F128)</f>
        <v>32882236</v>
      </c>
    </row>
    <row r="130" spans="1:6">
      <c r="A130" s="37"/>
      <c r="B130" s="37"/>
      <c r="C130" s="37"/>
      <c r="D130" s="37"/>
      <c r="E130" s="37"/>
      <c r="F130" s="38"/>
    </row>
    <row r="131" spans="1:6" ht="18.75">
      <c r="A131" s="138" t="s">
        <v>54</v>
      </c>
      <c r="B131" s="138"/>
      <c r="C131" s="138"/>
      <c r="D131" s="138"/>
      <c r="E131" s="138"/>
      <c r="F131" s="138"/>
    </row>
    <row r="132" spans="1:6" ht="5.0999999999999996" customHeight="1" thickBot="1">
      <c r="A132" s="1"/>
      <c r="B132" s="2"/>
      <c r="C132" s="2"/>
      <c r="D132" s="2"/>
      <c r="E132" s="2"/>
      <c r="F132" s="2"/>
    </row>
    <row r="133" spans="1:6" ht="15.75" thickBot="1">
      <c r="A133" s="139" t="s">
        <v>2</v>
      </c>
      <c r="B133" s="141" t="s">
        <v>3</v>
      </c>
      <c r="C133" s="3" t="s">
        <v>4</v>
      </c>
      <c r="D133" s="3" t="s">
        <v>5</v>
      </c>
      <c r="E133" s="3" t="s">
        <v>6</v>
      </c>
      <c r="F133" s="3" t="str">
        <f>F119</f>
        <v>MINGGU 5</v>
      </c>
    </row>
    <row r="134" spans="1:6" ht="15.75" thickBot="1">
      <c r="A134" s="140"/>
      <c r="B134" s="142"/>
      <c r="C134" s="4">
        <v>44842</v>
      </c>
      <c r="D134" s="4">
        <v>44849</v>
      </c>
      <c r="E134" s="4">
        <v>44856</v>
      </c>
      <c r="F134" s="4">
        <f>F120</f>
        <v>44863</v>
      </c>
    </row>
    <row r="135" spans="1:6">
      <c r="A135" s="5">
        <v>1</v>
      </c>
      <c r="B135" s="6" t="s">
        <v>55</v>
      </c>
      <c r="C135" s="32">
        <v>4300000</v>
      </c>
      <c r="D135" s="32">
        <v>4300000</v>
      </c>
      <c r="E135" s="32">
        <v>4300000</v>
      </c>
      <c r="F135" s="32">
        <v>7150000</v>
      </c>
    </row>
    <row r="136" spans="1:6">
      <c r="A136" s="5">
        <v>2</v>
      </c>
      <c r="B136" s="6" t="s">
        <v>10</v>
      </c>
      <c r="C136" s="32">
        <v>4805000</v>
      </c>
      <c r="D136" s="32">
        <v>4805000</v>
      </c>
      <c r="E136" s="32">
        <v>4805000</v>
      </c>
      <c r="F136" s="32">
        <v>4805000</v>
      </c>
    </row>
    <row r="137" spans="1:6">
      <c r="A137" s="5">
        <v>3</v>
      </c>
      <c r="B137" s="6" t="s">
        <v>11</v>
      </c>
      <c r="C137" s="32">
        <v>707000</v>
      </c>
      <c r="D137" s="32">
        <v>707000</v>
      </c>
      <c r="E137" s="32">
        <v>707000</v>
      </c>
      <c r="F137" s="32">
        <v>707000</v>
      </c>
    </row>
    <row r="138" spans="1:6">
      <c r="A138" s="5">
        <v>4</v>
      </c>
      <c r="B138" s="6" t="s">
        <v>12</v>
      </c>
      <c r="C138" s="32">
        <v>4072000</v>
      </c>
      <c r="D138" s="32">
        <v>4072000</v>
      </c>
      <c r="E138" s="32">
        <v>4072000</v>
      </c>
      <c r="F138" s="32">
        <v>4072000</v>
      </c>
    </row>
    <row r="139" spans="1:6">
      <c r="A139" s="36">
        <v>5</v>
      </c>
      <c r="B139" s="6" t="s">
        <v>56</v>
      </c>
      <c r="C139" s="32"/>
      <c r="D139" s="32"/>
      <c r="E139" s="32">
        <v>30000</v>
      </c>
      <c r="F139" s="32">
        <v>30000</v>
      </c>
    </row>
    <row r="140" spans="1:6" ht="15.75" thickBot="1">
      <c r="A140" s="36">
        <v>6</v>
      </c>
      <c r="B140" s="6" t="s">
        <v>57</v>
      </c>
      <c r="C140" s="32">
        <v>289000</v>
      </c>
      <c r="D140" s="32">
        <v>289000</v>
      </c>
      <c r="E140" s="32">
        <v>289000</v>
      </c>
      <c r="F140" s="32">
        <v>289000</v>
      </c>
    </row>
    <row r="141" spans="1:6" ht="15.75" thickBot="1">
      <c r="A141" s="9"/>
      <c r="B141" s="10" t="s">
        <v>17</v>
      </c>
      <c r="C141" s="11">
        <f>SUM(C135:C140)</f>
        <v>14173000</v>
      </c>
      <c r="D141" s="11">
        <f>SUM(D135:D140)</f>
        <v>14173000</v>
      </c>
      <c r="E141" s="11">
        <f>SUM(E135:E140)</f>
        <v>14203000</v>
      </c>
      <c r="F141" s="11">
        <f>SUM(F135:F140)</f>
        <v>17053000</v>
      </c>
    </row>
    <row r="142" spans="1:6">
      <c r="A142" s="37"/>
      <c r="B142" s="37"/>
      <c r="C142" s="37"/>
      <c r="D142" s="37"/>
      <c r="E142" s="37"/>
      <c r="F142" s="38"/>
    </row>
    <row r="143" spans="1:6" ht="18.75">
      <c r="A143" s="138" t="s">
        <v>58</v>
      </c>
      <c r="B143" s="138"/>
      <c r="C143" s="138"/>
      <c r="D143" s="138"/>
      <c r="E143" s="138"/>
      <c r="F143" s="138"/>
    </row>
    <row r="144" spans="1:6" ht="5.0999999999999996" customHeight="1" thickBot="1">
      <c r="A144" s="1"/>
      <c r="B144" s="2"/>
      <c r="C144" s="2"/>
      <c r="D144" s="2"/>
      <c r="E144" s="2"/>
      <c r="F144" s="2"/>
    </row>
    <row r="145" spans="1:6" ht="15.75" thickBot="1">
      <c r="A145" s="139" t="s">
        <v>2</v>
      </c>
      <c r="B145" s="141" t="s">
        <v>3</v>
      </c>
      <c r="C145" s="3" t="s">
        <v>4</v>
      </c>
      <c r="D145" s="3" t="s">
        <v>5</v>
      </c>
      <c r="E145" s="3" t="s">
        <v>6</v>
      </c>
      <c r="F145" s="3" t="str">
        <f>F133</f>
        <v>MINGGU 5</v>
      </c>
    </row>
    <row r="146" spans="1:6" ht="15.75" thickBot="1">
      <c r="A146" s="140"/>
      <c r="B146" s="142"/>
      <c r="C146" s="4">
        <v>44842</v>
      </c>
      <c r="D146" s="4">
        <v>44849</v>
      </c>
      <c r="E146" s="4">
        <v>44856</v>
      </c>
      <c r="F146" s="4">
        <f>F134</f>
        <v>44863</v>
      </c>
    </row>
    <row r="147" spans="1:6">
      <c r="A147" s="5">
        <v>1</v>
      </c>
      <c r="B147" s="6" t="s">
        <v>24</v>
      </c>
      <c r="C147" s="32">
        <v>2827127</v>
      </c>
      <c r="D147" s="32">
        <v>2827127</v>
      </c>
      <c r="E147" s="32">
        <v>2827127</v>
      </c>
      <c r="F147" s="32">
        <v>2827127</v>
      </c>
    </row>
    <row r="148" spans="1:6">
      <c r="A148" s="5">
        <v>2</v>
      </c>
      <c r="B148" s="6" t="s">
        <v>11</v>
      </c>
      <c r="C148" s="32">
        <v>208000</v>
      </c>
      <c r="D148" s="32">
        <v>208000</v>
      </c>
      <c r="E148" s="32">
        <v>208000</v>
      </c>
      <c r="F148" s="32">
        <v>208000</v>
      </c>
    </row>
    <row r="149" spans="1:6">
      <c r="A149" s="5">
        <v>3</v>
      </c>
      <c r="B149" s="6" t="s">
        <v>12</v>
      </c>
      <c r="C149" s="32">
        <v>4325000</v>
      </c>
      <c r="D149" s="32">
        <v>4325000</v>
      </c>
      <c r="E149" s="32">
        <v>4325000</v>
      </c>
      <c r="F149" s="32">
        <v>4325000</v>
      </c>
    </row>
    <row r="150" spans="1:6">
      <c r="A150" s="5">
        <v>4</v>
      </c>
      <c r="B150" s="6" t="s">
        <v>13</v>
      </c>
      <c r="C150" s="32">
        <v>1690700</v>
      </c>
      <c r="D150" s="32">
        <v>1690700</v>
      </c>
      <c r="E150" s="32">
        <v>1690700</v>
      </c>
      <c r="F150" s="32">
        <v>1690700</v>
      </c>
    </row>
    <row r="151" spans="1:6">
      <c r="A151" s="5">
        <v>5</v>
      </c>
      <c r="B151" s="6" t="s">
        <v>28</v>
      </c>
      <c r="C151" s="32">
        <v>1229500</v>
      </c>
      <c r="D151" s="32">
        <v>1229500</v>
      </c>
      <c r="E151" s="32">
        <v>1229500</v>
      </c>
      <c r="F151" s="32">
        <v>1229500</v>
      </c>
    </row>
    <row r="152" spans="1:6">
      <c r="A152" s="5">
        <v>6</v>
      </c>
      <c r="B152" s="6" t="s">
        <v>59</v>
      </c>
      <c r="C152" s="32">
        <v>2676002</v>
      </c>
      <c r="D152" s="32">
        <v>2676002</v>
      </c>
      <c r="E152" s="32">
        <v>2676002</v>
      </c>
      <c r="F152" s="32">
        <v>2676002</v>
      </c>
    </row>
    <row r="153" spans="1:6">
      <c r="A153" s="5">
        <v>7</v>
      </c>
      <c r="B153" s="6" t="s">
        <v>27</v>
      </c>
      <c r="C153" s="32">
        <v>64000</v>
      </c>
      <c r="D153" s="32">
        <v>64000</v>
      </c>
      <c r="E153" s="32">
        <v>64000</v>
      </c>
      <c r="F153" s="32">
        <v>64000</v>
      </c>
    </row>
    <row r="154" spans="1:6">
      <c r="A154" s="5">
        <v>8</v>
      </c>
      <c r="B154" s="6" t="s">
        <v>60</v>
      </c>
      <c r="C154" s="32">
        <v>4264000</v>
      </c>
      <c r="D154" s="32">
        <v>4264000</v>
      </c>
      <c r="E154" s="32">
        <v>4264000</v>
      </c>
      <c r="F154" s="32">
        <v>4264000</v>
      </c>
    </row>
    <row r="155" spans="1:6" ht="15.75" thickBot="1">
      <c r="A155" s="5">
        <v>9</v>
      </c>
      <c r="B155" s="6" t="s">
        <v>25</v>
      </c>
      <c r="C155" s="32">
        <v>4606602</v>
      </c>
      <c r="D155" s="32">
        <v>4606602</v>
      </c>
      <c r="E155" s="32">
        <v>4606602</v>
      </c>
      <c r="F155" s="32">
        <v>4606602</v>
      </c>
    </row>
    <row r="156" spans="1:6" ht="15.75" thickBot="1">
      <c r="A156" s="9"/>
      <c r="B156" s="10" t="s">
        <v>17</v>
      </c>
      <c r="C156" s="11">
        <f>SUM(C147:C155)</f>
        <v>21890931</v>
      </c>
      <c r="D156" s="11">
        <f>SUM(D147:D155)</f>
        <v>21890931</v>
      </c>
      <c r="E156" s="11">
        <f>SUM(E147:E155)</f>
        <v>21890931</v>
      </c>
      <c r="F156" s="11">
        <f>SUM(F147:F155)</f>
        <v>21890931</v>
      </c>
    </row>
    <row r="157" spans="1:6">
      <c r="A157" s="37"/>
      <c r="B157" s="37"/>
      <c r="C157" s="37"/>
      <c r="D157" s="37"/>
      <c r="E157" s="37"/>
      <c r="F157" s="38"/>
    </row>
    <row r="158" spans="1:6" ht="18.75">
      <c r="A158" s="138" t="s">
        <v>61</v>
      </c>
      <c r="B158" s="138"/>
      <c r="C158" s="138"/>
      <c r="D158" s="138"/>
      <c r="E158" s="138"/>
      <c r="F158" s="138"/>
    </row>
    <row r="159" spans="1:6" ht="5.0999999999999996" customHeight="1" thickBot="1">
      <c r="A159" s="1"/>
      <c r="B159" s="2"/>
      <c r="C159" s="2"/>
      <c r="D159" s="2"/>
      <c r="E159" s="2"/>
      <c r="F159" s="2"/>
    </row>
    <row r="160" spans="1:6" ht="15.75" thickBot="1">
      <c r="A160" s="139" t="s">
        <v>2</v>
      </c>
      <c r="B160" s="141" t="s">
        <v>3</v>
      </c>
      <c r="C160" s="3" t="s">
        <v>4</v>
      </c>
      <c r="D160" s="3" t="s">
        <v>5</v>
      </c>
      <c r="E160" s="3" t="s">
        <v>6</v>
      </c>
      <c r="F160" s="3" t="str">
        <f>F145</f>
        <v>MINGGU 5</v>
      </c>
    </row>
    <row r="161" spans="1:6" ht="15.75" thickBot="1">
      <c r="A161" s="140"/>
      <c r="B161" s="142"/>
      <c r="C161" s="4">
        <v>44842</v>
      </c>
      <c r="D161" s="4">
        <v>44849</v>
      </c>
      <c r="E161" s="4">
        <v>44856</v>
      </c>
      <c r="F161" s="4">
        <f>F146</f>
        <v>44863</v>
      </c>
    </row>
    <row r="162" spans="1:6">
      <c r="A162" s="17">
        <v>1</v>
      </c>
      <c r="B162" s="6" t="s">
        <v>62</v>
      </c>
      <c r="C162" s="32">
        <v>23200000</v>
      </c>
      <c r="D162" s="32">
        <v>23200000</v>
      </c>
      <c r="E162" s="32">
        <v>23200000</v>
      </c>
      <c r="F162" s="39">
        <v>23200000</v>
      </c>
    </row>
    <row r="163" spans="1:6">
      <c r="A163" s="5">
        <v>2</v>
      </c>
      <c r="B163" s="6" t="s">
        <v>63</v>
      </c>
      <c r="C163" s="32">
        <v>26000000</v>
      </c>
      <c r="D163" s="32">
        <v>26000000</v>
      </c>
      <c r="E163" s="32">
        <v>26000000</v>
      </c>
      <c r="F163" s="35">
        <v>26000000</v>
      </c>
    </row>
    <row r="164" spans="1:6">
      <c r="A164" s="5">
        <v>3</v>
      </c>
      <c r="B164" s="6" t="s">
        <v>64</v>
      </c>
      <c r="C164" s="32">
        <v>60314625</v>
      </c>
      <c r="D164" s="32">
        <v>60314625</v>
      </c>
      <c r="E164" s="32">
        <v>60314625</v>
      </c>
      <c r="F164" s="35">
        <v>84363639</v>
      </c>
    </row>
    <row r="165" spans="1:6">
      <c r="A165" s="5">
        <v>4</v>
      </c>
      <c r="B165" s="6" t="s">
        <v>65</v>
      </c>
      <c r="C165" s="32">
        <v>6187500</v>
      </c>
      <c r="D165" s="32">
        <v>6187500</v>
      </c>
      <c r="E165" s="32">
        <v>6187500</v>
      </c>
      <c r="F165" s="35">
        <v>6187500</v>
      </c>
    </row>
    <row r="166" spans="1:6">
      <c r="A166" s="5">
        <v>5</v>
      </c>
      <c r="B166" s="6" t="s">
        <v>66</v>
      </c>
      <c r="C166" s="32">
        <v>11050000</v>
      </c>
      <c r="D166" s="32">
        <v>26650000</v>
      </c>
      <c r="E166" s="32">
        <v>26650000</v>
      </c>
      <c r="F166" s="35">
        <v>55720000</v>
      </c>
    </row>
    <row r="167" spans="1:6">
      <c r="A167" s="5">
        <v>6</v>
      </c>
      <c r="B167" s="6" t="s">
        <v>10</v>
      </c>
      <c r="C167" s="32">
        <v>12400000</v>
      </c>
      <c r="D167" s="32">
        <v>12400000</v>
      </c>
      <c r="E167" s="32">
        <v>34621500</v>
      </c>
      <c r="F167" s="35">
        <v>34621500</v>
      </c>
    </row>
    <row r="168" spans="1:6">
      <c r="A168" s="5">
        <v>7</v>
      </c>
      <c r="B168" s="6" t="s">
        <v>11</v>
      </c>
      <c r="C168" s="32">
        <v>5904500</v>
      </c>
      <c r="D168" s="32">
        <v>6655600</v>
      </c>
      <c r="E168" s="32">
        <v>7016600</v>
      </c>
      <c r="F168" s="35">
        <v>8039600</v>
      </c>
    </row>
    <row r="169" spans="1:6">
      <c r="A169" s="5">
        <v>8</v>
      </c>
      <c r="B169" s="6" t="s">
        <v>12</v>
      </c>
      <c r="C169" s="32">
        <v>100801916</v>
      </c>
      <c r="D169" s="32">
        <v>104953353.5</v>
      </c>
      <c r="E169" s="32">
        <v>104953353</v>
      </c>
      <c r="F169" s="35">
        <v>110213353.5</v>
      </c>
    </row>
    <row r="170" spans="1:6">
      <c r="A170" s="5">
        <v>9</v>
      </c>
      <c r="B170" s="6" t="s">
        <v>67</v>
      </c>
      <c r="C170" s="32">
        <v>1145000</v>
      </c>
      <c r="D170" s="32">
        <v>1261000</v>
      </c>
      <c r="E170" s="32">
        <v>1273000</v>
      </c>
      <c r="F170" s="35">
        <v>1390000</v>
      </c>
    </row>
    <row r="171" spans="1:6">
      <c r="A171" s="5">
        <v>10</v>
      </c>
      <c r="B171" s="6" t="s">
        <v>13</v>
      </c>
      <c r="C171" s="32">
        <v>1127600</v>
      </c>
      <c r="D171" s="32">
        <v>2065600</v>
      </c>
      <c r="E171" s="32">
        <v>2129000</v>
      </c>
      <c r="F171" s="35">
        <v>2630000</v>
      </c>
    </row>
    <row r="172" spans="1:6">
      <c r="A172" s="5">
        <v>11</v>
      </c>
      <c r="B172" s="6" t="s">
        <v>68</v>
      </c>
      <c r="C172" s="32">
        <v>11033000</v>
      </c>
      <c r="D172" s="32">
        <v>4450000</v>
      </c>
      <c r="E172" s="32">
        <v>5453000</v>
      </c>
      <c r="F172" s="35">
        <v>6809000</v>
      </c>
    </row>
    <row r="173" spans="1:6">
      <c r="A173" s="5">
        <v>12</v>
      </c>
      <c r="B173" s="6" t="s">
        <v>23</v>
      </c>
      <c r="C173" s="32">
        <v>2525000</v>
      </c>
      <c r="D173" s="32">
        <v>5182000</v>
      </c>
      <c r="E173" s="32">
        <v>5182000</v>
      </c>
      <c r="F173" s="35">
        <v>5182000</v>
      </c>
    </row>
    <row r="174" spans="1:6">
      <c r="A174" s="5">
        <v>13</v>
      </c>
      <c r="B174" s="6" t="s">
        <v>27</v>
      </c>
      <c r="C174" s="32">
        <v>14672500</v>
      </c>
      <c r="D174" s="32">
        <v>16155830</v>
      </c>
      <c r="E174" s="32">
        <v>17239880</v>
      </c>
      <c r="F174" s="32">
        <v>17187880</v>
      </c>
    </row>
    <row r="175" spans="1:6">
      <c r="A175" s="5">
        <v>14</v>
      </c>
      <c r="B175" s="6" t="s">
        <v>48</v>
      </c>
      <c r="C175" s="32">
        <v>6653000</v>
      </c>
      <c r="D175" s="32">
        <v>8941000</v>
      </c>
      <c r="E175" s="32">
        <v>11780000</v>
      </c>
      <c r="F175" s="32">
        <v>12065000</v>
      </c>
    </row>
    <row r="176" spans="1:6">
      <c r="A176" s="5">
        <v>15</v>
      </c>
      <c r="B176" s="6" t="s">
        <v>69</v>
      </c>
      <c r="C176" s="32">
        <v>0</v>
      </c>
      <c r="D176" s="32">
        <v>54163000</v>
      </c>
      <c r="E176" s="32">
        <v>57463000</v>
      </c>
      <c r="F176" s="32">
        <v>67963000</v>
      </c>
    </row>
    <row r="177" spans="1:7">
      <c r="A177" s="5">
        <v>16</v>
      </c>
      <c r="B177" s="6" t="s">
        <v>70</v>
      </c>
      <c r="C177" s="32">
        <v>25677000</v>
      </c>
      <c r="D177" s="32">
        <v>3087000</v>
      </c>
      <c r="E177" s="32">
        <v>3087000</v>
      </c>
      <c r="F177" s="32">
        <v>3212000</v>
      </c>
    </row>
    <row r="178" spans="1:7">
      <c r="A178" s="5">
        <v>17</v>
      </c>
      <c r="B178" s="6" t="s">
        <v>71</v>
      </c>
      <c r="C178" s="32">
        <v>1651000</v>
      </c>
      <c r="D178" s="32">
        <v>1771000</v>
      </c>
      <c r="E178" s="32">
        <v>1771000</v>
      </c>
      <c r="F178" s="32">
        <v>2131000</v>
      </c>
    </row>
    <row r="179" spans="1:7" ht="15.75" thickBot="1">
      <c r="A179" s="8">
        <v>18</v>
      </c>
      <c r="B179" s="6" t="s">
        <v>25</v>
      </c>
      <c r="C179" s="32">
        <v>6032866</v>
      </c>
      <c r="D179" s="32">
        <v>13185366</v>
      </c>
      <c r="E179" s="32">
        <v>13185366</v>
      </c>
      <c r="F179" s="32">
        <v>17666866</v>
      </c>
    </row>
    <row r="180" spans="1:7" ht="15.75" thickBot="1">
      <c r="A180" s="9"/>
      <c r="B180" s="10" t="s">
        <v>17</v>
      </c>
      <c r="C180" s="11">
        <f>SUM(C162:C179)</f>
        <v>316375507</v>
      </c>
      <c r="D180" s="11">
        <f>SUM(D162:D179)</f>
        <v>376622874.5</v>
      </c>
      <c r="E180" s="11">
        <f>SUM(E162:E179)</f>
        <v>407506824</v>
      </c>
      <c r="F180" s="11">
        <f>SUM(F162:F179)</f>
        <v>484582338.5</v>
      </c>
    </row>
    <row r="181" spans="1:7">
      <c r="A181" s="37"/>
      <c r="B181" s="2"/>
      <c r="C181" s="2"/>
      <c r="D181" s="2"/>
      <c r="E181" s="2"/>
    </row>
    <row r="182" spans="1:7" ht="18.75">
      <c r="A182" s="138" t="s">
        <v>72</v>
      </c>
      <c r="B182" s="138"/>
      <c r="C182" s="138"/>
      <c r="D182" s="138"/>
      <c r="E182" s="138"/>
      <c r="F182" s="138"/>
    </row>
    <row r="183" spans="1:7" ht="5.0999999999999996" customHeight="1" thickBot="1">
      <c r="A183" s="1"/>
      <c r="B183" s="2"/>
      <c r="C183" s="2"/>
      <c r="D183" s="2"/>
      <c r="E183" s="2"/>
      <c r="F183" s="2"/>
    </row>
    <row r="184" spans="1:7" ht="15.75" thickBot="1">
      <c r="A184" s="139" t="s">
        <v>2</v>
      </c>
      <c r="B184" s="141" t="s">
        <v>3</v>
      </c>
      <c r="C184" s="3" t="s">
        <v>4</v>
      </c>
      <c r="D184" s="3" t="s">
        <v>5</v>
      </c>
      <c r="E184" s="3" t="s">
        <v>6</v>
      </c>
      <c r="F184" s="3" t="str">
        <f>F160</f>
        <v>MINGGU 5</v>
      </c>
    </row>
    <row r="185" spans="1:7" ht="15.75" thickBot="1">
      <c r="A185" s="140"/>
      <c r="B185" s="142"/>
      <c r="C185" s="4">
        <v>44842</v>
      </c>
      <c r="D185" s="4">
        <v>44849</v>
      </c>
      <c r="E185" s="4">
        <v>44856</v>
      </c>
      <c r="F185" s="40">
        <f>F161</f>
        <v>44863</v>
      </c>
    </row>
    <row r="186" spans="1:7">
      <c r="A186" s="17">
        <v>1</v>
      </c>
      <c r="B186" s="6" t="s">
        <v>10</v>
      </c>
      <c r="C186" s="32">
        <v>19461620</v>
      </c>
      <c r="D186" s="32">
        <v>19461620</v>
      </c>
      <c r="E186" s="32">
        <v>19461620</v>
      </c>
      <c r="F186" s="32">
        <v>19461620</v>
      </c>
    </row>
    <row r="187" spans="1:7">
      <c r="A187" s="5">
        <v>2</v>
      </c>
      <c r="B187" s="6" t="s">
        <v>11</v>
      </c>
      <c r="C187" s="32">
        <v>5000000</v>
      </c>
      <c r="D187" s="32">
        <v>9600475</v>
      </c>
      <c r="E187" s="32">
        <v>11721775</v>
      </c>
      <c r="F187" s="32">
        <v>15834076</v>
      </c>
      <c r="G187" s="41"/>
    </row>
    <row r="188" spans="1:7">
      <c r="A188" s="5">
        <v>3</v>
      </c>
      <c r="B188" s="6" t="s">
        <v>12</v>
      </c>
      <c r="C188" s="32">
        <v>5026500</v>
      </c>
      <c r="D188" s="32">
        <v>19223000</v>
      </c>
      <c r="E188" s="32">
        <v>19223000</v>
      </c>
      <c r="F188" s="32">
        <v>43990000</v>
      </c>
    </row>
    <row r="189" spans="1:7">
      <c r="A189" s="5">
        <v>4</v>
      </c>
      <c r="B189" s="6" t="s">
        <v>13</v>
      </c>
      <c r="C189" s="32">
        <v>0</v>
      </c>
      <c r="D189" s="32">
        <v>255000</v>
      </c>
      <c r="E189" s="32">
        <v>1024000</v>
      </c>
      <c r="F189" s="32">
        <v>1535000</v>
      </c>
    </row>
    <row r="190" spans="1:7">
      <c r="A190" s="5">
        <v>5</v>
      </c>
      <c r="B190" s="6" t="s">
        <v>28</v>
      </c>
      <c r="C190" s="32">
        <v>300000</v>
      </c>
      <c r="D190" s="32">
        <v>300000</v>
      </c>
      <c r="E190" s="32">
        <v>430000</v>
      </c>
      <c r="F190" s="32">
        <v>430000</v>
      </c>
    </row>
    <row r="191" spans="1:7">
      <c r="A191" s="5">
        <v>6</v>
      </c>
      <c r="B191" s="6" t="s">
        <v>27</v>
      </c>
      <c r="C191" s="32">
        <v>700000</v>
      </c>
      <c r="D191" s="32">
        <v>700000</v>
      </c>
      <c r="E191" s="32">
        <v>3687000</v>
      </c>
      <c r="F191" s="32">
        <v>4010500</v>
      </c>
    </row>
    <row r="192" spans="1:7" ht="15.75" thickBot="1">
      <c r="A192" s="8">
        <v>7</v>
      </c>
      <c r="B192" s="6" t="s">
        <v>25</v>
      </c>
      <c r="C192" s="32">
        <v>0</v>
      </c>
      <c r="D192" s="32">
        <v>777000</v>
      </c>
      <c r="E192" s="32">
        <v>792000</v>
      </c>
      <c r="F192" s="32">
        <v>792000</v>
      </c>
    </row>
    <row r="193" spans="1:6" ht="15.75" thickBot="1">
      <c r="A193" s="9"/>
      <c r="B193" s="10" t="s">
        <v>17</v>
      </c>
      <c r="C193" s="11">
        <f>SUM(C186:C191)</f>
        <v>30488120</v>
      </c>
      <c r="D193" s="11">
        <f>SUM(D186:D192)</f>
        <v>50317095</v>
      </c>
      <c r="E193" s="11">
        <f>SUM(E186:E192)</f>
        <v>56339395</v>
      </c>
      <c r="F193" s="11">
        <f>SUM(F186:F192)</f>
        <v>86053196</v>
      </c>
    </row>
    <row r="194" spans="1:6">
      <c r="A194" s="37"/>
      <c r="B194" s="2"/>
      <c r="C194" s="2"/>
      <c r="D194" s="2"/>
      <c r="E194" s="2"/>
    </row>
    <row r="195" spans="1:6" ht="18.75">
      <c r="A195" s="138" t="s">
        <v>73</v>
      </c>
      <c r="B195" s="138"/>
      <c r="C195" s="138"/>
      <c r="D195" s="138"/>
      <c r="E195" s="138"/>
      <c r="F195" s="138"/>
    </row>
    <row r="196" spans="1:6" ht="5.0999999999999996" customHeight="1" thickBot="1">
      <c r="A196" s="1"/>
      <c r="B196" s="2"/>
      <c r="C196" s="2"/>
      <c r="D196" s="2"/>
      <c r="E196" s="2"/>
      <c r="F196" s="2"/>
    </row>
    <row r="197" spans="1:6" ht="15.75" thickBot="1">
      <c r="A197" s="139" t="s">
        <v>2</v>
      </c>
      <c r="B197" s="141" t="s">
        <v>3</v>
      </c>
      <c r="C197" s="3" t="s">
        <v>4</v>
      </c>
      <c r="D197" s="3" t="s">
        <v>5</v>
      </c>
      <c r="E197" s="3" t="s">
        <v>6</v>
      </c>
      <c r="F197" s="3" t="str">
        <f>F184</f>
        <v>MINGGU 5</v>
      </c>
    </row>
    <row r="198" spans="1:6" ht="15.75" thickBot="1">
      <c r="A198" s="140"/>
      <c r="B198" s="142"/>
      <c r="C198" s="4">
        <v>44842</v>
      </c>
      <c r="D198" s="4">
        <v>44849</v>
      </c>
      <c r="E198" s="4">
        <v>44856</v>
      </c>
      <c r="F198" s="40">
        <f>F185</f>
        <v>44863</v>
      </c>
    </row>
    <row r="199" spans="1:6">
      <c r="A199" s="17">
        <v>1</v>
      </c>
      <c r="B199" s="6" t="s">
        <v>74</v>
      </c>
      <c r="C199" s="32">
        <v>230000000</v>
      </c>
      <c r="D199" s="32">
        <v>230000000</v>
      </c>
      <c r="E199" s="32">
        <v>30000000</v>
      </c>
      <c r="F199" s="32">
        <v>30000000</v>
      </c>
    </row>
    <row r="200" spans="1:6" ht="15.75" thickBot="1">
      <c r="A200" s="8">
        <v>2</v>
      </c>
      <c r="B200" s="6" t="s">
        <v>10</v>
      </c>
      <c r="C200" s="32">
        <v>0</v>
      </c>
      <c r="D200" s="32">
        <v>0</v>
      </c>
      <c r="E200" s="32">
        <v>48513110</v>
      </c>
      <c r="F200" s="32">
        <v>48513110</v>
      </c>
    </row>
    <row r="201" spans="1:6" ht="15.75" thickBot="1">
      <c r="A201" s="36">
        <v>3</v>
      </c>
      <c r="B201" s="6" t="s">
        <v>12</v>
      </c>
      <c r="C201" s="32">
        <v>0</v>
      </c>
      <c r="D201" s="32">
        <v>0</v>
      </c>
      <c r="E201" s="32">
        <v>0</v>
      </c>
      <c r="F201" s="32">
        <v>787000</v>
      </c>
    </row>
    <row r="202" spans="1:6" ht="15.75" thickBot="1">
      <c r="A202" s="9"/>
      <c r="B202" s="10" t="s">
        <v>17</v>
      </c>
      <c r="C202" s="11">
        <f>SUM(C199)</f>
        <v>230000000</v>
      </c>
      <c r="D202" s="11">
        <f>SUM(D199)</f>
        <v>230000000</v>
      </c>
      <c r="E202" s="11">
        <f>SUM(E199:E200)</f>
        <v>78513110</v>
      </c>
      <c r="F202" s="11">
        <f>SUM(F199:F201)</f>
        <v>79300110</v>
      </c>
    </row>
    <row r="203" spans="1:6">
      <c r="A203" s="37"/>
      <c r="B203" s="2"/>
      <c r="C203" s="2"/>
      <c r="D203" s="2"/>
      <c r="E203" s="2"/>
    </row>
    <row r="204" spans="1:6" ht="18.75">
      <c r="A204" s="138" t="s">
        <v>75</v>
      </c>
      <c r="B204" s="138"/>
      <c r="C204" s="138"/>
      <c r="D204" s="138"/>
      <c r="E204" s="138"/>
      <c r="F204" s="138"/>
    </row>
    <row r="205" spans="1:6" ht="5.0999999999999996" customHeight="1" thickBot="1">
      <c r="A205" s="1"/>
      <c r="B205" s="2"/>
      <c r="C205" s="2"/>
      <c r="D205" s="2"/>
      <c r="E205" s="2"/>
      <c r="F205" s="2"/>
    </row>
    <row r="206" spans="1:6" ht="15.75" thickBot="1">
      <c r="A206" s="139" t="s">
        <v>2</v>
      </c>
      <c r="B206" s="141" t="s">
        <v>3</v>
      </c>
      <c r="C206" s="3" t="s">
        <v>5</v>
      </c>
      <c r="D206" s="3" t="s">
        <v>6</v>
      </c>
      <c r="E206" s="3" t="str">
        <f>F197</f>
        <v>MINGGU 5</v>
      </c>
      <c r="F206" s="42"/>
    </row>
    <row r="207" spans="1:6" ht="15.75" thickBot="1">
      <c r="A207" s="140"/>
      <c r="B207" s="142"/>
      <c r="C207" s="4">
        <v>44849</v>
      </c>
      <c r="D207" s="4">
        <v>44856</v>
      </c>
      <c r="E207" s="4">
        <f>F198</f>
        <v>44863</v>
      </c>
      <c r="F207" s="43"/>
    </row>
    <row r="208" spans="1:6">
      <c r="A208" s="17">
        <v>1</v>
      </c>
      <c r="B208" s="6" t="s">
        <v>11</v>
      </c>
      <c r="C208" s="32">
        <v>200900</v>
      </c>
      <c r="D208" s="32">
        <v>765900</v>
      </c>
      <c r="E208" s="32">
        <v>3003200</v>
      </c>
      <c r="F208" s="43"/>
    </row>
    <row r="209" spans="1:6">
      <c r="A209" s="5">
        <v>2</v>
      </c>
      <c r="B209" s="6" t="s">
        <v>12</v>
      </c>
      <c r="C209" s="32">
        <v>3263000</v>
      </c>
      <c r="D209" s="32">
        <v>3263000</v>
      </c>
      <c r="E209" s="32">
        <v>21712500</v>
      </c>
      <c r="F209" s="43"/>
    </row>
    <row r="210" spans="1:6">
      <c r="A210" s="5">
        <v>3</v>
      </c>
      <c r="B210" s="6" t="s">
        <v>13</v>
      </c>
      <c r="C210" s="32">
        <v>30000</v>
      </c>
      <c r="D210" s="32">
        <v>276000</v>
      </c>
      <c r="E210" s="32">
        <v>750000</v>
      </c>
      <c r="F210" s="44"/>
    </row>
    <row r="211" spans="1:6">
      <c r="A211" s="5">
        <v>4</v>
      </c>
      <c r="B211" s="6" t="s">
        <v>76</v>
      </c>
      <c r="C211" s="32">
        <v>0</v>
      </c>
      <c r="D211" s="32">
        <v>1260000</v>
      </c>
      <c r="E211" s="32">
        <v>1696000</v>
      </c>
      <c r="F211" s="44"/>
    </row>
    <row r="212" spans="1:6">
      <c r="A212" s="5">
        <v>5</v>
      </c>
      <c r="B212" s="6" t="s">
        <v>36</v>
      </c>
      <c r="C212" s="32">
        <v>300000</v>
      </c>
      <c r="D212" s="32">
        <v>695000</v>
      </c>
      <c r="E212" s="32">
        <v>695000</v>
      </c>
      <c r="F212" s="44"/>
    </row>
    <row r="213" spans="1:6" ht="15.75" thickBot="1">
      <c r="A213" s="8">
        <v>6</v>
      </c>
      <c r="B213" s="6" t="s">
        <v>25</v>
      </c>
      <c r="C213" s="32">
        <v>850000</v>
      </c>
      <c r="D213" s="32">
        <v>885000</v>
      </c>
      <c r="E213" s="32">
        <v>1510200</v>
      </c>
      <c r="F213" s="44"/>
    </row>
    <row r="214" spans="1:6" ht="15.75" thickBot="1">
      <c r="A214" s="9"/>
      <c r="B214" s="10" t="s">
        <v>17</v>
      </c>
      <c r="C214" s="11">
        <f>SUM(C208:C213)</f>
        <v>4643900</v>
      </c>
      <c r="D214" s="11">
        <f>SUM(D208:D213)</f>
        <v>7144900</v>
      </c>
      <c r="E214" s="11">
        <f>SUM(E208:E213)</f>
        <v>29366900</v>
      </c>
      <c r="F214" s="45"/>
    </row>
    <row r="215" spans="1:6">
      <c r="A215" s="37"/>
      <c r="B215" s="2"/>
      <c r="C215" s="2"/>
      <c r="D215" s="2"/>
      <c r="E215" s="2"/>
      <c r="F215" s="38"/>
    </row>
    <row r="216" spans="1:6" ht="18.75">
      <c r="A216" s="138" t="s">
        <v>77</v>
      </c>
      <c r="B216" s="138"/>
      <c r="C216" s="138"/>
      <c r="D216" s="138"/>
      <c r="E216" s="138"/>
      <c r="F216" s="138"/>
    </row>
    <row r="217" spans="1:6" ht="5.0999999999999996" customHeight="1" thickBot="1">
      <c r="A217" s="1"/>
      <c r="B217" s="2"/>
      <c r="C217" s="2"/>
      <c r="D217" s="2"/>
      <c r="E217" s="2"/>
      <c r="F217" s="2"/>
    </row>
    <row r="218" spans="1:6" ht="15.75" thickBot="1">
      <c r="A218" s="139" t="s">
        <v>2</v>
      </c>
      <c r="B218" s="141" t="s">
        <v>3</v>
      </c>
      <c r="C218" s="3" t="str">
        <f>D206</f>
        <v>MINGGU 4</v>
      </c>
      <c r="D218" s="3" t="str">
        <f>E206</f>
        <v>MINGGU 5</v>
      </c>
      <c r="E218" s="46"/>
      <c r="F218" s="46"/>
    </row>
    <row r="219" spans="1:6" ht="15.75" thickBot="1">
      <c r="A219" s="140"/>
      <c r="B219" s="142"/>
      <c r="C219" s="4">
        <f>D207</f>
        <v>44856</v>
      </c>
      <c r="D219" s="4">
        <f>E207</f>
        <v>44863</v>
      </c>
      <c r="E219" s="47"/>
      <c r="F219" s="47"/>
    </row>
    <row r="220" spans="1:6">
      <c r="A220" s="17">
        <v>1</v>
      </c>
      <c r="B220" s="6" t="s">
        <v>10</v>
      </c>
      <c r="C220" s="32">
        <v>2614500</v>
      </c>
      <c r="D220" s="32">
        <v>2614500</v>
      </c>
      <c r="E220" s="48"/>
      <c r="F220" s="47"/>
    </row>
    <row r="221" spans="1:6">
      <c r="A221" s="5">
        <v>2</v>
      </c>
      <c r="B221" s="6" t="s">
        <v>11</v>
      </c>
      <c r="C221" s="32">
        <v>493000</v>
      </c>
      <c r="D221" s="32">
        <v>493000</v>
      </c>
      <c r="E221" s="48"/>
      <c r="F221" s="47"/>
    </row>
    <row r="222" spans="1:6">
      <c r="A222" s="5">
        <v>3</v>
      </c>
      <c r="B222" s="6" t="s">
        <v>12</v>
      </c>
      <c r="C222" s="32">
        <v>2882000</v>
      </c>
      <c r="D222" s="32">
        <v>2882000</v>
      </c>
      <c r="E222" s="48"/>
      <c r="F222" s="48"/>
    </row>
    <row r="223" spans="1:6">
      <c r="A223" s="5">
        <v>4</v>
      </c>
      <c r="B223" s="6" t="s">
        <v>27</v>
      </c>
      <c r="C223" s="32">
        <v>35000</v>
      </c>
      <c r="D223" s="32">
        <v>35000</v>
      </c>
      <c r="E223" s="48"/>
      <c r="F223" s="48" t="s">
        <v>78</v>
      </c>
    </row>
    <row r="224" spans="1:6">
      <c r="A224" s="5">
        <v>5</v>
      </c>
      <c r="B224" s="6" t="s">
        <v>79</v>
      </c>
      <c r="C224" s="32">
        <v>5400000</v>
      </c>
      <c r="D224" s="32">
        <v>10400000</v>
      </c>
      <c r="E224" s="48"/>
      <c r="F224" s="48"/>
    </row>
    <row r="225" spans="1:6" ht="15.75" thickBot="1">
      <c r="A225" s="8">
        <v>6</v>
      </c>
      <c r="B225" s="6" t="s">
        <v>13</v>
      </c>
      <c r="C225" s="32">
        <v>105000</v>
      </c>
      <c r="D225" s="32">
        <v>105000</v>
      </c>
      <c r="E225" s="48"/>
      <c r="F225" s="48"/>
    </row>
    <row r="226" spans="1:6" ht="15.75" thickBot="1">
      <c r="A226" s="9"/>
      <c r="B226" s="10" t="s">
        <v>17</v>
      </c>
      <c r="C226" s="11">
        <f>SUM(C220:C225)</f>
        <v>11529500</v>
      </c>
      <c r="D226" s="11">
        <f>SUM(D220:D225)</f>
        <v>16529500</v>
      </c>
      <c r="E226" s="23"/>
      <c r="F226" s="23"/>
    </row>
    <row r="227" spans="1:6">
      <c r="A227" s="37"/>
      <c r="B227" s="2"/>
      <c r="C227" s="2"/>
      <c r="D227" s="2"/>
      <c r="E227" s="2"/>
      <c r="F227" s="38"/>
    </row>
    <row r="228" spans="1:6">
      <c r="A228" s="37"/>
      <c r="B228" s="2"/>
      <c r="C228" s="2"/>
      <c r="D228" s="2"/>
      <c r="E228" s="2"/>
      <c r="F228" s="49" t="s">
        <v>80</v>
      </c>
    </row>
    <row r="229" spans="1:6">
      <c r="A229" s="37"/>
      <c r="B229" s="37" t="s">
        <v>81</v>
      </c>
      <c r="C229" s="37"/>
      <c r="D229" s="37"/>
      <c r="E229" s="37"/>
      <c r="F229" s="37" t="s">
        <v>82</v>
      </c>
    </row>
    <row r="230" spans="1:6">
      <c r="A230" s="37"/>
      <c r="B230" s="37"/>
      <c r="C230" s="37"/>
      <c r="D230" s="37"/>
      <c r="E230" s="37"/>
      <c r="F230" s="38"/>
    </row>
    <row r="231" spans="1:6">
      <c r="A231" s="50"/>
    </row>
    <row r="232" spans="1:6">
      <c r="A232" s="1"/>
    </row>
    <row r="234" spans="1:6">
      <c r="B234" s="51" t="s">
        <v>83</v>
      </c>
      <c r="C234" s="51"/>
      <c r="D234" s="51"/>
      <c r="E234" s="51"/>
      <c r="F234" s="52" t="s">
        <v>84</v>
      </c>
    </row>
    <row r="235" spans="1:6">
      <c r="F235" s="53" t="s">
        <v>85</v>
      </c>
    </row>
    <row r="239" spans="1:6">
      <c r="C239" s="41">
        <f>D226+F156+F78+F44</f>
        <v>186131541</v>
      </c>
    </row>
  </sheetData>
  <mergeCells count="49">
    <mergeCell ref="A19:A20"/>
    <mergeCell ref="B19:B20"/>
    <mergeCell ref="A1:F1"/>
    <mergeCell ref="A2:F2"/>
    <mergeCell ref="A4:A5"/>
    <mergeCell ref="B4:B5"/>
    <mergeCell ref="A17:F17"/>
    <mergeCell ref="A33:F33"/>
    <mergeCell ref="A35:A36"/>
    <mergeCell ref="B35:B36"/>
    <mergeCell ref="A46:F46"/>
    <mergeCell ref="A48:A49"/>
    <mergeCell ref="B48:B49"/>
    <mergeCell ref="A61:F61"/>
    <mergeCell ref="A63:A64"/>
    <mergeCell ref="B63:B64"/>
    <mergeCell ref="A68:F68"/>
    <mergeCell ref="A70:A71"/>
    <mergeCell ref="B70:B71"/>
    <mergeCell ref="A80:F80"/>
    <mergeCell ref="A82:A83"/>
    <mergeCell ref="B82:B83"/>
    <mergeCell ref="A99:F99"/>
    <mergeCell ref="A101:A102"/>
    <mergeCell ref="B101:B102"/>
    <mergeCell ref="A117:F117"/>
    <mergeCell ref="A119:A120"/>
    <mergeCell ref="B119:B120"/>
    <mergeCell ref="A131:F131"/>
    <mergeCell ref="A133:A134"/>
    <mergeCell ref="B133:B134"/>
    <mergeCell ref="A143:F143"/>
    <mergeCell ref="A145:A146"/>
    <mergeCell ref="B145:B146"/>
    <mergeCell ref="A158:F158"/>
    <mergeCell ref="A160:A161"/>
    <mergeCell ref="B160:B161"/>
    <mergeCell ref="A182:F182"/>
    <mergeCell ref="A184:A185"/>
    <mergeCell ref="B184:B185"/>
    <mergeCell ref="A195:F195"/>
    <mergeCell ref="A197:A198"/>
    <mergeCell ref="B197:B198"/>
    <mergeCell ref="A204:F204"/>
    <mergeCell ref="A206:A207"/>
    <mergeCell ref="B206:B207"/>
    <mergeCell ref="A216:F216"/>
    <mergeCell ref="A218:A219"/>
    <mergeCell ref="B218:B219"/>
  </mergeCells>
  <printOptions horizontalCentered="1"/>
  <pageMargins left="0.19685039370078741" right="0.19685039370078741" top="0" bottom="0" header="0.31496062992125984" footer="0.31496062992125984"/>
  <pageSetup paperSize="9" scale="78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35"/>
  <sheetViews>
    <sheetView topLeftCell="A216" workbookViewId="0">
      <selection activeCell="E234" sqref="E234"/>
    </sheetView>
  </sheetViews>
  <sheetFormatPr defaultRowHeight="15"/>
  <cols>
    <col min="1" max="1" width="5.140625" customWidth="1"/>
    <col min="2" max="2" width="30.7109375" customWidth="1"/>
    <col min="3" max="3" width="18.28515625" customWidth="1"/>
    <col min="4" max="5" width="16.42578125" customWidth="1"/>
    <col min="6" max="6" width="17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</row>
    <row r="4" spans="1:6" ht="15.75" thickBot="1">
      <c r="A4" s="139" t="s">
        <v>2</v>
      </c>
      <c r="B4" s="141" t="s">
        <v>3</v>
      </c>
      <c r="C4" s="3" t="s">
        <v>86</v>
      </c>
    </row>
    <row r="5" spans="1:6" ht="15.75" thickBot="1">
      <c r="A5" s="140"/>
      <c r="B5" s="142"/>
      <c r="C5" s="4">
        <v>44870</v>
      </c>
    </row>
    <row r="6" spans="1:6">
      <c r="A6" s="5">
        <v>1</v>
      </c>
      <c r="B6" s="6" t="s">
        <v>8</v>
      </c>
      <c r="C6" s="7">
        <f>'[3]RENOV BRAI'!$E$10</f>
        <v>6000000</v>
      </c>
    </row>
    <row r="7" spans="1:6">
      <c r="A7" s="5">
        <v>2</v>
      </c>
      <c r="B7" s="6" t="s">
        <v>9</v>
      </c>
      <c r="C7" s="7">
        <f>'[3]RENOV BRAI'!$E$15</f>
        <v>1500000</v>
      </c>
    </row>
    <row r="8" spans="1:6">
      <c r="A8" s="5">
        <v>3</v>
      </c>
      <c r="B8" s="6" t="s">
        <v>10</v>
      </c>
      <c r="C8" s="7">
        <f>'[3]RENOV BRAI'!$E$221</f>
        <v>158282150</v>
      </c>
    </row>
    <row r="9" spans="1:6">
      <c r="A9" s="5">
        <v>4</v>
      </c>
      <c r="B9" s="6" t="s">
        <v>11</v>
      </c>
      <c r="C9" s="7">
        <f>'[3]RENOV BRAI'!$E$296</f>
        <v>4817100</v>
      </c>
    </row>
    <row r="10" spans="1:6">
      <c r="A10" s="5">
        <v>5</v>
      </c>
      <c r="B10" s="6" t="s">
        <v>12</v>
      </c>
      <c r="C10" s="7">
        <f>'[3]RENOV BRAI'!$E$369</f>
        <v>142191828</v>
      </c>
    </row>
    <row r="11" spans="1:6">
      <c r="A11" s="5">
        <v>6</v>
      </c>
      <c r="B11" s="6" t="s">
        <v>13</v>
      </c>
      <c r="C11" s="7">
        <f>'[3]RENOV BRAI'!$E$382</f>
        <v>180000</v>
      </c>
    </row>
    <row r="12" spans="1:6">
      <c r="A12" s="5">
        <v>7</v>
      </c>
      <c r="B12" s="6" t="s">
        <v>14</v>
      </c>
      <c r="C12" s="7">
        <f>'[3]RENOV BRAI'!$E$394</f>
        <v>478500</v>
      </c>
    </row>
    <row r="13" spans="1:6">
      <c r="A13" s="5">
        <v>8</v>
      </c>
      <c r="B13" s="6" t="s">
        <v>15</v>
      </c>
      <c r="C13" s="7">
        <f>'[3]RENOV BRAI'!$E$403</f>
        <v>17000000</v>
      </c>
    </row>
    <row r="14" spans="1:6" ht="15.75" thickBot="1">
      <c r="A14" s="8">
        <v>9</v>
      </c>
      <c r="B14" s="6" t="s">
        <v>16</v>
      </c>
      <c r="C14" s="7">
        <f>'[3]RENOV BRAI'!$E$413</f>
        <v>469000</v>
      </c>
    </row>
    <row r="15" spans="1:6" ht="15.75" thickBot="1">
      <c r="A15" s="9"/>
      <c r="B15" s="10" t="s">
        <v>17</v>
      </c>
      <c r="C15" s="11">
        <f>SUM(C6:C14)</f>
        <v>330918578</v>
      </c>
    </row>
    <row r="16" spans="1:6" ht="15" customHeight="1">
      <c r="A16" s="1"/>
      <c r="B16" s="2"/>
      <c r="C16" s="2"/>
    </row>
    <row r="17" spans="1:3" ht="18.75" hidden="1">
      <c r="A17" s="138" t="s">
        <v>18</v>
      </c>
      <c r="B17" s="138"/>
      <c r="C17" s="138"/>
    </row>
    <row r="18" spans="1:3" s="13" customFormat="1" ht="5.0999999999999996" hidden="1" customHeight="1" thickBot="1">
      <c r="A18" s="12"/>
      <c r="B18" s="12"/>
      <c r="C18" s="12"/>
    </row>
    <row r="19" spans="1:3" ht="15.75" hidden="1" thickBot="1">
      <c r="A19" s="139" t="s">
        <v>2</v>
      </c>
      <c r="B19" s="141" t="s">
        <v>3</v>
      </c>
      <c r="C19" s="3" t="str">
        <f>C4</f>
        <v>MINGGU 1</v>
      </c>
    </row>
    <row r="20" spans="1:3" ht="15.75" hidden="1" thickBot="1">
      <c r="A20" s="140"/>
      <c r="B20" s="142"/>
      <c r="C20" s="16">
        <f>C5</f>
        <v>44870</v>
      </c>
    </row>
    <row r="21" spans="1:3" hidden="1">
      <c r="A21" s="17">
        <v>1</v>
      </c>
      <c r="B21" s="6" t="s">
        <v>19</v>
      </c>
      <c r="C21" s="7">
        <v>5350000</v>
      </c>
    </row>
    <row r="22" spans="1:3" hidden="1">
      <c r="A22" s="5">
        <v>2</v>
      </c>
      <c r="B22" s="6" t="s">
        <v>20</v>
      </c>
      <c r="C22" s="7">
        <v>90770000</v>
      </c>
    </row>
    <row r="23" spans="1:3" hidden="1">
      <c r="A23" s="5">
        <v>3</v>
      </c>
      <c r="B23" s="6" t="s">
        <v>10</v>
      </c>
      <c r="C23" s="7">
        <v>69825650</v>
      </c>
    </row>
    <row r="24" spans="1:3" hidden="1">
      <c r="A24" s="5">
        <v>4</v>
      </c>
      <c r="B24" s="6" t="s">
        <v>21</v>
      </c>
      <c r="C24" s="7">
        <v>148000</v>
      </c>
    </row>
    <row r="25" spans="1:3" hidden="1">
      <c r="A25" s="5">
        <v>5</v>
      </c>
      <c r="B25" s="6" t="s">
        <v>12</v>
      </c>
      <c r="C25" s="7">
        <v>7112276</v>
      </c>
    </row>
    <row r="26" spans="1:3" hidden="1">
      <c r="A26" s="5">
        <v>6</v>
      </c>
      <c r="B26" s="6" t="s">
        <v>22</v>
      </c>
      <c r="C26" s="7">
        <v>4133193</v>
      </c>
    </row>
    <row r="27" spans="1:3" hidden="1">
      <c r="A27" s="5">
        <v>7</v>
      </c>
      <c r="B27" s="6" t="s">
        <v>23</v>
      </c>
      <c r="C27" s="7">
        <v>1450000</v>
      </c>
    </row>
    <row r="28" spans="1:3" hidden="1">
      <c r="A28" s="5">
        <v>8</v>
      </c>
      <c r="B28" s="6" t="s">
        <v>13</v>
      </c>
      <c r="C28" s="7">
        <v>376000</v>
      </c>
    </row>
    <row r="29" spans="1:3" hidden="1">
      <c r="A29" s="5">
        <v>9</v>
      </c>
      <c r="B29" s="18" t="s">
        <v>24</v>
      </c>
      <c r="C29" s="19">
        <v>5622000</v>
      </c>
    </row>
    <row r="30" spans="1:3" ht="15.75" hidden="1" thickBot="1">
      <c r="A30" s="8">
        <v>10</v>
      </c>
      <c r="B30" s="20" t="s">
        <v>25</v>
      </c>
      <c r="C30" s="21">
        <v>839300</v>
      </c>
    </row>
    <row r="31" spans="1:3" ht="15.75" hidden="1" thickBot="1">
      <c r="A31" s="9"/>
      <c r="B31" s="10" t="s">
        <v>17</v>
      </c>
      <c r="C31" s="11">
        <f>SUM(C21:C30)</f>
        <v>185626419</v>
      </c>
    </row>
    <row r="32" spans="1:3" ht="15" hidden="1" customHeight="1">
      <c r="A32" s="1"/>
      <c r="B32" s="2"/>
      <c r="C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</row>
    <row r="35" spans="1:6" ht="15.75" thickBot="1">
      <c r="A35" s="139" t="s">
        <v>2</v>
      </c>
      <c r="B35" s="141" t="s">
        <v>3</v>
      </c>
      <c r="C35" s="3" t="str">
        <f>C19</f>
        <v>MINGGU 1</v>
      </c>
    </row>
    <row r="36" spans="1:6" ht="15.75" thickBot="1">
      <c r="A36" s="140"/>
      <c r="B36" s="142"/>
      <c r="C36" s="4">
        <f>C20</f>
        <v>44870</v>
      </c>
    </row>
    <row r="37" spans="1:6">
      <c r="A37" s="5">
        <v>1</v>
      </c>
      <c r="B37" s="6" t="s">
        <v>27</v>
      </c>
      <c r="C37" s="22">
        <f>[4]PENGELUARAN!$E$43</f>
        <v>2200000</v>
      </c>
    </row>
    <row r="38" spans="1:6">
      <c r="A38" s="5">
        <v>2</v>
      </c>
      <c r="B38" s="6" t="s">
        <v>11</v>
      </c>
      <c r="C38" s="7">
        <f>[4]PENGELUARAN!$E$68</f>
        <v>2248500</v>
      </c>
    </row>
    <row r="39" spans="1:6">
      <c r="A39" s="5">
        <v>3</v>
      </c>
      <c r="B39" s="6" t="s">
        <v>28</v>
      </c>
      <c r="C39" s="7">
        <f>[4]PENGELUARAN!$E$99</f>
        <v>292000</v>
      </c>
    </row>
    <row r="40" spans="1:6">
      <c r="A40" s="5">
        <v>4</v>
      </c>
      <c r="B40" s="6" t="s">
        <v>13</v>
      </c>
      <c r="C40" s="7">
        <f>[4]PENGELUARAN!$E$133</f>
        <v>2188000</v>
      </c>
    </row>
    <row r="41" spans="1:6">
      <c r="A41" s="5">
        <v>5</v>
      </c>
      <c r="B41" s="6" t="s">
        <v>24</v>
      </c>
      <c r="C41" s="7">
        <f>[4]PENGELUARAN!$E$156</f>
        <v>16978310</v>
      </c>
    </row>
    <row r="42" spans="1:6">
      <c r="A42" s="5">
        <v>6</v>
      </c>
      <c r="B42" s="6" t="s">
        <v>29</v>
      </c>
      <c r="C42" s="7">
        <f>[4]PENGELUARAN!$E$190</f>
        <v>12087500</v>
      </c>
    </row>
    <row r="43" spans="1:6" ht="15.75" thickBot="1">
      <c r="A43" s="5">
        <v>7</v>
      </c>
      <c r="B43" s="6" t="s">
        <v>25</v>
      </c>
      <c r="C43" s="7">
        <f>[4]PENGELUARAN!$E$230</f>
        <v>14729500</v>
      </c>
    </row>
    <row r="44" spans="1:6" ht="15.75" thickBot="1">
      <c r="A44" s="9"/>
      <c r="B44" s="10" t="s">
        <v>17</v>
      </c>
      <c r="C44" s="11">
        <f>SUM(C37:C43)</f>
        <v>50723810</v>
      </c>
    </row>
    <row r="45" spans="1:6" ht="15" customHeight="1">
      <c r="A45" s="1"/>
      <c r="B45" s="2"/>
      <c r="C45" s="23"/>
    </row>
    <row r="46" spans="1:6" ht="18.75" hidden="1">
      <c r="A46" s="138" t="s">
        <v>30</v>
      </c>
      <c r="B46" s="138"/>
      <c r="C46" s="138"/>
    </row>
    <row r="47" spans="1:6" ht="5.0999999999999996" hidden="1" customHeight="1" thickBot="1">
      <c r="A47" s="1"/>
      <c r="B47" s="2"/>
      <c r="C47" s="2"/>
    </row>
    <row r="48" spans="1:6" ht="15.75" hidden="1" thickBot="1">
      <c r="A48" s="139" t="s">
        <v>2</v>
      </c>
      <c r="B48" s="141" t="s">
        <v>3</v>
      </c>
      <c r="C48" s="3" t="str">
        <f>C35</f>
        <v>MINGGU 1</v>
      </c>
    </row>
    <row r="49" spans="1:3" ht="15.75" hidden="1" thickBot="1">
      <c r="A49" s="140"/>
      <c r="B49" s="142"/>
      <c r="C49" s="16">
        <f>C36</f>
        <v>44870</v>
      </c>
    </row>
    <row r="50" spans="1:3" hidden="1">
      <c r="A50" s="5">
        <v>1</v>
      </c>
      <c r="B50" s="6" t="s">
        <v>31</v>
      </c>
      <c r="C50" s="24">
        <f>[1]PENGELUARAN!$E$13</f>
        <v>35000000</v>
      </c>
    </row>
    <row r="51" spans="1:3" hidden="1">
      <c r="A51" s="5">
        <v>2</v>
      </c>
      <c r="B51" s="6" t="s">
        <v>32</v>
      </c>
      <c r="C51" s="24">
        <f>[1]PENGELUARAN!$E$20</f>
        <v>11512500</v>
      </c>
    </row>
    <row r="52" spans="1:3" hidden="1">
      <c r="A52" s="5">
        <v>3</v>
      </c>
      <c r="B52" s="6" t="s">
        <v>10</v>
      </c>
      <c r="C52" s="24">
        <f>[1]PENGELUARAN!$E$35</f>
        <v>247760828</v>
      </c>
    </row>
    <row r="53" spans="1:3" hidden="1">
      <c r="A53" s="5">
        <v>4</v>
      </c>
      <c r="B53" s="6" t="s">
        <v>11</v>
      </c>
      <c r="C53" s="24">
        <f>[1]PENGELUARAN!$E$92</f>
        <v>15495676</v>
      </c>
    </row>
    <row r="54" spans="1:3" hidden="1">
      <c r="A54" s="5">
        <v>5</v>
      </c>
      <c r="B54" s="6" t="s">
        <v>12</v>
      </c>
      <c r="C54" s="24">
        <f>[1]PENGELUARAN!$E$122</f>
        <v>117424322</v>
      </c>
    </row>
    <row r="55" spans="1:3" hidden="1">
      <c r="A55" s="5">
        <v>6</v>
      </c>
      <c r="B55" s="6" t="s">
        <v>13</v>
      </c>
      <c r="C55" s="7">
        <f>[1]PENGELUARAN!$E$151</f>
        <v>2306500</v>
      </c>
    </row>
    <row r="56" spans="1:3" hidden="1">
      <c r="A56" s="5">
        <v>7</v>
      </c>
      <c r="B56" s="6" t="s">
        <v>28</v>
      </c>
      <c r="C56" s="7">
        <f>[1]PENGELUARAN!$E$193</f>
        <v>2385500</v>
      </c>
    </row>
    <row r="57" spans="1:3" hidden="1">
      <c r="A57" s="5">
        <v>8</v>
      </c>
      <c r="B57" s="6" t="s">
        <v>27</v>
      </c>
      <c r="C57" s="7">
        <f>[1]PENGELUARAN!$E$198</f>
        <v>101000</v>
      </c>
    </row>
    <row r="58" spans="1:3" ht="15.75" hidden="1" thickBot="1">
      <c r="A58" s="8">
        <v>9</v>
      </c>
      <c r="B58" s="6" t="s">
        <v>25</v>
      </c>
      <c r="C58" s="7">
        <f>[1]PENGELUARAN!$E$259</f>
        <v>15659300</v>
      </c>
    </row>
    <row r="59" spans="1:3" ht="15.75" hidden="1" thickBot="1">
      <c r="A59" s="9"/>
      <c r="B59" s="10" t="s">
        <v>17</v>
      </c>
      <c r="C59" s="11">
        <f>SUM(C50:C58)</f>
        <v>447645626</v>
      </c>
    </row>
    <row r="60" spans="1:3" hidden="1">
      <c r="A60" s="1"/>
      <c r="B60" s="2"/>
      <c r="C60" s="2"/>
    </row>
    <row r="61" spans="1:3" ht="18.75" hidden="1">
      <c r="A61" s="138" t="s">
        <v>33</v>
      </c>
      <c r="B61" s="138"/>
      <c r="C61" s="138"/>
    </row>
    <row r="62" spans="1:3" ht="5.0999999999999996" hidden="1" customHeight="1" thickBot="1">
      <c r="A62" s="1"/>
      <c r="B62" s="2"/>
      <c r="C62" s="2"/>
    </row>
    <row r="63" spans="1:3" hidden="1">
      <c r="A63" s="139" t="s">
        <v>2</v>
      </c>
      <c r="B63" s="141" t="s">
        <v>3</v>
      </c>
      <c r="C63" s="26" t="str">
        <f>C48</f>
        <v>MINGGU 1</v>
      </c>
    </row>
    <row r="64" spans="1:3" ht="15.75" hidden="1" thickBot="1">
      <c r="A64" s="140"/>
      <c r="B64" s="142"/>
      <c r="C64" s="28">
        <f>C49</f>
        <v>44870</v>
      </c>
    </row>
    <row r="65" spans="1:6" ht="15.75" hidden="1" thickBot="1">
      <c r="A65" s="5">
        <v>1</v>
      </c>
      <c r="B65" s="6" t="s">
        <v>28</v>
      </c>
      <c r="C65" s="30">
        <v>1000000</v>
      </c>
    </row>
    <row r="66" spans="1:6" ht="15.75" hidden="1" thickBot="1">
      <c r="A66" s="9"/>
      <c r="B66" s="10" t="s">
        <v>17</v>
      </c>
      <c r="C66" s="11">
        <f>SUM(C65)</f>
        <v>1000000</v>
      </c>
    </row>
    <row r="67" spans="1:6" hidden="1">
      <c r="A67" s="1"/>
      <c r="B67" s="2"/>
      <c r="C67" s="2"/>
    </row>
    <row r="68" spans="1:6" ht="18.75">
      <c r="A68" s="138" t="s">
        <v>34</v>
      </c>
      <c r="B68" s="138"/>
      <c r="C68" s="138"/>
      <c r="D68" s="138"/>
      <c r="E68" s="138"/>
      <c r="F68" s="138"/>
    </row>
    <row r="69" spans="1:6" ht="5.0999999999999996" customHeight="1" thickBot="1">
      <c r="A69" s="1"/>
      <c r="B69" s="2"/>
      <c r="C69" s="2"/>
    </row>
    <row r="70" spans="1:6" ht="15.75" thickBot="1">
      <c r="A70" s="139" t="s">
        <v>2</v>
      </c>
      <c r="B70" s="141" t="s">
        <v>3</v>
      </c>
      <c r="C70" s="26" t="str">
        <f>C63</f>
        <v>MINGGU 1</v>
      </c>
    </row>
    <row r="71" spans="1:6" ht="15.75" thickBot="1">
      <c r="A71" s="140"/>
      <c r="B71" s="142"/>
      <c r="C71" s="31">
        <f>C64</f>
        <v>44870</v>
      </c>
    </row>
    <row r="72" spans="1:6">
      <c r="A72" s="5">
        <v>1</v>
      </c>
      <c r="B72" s="6" t="s">
        <v>35</v>
      </c>
      <c r="C72" s="33">
        <f>[5]Sheet2!$E$10</f>
        <v>50000000</v>
      </c>
    </row>
    <row r="73" spans="1:6">
      <c r="A73" s="5">
        <v>2</v>
      </c>
      <c r="B73" s="6" t="s">
        <v>24</v>
      </c>
      <c r="C73" s="33">
        <f>[5]Sheet2!$E$20</f>
        <v>9367500</v>
      </c>
    </row>
    <row r="74" spans="1:6">
      <c r="A74" s="5">
        <v>3</v>
      </c>
      <c r="B74" s="6" t="s">
        <v>23</v>
      </c>
      <c r="C74" s="33">
        <f>[5]Sheet2!$E$36</f>
        <v>10457500</v>
      </c>
    </row>
    <row r="75" spans="1:6">
      <c r="A75" s="5">
        <v>4</v>
      </c>
      <c r="B75" s="6" t="s">
        <v>13</v>
      </c>
      <c r="C75" s="33">
        <f>[5]Sheet2!$E$61</f>
        <v>1222000</v>
      </c>
    </row>
    <row r="76" spans="1:6">
      <c r="A76" s="5">
        <v>5</v>
      </c>
      <c r="B76" s="6" t="s">
        <v>36</v>
      </c>
      <c r="C76" s="33">
        <f>[5]Sheet2!$E$80</f>
        <v>5575000</v>
      </c>
    </row>
    <row r="77" spans="1:6" ht="15.75" thickBot="1">
      <c r="A77" s="5">
        <v>6</v>
      </c>
      <c r="B77" s="6" t="s">
        <v>37</v>
      </c>
      <c r="C77" s="32">
        <f>[5]Sheet2!$E$107</f>
        <v>20365300</v>
      </c>
    </row>
    <row r="78" spans="1:6" ht="15.75" thickBot="1">
      <c r="A78" s="9"/>
      <c r="B78" s="10" t="s">
        <v>17</v>
      </c>
      <c r="C78" s="11">
        <f>SUM(C72:C77)</f>
        <v>96987300</v>
      </c>
    </row>
    <row r="79" spans="1:6">
      <c r="A79" s="1"/>
      <c r="B79" s="2"/>
      <c r="C79" s="2"/>
    </row>
    <row r="80" spans="1:6" ht="18.75">
      <c r="A80" s="138" t="s">
        <v>38</v>
      </c>
      <c r="B80" s="138"/>
      <c r="C80" s="138"/>
      <c r="D80" s="138"/>
      <c r="E80" s="138"/>
      <c r="F80" s="138"/>
    </row>
    <row r="81" spans="1:3" ht="5.0999999999999996" customHeight="1" thickBot="1">
      <c r="A81" s="1"/>
      <c r="B81" s="2"/>
      <c r="C81" s="2"/>
    </row>
    <row r="82" spans="1:3" ht="15.75" thickBot="1">
      <c r="A82" s="139" t="s">
        <v>2</v>
      </c>
      <c r="B82" s="141" t="s">
        <v>3</v>
      </c>
      <c r="C82" s="34" t="str">
        <f>C70</f>
        <v>MINGGU 1</v>
      </c>
    </row>
    <row r="83" spans="1:3" ht="15.75" thickBot="1">
      <c r="A83" s="140"/>
      <c r="B83" s="142"/>
      <c r="C83" s="31">
        <f>C71</f>
        <v>44870</v>
      </c>
    </row>
    <row r="84" spans="1:3">
      <c r="A84" s="5">
        <v>1</v>
      </c>
      <c r="B84" s="6" t="s">
        <v>39</v>
      </c>
      <c r="C84" s="35">
        <f>[6]PENGELUARAN!$E$15</f>
        <v>2500000</v>
      </c>
    </row>
    <row r="85" spans="1:3">
      <c r="A85" s="5">
        <v>2</v>
      </c>
      <c r="B85" s="6" t="s">
        <v>40</v>
      </c>
      <c r="C85" s="35">
        <f>[7]PENGELUARAN!$E$21</f>
        <v>135000000</v>
      </c>
    </row>
    <row r="86" spans="1:3">
      <c r="A86" s="5">
        <v>3</v>
      </c>
      <c r="B86" s="6" t="s">
        <v>41</v>
      </c>
      <c r="C86" s="35">
        <f>[7]PENGELUARAN!$E$30</f>
        <v>57792000</v>
      </c>
    </row>
    <row r="87" spans="1:3">
      <c r="A87" s="5">
        <v>4</v>
      </c>
      <c r="B87" s="6" t="s">
        <v>42</v>
      </c>
      <c r="C87" s="35">
        <f>[7]PENGELUARAN!$E$37</f>
        <v>5000000</v>
      </c>
    </row>
    <row r="88" spans="1:3">
      <c r="A88" s="5">
        <v>5</v>
      </c>
      <c r="B88" s="6" t="s">
        <v>43</v>
      </c>
      <c r="C88" s="35">
        <f>[7]PENGELUARAN!$E$45</f>
        <v>8500000</v>
      </c>
    </row>
    <row r="89" spans="1:3">
      <c r="A89" s="5">
        <v>6</v>
      </c>
      <c r="B89" s="6" t="s">
        <v>10</v>
      </c>
      <c r="C89" s="35">
        <f>[6]PENGELUARAN!$E$140</f>
        <v>183360500</v>
      </c>
    </row>
    <row r="90" spans="1:3">
      <c r="A90" s="5">
        <v>7</v>
      </c>
      <c r="B90" s="6" t="s">
        <v>11</v>
      </c>
      <c r="C90" s="35">
        <f>[6]PENGELUARAN!$E$337</f>
        <v>14340100</v>
      </c>
    </row>
    <row r="91" spans="1:3">
      <c r="A91" s="5">
        <v>8</v>
      </c>
      <c r="B91" s="6" t="s">
        <v>27</v>
      </c>
      <c r="C91" s="35">
        <f>[6]PENGELUARAN!$E$393</f>
        <v>4300800</v>
      </c>
    </row>
    <row r="92" spans="1:3">
      <c r="A92" s="5">
        <v>9</v>
      </c>
      <c r="B92" s="6" t="s">
        <v>12</v>
      </c>
      <c r="C92" s="35">
        <f>[6]PENGELUARAN!$E$416</f>
        <v>85863500</v>
      </c>
    </row>
    <row r="93" spans="1:3">
      <c r="A93" s="5">
        <v>10</v>
      </c>
      <c r="B93" s="6" t="s">
        <v>13</v>
      </c>
      <c r="C93" s="35">
        <f>[6]PENGELUARAN!$E$534</f>
        <v>7963300</v>
      </c>
    </row>
    <row r="94" spans="1:3">
      <c r="A94" s="5">
        <v>11</v>
      </c>
      <c r="B94" s="6" t="s">
        <v>36</v>
      </c>
      <c r="C94" s="35">
        <f>[6]PENGELUARAN!$E$659</f>
        <v>8453500</v>
      </c>
    </row>
    <row r="95" spans="1:3">
      <c r="A95" s="5">
        <v>13</v>
      </c>
      <c r="B95" s="6" t="s">
        <v>25</v>
      </c>
      <c r="C95" s="32">
        <f>[6]PENGELUARAN!$E$711</f>
        <v>8958000</v>
      </c>
    </row>
    <row r="96" spans="1:3" ht="15.75" thickBot="1">
      <c r="A96" s="36">
        <v>13</v>
      </c>
      <c r="B96" s="6" t="s">
        <v>44</v>
      </c>
      <c r="C96" s="32">
        <f>[6]PERESMIAN!$E$13</f>
        <v>1808700</v>
      </c>
    </row>
    <row r="97" spans="1:3" ht="15.75" thickBot="1">
      <c r="A97" s="9"/>
      <c r="B97" s="10" t="s">
        <v>17</v>
      </c>
      <c r="C97" s="11">
        <f>SUM(C84:C96)</f>
        <v>523840400</v>
      </c>
    </row>
    <row r="98" spans="1:3">
      <c r="A98" s="37"/>
      <c r="B98" s="37"/>
      <c r="C98" s="38"/>
    </row>
    <row r="99" spans="1:3" ht="18.75" hidden="1">
      <c r="A99" s="138" t="s">
        <v>45</v>
      </c>
      <c r="B99" s="138"/>
      <c r="C99" s="138"/>
    </row>
    <row r="100" spans="1:3" ht="5.0999999999999996" hidden="1" customHeight="1" thickBot="1">
      <c r="A100" s="1"/>
      <c r="B100" s="2"/>
      <c r="C100" s="2"/>
    </row>
    <row r="101" spans="1:3" ht="15.75" hidden="1" thickBot="1">
      <c r="A101" s="139" t="s">
        <v>2</v>
      </c>
      <c r="B101" s="141" t="s">
        <v>3</v>
      </c>
      <c r="C101" s="3" t="str">
        <f>C82</f>
        <v>MINGGU 1</v>
      </c>
    </row>
    <row r="102" spans="1:3" ht="15.75" hidden="1" thickBot="1">
      <c r="A102" s="140"/>
      <c r="B102" s="142"/>
      <c r="C102" s="16">
        <f>C83</f>
        <v>44870</v>
      </c>
    </row>
    <row r="103" spans="1:3" hidden="1">
      <c r="A103" s="5">
        <v>1</v>
      </c>
      <c r="B103" s="6" t="s">
        <v>46</v>
      </c>
      <c r="C103" s="32">
        <f>'[2]Petro 1 Pak Andik'!$E$9</f>
        <v>0</v>
      </c>
    </row>
    <row r="104" spans="1:3" hidden="1">
      <c r="A104" s="5">
        <v>2</v>
      </c>
      <c r="B104" s="6" t="s">
        <v>24</v>
      </c>
      <c r="C104" s="32">
        <f>'[2]Petro 1 Pak Andik'!$E$22</f>
        <v>238500</v>
      </c>
    </row>
    <row r="105" spans="1:3" hidden="1">
      <c r="A105" s="5">
        <v>3</v>
      </c>
      <c r="B105" s="6" t="s">
        <v>11</v>
      </c>
      <c r="C105" s="32">
        <f>'[2]Petro 1 Pak Andik'!$E$63</f>
        <v>10292217</v>
      </c>
    </row>
    <row r="106" spans="1:3" hidden="1">
      <c r="A106" s="5">
        <v>4</v>
      </c>
      <c r="B106" s="6" t="s">
        <v>47</v>
      </c>
      <c r="C106" s="32">
        <f>'[2]Petro 1 Pak Andik'!$E$66</f>
        <v>1200000</v>
      </c>
    </row>
    <row r="107" spans="1:3" hidden="1">
      <c r="A107" s="5">
        <v>5</v>
      </c>
      <c r="B107" s="6" t="s">
        <v>12</v>
      </c>
      <c r="C107" s="32">
        <f>'[2]Petro 1'!$E$71</f>
        <v>24581375</v>
      </c>
    </row>
    <row r="108" spans="1:3" hidden="1">
      <c r="A108" s="5">
        <v>6</v>
      </c>
      <c r="B108" s="6" t="s">
        <v>13</v>
      </c>
      <c r="C108" s="32">
        <f>'[2]Petro 1 Pak Andik'!$E$83</f>
        <v>126000</v>
      </c>
    </row>
    <row r="109" spans="1:3" hidden="1">
      <c r="A109" s="5">
        <v>7</v>
      </c>
      <c r="B109" s="6" t="s">
        <v>28</v>
      </c>
      <c r="C109" s="32">
        <f>'[2]Petro 1'!$E$99</f>
        <v>1279250</v>
      </c>
    </row>
    <row r="110" spans="1:3" hidden="1">
      <c r="A110" s="5">
        <v>8</v>
      </c>
      <c r="B110" s="6" t="s">
        <v>48</v>
      </c>
      <c r="C110" s="32">
        <f>'[2]Petro 1 Pak Andik'!$E$110</f>
        <v>697000</v>
      </c>
    </row>
    <row r="111" spans="1:3" hidden="1">
      <c r="A111" s="5">
        <v>9</v>
      </c>
      <c r="B111" s="6" t="s">
        <v>27</v>
      </c>
      <c r="C111" s="32">
        <f>'[2]Petro 1'!$E$120</f>
        <v>582000</v>
      </c>
    </row>
    <row r="112" spans="1:3" hidden="1">
      <c r="A112" s="5">
        <v>10</v>
      </c>
      <c r="B112" s="6" t="s">
        <v>49</v>
      </c>
      <c r="C112" s="32">
        <f>'[2]Petro 1'!$E$127</f>
        <v>0</v>
      </c>
    </row>
    <row r="113" spans="1:6" hidden="1">
      <c r="A113" s="5">
        <v>11</v>
      </c>
      <c r="B113" s="6" t="s">
        <v>50</v>
      </c>
      <c r="C113" s="32">
        <f>'[2]Petro 1 Pak Andik'!$E$143</f>
        <v>5093000</v>
      </c>
    </row>
    <row r="114" spans="1:6" hidden="1">
      <c r="A114" s="36">
        <v>12</v>
      </c>
      <c r="B114" s="6" t="s">
        <v>51</v>
      </c>
      <c r="C114" s="32">
        <f>'[2]Petro 1'!$E$145</f>
        <v>2500000</v>
      </c>
    </row>
    <row r="115" spans="1:6" ht="15.75" hidden="1" thickBot="1">
      <c r="A115" s="9"/>
      <c r="B115" s="10" t="s">
        <v>17</v>
      </c>
      <c r="C115" s="11">
        <f>SUM(C103:C114)</f>
        <v>46589342</v>
      </c>
    </row>
    <row r="116" spans="1:6" hidden="1">
      <c r="A116" s="37"/>
      <c r="B116" s="37"/>
      <c r="C116" s="38"/>
    </row>
    <row r="117" spans="1:6" ht="18.75">
      <c r="A117" s="138" t="s">
        <v>52</v>
      </c>
      <c r="B117" s="138"/>
      <c r="C117" s="138"/>
      <c r="D117" s="138"/>
      <c r="E117" s="138"/>
      <c r="F117" s="138"/>
    </row>
    <row r="118" spans="1:6" ht="5.0999999999999996" customHeight="1" thickBot="1">
      <c r="A118" s="1"/>
      <c r="B118" s="2"/>
      <c r="C118" s="2"/>
    </row>
    <row r="119" spans="1:6" ht="15.75" thickBot="1">
      <c r="A119" s="139" t="s">
        <v>2</v>
      </c>
      <c r="B119" s="141" t="s">
        <v>3</v>
      </c>
      <c r="C119" s="3" t="str">
        <f>C101</f>
        <v>MINGGU 1</v>
      </c>
    </row>
    <row r="120" spans="1:6" ht="15.75" thickBot="1">
      <c r="A120" s="140"/>
      <c r="B120" s="142"/>
      <c r="C120" s="4">
        <f>C102</f>
        <v>44870</v>
      </c>
    </row>
    <row r="121" spans="1:6">
      <c r="A121" s="5">
        <v>1</v>
      </c>
      <c r="B121" s="6" t="s">
        <v>24</v>
      </c>
      <c r="C121" s="32">
        <f>'[2]Petro 2'!$E$24</f>
        <v>396000</v>
      </c>
    </row>
    <row r="122" spans="1:6">
      <c r="A122" s="5">
        <v>2</v>
      </c>
      <c r="B122" s="6" t="s">
        <v>11</v>
      </c>
      <c r="C122" s="32">
        <f>'[2]Petro 2'!$E$51</f>
        <v>7578911</v>
      </c>
    </row>
    <row r="123" spans="1:6">
      <c r="A123" s="5">
        <v>3</v>
      </c>
      <c r="B123" s="6" t="s">
        <v>12</v>
      </c>
      <c r="C123" s="32">
        <f>'[2]Petro 2'!$E$59</f>
        <v>19705625</v>
      </c>
    </row>
    <row r="124" spans="1:6">
      <c r="A124" s="5">
        <v>4</v>
      </c>
      <c r="B124" s="6" t="s">
        <v>13</v>
      </c>
      <c r="C124" s="32">
        <f>'[2]Petro 2'!$E$66</f>
        <v>10000</v>
      </c>
    </row>
    <row r="125" spans="1:6">
      <c r="A125" s="5">
        <v>5</v>
      </c>
      <c r="B125" s="6" t="s">
        <v>28</v>
      </c>
      <c r="C125" s="32">
        <f>'[2]Petro 2'!$E$87</f>
        <v>1720000</v>
      </c>
    </row>
    <row r="126" spans="1:6">
      <c r="A126" s="5">
        <v>6</v>
      </c>
      <c r="B126" s="6" t="s">
        <v>48</v>
      </c>
      <c r="C126" s="32">
        <f>'[2]Petro 2'!$E$94</f>
        <v>179200</v>
      </c>
    </row>
    <row r="127" spans="1:6">
      <c r="A127" s="5">
        <v>7</v>
      </c>
      <c r="B127" s="6" t="s">
        <v>53</v>
      </c>
      <c r="C127" s="32">
        <f>'[2]Petro 2'!$E$103</f>
        <v>2894000</v>
      </c>
    </row>
    <row r="128" spans="1:6" ht="15.75" thickBot="1">
      <c r="A128" s="5">
        <v>8</v>
      </c>
      <c r="B128" s="6" t="s">
        <v>25</v>
      </c>
      <c r="C128" s="32">
        <f>'[2]Petro 2'!$E$115</f>
        <v>398500</v>
      </c>
    </row>
    <row r="129" spans="1:6" ht="15.75" thickBot="1">
      <c r="A129" s="9"/>
      <c r="B129" s="10" t="s">
        <v>17</v>
      </c>
      <c r="C129" s="11">
        <f>SUM(C121:C128)</f>
        <v>32882236</v>
      </c>
    </row>
    <row r="130" spans="1:6">
      <c r="A130" s="37"/>
      <c r="B130" s="37"/>
      <c r="C130" s="38"/>
    </row>
    <row r="131" spans="1:6" ht="18.75">
      <c r="A131" s="138" t="s">
        <v>54</v>
      </c>
      <c r="B131" s="138"/>
      <c r="C131" s="138"/>
      <c r="D131" s="138"/>
      <c r="E131" s="138"/>
      <c r="F131" s="138"/>
    </row>
    <row r="132" spans="1:6" ht="5.0999999999999996" customHeight="1" thickBot="1">
      <c r="A132" s="1"/>
      <c r="B132" s="2"/>
      <c r="C132" s="2"/>
    </row>
    <row r="133" spans="1:6" ht="15.75" thickBot="1">
      <c r="A133" s="139" t="s">
        <v>2</v>
      </c>
      <c r="B133" s="141" t="s">
        <v>3</v>
      </c>
      <c r="C133" s="3" t="str">
        <f>C119</f>
        <v>MINGGU 1</v>
      </c>
    </row>
    <row r="134" spans="1:6" ht="15.75" thickBot="1">
      <c r="A134" s="140"/>
      <c r="B134" s="142"/>
      <c r="C134" s="4">
        <f>C120</f>
        <v>44870</v>
      </c>
    </row>
    <row r="135" spans="1:6">
      <c r="A135" s="5">
        <v>1</v>
      </c>
      <c r="B135" s="6" t="s">
        <v>55</v>
      </c>
      <c r="C135" s="32">
        <f>[8]Sheet2!$E$14</f>
        <v>7150000</v>
      </c>
    </row>
    <row r="136" spans="1:6">
      <c r="A136" s="5">
        <v>2</v>
      </c>
      <c r="B136" s="6" t="s">
        <v>10</v>
      </c>
      <c r="C136" s="32">
        <f>[8]Sheet2!$E$26</f>
        <v>4805000</v>
      </c>
    </row>
    <row r="137" spans="1:6">
      <c r="A137" s="5">
        <v>3</v>
      </c>
      <c r="B137" s="6" t="s">
        <v>11</v>
      </c>
      <c r="C137" s="32">
        <f>[8]Sheet2!$E$46</f>
        <v>707000</v>
      </c>
    </row>
    <row r="138" spans="1:6">
      <c r="A138" s="5">
        <v>4</v>
      </c>
      <c r="B138" s="6" t="s">
        <v>12</v>
      </c>
      <c r="C138" s="32">
        <f>[8]Sheet2!$E$55</f>
        <v>4072000</v>
      </c>
    </row>
    <row r="139" spans="1:6">
      <c r="A139" s="36">
        <v>5</v>
      </c>
      <c r="B139" s="6" t="s">
        <v>56</v>
      </c>
      <c r="C139" s="32">
        <f>[8]Sheet2!$E$65</f>
        <v>30000</v>
      </c>
    </row>
    <row r="140" spans="1:6" ht="15.75" thickBot="1">
      <c r="A140" s="36">
        <v>6</v>
      </c>
      <c r="B140" s="6" t="s">
        <v>57</v>
      </c>
      <c r="C140" s="32">
        <f>[8]Sheet2!$E$93</f>
        <v>289000</v>
      </c>
    </row>
    <row r="141" spans="1:6" ht="15.75" thickBot="1">
      <c r="A141" s="9"/>
      <c r="B141" s="10" t="s">
        <v>17</v>
      </c>
      <c r="C141" s="11">
        <f>SUM(C135:C140)</f>
        <v>17053000</v>
      </c>
    </row>
    <row r="142" spans="1:6">
      <c r="A142" s="37"/>
      <c r="B142" s="37"/>
      <c r="C142" s="38"/>
    </row>
    <row r="143" spans="1:6" ht="18.75">
      <c r="A143" s="138" t="s">
        <v>58</v>
      </c>
      <c r="B143" s="138"/>
      <c r="C143" s="138"/>
      <c r="D143" s="138"/>
      <c r="E143" s="138"/>
      <c r="F143" s="138"/>
    </row>
    <row r="144" spans="1:6" ht="5.0999999999999996" customHeight="1" thickBot="1">
      <c r="A144" s="1"/>
      <c r="B144" s="2"/>
      <c r="C144" s="2"/>
    </row>
    <row r="145" spans="1:6" ht="15.75" thickBot="1">
      <c r="A145" s="139" t="s">
        <v>2</v>
      </c>
      <c r="B145" s="141" t="s">
        <v>3</v>
      </c>
      <c r="C145" s="3" t="str">
        <f>C133</f>
        <v>MINGGU 1</v>
      </c>
    </row>
    <row r="146" spans="1:6" ht="15.75" thickBot="1">
      <c r="A146" s="140"/>
      <c r="B146" s="142"/>
      <c r="C146" s="4">
        <f>C134</f>
        <v>44870</v>
      </c>
    </row>
    <row r="147" spans="1:6">
      <c r="A147" s="5">
        <v>1</v>
      </c>
      <c r="B147" s="6" t="s">
        <v>24</v>
      </c>
      <c r="C147" s="32">
        <f>[9]Sheet2!$E$24</f>
        <v>2827127</v>
      </c>
    </row>
    <row r="148" spans="1:6">
      <c r="A148" s="5">
        <v>2</v>
      </c>
      <c r="B148" s="6" t="s">
        <v>11</v>
      </c>
      <c r="C148" s="32">
        <f>[9]Sheet2!$E$45</f>
        <v>208000</v>
      </c>
    </row>
    <row r="149" spans="1:6">
      <c r="A149" s="5">
        <v>3</v>
      </c>
      <c r="B149" s="6" t="s">
        <v>12</v>
      </c>
      <c r="C149" s="32">
        <f>[9]Sheet2!$E$58</f>
        <v>4325000</v>
      </c>
    </row>
    <row r="150" spans="1:6">
      <c r="A150" s="5">
        <v>4</v>
      </c>
      <c r="B150" s="6" t="s">
        <v>13</v>
      </c>
      <c r="C150" s="32">
        <f>[9]Sheet2!$E$85</f>
        <v>1690700</v>
      </c>
    </row>
    <row r="151" spans="1:6">
      <c r="A151" s="5">
        <v>5</v>
      </c>
      <c r="B151" s="6" t="s">
        <v>28</v>
      </c>
      <c r="C151" s="32">
        <f>[9]Sheet2!$E$120</f>
        <v>1229500</v>
      </c>
    </row>
    <row r="152" spans="1:6">
      <c r="A152" s="5">
        <v>6</v>
      </c>
      <c r="B152" s="6" t="s">
        <v>59</v>
      </c>
      <c r="C152" s="32">
        <f>[9]Sheet2!$E$139</f>
        <v>2676002</v>
      </c>
    </row>
    <row r="153" spans="1:6">
      <c r="A153" s="5">
        <v>7</v>
      </c>
      <c r="B153" s="6" t="s">
        <v>27</v>
      </c>
      <c r="C153" s="32">
        <f>[9]Sheet2!$E$149</f>
        <v>64000</v>
      </c>
    </row>
    <row r="154" spans="1:6">
      <c r="A154" s="5">
        <v>8</v>
      </c>
      <c r="B154" s="6" t="s">
        <v>60</v>
      </c>
      <c r="C154" s="32">
        <f>[9]Sheet2!$E$160</f>
        <v>4264000</v>
      </c>
    </row>
    <row r="155" spans="1:6" ht="15.75" thickBot="1">
      <c r="A155" s="5">
        <v>9</v>
      </c>
      <c r="B155" s="6" t="s">
        <v>25</v>
      </c>
      <c r="C155" s="32">
        <f>[9]Sheet2!$E$192</f>
        <v>4606602</v>
      </c>
    </row>
    <row r="156" spans="1:6" ht="15.75" thickBot="1">
      <c r="A156" s="9"/>
      <c r="B156" s="10" t="s">
        <v>17</v>
      </c>
      <c r="C156" s="11">
        <f>SUM(C147:C155)</f>
        <v>21890931</v>
      </c>
    </row>
    <row r="157" spans="1:6">
      <c r="A157" s="37"/>
      <c r="B157" s="37"/>
      <c r="C157" s="38"/>
    </row>
    <row r="158" spans="1:6" ht="18.75">
      <c r="A158" s="138" t="s">
        <v>61</v>
      </c>
      <c r="B158" s="138"/>
      <c r="C158" s="138"/>
      <c r="D158" s="138"/>
      <c r="E158" s="138"/>
      <c r="F158" s="138"/>
    </row>
    <row r="159" spans="1:6" ht="5.0999999999999996" customHeight="1" thickBot="1">
      <c r="A159" s="1"/>
      <c r="B159" s="2"/>
      <c r="C159" s="2"/>
    </row>
    <row r="160" spans="1:6" ht="15.75" thickBot="1">
      <c r="A160" s="139" t="s">
        <v>2</v>
      </c>
      <c r="B160" s="141" t="s">
        <v>3</v>
      </c>
      <c r="C160" s="3" t="str">
        <f>C145</f>
        <v>MINGGU 1</v>
      </c>
    </row>
    <row r="161" spans="1:3" ht="15.75" thickBot="1">
      <c r="A161" s="140"/>
      <c r="B161" s="142"/>
      <c r="C161" s="4">
        <f>C146</f>
        <v>44870</v>
      </c>
    </row>
    <row r="162" spans="1:3">
      <c r="A162" s="17">
        <v>1</v>
      </c>
      <c r="B162" s="6" t="s">
        <v>62</v>
      </c>
      <c r="C162" s="39">
        <f>[10]PENGELUARAN!$E$11</f>
        <v>23200000</v>
      </c>
    </row>
    <row r="163" spans="1:3">
      <c r="A163" s="5">
        <v>2</v>
      </c>
      <c r="B163" s="6" t="s">
        <v>63</v>
      </c>
      <c r="C163" s="35">
        <f>[10]PENGELUARAN!$E$20</f>
        <v>26000000</v>
      </c>
    </row>
    <row r="164" spans="1:3">
      <c r="A164" s="5">
        <v>3</v>
      </c>
      <c r="B164" s="6" t="s">
        <v>64</v>
      </c>
      <c r="C164" s="35">
        <f>[10]PENGELUARAN!$E$29</f>
        <v>84363639</v>
      </c>
    </row>
    <row r="165" spans="1:3">
      <c r="A165" s="5">
        <v>4</v>
      </c>
      <c r="B165" s="6" t="s">
        <v>65</v>
      </c>
      <c r="C165" s="35">
        <f>[10]PENGELUARAN!$E$35</f>
        <v>6187500</v>
      </c>
    </row>
    <row r="166" spans="1:3">
      <c r="A166" s="5">
        <v>5</v>
      </c>
      <c r="B166" s="6" t="s">
        <v>66</v>
      </c>
      <c r="C166" s="35">
        <f>[10]PENGELUARAN!$E$49</f>
        <v>55720000</v>
      </c>
    </row>
    <row r="167" spans="1:3">
      <c r="A167" s="5">
        <v>6</v>
      </c>
      <c r="B167" s="6" t="s">
        <v>10</v>
      </c>
      <c r="C167" s="35">
        <f>[10]PENGELUARAN!$E$66</f>
        <v>34621500</v>
      </c>
    </row>
    <row r="168" spans="1:3">
      <c r="A168" s="5">
        <v>7</v>
      </c>
      <c r="B168" s="6" t="s">
        <v>11</v>
      </c>
      <c r="C168" s="35">
        <f>[10]PENGELUARAN!$E$108</f>
        <v>8039600</v>
      </c>
    </row>
    <row r="169" spans="1:3">
      <c r="A169" s="5">
        <v>8</v>
      </c>
      <c r="B169" s="6" t="s">
        <v>12</v>
      </c>
      <c r="C169" s="35">
        <f>[10]PENGELUARAN!$E$121</f>
        <v>110213353.5</v>
      </c>
    </row>
    <row r="170" spans="1:3">
      <c r="A170" s="5">
        <v>9</v>
      </c>
      <c r="B170" s="6" t="s">
        <v>67</v>
      </c>
      <c r="C170" s="35">
        <f>[10]PENGELUARAN!$E$145</f>
        <v>1390000</v>
      </c>
    </row>
    <row r="171" spans="1:3">
      <c r="A171" s="5">
        <v>10</v>
      </c>
      <c r="B171" s="6" t="s">
        <v>13</v>
      </c>
      <c r="C171" s="35">
        <f>[10]PENGELUARAN!$E$194</f>
        <v>2630000</v>
      </c>
    </row>
    <row r="172" spans="1:3">
      <c r="A172" s="5">
        <v>11</v>
      </c>
      <c r="B172" s="6" t="s">
        <v>68</v>
      </c>
      <c r="C172" s="35">
        <f>[10]PENGELUARAN!$E$256</f>
        <v>6809000</v>
      </c>
    </row>
    <row r="173" spans="1:3">
      <c r="A173" s="5">
        <v>12</v>
      </c>
      <c r="B173" s="6" t="s">
        <v>23</v>
      </c>
      <c r="C173" s="35">
        <f>[10]PENGELUARAN!$E$267</f>
        <v>5182000</v>
      </c>
    </row>
    <row r="174" spans="1:3">
      <c r="A174" s="5">
        <v>13</v>
      </c>
      <c r="B174" s="6" t="s">
        <v>27</v>
      </c>
      <c r="C174" s="32">
        <f>[10]PENGELUARAN!$E$320</f>
        <v>17187880</v>
      </c>
    </row>
    <row r="175" spans="1:3">
      <c r="A175" s="5">
        <v>14</v>
      </c>
      <c r="B175" s="6" t="s">
        <v>48</v>
      </c>
      <c r="C175" s="32">
        <f>[10]PENGELUARAN!$E$355</f>
        <v>12065000</v>
      </c>
    </row>
    <row r="176" spans="1:3">
      <c r="A176" s="5">
        <v>15</v>
      </c>
      <c r="B176" s="6" t="s">
        <v>69</v>
      </c>
      <c r="C176" s="32">
        <f>[10]PENGELUARAN!$E$380</f>
        <v>67963000</v>
      </c>
    </row>
    <row r="177" spans="1:6">
      <c r="A177" s="5">
        <v>16</v>
      </c>
      <c r="B177" s="6" t="s">
        <v>70</v>
      </c>
      <c r="C177" s="32">
        <f>[10]PENGELUARAN!$E$391</f>
        <v>3212000</v>
      </c>
    </row>
    <row r="178" spans="1:6">
      <c r="A178" s="5">
        <v>17</v>
      </c>
      <c r="B178" s="6" t="s">
        <v>71</v>
      </c>
      <c r="C178" s="32">
        <f>[10]PENGELUARAN!$E$426</f>
        <v>2131000</v>
      </c>
    </row>
    <row r="179" spans="1:6" ht="15.75" thickBot="1">
      <c r="A179" s="8">
        <v>18</v>
      </c>
      <c r="B179" s="6" t="s">
        <v>25</v>
      </c>
      <c r="C179" s="32">
        <f>[10]PENGELUARAN!$E$464</f>
        <v>17666866</v>
      </c>
    </row>
    <row r="180" spans="1:6" ht="15.75" thickBot="1">
      <c r="A180" s="9"/>
      <c r="B180" s="10" t="s">
        <v>17</v>
      </c>
      <c r="C180" s="11">
        <f>SUM(C162:C179)</f>
        <v>484582338.5</v>
      </c>
    </row>
    <row r="181" spans="1:6">
      <c r="A181" s="37"/>
      <c r="B181" s="2"/>
    </row>
    <row r="182" spans="1:6" ht="18.75">
      <c r="A182" s="138" t="s">
        <v>72</v>
      </c>
      <c r="B182" s="138"/>
      <c r="C182" s="138"/>
      <c r="D182" s="138"/>
      <c r="E182" s="138"/>
      <c r="F182" s="138"/>
    </row>
    <row r="183" spans="1:6" ht="5.0999999999999996" customHeight="1" thickBot="1">
      <c r="A183" s="1"/>
      <c r="B183" s="2"/>
      <c r="C183" s="2"/>
    </row>
    <row r="184" spans="1:6" ht="15.75" thickBot="1">
      <c r="A184" s="139" t="s">
        <v>2</v>
      </c>
      <c r="B184" s="141" t="s">
        <v>3</v>
      </c>
      <c r="C184" s="3" t="str">
        <f>C160</f>
        <v>MINGGU 1</v>
      </c>
    </row>
    <row r="185" spans="1:6" ht="15.75" thickBot="1">
      <c r="A185" s="140"/>
      <c r="B185" s="142"/>
      <c r="C185" s="40">
        <f>C161</f>
        <v>44870</v>
      </c>
    </row>
    <row r="186" spans="1:6">
      <c r="A186" s="17">
        <v>1</v>
      </c>
      <c r="B186" s="6" t="s">
        <v>10</v>
      </c>
      <c r="C186" s="32">
        <f>[11]Sheet2!$E$15</f>
        <v>19461620</v>
      </c>
    </row>
    <row r="187" spans="1:6">
      <c r="A187" s="5">
        <v>2</v>
      </c>
      <c r="B187" s="6" t="s">
        <v>11</v>
      </c>
      <c r="C187" s="32">
        <f>[11]Sheet2!$E$114</f>
        <v>19763526</v>
      </c>
      <c r="D187" s="41"/>
    </row>
    <row r="188" spans="1:6">
      <c r="A188" s="5">
        <v>3</v>
      </c>
      <c r="B188" s="6" t="s">
        <v>12</v>
      </c>
      <c r="C188" s="32">
        <f>[11]Sheet2!$E$123</f>
        <v>43990000</v>
      </c>
    </row>
    <row r="189" spans="1:6">
      <c r="A189" s="5">
        <v>4</v>
      </c>
      <c r="B189" s="6" t="s">
        <v>13</v>
      </c>
      <c r="C189" s="32">
        <f>[11]Sheet2!$E$153</f>
        <v>1919000</v>
      </c>
    </row>
    <row r="190" spans="1:6">
      <c r="A190" s="5">
        <v>5</v>
      </c>
      <c r="B190" s="6" t="s">
        <v>28</v>
      </c>
      <c r="C190" s="32">
        <f>[11]Sheet2!$E$164</f>
        <v>450000</v>
      </c>
    </row>
    <row r="191" spans="1:6">
      <c r="A191" s="5">
        <v>6</v>
      </c>
      <c r="B191" s="6" t="s">
        <v>27</v>
      </c>
      <c r="C191" s="32">
        <f>[11]Sheet2!$E$192</f>
        <v>8955500</v>
      </c>
    </row>
    <row r="192" spans="1:6" ht="15.75" thickBot="1">
      <c r="A192" s="8">
        <v>7</v>
      </c>
      <c r="B192" s="6" t="s">
        <v>25</v>
      </c>
      <c r="C192" s="32">
        <f>[11]Sheet2!$E$203</f>
        <v>812000</v>
      </c>
    </row>
    <row r="193" spans="1:6" ht="15.75" thickBot="1">
      <c r="A193" s="9"/>
      <c r="B193" s="10" t="s">
        <v>17</v>
      </c>
      <c r="C193" s="11">
        <f>SUM(C186:C192)</f>
        <v>95351646</v>
      </c>
    </row>
    <row r="194" spans="1:6">
      <c r="A194" s="37"/>
      <c r="B194" s="2"/>
    </row>
    <row r="195" spans="1:6" ht="18.75">
      <c r="A195" s="138" t="s">
        <v>73</v>
      </c>
      <c r="B195" s="138"/>
      <c r="C195" s="138"/>
      <c r="D195" s="138"/>
      <c r="E195" s="138"/>
      <c r="F195" s="138"/>
    </row>
    <row r="196" spans="1:6" ht="5.0999999999999996" customHeight="1" thickBot="1">
      <c r="A196" s="1"/>
      <c r="B196" s="2"/>
      <c r="C196" s="2"/>
    </row>
    <row r="197" spans="1:6" ht="15.75" thickBot="1">
      <c r="A197" s="139" t="s">
        <v>2</v>
      </c>
      <c r="B197" s="141" t="s">
        <v>3</v>
      </c>
      <c r="C197" s="3" t="str">
        <f>C184</f>
        <v>MINGGU 1</v>
      </c>
    </row>
    <row r="198" spans="1:6" ht="15.75" thickBot="1">
      <c r="A198" s="140"/>
      <c r="B198" s="142"/>
      <c r="C198" s="40">
        <f>C185</f>
        <v>44870</v>
      </c>
    </row>
    <row r="199" spans="1:6">
      <c r="A199" s="17">
        <v>1</v>
      </c>
      <c r="B199" s="6" t="s">
        <v>74</v>
      </c>
      <c r="C199" s="32">
        <f>[12]Sheet2!$E$10</f>
        <v>30000000</v>
      </c>
    </row>
    <row r="200" spans="1:6" ht="15.75" thickBot="1">
      <c r="A200" s="8">
        <v>2</v>
      </c>
      <c r="B200" s="6" t="s">
        <v>10</v>
      </c>
      <c r="C200" s="32">
        <f>[12]Sheet2!$E$28</f>
        <v>48513110</v>
      </c>
    </row>
    <row r="201" spans="1:6" ht="15.75" thickBot="1">
      <c r="A201" s="36">
        <v>3</v>
      </c>
      <c r="B201" s="6" t="s">
        <v>12</v>
      </c>
      <c r="C201" s="32">
        <f>[12]Sheet2!$E$76</f>
        <v>787000</v>
      </c>
    </row>
    <row r="202" spans="1:6" ht="15.75" thickBot="1">
      <c r="A202" s="9"/>
      <c r="B202" s="10" t="s">
        <v>17</v>
      </c>
      <c r="C202" s="11">
        <f>SUM(C199:C201)</f>
        <v>79300110</v>
      </c>
    </row>
    <row r="203" spans="1:6">
      <c r="A203" s="37"/>
      <c r="B203" s="2"/>
    </row>
    <row r="204" spans="1:6" ht="18.75">
      <c r="A204" s="138" t="s">
        <v>75</v>
      </c>
      <c r="B204" s="138"/>
      <c r="C204" s="138"/>
      <c r="D204" s="138"/>
      <c r="E204" s="138"/>
      <c r="F204" s="138"/>
    </row>
    <row r="205" spans="1:6" ht="5.0999999999999996" customHeight="1" thickBot="1">
      <c r="A205" s="1"/>
      <c r="B205" s="2"/>
      <c r="C205" s="2"/>
    </row>
    <row r="206" spans="1:6" ht="15.75" thickBot="1">
      <c r="A206" s="139" t="s">
        <v>2</v>
      </c>
      <c r="B206" s="141" t="s">
        <v>3</v>
      </c>
      <c r="C206" s="3" t="str">
        <f>C197</f>
        <v>MINGGU 1</v>
      </c>
    </row>
    <row r="207" spans="1:6" ht="15.75" thickBot="1">
      <c r="A207" s="140"/>
      <c r="B207" s="142"/>
      <c r="C207" s="4">
        <f>C198</f>
        <v>44870</v>
      </c>
    </row>
    <row r="208" spans="1:6">
      <c r="A208" s="17">
        <v>1</v>
      </c>
      <c r="B208" s="6" t="s">
        <v>11</v>
      </c>
      <c r="C208" s="32">
        <f>[13]Sheet2!$E$81</f>
        <v>9345187.5</v>
      </c>
    </row>
    <row r="209" spans="1:6">
      <c r="A209" s="5">
        <v>2</v>
      </c>
      <c r="B209" s="6" t="s">
        <v>12</v>
      </c>
      <c r="C209" s="32">
        <f>[13]Sheet2!$E$90</f>
        <v>21712500</v>
      </c>
    </row>
    <row r="210" spans="1:6">
      <c r="A210" s="5">
        <v>3</v>
      </c>
      <c r="B210" s="6" t="s">
        <v>13</v>
      </c>
      <c r="C210" s="32">
        <f>[13]Sheet2!$E$115</f>
        <v>1326000</v>
      </c>
    </row>
    <row r="211" spans="1:6">
      <c r="A211" s="5">
        <v>4</v>
      </c>
      <c r="B211" s="6" t="s">
        <v>76</v>
      </c>
      <c r="C211" s="32">
        <f>[13]Sheet2!$E$147</f>
        <v>5263500</v>
      </c>
    </row>
    <row r="212" spans="1:6">
      <c r="A212" s="5">
        <v>5</v>
      </c>
      <c r="B212" s="6" t="s">
        <v>36</v>
      </c>
      <c r="C212" s="32">
        <f>[13]Sheet2!$E$125</f>
        <v>695000</v>
      </c>
    </row>
    <row r="213" spans="1:6" ht="15.75" thickBot="1">
      <c r="A213" s="8">
        <v>6</v>
      </c>
      <c r="B213" s="6" t="s">
        <v>25</v>
      </c>
      <c r="C213" s="32">
        <f>[13]Sheet2!$E$163</f>
        <v>1530200</v>
      </c>
    </row>
    <row r="214" spans="1:6" ht="15.75" thickBot="1">
      <c r="A214" s="9"/>
      <c r="B214" s="10" t="s">
        <v>17</v>
      </c>
      <c r="C214" s="11">
        <f>SUM(C208:C213)</f>
        <v>39872387.5</v>
      </c>
    </row>
    <row r="215" spans="1:6">
      <c r="A215" s="37"/>
      <c r="B215" s="2"/>
      <c r="C215" s="38"/>
    </row>
    <row r="216" spans="1:6" ht="18.75">
      <c r="A216" s="138" t="s">
        <v>77</v>
      </c>
      <c r="B216" s="138"/>
      <c r="C216" s="138"/>
      <c r="D216" s="138"/>
      <c r="E216" s="138"/>
      <c r="F216" s="138"/>
    </row>
    <row r="217" spans="1:6" ht="5.0999999999999996" customHeight="1" thickBot="1">
      <c r="A217" s="1"/>
      <c r="B217" s="2"/>
      <c r="C217" s="2"/>
    </row>
    <row r="218" spans="1:6" ht="15.75" thickBot="1">
      <c r="A218" s="139" t="s">
        <v>2</v>
      </c>
      <c r="B218" s="141" t="s">
        <v>3</v>
      </c>
      <c r="C218" s="3" t="str">
        <f>C206</f>
        <v>MINGGU 1</v>
      </c>
    </row>
    <row r="219" spans="1:6" ht="15.75" thickBot="1">
      <c r="A219" s="140"/>
      <c r="B219" s="142"/>
      <c r="C219" s="4">
        <f>C207</f>
        <v>44870</v>
      </c>
    </row>
    <row r="220" spans="1:6">
      <c r="A220" s="17">
        <v>1</v>
      </c>
      <c r="B220" s="6" t="s">
        <v>10</v>
      </c>
      <c r="C220" s="32">
        <f>[14]Sheet2!$E$18</f>
        <v>2614500</v>
      </c>
    </row>
    <row r="221" spans="1:6">
      <c r="A221" s="5">
        <v>2</v>
      </c>
      <c r="B221" s="6" t="s">
        <v>11</v>
      </c>
      <c r="C221" s="32">
        <f>[14]Sheet2!$E$38</f>
        <v>493000</v>
      </c>
    </row>
    <row r="222" spans="1:6">
      <c r="A222" s="5">
        <v>3</v>
      </c>
      <c r="B222" s="6" t="s">
        <v>12</v>
      </c>
      <c r="C222" s="32">
        <f>[14]Sheet2!$E$47</f>
        <v>2882000</v>
      </c>
    </row>
    <row r="223" spans="1:6">
      <c r="A223" s="5">
        <v>4</v>
      </c>
      <c r="B223" s="6" t="s">
        <v>27</v>
      </c>
      <c r="C223" s="32">
        <f>[14]Sheet2!$E$57</f>
        <v>35000</v>
      </c>
    </row>
    <row r="224" spans="1:6">
      <c r="A224" s="5">
        <v>5</v>
      </c>
      <c r="B224" s="6" t="s">
        <v>79</v>
      </c>
      <c r="C224" s="32">
        <f>[14]Sheet2!$E$75</f>
        <v>10400000</v>
      </c>
    </row>
    <row r="225" spans="1:6" ht="15.75" thickBot="1">
      <c r="A225" s="8">
        <v>6</v>
      </c>
      <c r="B225" s="6" t="s">
        <v>13</v>
      </c>
      <c r="C225" s="32">
        <f>[14]Sheet2!$E$91</f>
        <v>105000</v>
      </c>
    </row>
    <row r="226" spans="1:6" ht="15.75" thickBot="1">
      <c r="A226" s="9"/>
      <c r="B226" s="10" t="s">
        <v>17</v>
      </c>
      <c r="C226" s="11">
        <f>SUM(C220:C225)</f>
        <v>16529500</v>
      </c>
    </row>
    <row r="227" spans="1:6">
      <c r="A227" s="37"/>
      <c r="B227" s="2"/>
      <c r="C227" s="38"/>
    </row>
    <row r="228" spans="1:6">
      <c r="A228" s="37"/>
      <c r="B228" s="2"/>
      <c r="F228" s="49" t="s">
        <v>177</v>
      </c>
    </row>
    <row r="229" spans="1:6">
      <c r="A229" s="37"/>
      <c r="B229" s="37" t="s">
        <v>81</v>
      </c>
      <c r="F229" s="37" t="s">
        <v>82</v>
      </c>
    </row>
    <row r="230" spans="1:6">
      <c r="A230" s="37"/>
      <c r="B230" s="37"/>
      <c r="F230" s="38"/>
    </row>
    <row r="231" spans="1:6">
      <c r="A231" s="50"/>
    </row>
    <row r="232" spans="1:6">
      <c r="A232" s="1"/>
    </row>
    <row r="234" spans="1:6">
      <c r="B234" s="51" t="s">
        <v>83</v>
      </c>
      <c r="F234" s="52" t="s">
        <v>84</v>
      </c>
    </row>
    <row r="235" spans="1:6">
      <c r="F235" s="53" t="s">
        <v>85</v>
      </c>
    </row>
  </sheetData>
  <mergeCells count="49">
    <mergeCell ref="A1:F1"/>
    <mergeCell ref="A2:F2"/>
    <mergeCell ref="A33:F33"/>
    <mergeCell ref="A4:A5"/>
    <mergeCell ref="B4:B5"/>
    <mergeCell ref="A17:C17"/>
    <mergeCell ref="A19:A20"/>
    <mergeCell ref="B19:B20"/>
    <mergeCell ref="A35:A36"/>
    <mergeCell ref="B35:B36"/>
    <mergeCell ref="A46:C46"/>
    <mergeCell ref="A48:A49"/>
    <mergeCell ref="B48:B49"/>
    <mergeCell ref="A80:F80"/>
    <mergeCell ref="A61:C61"/>
    <mergeCell ref="A63:A64"/>
    <mergeCell ref="B63:B64"/>
    <mergeCell ref="A70:A71"/>
    <mergeCell ref="B70:B71"/>
    <mergeCell ref="A68:F68"/>
    <mergeCell ref="A82:A83"/>
    <mergeCell ref="B82:B83"/>
    <mergeCell ref="A99:C99"/>
    <mergeCell ref="A101:A102"/>
    <mergeCell ref="B101:B102"/>
    <mergeCell ref="A119:A120"/>
    <mergeCell ref="B119:B120"/>
    <mergeCell ref="A133:A134"/>
    <mergeCell ref="B133:B134"/>
    <mergeCell ref="A117:F117"/>
    <mergeCell ref="A131:F131"/>
    <mergeCell ref="A145:A146"/>
    <mergeCell ref="B145:B146"/>
    <mergeCell ref="A160:A161"/>
    <mergeCell ref="B160:B161"/>
    <mergeCell ref="A143:F143"/>
    <mergeCell ref="A158:F158"/>
    <mergeCell ref="A184:A185"/>
    <mergeCell ref="B184:B185"/>
    <mergeCell ref="A197:A198"/>
    <mergeCell ref="B197:B198"/>
    <mergeCell ref="A182:F182"/>
    <mergeCell ref="A195:F195"/>
    <mergeCell ref="A206:A207"/>
    <mergeCell ref="B206:B207"/>
    <mergeCell ref="A218:A219"/>
    <mergeCell ref="B218:B219"/>
    <mergeCell ref="A204:F204"/>
    <mergeCell ref="A216:F216"/>
  </mergeCells>
  <printOptions horizontalCentered="1"/>
  <pageMargins left="0.19685039370078741" right="0.19685039370078741" top="0" bottom="0" header="0.31496062992125984" footer="0.31496062992125984"/>
  <pageSetup paperSize="9" scale="78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83"/>
  <sheetViews>
    <sheetView tabSelected="1" topLeftCell="A10" zoomScale="90" zoomScaleNormal="90" workbookViewId="0">
      <selection activeCell="F24" sqref="F24"/>
    </sheetView>
  </sheetViews>
  <sheetFormatPr defaultRowHeight="15"/>
  <cols>
    <col min="1" max="1" width="4.140625" customWidth="1"/>
    <col min="2" max="2" width="24.85546875" customWidth="1"/>
    <col min="3" max="3" width="21.5703125" customWidth="1"/>
    <col min="4" max="4" width="20" hidden="1" customWidth="1"/>
    <col min="5" max="5" width="21.28515625" customWidth="1"/>
    <col min="6" max="6" width="20.85546875" customWidth="1"/>
    <col min="7" max="7" width="20.28515625" customWidth="1"/>
    <col min="8" max="8" width="17.5703125" customWidth="1"/>
    <col min="9" max="9" width="4.5703125" customWidth="1"/>
    <col min="10" max="10" width="4" customWidth="1"/>
    <col min="11" max="11" width="21.7109375" customWidth="1"/>
    <col min="12" max="12" width="24.42578125" customWidth="1"/>
    <col min="13" max="13" width="22.85546875" customWidth="1"/>
    <col min="14" max="14" width="33" customWidth="1"/>
    <col min="15" max="15" width="9.140625" customWidth="1"/>
    <col min="16" max="16" width="18.42578125" hidden="1" customWidth="1"/>
    <col min="17" max="18" width="18.42578125" customWidth="1"/>
    <col min="19" max="19" width="23.140625" customWidth="1"/>
    <col min="20" max="20" width="9.140625" customWidth="1"/>
  </cols>
  <sheetData>
    <row r="1" spans="1:16" ht="21">
      <c r="A1" s="154" t="s">
        <v>89</v>
      </c>
      <c r="B1" s="154"/>
      <c r="C1" s="154"/>
      <c r="D1" s="154"/>
      <c r="E1" s="154"/>
      <c r="F1" s="154"/>
      <c r="G1" s="154"/>
      <c r="H1" s="154"/>
      <c r="I1" s="154"/>
    </row>
    <row r="2" spans="1:16" ht="21">
      <c r="A2" s="154" t="s">
        <v>176</v>
      </c>
      <c r="B2" s="154"/>
      <c r="C2" s="154"/>
      <c r="D2" s="154"/>
      <c r="E2" s="154"/>
      <c r="F2" s="154"/>
      <c r="G2" s="154"/>
      <c r="H2" s="154"/>
      <c r="I2" s="154"/>
    </row>
    <row r="3" spans="1:16" ht="15" customHeight="1">
      <c r="A3" s="65"/>
      <c r="B3" s="65"/>
      <c r="C3" s="65"/>
      <c r="D3" s="65"/>
      <c r="E3" s="65"/>
      <c r="F3" s="65"/>
      <c r="G3" s="65"/>
      <c r="H3" s="65"/>
      <c r="I3" s="65"/>
    </row>
    <row r="4" spans="1:16" ht="33" customHeight="1">
      <c r="A4" s="66" t="s">
        <v>2</v>
      </c>
      <c r="B4" s="66" t="s">
        <v>90</v>
      </c>
      <c r="C4" s="67" t="s">
        <v>91</v>
      </c>
      <c r="D4" s="67" t="s">
        <v>92</v>
      </c>
      <c r="E4" s="67" t="s">
        <v>93</v>
      </c>
      <c r="F4" s="68" t="s">
        <v>94</v>
      </c>
      <c r="G4" s="66" t="s">
        <v>95</v>
      </c>
      <c r="H4" s="66" t="s">
        <v>96</v>
      </c>
      <c r="J4" t="s">
        <v>97</v>
      </c>
      <c r="K4" s="69" t="s">
        <v>98</v>
      </c>
      <c r="L4" s="70" t="s">
        <v>99</v>
      </c>
      <c r="M4" s="70" t="s">
        <v>100</v>
      </c>
      <c r="N4" s="66" t="s">
        <v>101</v>
      </c>
    </row>
    <row r="5" spans="1:16" ht="27" customHeight="1">
      <c r="A5" s="71">
        <v>1</v>
      </c>
      <c r="B5" s="72" t="s">
        <v>1</v>
      </c>
      <c r="C5" s="73">
        <v>130000000</v>
      </c>
      <c r="D5" s="74"/>
      <c r="E5" s="74"/>
      <c r="F5" s="74">
        <f>'[3]RENOV BRAI'!$E$416</f>
        <v>330918578</v>
      </c>
      <c r="G5" s="75">
        <f>C5-F5</f>
        <v>-200918578</v>
      </c>
      <c r="H5" s="76"/>
      <c r="J5" s="77"/>
      <c r="K5" s="75"/>
      <c r="L5" s="75"/>
      <c r="M5" s="75"/>
      <c r="N5" s="75"/>
      <c r="P5" s="78"/>
    </row>
    <row r="6" spans="1:16" ht="27" customHeight="1">
      <c r="A6" s="71">
        <v>2</v>
      </c>
      <c r="B6" s="72" t="s">
        <v>26</v>
      </c>
      <c r="C6" s="73"/>
      <c r="D6" s="74"/>
      <c r="E6" s="74"/>
      <c r="F6" s="74">
        <f>[4]PENGELUARAN!$E$233</f>
        <v>50723810</v>
      </c>
      <c r="G6" s="74">
        <f t="shared" ref="G6:G11" si="0">E6-F6</f>
        <v>-50723810</v>
      </c>
      <c r="H6" s="76"/>
      <c r="J6" s="77"/>
      <c r="K6" s="75"/>
      <c r="L6" s="75"/>
      <c r="M6" s="75"/>
      <c r="N6" s="75"/>
      <c r="P6" s="78"/>
    </row>
    <row r="7" spans="1:16" ht="27" customHeight="1">
      <c r="A7" s="71">
        <v>3</v>
      </c>
      <c r="B7" s="72" t="s">
        <v>102</v>
      </c>
      <c r="C7" s="73"/>
      <c r="D7" s="74"/>
      <c r="E7" s="74"/>
      <c r="F7" s="74">
        <f>[5]Sheet2!$E$110</f>
        <v>96987300</v>
      </c>
      <c r="G7" s="74">
        <f>E7-F7</f>
        <v>-96987300</v>
      </c>
      <c r="H7" s="76"/>
      <c r="J7" s="77"/>
      <c r="K7" s="75"/>
      <c r="L7" s="75"/>
      <c r="M7" s="75"/>
      <c r="N7" s="75"/>
      <c r="P7" s="78"/>
    </row>
    <row r="8" spans="1:16" ht="27" customHeight="1">
      <c r="A8" s="71">
        <v>4</v>
      </c>
      <c r="B8" s="79" t="s">
        <v>38</v>
      </c>
      <c r="C8" s="80"/>
      <c r="D8" s="75"/>
      <c r="E8" s="75"/>
      <c r="F8" s="75">
        <f>[6]PENGELUARAN!$E$717</f>
        <v>523840400</v>
      </c>
      <c r="G8" s="75">
        <f t="shared" si="0"/>
        <v>-523840400</v>
      </c>
      <c r="H8" s="76"/>
      <c r="J8" s="77"/>
      <c r="K8" s="75"/>
      <c r="L8" s="75"/>
      <c r="M8" s="75"/>
      <c r="N8" s="75"/>
      <c r="P8" s="78"/>
    </row>
    <row r="9" spans="1:16" ht="27" customHeight="1">
      <c r="A9" s="71">
        <v>5</v>
      </c>
      <c r="B9" s="72" t="s">
        <v>103</v>
      </c>
      <c r="C9" s="73"/>
      <c r="D9" s="74"/>
      <c r="E9" s="74"/>
      <c r="F9" s="74">
        <f>'[2]Petro 2'!$E$119</f>
        <v>32882236</v>
      </c>
      <c r="G9" s="75">
        <f>E9-F9</f>
        <v>-32882236</v>
      </c>
      <c r="H9" s="76"/>
      <c r="J9" s="77"/>
      <c r="K9" s="75"/>
      <c r="L9" s="75"/>
      <c r="M9" s="75"/>
      <c r="N9" s="75"/>
      <c r="P9" s="78"/>
    </row>
    <row r="10" spans="1:16" ht="27" customHeight="1">
      <c r="A10" s="71">
        <v>6</v>
      </c>
      <c r="B10" s="79" t="s">
        <v>104</v>
      </c>
      <c r="C10" s="80"/>
      <c r="D10" s="75"/>
      <c r="E10" s="75"/>
      <c r="F10" s="75">
        <f>[8]Sheet2!$E$112</f>
        <v>17053000</v>
      </c>
      <c r="G10" s="75">
        <f t="shared" si="0"/>
        <v>-17053000</v>
      </c>
      <c r="H10" s="81" t="s">
        <v>97</v>
      </c>
      <c r="J10" s="77"/>
      <c r="K10" s="75"/>
      <c r="L10" s="75"/>
      <c r="M10" s="75"/>
      <c r="N10" s="75"/>
      <c r="P10" s="78"/>
    </row>
    <row r="11" spans="1:16" ht="27" customHeight="1">
      <c r="A11" s="71">
        <v>7</v>
      </c>
      <c r="B11" s="79" t="s">
        <v>58</v>
      </c>
      <c r="C11" s="80"/>
      <c r="D11" s="75"/>
      <c r="E11" s="75"/>
      <c r="F11" s="75">
        <f>[9]Sheet2!$E$195</f>
        <v>21890931</v>
      </c>
      <c r="G11" s="75">
        <f t="shared" si="0"/>
        <v>-21890931</v>
      </c>
      <c r="H11" s="81"/>
      <c r="J11" s="77"/>
      <c r="K11" s="75"/>
      <c r="L11" s="75"/>
      <c r="M11" s="75"/>
      <c r="N11" s="75"/>
      <c r="P11" s="78"/>
    </row>
    <row r="12" spans="1:16" ht="27" customHeight="1">
      <c r="A12" s="71">
        <v>8</v>
      </c>
      <c r="B12" s="79" t="s">
        <v>105</v>
      </c>
      <c r="C12" s="80">
        <v>3824710093</v>
      </c>
      <c r="D12" s="75"/>
      <c r="E12" s="75">
        <f>C12-(C12*20%)</f>
        <v>3059768074.4000001</v>
      </c>
      <c r="F12" s="75">
        <f>[10]PENGELUARAN!$E$467</f>
        <v>484582338.5</v>
      </c>
      <c r="G12" s="75">
        <f>E12-F12</f>
        <v>2575185735.9000001</v>
      </c>
      <c r="H12" s="81"/>
      <c r="J12" s="77"/>
      <c r="K12" s="75">
        <v>635562600</v>
      </c>
      <c r="L12" s="75">
        <v>0</v>
      </c>
      <c r="M12" s="75">
        <f>K12-L12</f>
        <v>635562600</v>
      </c>
      <c r="N12" s="75"/>
      <c r="P12" s="78"/>
    </row>
    <row r="13" spans="1:16" ht="27" customHeight="1">
      <c r="A13" s="71">
        <v>9</v>
      </c>
      <c r="B13" s="79" t="s">
        <v>106</v>
      </c>
      <c r="C13" s="80">
        <f>139229075+3600000</f>
        <v>142829075</v>
      </c>
      <c r="D13" s="75"/>
      <c r="E13" s="75">
        <f>C13-(20%*C13)</f>
        <v>114263260</v>
      </c>
      <c r="F13" s="75">
        <f>[11]Sheet2!$E$206</f>
        <v>95351646</v>
      </c>
      <c r="G13" s="75">
        <f>E13-F13</f>
        <v>18911614</v>
      </c>
      <c r="H13" s="81"/>
      <c r="J13" s="77"/>
      <c r="K13" s="75">
        <v>41768723</v>
      </c>
      <c r="L13" s="75">
        <v>41768723</v>
      </c>
      <c r="M13" s="75">
        <f>K13-L13</f>
        <v>0</v>
      </c>
      <c r="N13" s="75">
        <f>C13-K13</f>
        <v>101060352</v>
      </c>
      <c r="P13" s="78"/>
    </row>
    <row r="14" spans="1:16" ht="27" customHeight="1">
      <c r="A14" s="71">
        <v>10</v>
      </c>
      <c r="B14" s="79" t="s">
        <v>107</v>
      </c>
      <c r="C14" s="80">
        <v>1150000000</v>
      </c>
      <c r="D14" s="75"/>
      <c r="E14" s="75">
        <f>C14-(20%*C14)</f>
        <v>920000000</v>
      </c>
      <c r="F14" s="75">
        <f>[12]Sheet2!$E$125</f>
        <v>79300110</v>
      </c>
      <c r="G14" s="75">
        <f>E14-F14</f>
        <v>840699890</v>
      </c>
      <c r="H14" s="81"/>
      <c r="J14" s="77"/>
      <c r="K14" s="75">
        <v>345000000</v>
      </c>
      <c r="L14" s="75">
        <v>0</v>
      </c>
      <c r="M14" s="75">
        <f>K14-L14</f>
        <v>345000000</v>
      </c>
      <c r="N14" s="75">
        <f>(C14-230000000)-K14</f>
        <v>575000000</v>
      </c>
      <c r="P14" s="78"/>
    </row>
    <row r="15" spans="1:16" ht="27" customHeight="1">
      <c r="A15" s="71">
        <v>11</v>
      </c>
      <c r="B15" s="79" t="s">
        <v>108</v>
      </c>
      <c r="C15" s="80"/>
      <c r="D15" s="75"/>
      <c r="E15" s="75"/>
      <c r="F15" s="75">
        <f>[13]Sheet2!$E$166</f>
        <v>39872387.5</v>
      </c>
      <c r="G15" s="75">
        <f>C15-F15</f>
        <v>-39872387.5</v>
      </c>
      <c r="H15" s="81"/>
      <c r="J15" s="77"/>
      <c r="K15" s="75"/>
      <c r="L15" s="75">
        <v>50000000</v>
      </c>
      <c r="M15" s="75"/>
      <c r="N15" s="75"/>
      <c r="P15" s="78"/>
    </row>
    <row r="16" spans="1:16" ht="27" customHeight="1">
      <c r="A16" s="82">
        <v>12</v>
      </c>
      <c r="B16" s="72" t="s">
        <v>77</v>
      </c>
      <c r="C16" s="73"/>
      <c r="D16" s="74"/>
      <c r="E16" s="74"/>
      <c r="F16" s="74">
        <f>[14]Sheet2!$E$94</f>
        <v>16529500</v>
      </c>
      <c r="G16" s="75">
        <f>C16-F16</f>
        <v>-16529500</v>
      </c>
      <c r="H16" s="76"/>
      <c r="J16" s="77"/>
      <c r="K16" s="75"/>
      <c r="L16" s="75"/>
      <c r="M16" s="75"/>
      <c r="N16" s="75"/>
      <c r="P16" s="78"/>
    </row>
    <row r="17" spans="1:14" ht="27" customHeight="1" thickBot="1">
      <c r="A17" s="82"/>
      <c r="B17" s="83" t="s">
        <v>109</v>
      </c>
      <c r="C17" s="84">
        <f>SUM(C5:C16)</f>
        <v>5247539168</v>
      </c>
      <c r="D17" s="84">
        <f>SUM(D5:D6)</f>
        <v>0</v>
      </c>
      <c r="E17" s="84">
        <f>SUM(E5:E16)</f>
        <v>4094031334.4000001</v>
      </c>
      <c r="F17" s="84">
        <f>SUM(F5:F16)</f>
        <v>1789932237</v>
      </c>
      <c r="G17" s="84">
        <f>SUM(G5:G16)</f>
        <v>2434099097.4000001</v>
      </c>
      <c r="H17" s="85"/>
      <c r="K17" s="81"/>
      <c r="L17" s="81"/>
      <c r="M17" s="81"/>
      <c r="N17" s="81"/>
    </row>
    <row r="18" spans="1:14" ht="9" customHeight="1" thickTop="1">
      <c r="A18" s="1"/>
      <c r="C18" s="78"/>
      <c r="D18" s="78"/>
      <c r="E18" s="78" t="s">
        <v>97</v>
      </c>
      <c r="F18" s="78"/>
    </row>
    <row r="19" spans="1:14">
      <c r="A19" s="1"/>
      <c r="C19" s="78"/>
      <c r="D19" s="78"/>
      <c r="E19" s="78"/>
      <c r="F19" s="78"/>
      <c r="G19" s="37"/>
      <c r="H19" s="37" t="s">
        <v>177</v>
      </c>
      <c r="M19" s="78"/>
      <c r="N19" s="78"/>
    </row>
    <row r="20" spans="1:14">
      <c r="A20" s="37"/>
      <c r="B20" s="37" t="s">
        <v>110</v>
      </c>
      <c r="C20" s="78"/>
      <c r="D20" s="78"/>
      <c r="E20" s="78"/>
      <c r="F20" s="78"/>
      <c r="G20" s="86"/>
      <c r="H20" s="37" t="s">
        <v>111</v>
      </c>
      <c r="K20" s="87"/>
      <c r="L20" s="78"/>
      <c r="M20" s="78"/>
      <c r="N20" s="78"/>
    </row>
    <row r="21" spans="1:14">
      <c r="A21" s="37"/>
      <c r="B21" s="37"/>
      <c r="C21" s="78"/>
      <c r="D21" s="78"/>
      <c r="E21" s="78"/>
      <c r="F21" s="78"/>
      <c r="G21" s="37"/>
      <c r="K21" s="87"/>
      <c r="L21" s="78"/>
      <c r="M21" s="78"/>
    </row>
    <row r="22" spans="1:14">
      <c r="A22" s="37"/>
      <c r="B22" s="37"/>
      <c r="C22" s="78"/>
      <c r="D22" s="78"/>
      <c r="G22" s="37"/>
      <c r="K22" s="78"/>
      <c r="L22" s="78"/>
      <c r="M22" s="78"/>
      <c r="N22" s="78"/>
    </row>
    <row r="23" spans="1:14">
      <c r="A23" s="37"/>
      <c r="B23" s="37"/>
      <c r="D23" s="78"/>
      <c r="G23" s="37"/>
      <c r="K23" s="78"/>
    </row>
    <row r="24" spans="1:14">
      <c r="A24" s="37"/>
      <c r="B24" s="37" t="s">
        <v>83</v>
      </c>
      <c r="D24" s="78"/>
      <c r="E24" s="78"/>
      <c r="F24" s="78"/>
      <c r="G24" s="88"/>
      <c r="H24" s="89" t="s">
        <v>112</v>
      </c>
      <c r="L24" s="78"/>
      <c r="N24" s="78"/>
    </row>
    <row r="25" spans="1:14">
      <c r="A25" s="37"/>
      <c r="C25" s="78"/>
      <c r="D25" s="78"/>
      <c r="E25" s="78"/>
      <c r="F25" s="78"/>
      <c r="G25" s="90"/>
      <c r="H25" s="53" t="s">
        <v>85</v>
      </c>
    </row>
    <row r="26" spans="1:14">
      <c r="E26" s="78"/>
      <c r="F26" s="78"/>
      <c r="G26" s="88"/>
    </row>
    <row r="27" spans="1:14">
      <c r="F27" s="91"/>
      <c r="G27" s="78"/>
      <c r="K27" s="87"/>
    </row>
    <row r="28" spans="1:14">
      <c r="E28" s="78"/>
      <c r="F28" s="78"/>
      <c r="G28" s="78"/>
      <c r="H28" s="92"/>
    </row>
    <row r="29" spans="1:14" ht="15.75" hidden="1" thickBot="1">
      <c r="B29" s="93" t="s">
        <v>113</v>
      </c>
      <c r="C29" s="155" t="s">
        <v>3</v>
      </c>
      <c r="D29" s="155"/>
      <c r="E29" s="93"/>
      <c r="F29" s="91"/>
      <c r="G29" s="78"/>
      <c r="H29" s="77"/>
      <c r="K29" s="87"/>
    </row>
    <row r="30" spans="1:14" hidden="1">
      <c r="B30" s="94" t="s">
        <v>114</v>
      </c>
      <c r="C30" s="144"/>
      <c r="D30" s="145"/>
      <c r="E30" s="95"/>
      <c r="F30" s="91"/>
      <c r="G30" s="78"/>
      <c r="H30" s="77"/>
      <c r="K30" s="91"/>
    </row>
    <row r="31" spans="1:14" hidden="1">
      <c r="B31" s="18"/>
      <c r="C31" s="146" t="s">
        <v>115</v>
      </c>
      <c r="D31" s="147"/>
      <c r="E31" s="96"/>
      <c r="F31" s="91"/>
      <c r="G31" s="91"/>
      <c r="K31" s="78"/>
    </row>
    <row r="32" spans="1:14" hidden="1">
      <c r="B32" s="18"/>
      <c r="C32" s="146" t="s">
        <v>116</v>
      </c>
      <c r="D32" s="147"/>
      <c r="E32" s="96"/>
      <c r="F32" s="91"/>
      <c r="G32" s="91"/>
      <c r="K32" s="91"/>
    </row>
    <row r="33" spans="1:12" hidden="1">
      <c r="B33" s="18"/>
      <c r="C33" s="146" t="s">
        <v>117</v>
      </c>
      <c r="D33" s="147"/>
      <c r="E33" s="96"/>
      <c r="F33" s="91"/>
      <c r="G33" s="91"/>
      <c r="H33" t="s">
        <v>118</v>
      </c>
      <c r="I33" t="s">
        <v>119</v>
      </c>
      <c r="K33" s="91">
        <v>214000000</v>
      </c>
      <c r="L33" s="91">
        <f>5%*214000000</f>
        <v>10700000</v>
      </c>
    </row>
    <row r="34" spans="1:12" hidden="1">
      <c r="B34" s="18"/>
      <c r="C34" s="146" t="s">
        <v>120</v>
      </c>
      <c r="D34" s="147"/>
      <c r="E34" s="96"/>
      <c r="F34" s="91"/>
      <c r="G34" s="91"/>
      <c r="I34" t="s">
        <v>121</v>
      </c>
      <c r="K34" s="87">
        <v>77500000</v>
      </c>
      <c r="L34">
        <v>30000</v>
      </c>
    </row>
    <row r="35" spans="1:12" hidden="1">
      <c r="B35" s="18"/>
      <c r="C35" s="146" t="s">
        <v>122</v>
      </c>
      <c r="D35" s="147"/>
      <c r="E35" s="97"/>
      <c r="F35" s="91"/>
      <c r="G35" s="91"/>
      <c r="I35" t="s">
        <v>123</v>
      </c>
      <c r="K35" s="87">
        <v>69000000</v>
      </c>
      <c r="L35">
        <v>15000</v>
      </c>
    </row>
    <row r="36" spans="1:12" ht="15.75" hidden="1" thickBot="1">
      <c r="B36" s="20"/>
      <c r="C36" s="98" t="s">
        <v>124</v>
      </c>
      <c r="D36" s="99"/>
      <c r="E36" s="100"/>
      <c r="F36" s="91"/>
      <c r="G36" s="91"/>
      <c r="I36" t="s">
        <v>125</v>
      </c>
      <c r="K36" s="91">
        <v>31125000</v>
      </c>
      <c r="L36" s="41">
        <f>L33-L34-L35</f>
        <v>10655000</v>
      </c>
    </row>
    <row r="37" spans="1:12" ht="15.75" hidden="1" thickBot="1">
      <c r="C37" s="101"/>
      <c r="E37" s="102"/>
      <c r="F37" s="91"/>
      <c r="G37" s="91"/>
      <c r="H37" s="77"/>
      <c r="I37" t="s">
        <v>126</v>
      </c>
      <c r="K37" s="103">
        <v>11125000</v>
      </c>
      <c r="L37" s="91">
        <f>70%*L36</f>
        <v>7458499.9999999991</v>
      </c>
    </row>
    <row r="38" spans="1:12" hidden="1">
      <c r="C38" s="78"/>
      <c r="F38" s="91"/>
      <c r="G38" s="91"/>
      <c r="K38" s="104">
        <f>SUM(K33:K37)</f>
        <v>402750000</v>
      </c>
      <c r="L38" s="91">
        <f>30%*L36</f>
        <v>3196500</v>
      </c>
    </row>
    <row r="39" spans="1:12" hidden="1">
      <c r="B39" s="94" t="s">
        <v>127</v>
      </c>
      <c r="C39" s="152" t="s">
        <v>128</v>
      </c>
      <c r="D39" s="153"/>
      <c r="E39" s="105"/>
      <c r="F39" s="91"/>
    </row>
    <row r="40" spans="1:12" ht="15.75" hidden="1" thickBot="1">
      <c r="A40" s="106"/>
      <c r="B40" s="107"/>
      <c r="C40" s="108" t="s">
        <v>129</v>
      </c>
      <c r="D40" s="109"/>
      <c r="E40" s="100"/>
      <c r="F40" s="91"/>
      <c r="G40" s="41"/>
      <c r="H40" t="s">
        <v>130</v>
      </c>
      <c r="I40" t="s">
        <v>131</v>
      </c>
      <c r="K40" s="78" t="e">
        <f>#REF!</f>
        <v>#REF!</v>
      </c>
    </row>
    <row r="41" spans="1:12" ht="15.75" hidden="1" thickBot="1">
      <c r="B41" s="110"/>
      <c r="C41" s="111"/>
      <c r="D41" s="112"/>
      <c r="E41" s="113"/>
      <c r="F41" s="91"/>
      <c r="I41" t="s">
        <v>121</v>
      </c>
      <c r="K41" s="78" t="e">
        <f>#REF!</f>
        <v>#REF!</v>
      </c>
    </row>
    <row r="42" spans="1:12" hidden="1">
      <c r="C42" s="78"/>
      <c r="F42" s="91"/>
      <c r="I42" t="s">
        <v>123</v>
      </c>
      <c r="K42" s="78" t="e">
        <f>#REF!</f>
        <v>#REF!</v>
      </c>
    </row>
    <row r="43" spans="1:12" ht="15.75" hidden="1" thickBot="1">
      <c r="B43" s="114" t="s">
        <v>132</v>
      </c>
      <c r="C43" s="148" t="s">
        <v>133</v>
      </c>
      <c r="D43" s="149"/>
      <c r="E43" s="115"/>
      <c r="F43" s="91"/>
      <c r="K43" s="116" t="e">
        <f>SUM(K40:K42)</f>
        <v>#REF!</v>
      </c>
      <c r="L43" s="78"/>
    </row>
    <row r="44" spans="1:12" hidden="1">
      <c r="E44" s="91"/>
      <c r="F44" s="91"/>
      <c r="K44" s="92"/>
    </row>
    <row r="45" spans="1:12" hidden="1">
      <c r="B45" s="94" t="s">
        <v>134</v>
      </c>
      <c r="C45" s="144" t="s">
        <v>135</v>
      </c>
      <c r="D45" s="145"/>
      <c r="E45" s="105"/>
      <c r="F45" s="91"/>
      <c r="K45" s="92"/>
      <c r="L45" s="78"/>
    </row>
    <row r="46" spans="1:12" hidden="1">
      <c r="B46" s="18"/>
      <c r="C46" s="146" t="s">
        <v>136</v>
      </c>
      <c r="D46" s="147"/>
      <c r="E46" s="96"/>
      <c r="F46" s="91"/>
      <c r="I46" t="s">
        <v>137</v>
      </c>
      <c r="K46" s="92">
        <v>24500000</v>
      </c>
      <c r="L46" s="78"/>
    </row>
    <row r="47" spans="1:12" hidden="1">
      <c r="B47" s="18"/>
      <c r="C47" s="146" t="s">
        <v>138</v>
      </c>
      <c r="D47" s="147"/>
      <c r="E47" s="96"/>
      <c r="F47" s="91"/>
      <c r="K47" s="92"/>
      <c r="L47" s="87"/>
    </row>
    <row r="48" spans="1:12" hidden="1">
      <c r="A48" s="106"/>
      <c r="B48" s="38"/>
      <c r="C48" s="117" t="s">
        <v>139</v>
      </c>
      <c r="D48" s="98"/>
      <c r="E48" s="97"/>
      <c r="F48" s="91"/>
      <c r="G48" s="91"/>
      <c r="H48" t="s">
        <v>17</v>
      </c>
      <c r="K48" s="116" t="e">
        <f>K43+K44+K45+K46+K47</f>
        <v>#REF!</v>
      </c>
    </row>
    <row r="49" spans="1:11" hidden="1">
      <c r="A49" s="106"/>
      <c r="B49" s="38"/>
      <c r="C49" s="117" t="s">
        <v>140</v>
      </c>
      <c r="D49" s="98"/>
      <c r="E49" s="97"/>
      <c r="F49" s="91"/>
      <c r="G49" s="91"/>
    </row>
    <row r="50" spans="1:11" hidden="1">
      <c r="A50" s="38"/>
      <c r="B50" s="18"/>
      <c r="C50" s="117" t="s">
        <v>141</v>
      </c>
      <c r="D50" s="98"/>
      <c r="E50" s="97"/>
      <c r="F50" s="91"/>
      <c r="G50" s="91"/>
      <c r="H50" t="s">
        <v>142</v>
      </c>
      <c r="K50" s="87" t="e">
        <f>K38-K48</f>
        <v>#REF!</v>
      </c>
    </row>
    <row r="51" spans="1:11" ht="15.75" hidden="1" thickBot="1">
      <c r="B51" s="118"/>
      <c r="C51" s="119" t="s">
        <v>143</v>
      </c>
      <c r="D51" s="38"/>
      <c r="E51" s="120"/>
      <c r="F51" s="91"/>
      <c r="G51" s="91"/>
      <c r="I51">
        <v>70</v>
      </c>
      <c r="K51" s="87" t="e">
        <f>70%*K50</f>
        <v>#REF!</v>
      </c>
    </row>
    <row r="52" spans="1:11" ht="15.75" hidden="1" thickBot="1">
      <c r="B52" s="101"/>
      <c r="C52" s="101"/>
      <c r="D52" s="121"/>
      <c r="E52" s="122"/>
      <c r="F52" s="123"/>
      <c r="G52" s="41"/>
      <c r="I52">
        <v>30</v>
      </c>
      <c r="K52" s="87" t="e">
        <f>30%*K50</f>
        <v>#REF!</v>
      </c>
    </row>
    <row r="53" spans="1:11" hidden="1">
      <c r="E53" s="124"/>
      <c r="F53" s="91"/>
    </row>
    <row r="54" spans="1:11" ht="15.75" hidden="1" thickBot="1">
      <c r="B54" s="114" t="s">
        <v>144</v>
      </c>
      <c r="C54" s="148" t="s">
        <v>145</v>
      </c>
      <c r="D54" s="149"/>
      <c r="E54" s="115"/>
      <c r="F54" s="91"/>
    </row>
    <row r="55" spans="1:11" hidden="1">
      <c r="F55" s="91"/>
      <c r="H55" s="78" t="e">
        <f>#REF!+#REF!+#REF!</f>
        <v>#REF!</v>
      </c>
      <c r="I55" s="78" t="e">
        <f>#REF!+#REF!+#REF!</f>
        <v>#REF!</v>
      </c>
    </row>
    <row r="56" spans="1:11" ht="15.75" hidden="1" thickBot="1">
      <c r="B56" s="114" t="s">
        <v>146</v>
      </c>
      <c r="C56" s="148" t="s">
        <v>147</v>
      </c>
      <c r="D56" s="149"/>
      <c r="E56" s="115"/>
      <c r="F56" s="91"/>
      <c r="H56" s="78">
        <v>40000000</v>
      </c>
      <c r="I56" s="78"/>
    </row>
    <row r="57" spans="1:11" hidden="1">
      <c r="F57" s="91"/>
      <c r="H57" s="78" t="e">
        <f>SUM(H55:H56)</f>
        <v>#REF!</v>
      </c>
      <c r="I57" s="78" t="e">
        <f>H57-I55</f>
        <v>#REF!</v>
      </c>
    </row>
    <row r="58" spans="1:11" ht="15.75" hidden="1" thickBot="1">
      <c r="B58" s="114" t="s">
        <v>148</v>
      </c>
      <c r="C58" s="148" t="s">
        <v>149</v>
      </c>
      <c r="D58" s="149"/>
      <c r="E58" s="115"/>
      <c r="F58" s="91"/>
    </row>
    <row r="59" spans="1:11" hidden="1">
      <c r="F59" s="91"/>
    </row>
    <row r="60" spans="1:11" ht="15.75" hidden="1" thickBot="1">
      <c r="B60" s="114" t="s">
        <v>150</v>
      </c>
      <c r="C60" s="148" t="s">
        <v>151</v>
      </c>
      <c r="D60" s="149"/>
      <c r="E60" s="115"/>
      <c r="F60" s="91"/>
      <c r="H60" s="78" t="e">
        <f>214000000-#REF!</f>
        <v>#REF!</v>
      </c>
    </row>
    <row r="61" spans="1:11" hidden="1">
      <c r="F61" s="91"/>
    </row>
    <row r="62" spans="1:11" ht="15.75" hidden="1" thickBot="1">
      <c r="B62" s="114" t="s">
        <v>152</v>
      </c>
      <c r="C62" s="148" t="s">
        <v>153</v>
      </c>
      <c r="D62" s="149"/>
      <c r="E62" s="115"/>
      <c r="F62" s="91"/>
    </row>
    <row r="63" spans="1:11" hidden="1">
      <c r="F63" s="91"/>
    </row>
    <row r="64" spans="1:11" hidden="1">
      <c r="B64" s="125" t="s">
        <v>154</v>
      </c>
      <c r="C64" s="144" t="s">
        <v>155</v>
      </c>
      <c r="D64" s="145"/>
      <c r="E64" s="105"/>
      <c r="F64" s="91"/>
    </row>
    <row r="65" spans="1:6" ht="15.75" hidden="1" thickBot="1">
      <c r="A65" s="106"/>
      <c r="B65" s="126"/>
      <c r="C65" s="150" t="s">
        <v>156</v>
      </c>
      <c r="D65" s="151"/>
      <c r="E65" s="96"/>
      <c r="F65" s="91"/>
    </row>
    <row r="66" spans="1:6" hidden="1">
      <c r="B66" s="127"/>
      <c r="C66" s="98"/>
      <c r="D66" s="128"/>
      <c r="E66" s="129"/>
      <c r="F66" s="91"/>
    </row>
    <row r="67" spans="1:6" ht="15.75" hidden="1" thickBot="1">
      <c r="E67" s="130"/>
      <c r="F67" s="91"/>
    </row>
    <row r="68" spans="1:6" hidden="1">
      <c r="B68" s="94" t="s">
        <v>157</v>
      </c>
      <c r="C68" s="144" t="s">
        <v>158</v>
      </c>
      <c r="D68" s="145"/>
      <c r="E68" s="105"/>
      <c r="F68" s="91"/>
    </row>
    <row r="69" spans="1:6" hidden="1">
      <c r="B69" s="18"/>
      <c r="C69" s="146" t="s">
        <v>159</v>
      </c>
      <c r="D69" s="147"/>
      <c r="E69" s="96"/>
      <c r="F69" s="91"/>
    </row>
    <row r="70" spans="1:6" hidden="1">
      <c r="B70" s="18"/>
      <c r="C70" s="146" t="s">
        <v>155</v>
      </c>
      <c r="D70" s="147"/>
      <c r="E70" s="96"/>
      <c r="F70" s="91"/>
    </row>
    <row r="71" spans="1:6" ht="15.75" hidden="1" thickBot="1">
      <c r="B71" s="101"/>
      <c r="C71" s="101"/>
      <c r="D71" s="121"/>
      <c r="E71" s="115"/>
      <c r="F71" s="91"/>
    </row>
    <row r="72" spans="1:6" hidden="1">
      <c r="F72" s="91"/>
    </row>
    <row r="73" spans="1:6" hidden="1">
      <c r="B73" s="94" t="s">
        <v>160</v>
      </c>
      <c r="C73" s="144" t="s">
        <v>161</v>
      </c>
      <c r="D73" s="145"/>
      <c r="E73" s="105"/>
      <c r="F73" s="91"/>
    </row>
    <row r="74" spans="1:6" hidden="1">
      <c r="B74" s="18"/>
      <c r="C74" s="146" t="s">
        <v>162</v>
      </c>
      <c r="D74" s="147"/>
      <c r="E74" s="96"/>
      <c r="F74" s="91"/>
    </row>
    <row r="75" spans="1:6" hidden="1">
      <c r="B75" s="18"/>
      <c r="C75" s="146" t="s">
        <v>163</v>
      </c>
      <c r="D75" s="147"/>
      <c r="E75" s="96"/>
      <c r="F75" s="91"/>
    </row>
    <row r="76" spans="1:6" ht="15.75" hidden="1" thickBot="1">
      <c r="B76" s="18"/>
      <c r="C76" t="s">
        <v>164</v>
      </c>
      <c r="E76" s="21"/>
      <c r="F76" s="123"/>
    </row>
    <row r="77" spans="1:6" ht="15.75" hidden="1" thickBot="1">
      <c r="B77" s="101"/>
      <c r="C77" s="101"/>
      <c r="D77" s="121"/>
      <c r="E77" s="115"/>
      <c r="F77" s="91"/>
    </row>
    <row r="78" spans="1:6" hidden="1">
      <c r="F78" s="91"/>
    </row>
    <row r="79" spans="1:6" hidden="1">
      <c r="F79" s="91"/>
    </row>
    <row r="80" spans="1:6">
      <c r="F80" s="131"/>
    </row>
    <row r="81" spans="6:14">
      <c r="F81" s="78"/>
      <c r="G81" s="78"/>
      <c r="L81" s="13"/>
      <c r="N81" s="78"/>
    </row>
    <row r="82" spans="6:14">
      <c r="F82" s="78"/>
      <c r="G82" s="78"/>
    </row>
    <row r="83" spans="6:14">
      <c r="F83" s="78"/>
    </row>
  </sheetData>
  <mergeCells count="27">
    <mergeCell ref="C32:D32"/>
    <mergeCell ref="A1:I1"/>
    <mergeCell ref="A2:I2"/>
    <mergeCell ref="C29:D29"/>
    <mergeCell ref="C30:D30"/>
    <mergeCell ref="C31:D31"/>
    <mergeCell ref="C60:D60"/>
    <mergeCell ref="C33:D33"/>
    <mergeCell ref="C34:D34"/>
    <mergeCell ref="C35:D35"/>
    <mergeCell ref="C39:D39"/>
    <mergeCell ref="C43:D43"/>
    <mergeCell ref="C45:D45"/>
    <mergeCell ref="C46:D46"/>
    <mergeCell ref="C47:D47"/>
    <mergeCell ref="C54:D54"/>
    <mergeCell ref="C56:D56"/>
    <mergeCell ref="C58:D58"/>
    <mergeCell ref="C73:D73"/>
    <mergeCell ref="C74:D74"/>
    <mergeCell ref="C75:D75"/>
    <mergeCell ref="C62:D62"/>
    <mergeCell ref="C64:D64"/>
    <mergeCell ref="C65:D65"/>
    <mergeCell ref="C68:D68"/>
    <mergeCell ref="C69:D69"/>
    <mergeCell ref="C70:D70"/>
  </mergeCells>
  <printOptions horizontalCentered="1"/>
  <pageMargins left="0.51181102362204722" right="0" top="0" bottom="0" header="0.11811023622047245" footer="0.11811023622047245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topLeftCell="A48" workbookViewId="0">
      <selection activeCell="F53" sqref="F53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86</v>
      </c>
      <c r="D4" s="3" t="s">
        <v>4</v>
      </c>
      <c r="E4" s="3" t="s">
        <v>5</v>
      </c>
      <c r="F4" s="3" t="s">
        <v>6</v>
      </c>
    </row>
    <row r="5" spans="1:6" ht="15.75" thickBot="1">
      <c r="A5" s="140"/>
      <c r="B5" s="142"/>
      <c r="C5" s="16">
        <v>44597</v>
      </c>
      <c r="D5" s="16">
        <v>44604</v>
      </c>
      <c r="E5" s="16">
        <v>44611</v>
      </c>
      <c r="F5" s="16">
        <v>44618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147927150</v>
      </c>
      <c r="D8" s="7">
        <v>147927150</v>
      </c>
      <c r="E8" s="7">
        <v>149347150</v>
      </c>
      <c r="F8" s="7">
        <v>151627150</v>
      </c>
    </row>
    <row r="9" spans="1:6">
      <c r="A9" s="5">
        <v>4</v>
      </c>
      <c r="B9" s="6" t="s">
        <v>11</v>
      </c>
      <c r="C9" s="7">
        <v>3649100</v>
      </c>
      <c r="D9" s="7">
        <v>4296100</v>
      </c>
      <c r="E9" s="7">
        <v>4296100</v>
      </c>
      <c r="F9" s="7">
        <v>4296100</v>
      </c>
    </row>
    <row r="10" spans="1:6">
      <c r="A10" s="5">
        <v>5</v>
      </c>
      <c r="B10" s="6" t="s">
        <v>12</v>
      </c>
      <c r="C10" s="7">
        <v>118956328</v>
      </c>
      <c r="D10" s="7">
        <v>120044028</v>
      </c>
      <c r="E10" s="7">
        <v>123012328</v>
      </c>
      <c r="F10" s="7">
        <v>124312328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400000</v>
      </c>
      <c r="D12" s="7">
        <v>400000</v>
      </c>
      <c r="E12" s="7">
        <v>400000</v>
      </c>
      <c r="F12" s="7">
        <v>400000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295681578</v>
      </c>
      <c r="D15" s="11">
        <f>SUM(D6:D14)</f>
        <v>297416278</v>
      </c>
      <c r="E15" s="11">
        <f>SUM(E6:E14)</f>
        <v>301804578</v>
      </c>
      <c r="F15" s="11">
        <f>SUM(F6:F14)</f>
        <v>305384578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9" t="s">
        <v>2</v>
      </c>
      <c r="B19" s="141" t="s">
        <v>3</v>
      </c>
      <c r="C19" s="3" t="s">
        <v>86</v>
      </c>
      <c r="D19" s="3" t="s">
        <v>4</v>
      </c>
      <c r="E19" s="3"/>
      <c r="F19" s="3" t="str">
        <f>F4</f>
        <v>MINGGU 4</v>
      </c>
    </row>
    <row r="20" spans="1:6" ht="15.75" hidden="1" thickBot="1">
      <c r="A20" s="140"/>
      <c r="B20" s="142"/>
      <c r="C20" s="16">
        <v>44597</v>
      </c>
      <c r="D20" s="16">
        <v>44604</v>
      </c>
      <c r="E20" s="16"/>
      <c r="F20" s="16">
        <f>F5</f>
        <v>44618</v>
      </c>
    </row>
    <row r="21" spans="1:6" hidden="1">
      <c r="A21" s="17">
        <v>1</v>
      </c>
      <c r="B21" s="6" t="s">
        <v>19</v>
      </c>
      <c r="C21" s="7">
        <v>5350000</v>
      </c>
      <c r="D21" s="7">
        <v>5350000</v>
      </c>
      <c r="E21" s="7"/>
      <c r="F21" s="7">
        <v>5350000</v>
      </c>
    </row>
    <row r="22" spans="1:6" hidden="1">
      <c r="A22" s="5">
        <v>2</v>
      </c>
      <c r="B22" s="6" t="s">
        <v>20</v>
      </c>
      <c r="C22" s="7">
        <v>90770000</v>
      </c>
      <c r="D22" s="7">
        <v>90770000</v>
      </c>
      <c r="E22" s="7"/>
      <c r="F22" s="7">
        <v>90770000</v>
      </c>
    </row>
    <row r="23" spans="1:6" hidden="1">
      <c r="A23" s="5">
        <v>3</v>
      </c>
      <c r="B23" s="6" t="s">
        <v>10</v>
      </c>
      <c r="C23" s="7">
        <v>69825650</v>
      </c>
      <c r="D23" s="7">
        <v>69825650</v>
      </c>
      <c r="E23" s="7"/>
      <c r="F23" s="7">
        <v>69825650</v>
      </c>
    </row>
    <row r="24" spans="1:6" hidden="1">
      <c r="A24" s="5">
        <v>4</v>
      </c>
      <c r="B24" s="6" t="s">
        <v>21</v>
      </c>
      <c r="C24" s="7">
        <v>148000</v>
      </c>
      <c r="D24" s="7">
        <v>148000</v>
      </c>
      <c r="E24" s="7"/>
      <c r="F24" s="7">
        <v>148000</v>
      </c>
    </row>
    <row r="25" spans="1:6" hidden="1">
      <c r="A25" s="5">
        <v>5</v>
      </c>
      <c r="B25" s="6" t="s">
        <v>12</v>
      </c>
      <c r="C25" s="7">
        <v>7112276</v>
      </c>
      <c r="D25" s="7">
        <v>7112276</v>
      </c>
      <c r="E25" s="7"/>
      <c r="F25" s="7">
        <v>7112276</v>
      </c>
    </row>
    <row r="26" spans="1:6" hidden="1">
      <c r="A26" s="5">
        <v>6</v>
      </c>
      <c r="B26" s="6" t="s">
        <v>22</v>
      </c>
      <c r="C26" s="7">
        <v>4133193</v>
      </c>
      <c r="D26" s="7">
        <v>4133193</v>
      </c>
      <c r="E26" s="7"/>
      <c r="F26" s="7">
        <v>4133193</v>
      </c>
    </row>
    <row r="27" spans="1:6" hidden="1">
      <c r="A27" s="5">
        <v>7</v>
      </c>
      <c r="B27" s="6" t="s">
        <v>23</v>
      </c>
      <c r="C27" s="7">
        <v>1450000</v>
      </c>
      <c r="D27" s="7">
        <v>1450000</v>
      </c>
      <c r="E27" s="7"/>
      <c r="F27" s="7">
        <v>1450000</v>
      </c>
    </row>
    <row r="28" spans="1:6" hidden="1">
      <c r="A28" s="5">
        <v>8</v>
      </c>
      <c r="B28" s="6" t="s">
        <v>13</v>
      </c>
      <c r="C28" s="7">
        <v>376000</v>
      </c>
      <c r="D28" s="7">
        <v>376000</v>
      </c>
      <c r="E28" s="7"/>
      <c r="F28" s="7">
        <v>376000</v>
      </c>
    </row>
    <row r="29" spans="1:6" hidden="1">
      <c r="A29" s="5">
        <v>9</v>
      </c>
      <c r="B29" s="18" t="s">
        <v>24</v>
      </c>
      <c r="C29" s="19">
        <v>5622000</v>
      </c>
      <c r="D29" s="19">
        <v>5622000</v>
      </c>
      <c r="E29" s="19"/>
      <c r="F29" s="19">
        <v>5622000</v>
      </c>
    </row>
    <row r="30" spans="1:6" ht="15.75" hidden="1" thickBot="1">
      <c r="A30" s="8">
        <v>10</v>
      </c>
      <c r="B30" s="20" t="s">
        <v>25</v>
      </c>
      <c r="C30" s="21">
        <v>839300</v>
      </c>
      <c r="D30" s="21">
        <v>839300</v>
      </c>
      <c r="E30" s="21"/>
      <c r="F30" s="21">
        <v>839300</v>
      </c>
    </row>
    <row r="31" spans="1:6" ht="15.75" hidden="1" thickBot="1">
      <c r="A31" s="9"/>
      <c r="B31" s="10" t="s">
        <v>17</v>
      </c>
      <c r="C31" s="11">
        <f>SUM(C21:C30)</f>
        <v>185626419</v>
      </c>
      <c r="D31" s="11">
        <f>SUM(D21:D30)</f>
        <v>185626419</v>
      </c>
      <c r="E31" s="11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3" t="s">
        <v>86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40"/>
      <c r="B36" s="142"/>
      <c r="C36" s="16">
        <v>44597</v>
      </c>
      <c r="D36" s="16">
        <v>44604</v>
      </c>
      <c r="E36" s="16">
        <v>44611</v>
      </c>
      <c r="F36" s="16">
        <f>F20</f>
        <v>44618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56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38" t="s">
        <v>30</v>
      </c>
      <c r="B46" s="138"/>
      <c r="C46" s="138"/>
      <c r="D46" s="138"/>
      <c r="E46" s="138"/>
      <c r="F46" s="138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9" t="s">
        <v>2</v>
      </c>
      <c r="B48" s="141" t="s">
        <v>3</v>
      </c>
      <c r="C48" s="3" t="s">
        <v>86</v>
      </c>
      <c r="D48" s="3" t="s">
        <v>4</v>
      </c>
      <c r="E48" s="3" t="s">
        <v>5</v>
      </c>
      <c r="F48" s="3" t="str">
        <f>F35</f>
        <v>MINGGU 4</v>
      </c>
    </row>
    <row r="49" spans="1:6" ht="15.75" thickBot="1">
      <c r="A49" s="140"/>
      <c r="B49" s="142"/>
      <c r="C49" s="16">
        <v>44597</v>
      </c>
      <c r="D49" s="16">
        <v>44604</v>
      </c>
      <c r="E49" s="16">
        <v>44611</v>
      </c>
      <c r="F49" s="16">
        <f>F36</f>
        <v>44618</v>
      </c>
    </row>
    <row r="50" spans="1:6">
      <c r="A50" s="5">
        <v>1</v>
      </c>
      <c r="B50" s="6" t="s">
        <v>32</v>
      </c>
      <c r="C50" s="7">
        <v>11512500</v>
      </c>
      <c r="D50" s="7">
        <v>11512500</v>
      </c>
      <c r="E50" s="7">
        <v>11512500</v>
      </c>
      <c r="F50" s="24">
        <v>11512500</v>
      </c>
    </row>
    <row r="51" spans="1:6">
      <c r="A51" s="5">
        <v>2</v>
      </c>
      <c r="B51" s="6" t="s">
        <v>10</v>
      </c>
      <c r="C51" s="7">
        <v>238922928</v>
      </c>
      <c r="D51" s="7">
        <v>241639928</v>
      </c>
      <c r="E51" s="7">
        <v>241639928</v>
      </c>
      <c r="F51" s="24">
        <v>247760828</v>
      </c>
    </row>
    <row r="52" spans="1:6">
      <c r="A52" s="5">
        <v>3</v>
      </c>
      <c r="B52" s="6" t="s">
        <v>11</v>
      </c>
      <c r="C52" s="7">
        <v>10091852</v>
      </c>
      <c r="D52" s="7">
        <v>12390036</v>
      </c>
      <c r="E52" s="7">
        <v>12390036</v>
      </c>
      <c r="F52" s="24">
        <v>12390036</v>
      </c>
    </row>
    <row r="53" spans="1:6">
      <c r="A53" s="5">
        <v>4</v>
      </c>
      <c r="B53" s="6" t="s">
        <v>12</v>
      </c>
      <c r="C53" s="7">
        <v>59353322</v>
      </c>
      <c r="D53" s="7">
        <v>68033622</v>
      </c>
      <c r="E53" s="7">
        <v>68797322</v>
      </c>
      <c r="F53" s="24">
        <v>88497322</v>
      </c>
    </row>
    <row r="54" spans="1:6">
      <c r="A54" s="5">
        <v>5</v>
      </c>
      <c r="B54" s="6" t="s">
        <v>13</v>
      </c>
      <c r="C54" s="7">
        <v>595000</v>
      </c>
      <c r="D54" s="7">
        <v>634000</v>
      </c>
      <c r="E54" s="7">
        <v>634000</v>
      </c>
      <c r="F54" s="7">
        <v>1234000</v>
      </c>
    </row>
    <row r="55" spans="1:6">
      <c r="A55" s="5">
        <v>6</v>
      </c>
      <c r="B55" s="6" t="s">
        <v>28</v>
      </c>
      <c r="C55" s="7">
        <v>1012000</v>
      </c>
      <c r="D55" s="7">
        <v>1213500</v>
      </c>
      <c r="E55" s="7">
        <v>1213500</v>
      </c>
      <c r="F55" s="7">
        <v>1563500</v>
      </c>
    </row>
    <row r="56" spans="1:6" ht="15.75" thickBot="1">
      <c r="A56" s="8">
        <v>7</v>
      </c>
      <c r="B56" s="6" t="s">
        <v>25</v>
      </c>
      <c r="C56" s="7">
        <v>10210000</v>
      </c>
      <c r="D56" s="7">
        <v>12162500</v>
      </c>
      <c r="E56" s="7">
        <v>12162500</v>
      </c>
      <c r="F56" s="7">
        <v>12162500</v>
      </c>
    </row>
    <row r="57" spans="1:6" ht="15.75" thickBot="1">
      <c r="A57" s="9"/>
      <c r="B57" s="10" t="s">
        <v>17</v>
      </c>
      <c r="C57" s="11">
        <f>SUM(C50:C56)</f>
        <v>331697602</v>
      </c>
      <c r="D57" s="11">
        <f>SUM(D50:D56)</f>
        <v>347586086</v>
      </c>
      <c r="E57" s="11">
        <f>SUM(E50:E56)</f>
        <v>348349786</v>
      </c>
      <c r="F57" s="11">
        <f>SUM(F50:F56)</f>
        <v>375120686</v>
      </c>
    </row>
    <row r="58" spans="1:6">
      <c r="A58" s="1"/>
      <c r="B58" s="2"/>
      <c r="C58" s="2"/>
      <c r="D58" s="2"/>
      <c r="E58" s="2"/>
      <c r="F58" s="2"/>
    </row>
    <row r="59" spans="1:6" ht="18.75">
      <c r="A59" s="138" t="s">
        <v>33</v>
      </c>
      <c r="B59" s="138"/>
      <c r="C59" s="138"/>
      <c r="D59" s="138"/>
      <c r="E59" s="138"/>
      <c r="F59" s="138"/>
    </row>
    <row r="60" spans="1:6" ht="5.0999999999999996" customHeight="1" thickBot="1">
      <c r="A60" s="1"/>
      <c r="B60" s="2"/>
      <c r="C60" s="2"/>
      <c r="D60" s="2"/>
      <c r="E60" s="2"/>
      <c r="F60" s="2"/>
    </row>
    <row r="61" spans="1:6" ht="15.75" thickBot="1">
      <c r="A61" s="139" t="s">
        <v>2</v>
      </c>
      <c r="B61" s="141" t="s">
        <v>3</v>
      </c>
      <c r="C61" s="3" t="s">
        <v>86</v>
      </c>
      <c r="D61" s="3" t="s">
        <v>4</v>
      </c>
      <c r="E61" s="3" t="s">
        <v>5</v>
      </c>
      <c r="F61" s="26" t="str">
        <f>F48</f>
        <v>MINGGU 4</v>
      </c>
    </row>
    <row r="62" spans="1:6" ht="15.75" thickBot="1">
      <c r="A62" s="140"/>
      <c r="B62" s="142"/>
      <c r="C62" s="16">
        <v>44597</v>
      </c>
      <c r="D62" s="16">
        <v>44604</v>
      </c>
      <c r="E62" s="16">
        <v>44611</v>
      </c>
      <c r="F62" s="28">
        <f>F49</f>
        <v>44618</v>
      </c>
    </row>
    <row r="63" spans="1:6" ht="15.75" thickBot="1">
      <c r="A63" s="5">
        <v>1</v>
      </c>
      <c r="B63" s="6" t="s">
        <v>28</v>
      </c>
      <c r="C63" s="32">
        <v>1000000</v>
      </c>
      <c r="D63" s="32">
        <v>1000000</v>
      </c>
      <c r="E63" s="32">
        <v>1000000</v>
      </c>
      <c r="F63" s="30">
        <v>1000000</v>
      </c>
    </row>
    <row r="64" spans="1:6" ht="15.75" thickBot="1">
      <c r="A64" s="9"/>
      <c r="B64" s="10" t="s">
        <v>17</v>
      </c>
      <c r="C64" s="11">
        <f>SUM(C63)</f>
        <v>1000000</v>
      </c>
      <c r="D64" s="11">
        <f>SUM(D63)</f>
        <v>1000000</v>
      </c>
      <c r="E64" s="11">
        <f>SUM(E63)</f>
        <v>1000000</v>
      </c>
      <c r="F64" s="11">
        <f>SUM(F63)</f>
        <v>1000000</v>
      </c>
    </row>
    <row r="65" spans="1:6">
      <c r="A65" s="1"/>
      <c r="B65" s="2"/>
      <c r="C65" s="2"/>
      <c r="D65" s="2"/>
      <c r="E65" s="2"/>
      <c r="F65" s="2"/>
    </row>
    <row r="66" spans="1:6">
      <c r="A66" s="1"/>
      <c r="B66" s="2"/>
      <c r="C66" s="2"/>
      <c r="D66" s="2"/>
      <c r="E66" s="2"/>
      <c r="F66" s="49" t="s">
        <v>88</v>
      </c>
    </row>
    <row r="67" spans="1:6">
      <c r="A67" s="37"/>
      <c r="B67" s="37" t="s">
        <v>81</v>
      </c>
      <c r="C67" s="37"/>
      <c r="D67" s="37"/>
      <c r="E67" s="37"/>
      <c r="F67" s="37" t="s">
        <v>82</v>
      </c>
    </row>
    <row r="68" spans="1:6">
      <c r="A68" s="37"/>
      <c r="B68" s="37"/>
      <c r="C68" s="37"/>
      <c r="D68" s="37"/>
      <c r="E68" s="37"/>
      <c r="F68" s="37"/>
    </row>
    <row r="69" spans="1:6">
      <c r="A69" s="37"/>
      <c r="B69" s="37"/>
      <c r="C69" s="37"/>
      <c r="D69" s="37"/>
      <c r="E69" s="37"/>
      <c r="F69" s="37"/>
    </row>
    <row r="70" spans="1:6">
      <c r="A70" s="37"/>
    </row>
    <row r="72" spans="1:6">
      <c r="B72" s="51" t="s">
        <v>83</v>
      </c>
      <c r="C72" s="51"/>
      <c r="D72" s="51"/>
      <c r="E72" s="51"/>
      <c r="F72" s="52" t="s">
        <v>84</v>
      </c>
    </row>
    <row r="73" spans="1:6">
      <c r="F73" s="53" t="s">
        <v>85</v>
      </c>
    </row>
  </sheetData>
  <mergeCells count="16">
    <mergeCell ref="A19:A20"/>
    <mergeCell ref="B19:B20"/>
    <mergeCell ref="A1:F1"/>
    <mergeCell ref="A2:F2"/>
    <mergeCell ref="A4:A5"/>
    <mergeCell ref="B4:B5"/>
    <mergeCell ref="A17:F17"/>
    <mergeCell ref="A59:F59"/>
    <mergeCell ref="A61:A62"/>
    <mergeCell ref="B61:B62"/>
    <mergeCell ref="A33:F33"/>
    <mergeCell ref="A35:A36"/>
    <mergeCell ref="B35:B36"/>
    <mergeCell ref="A46:F46"/>
    <mergeCell ref="A48:A49"/>
    <mergeCell ref="B48:B49"/>
  </mergeCells>
  <printOptions horizontalCentered="1"/>
  <pageMargins left="0.19685039370078741" right="0.19685039370078741" top="0" bottom="0" header="0.31496062992125984" footer="0.31496062992125984"/>
  <pageSetup paperSize="9" scale="85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5"/>
  <sheetViews>
    <sheetView topLeftCell="A39" workbookViewId="0">
      <selection activeCell="F54" sqref="F54"/>
    </sheetView>
  </sheetViews>
  <sheetFormatPr defaultRowHeight="15"/>
  <cols>
    <col min="1" max="1" width="5.140625" customWidth="1"/>
    <col min="2" max="2" width="30.7109375" customWidth="1"/>
    <col min="3" max="6" width="18.28515625" customWidth="1"/>
    <col min="7" max="7" width="23.5703125" customWidth="1"/>
    <col min="8" max="8" width="15.5703125" bestFit="1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86</v>
      </c>
      <c r="D4" s="3" t="s">
        <v>4</v>
      </c>
      <c r="E4" s="3" t="s">
        <v>5</v>
      </c>
      <c r="F4" s="3" t="s">
        <v>6</v>
      </c>
    </row>
    <row r="5" spans="1:6" ht="15.75" thickBot="1">
      <c r="A5" s="140"/>
      <c r="B5" s="142"/>
      <c r="C5" s="16">
        <v>44625</v>
      </c>
      <c r="D5" s="16">
        <v>44632</v>
      </c>
      <c r="E5" s="16">
        <v>44639</v>
      </c>
      <c r="F5" s="16">
        <v>44646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151627150</v>
      </c>
      <c r="D8" s="7">
        <v>153542150</v>
      </c>
      <c r="E8" s="7">
        <v>153542150</v>
      </c>
      <c r="F8" s="7">
        <v>153542150</v>
      </c>
    </row>
    <row r="9" spans="1:6">
      <c r="A9" s="5">
        <v>4</v>
      </c>
      <c r="B9" s="6" t="s">
        <v>11</v>
      </c>
      <c r="C9" s="7">
        <v>4296100</v>
      </c>
      <c r="D9" s="7">
        <v>4296100</v>
      </c>
      <c r="E9" s="7">
        <v>4433100</v>
      </c>
      <c r="F9" s="7">
        <v>4433100</v>
      </c>
    </row>
    <row r="10" spans="1:6">
      <c r="A10" s="5">
        <v>5</v>
      </c>
      <c r="B10" s="6" t="s">
        <v>12</v>
      </c>
      <c r="C10" s="7">
        <v>124312328</v>
      </c>
      <c r="D10" s="7">
        <v>124312328</v>
      </c>
      <c r="E10" s="7">
        <v>124312328</v>
      </c>
      <c r="F10" s="7">
        <v>124312328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400000</v>
      </c>
      <c r="D12" s="7">
        <v>400000</v>
      </c>
      <c r="E12" s="7">
        <v>402000</v>
      </c>
      <c r="F12" s="7">
        <v>402000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305384578</v>
      </c>
      <c r="D15" s="11">
        <f>SUM(D6:D14)</f>
        <v>307299578</v>
      </c>
      <c r="E15" s="11">
        <f>SUM(E6:E14)</f>
        <v>307438578</v>
      </c>
      <c r="F15" s="11">
        <f>SUM(F6:F14)</f>
        <v>307438578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9" t="s">
        <v>2</v>
      </c>
      <c r="B19" s="141" t="s">
        <v>3</v>
      </c>
      <c r="C19" s="14"/>
      <c r="D19" s="14"/>
      <c r="E19" s="14"/>
      <c r="F19" s="3" t="str">
        <f>F4</f>
        <v>MINGGU 4</v>
      </c>
    </row>
    <row r="20" spans="1:6" ht="15.75" hidden="1" thickBot="1">
      <c r="A20" s="140"/>
      <c r="B20" s="142"/>
      <c r="C20" s="15"/>
      <c r="D20" s="15"/>
      <c r="E20" s="15"/>
      <c r="F20" s="16">
        <f>F5</f>
        <v>44646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3" t="s">
        <v>86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40"/>
      <c r="B36" s="142"/>
      <c r="C36" s="16">
        <v>44625</v>
      </c>
      <c r="D36" s="16">
        <v>44632</v>
      </c>
      <c r="E36" s="16">
        <v>44639</v>
      </c>
      <c r="F36" s="16">
        <f>F20</f>
        <v>44646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56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38" t="s">
        <v>30</v>
      </c>
      <c r="B46" s="138"/>
      <c r="C46" s="138"/>
      <c r="D46" s="138"/>
      <c r="E46" s="138"/>
      <c r="F46" s="138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9" t="s">
        <v>2</v>
      </c>
      <c r="B48" s="141" t="s">
        <v>3</v>
      </c>
      <c r="C48" s="3" t="s">
        <v>86</v>
      </c>
      <c r="D48" s="3" t="s">
        <v>4</v>
      </c>
      <c r="E48" s="3" t="s">
        <v>5</v>
      </c>
      <c r="F48" s="3" t="str">
        <f>F35</f>
        <v>MINGGU 4</v>
      </c>
    </row>
    <row r="49" spans="1:8" ht="15.75" thickBot="1">
      <c r="A49" s="140"/>
      <c r="B49" s="142"/>
      <c r="C49" s="16">
        <v>44625</v>
      </c>
      <c r="D49" s="16">
        <v>44632</v>
      </c>
      <c r="E49" s="16">
        <v>44639</v>
      </c>
      <c r="F49" s="16">
        <f>F36</f>
        <v>44646</v>
      </c>
    </row>
    <row r="50" spans="1:8">
      <c r="A50" s="5">
        <v>1</v>
      </c>
      <c r="B50" s="6" t="s">
        <v>31</v>
      </c>
      <c r="C50" s="24">
        <v>0</v>
      </c>
      <c r="D50" s="24">
        <v>0</v>
      </c>
      <c r="E50" s="24">
        <v>35000000</v>
      </c>
      <c r="F50" s="24">
        <v>35000000</v>
      </c>
    </row>
    <row r="51" spans="1:8">
      <c r="A51" s="5">
        <v>2</v>
      </c>
      <c r="B51" s="6" t="s">
        <v>32</v>
      </c>
      <c r="C51" s="7">
        <v>11512500</v>
      </c>
      <c r="D51" s="7">
        <v>11512500</v>
      </c>
      <c r="E51" s="7">
        <v>11512500</v>
      </c>
      <c r="F51" s="24">
        <v>11512500</v>
      </c>
    </row>
    <row r="52" spans="1:8">
      <c r="A52" s="5">
        <v>3</v>
      </c>
      <c r="B52" s="6" t="s">
        <v>10</v>
      </c>
      <c r="C52" s="7">
        <v>247760828</v>
      </c>
      <c r="D52" s="7">
        <v>247760828</v>
      </c>
      <c r="E52" s="7">
        <v>247760828</v>
      </c>
      <c r="F52" s="24">
        <v>247760828</v>
      </c>
    </row>
    <row r="53" spans="1:8">
      <c r="A53" s="5">
        <v>4</v>
      </c>
      <c r="B53" s="6" t="s">
        <v>11</v>
      </c>
      <c r="C53" s="7">
        <v>13365536</v>
      </c>
      <c r="D53" s="7">
        <v>13365536</v>
      </c>
      <c r="E53" s="7">
        <v>14772676</v>
      </c>
      <c r="F53" s="24">
        <v>14772676</v>
      </c>
    </row>
    <row r="54" spans="1:8">
      <c r="A54" s="5">
        <v>5</v>
      </c>
      <c r="B54" s="6" t="s">
        <v>12</v>
      </c>
      <c r="C54" s="7">
        <v>88497322</v>
      </c>
      <c r="D54" s="7">
        <v>100497322</v>
      </c>
      <c r="E54" s="7">
        <v>100497322</v>
      </c>
      <c r="F54" s="24">
        <v>100922322</v>
      </c>
      <c r="G54" s="41"/>
    </row>
    <row r="55" spans="1:8">
      <c r="A55" s="5">
        <v>6</v>
      </c>
      <c r="B55" s="6" t="s">
        <v>13</v>
      </c>
      <c r="C55" s="7">
        <v>1434000</v>
      </c>
      <c r="D55" s="7">
        <v>1434000</v>
      </c>
      <c r="E55" s="7">
        <v>2206500</v>
      </c>
      <c r="F55" s="7">
        <v>2206500</v>
      </c>
    </row>
    <row r="56" spans="1:8">
      <c r="A56" s="5">
        <v>7</v>
      </c>
      <c r="B56" s="6" t="s">
        <v>28</v>
      </c>
      <c r="C56" s="7">
        <v>1913500</v>
      </c>
      <c r="D56" s="7">
        <v>1913500</v>
      </c>
      <c r="E56" s="7">
        <v>1931500</v>
      </c>
      <c r="F56" s="7">
        <v>1931500</v>
      </c>
    </row>
    <row r="57" spans="1:8">
      <c r="A57" s="5">
        <v>8</v>
      </c>
      <c r="B57" s="6" t="s">
        <v>27</v>
      </c>
      <c r="C57" s="7">
        <v>101000</v>
      </c>
      <c r="D57" s="7">
        <v>101000</v>
      </c>
      <c r="E57" s="7">
        <v>101000</v>
      </c>
      <c r="F57" s="7">
        <v>101000</v>
      </c>
      <c r="H57" s="41"/>
    </row>
    <row r="58" spans="1:8" ht="15.75" thickBot="1">
      <c r="A58" s="8">
        <v>9</v>
      </c>
      <c r="B58" s="6" t="s">
        <v>25</v>
      </c>
      <c r="C58" s="7">
        <v>12353500</v>
      </c>
      <c r="D58" s="7">
        <v>12353500</v>
      </c>
      <c r="E58" s="7">
        <v>15644300</v>
      </c>
      <c r="F58" s="7">
        <v>15644300</v>
      </c>
    </row>
    <row r="59" spans="1:8" ht="15.75" thickBot="1">
      <c r="A59" s="9"/>
      <c r="B59" s="10" t="s">
        <v>17</v>
      </c>
      <c r="C59" s="11">
        <f>SUM(C51:C58)</f>
        <v>376938186</v>
      </c>
      <c r="D59" s="11">
        <f>SUM(D51:D58)</f>
        <v>388938186</v>
      </c>
      <c r="E59" s="11">
        <f>SUM(E50:E58)</f>
        <v>429426626</v>
      </c>
      <c r="F59" s="11">
        <f>SUM(F50:F58)</f>
        <v>429851626</v>
      </c>
      <c r="G59" s="87"/>
    </row>
    <row r="60" spans="1:8">
      <c r="A60" s="1"/>
      <c r="B60" s="2"/>
      <c r="C60" s="2"/>
      <c r="D60" s="2"/>
      <c r="E60" s="2"/>
      <c r="F60" s="2"/>
    </row>
    <row r="61" spans="1:8" ht="18.75">
      <c r="A61" s="138" t="s">
        <v>33</v>
      </c>
      <c r="B61" s="138"/>
      <c r="C61" s="138"/>
      <c r="D61" s="138"/>
      <c r="E61" s="138"/>
      <c r="F61" s="138"/>
    </row>
    <row r="62" spans="1:8" ht="5.0999999999999996" customHeight="1" thickBot="1">
      <c r="A62" s="1"/>
      <c r="B62" s="2"/>
      <c r="C62" s="2"/>
      <c r="D62" s="2"/>
      <c r="E62" s="2"/>
      <c r="F62" s="2"/>
    </row>
    <row r="63" spans="1:8" ht="15.75" thickBot="1">
      <c r="A63" s="139" t="s">
        <v>2</v>
      </c>
      <c r="B63" s="141" t="s">
        <v>3</v>
      </c>
      <c r="C63" s="3" t="s">
        <v>86</v>
      </c>
      <c r="D63" s="3" t="s">
        <v>4</v>
      </c>
      <c r="E63" s="3" t="s">
        <v>5</v>
      </c>
      <c r="F63" s="26" t="str">
        <f>F48</f>
        <v>MINGGU 4</v>
      </c>
    </row>
    <row r="64" spans="1:8" ht="15.75" thickBot="1">
      <c r="A64" s="140"/>
      <c r="B64" s="142"/>
      <c r="C64" s="16">
        <v>44625</v>
      </c>
      <c r="D64" s="16">
        <v>44632</v>
      </c>
      <c r="E64" s="16">
        <v>44639</v>
      </c>
      <c r="F64" s="28">
        <f>F49</f>
        <v>44646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1">
        <f>SUM(C65)</f>
        <v>1000000</v>
      </c>
      <c r="D66" s="11">
        <f>SUM(D65)</f>
        <v>1000000</v>
      </c>
      <c r="E66" s="11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>
      <c r="A68" s="1"/>
      <c r="B68" s="2"/>
      <c r="C68" s="2"/>
      <c r="D68" s="2"/>
      <c r="E68" s="2"/>
      <c r="F68" s="49" t="s">
        <v>165</v>
      </c>
    </row>
    <row r="69" spans="1:6">
      <c r="A69" s="37"/>
      <c r="B69" s="37" t="s">
        <v>81</v>
      </c>
      <c r="C69" s="37"/>
      <c r="D69" s="37"/>
      <c r="E69" s="37"/>
      <c r="F69" s="37" t="s">
        <v>82</v>
      </c>
    </row>
    <row r="70" spans="1:6">
      <c r="A70" s="37"/>
      <c r="B70" s="37"/>
      <c r="C70" s="37"/>
      <c r="D70" s="37"/>
      <c r="E70" s="37"/>
      <c r="F70" s="37"/>
    </row>
    <row r="71" spans="1:6">
      <c r="A71" s="37"/>
      <c r="B71" s="37"/>
      <c r="C71" s="37"/>
      <c r="D71" s="37"/>
      <c r="E71" s="37"/>
      <c r="F71" s="37"/>
    </row>
    <row r="72" spans="1:6">
      <c r="A72" s="37"/>
    </row>
    <row r="74" spans="1:6">
      <c r="B74" s="51" t="s">
        <v>83</v>
      </c>
      <c r="C74" s="51"/>
      <c r="D74" s="51"/>
      <c r="E74" s="51"/>
      <c r="F74" s="52" t="s">
        <v>84</v>
      </c>
    </row>
    <row r="75" spans="1:6">
      <c r="F75" s="53" t="s">
        <v>85</v>
      </c>
    </row>
  </sheetData>
  <mergeCells count="16">
    <mergeCell ref="A19:A20"/>
    <mergeCell ref="B19:B20"/>
    <mergeCell ref="A1:F1"/>
    <mergeCell ref="A2:F2"/>
    <mergeCell ref="A4:A5"/>
    <mergeCell ref="B4:B5"/>
    <mergeCell ref="A17:F17"/>
    <mergeCell ref="A61:F61"/>
    <mergeCell ref="A63:A64"/>
    <mergeCell ref="B63:B64"/>
    <mergeCell ref="A33:F33"/>
    <mergeCell ref="A35:A36"/>
    <mergeCell ref="B35:B36"/>
    <mergeCell ref="A46:F46"/>
    <mergeCell ref="A48:A49"/>
    <mergeCell ref="B48:B49"/>
  </mergeCells>
  <printOptions horizontalCentered="1"/>
  <pageMargins left="0.19685039370078741" right="0.19685039370078741" top="0" bottom="0" header="0.31496062992125984" footer="0.31496062992125984"/>
  <pageSetup paperSize="9" scale="85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2"/>
  <sheetViews>
    <sheetView topLeftCell="A63" workbookViewId="0">
      <selection activeCell="A75" sqref="A75:F76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86</v>
      </c>
      <c r="D4" s="3" t="s">
        <v>4</v>
      </c>
      <c r="E4" s="3" t="s">
        <v>5</v>
      </c>
      <c r="F4" s="3" t="s">
        <v>6</v>
      </c>
    </row>
    <row r="5" spans="1:6" ht="15.75" thickBot="1">
      <c r="A5" s="140"/>
      <c r="B5" s="142"/>
      <c r="C5" s="16">
        <v>44653</v>
      </c>
      <c r="D5" s="16">
        <v>44660</v>
      </c>
      <c r="E5" s="16">
        <v>44667</v>
      </c>
      <c r="F5" s="16">
        <v>44674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153542150</v>
      </c>
      <c r="D8" s="7">
        <v>153767150</v>
      </c>
      <c r="E8" s="7">
        <v>153767150</v>
      </c>
      <c r="F8" s="7">
        <v>153767150</v>
      </c>
    </row>
    <row r="9" spans="1:6">
      <c r="A9" s="5">
        <v>4</v>
      </c>
      <c r="B9" s="6" t="s">
        <v>11</v>
      </c>
      <c r="C9" s="7">
        <v>4433100</v>
      </c>
      <c r="D9" s="7">
        <v>4433100</v>
      </c>
      <c r="E9" s="7">
        <v>4433100</v>
      </c>
      <c r="F9" s="7">
        <v>4433100</v>
      </c>
    </row>
    <row r="10" spans="1:6">
      <c r="A10" s="5">
        <v>5</v>
      </c>
      <c r="B10" s="6" t="s">
        <v>12</v>
      </c>
      <c r="C10" s="7">
        <v>127699328</v>
      </c>
      <c r="D10" s="7">
        <v>133156828</v>
      </c>
      <c r="E10" s="7">
        <v>133156828</v>
      </c>
      <c r="F10" s="7">
        <v>133156828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402000</v>
      </c>
      <c r="D12" s="7">
        <v>402000</v>
      </c>
      <c r="E12" s="7">
        <v>402000</v>
      </c>
      <c r="F12" s="7">
        <v>402000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310825578</v>
      </c>
      <c r="D15" s="11">
        <f>SUM(D6:D14)</f>
        <v>316508078</v>
      </c>
      <c r="E15" s="11">
        <f>SUM(E6:E14)</f>
        <v>316508078</v>
      </c>
      <c r="F15" s="11">
        <f>SUM(F6:F14)</f>
        <v>316508078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9" t="s">
        <v>2</v>
      </c>
      <c r="B19" s="141" t="s">
        <v>3</v>
      </c>
      <c r="C19" s="14"/>
      <c r="D19" s="14"/>
      <c r="E19" s="14"/>
      <c r="F19" s="3" t="str">
        <f>F4</f>
        <v>MINGGU 4</v>
      </c>
    </row>
    <row r="20" spans="1:6" ht="15.75" hidden="1" thickBot="1">
      <c r="A20" s="140"/>
      <c r="B20" s="142"/>
      <c r="C20" s="15"/>
      <c r="D20" s="15"/>
      <c r="E20" s="15"/>
      <c r="F20" s="16">
        <f>F5</f>
        <v>44674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3" t="s">
        <v>86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40"/>
      <c r="B36" s="142"/>
      <c r="C36" s="16">
        <v>44653</v>
      </c>
      <c r="D36" s="16">
        <v>44660</v>
      </c>
      <c r="E36" s="16">
        <v>44667</v>
      </c>
      <c r="F36" s="16">
        <f>F20</f>
        <v>44674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56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38" t="s">
        <v>30</v>
      </c>
      <c r="B46" s="138"/>
      <c r="C46" s="138"/>
      <c r="D46" s="138"/>
      <c r="E46" s="138"/>
      <c r="F46" s="138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9" t="s">
        <v>2</v>
      </c>
      <c r="B48" s="141" t="s">
        <v>3</v>
      </c>
      <c r="C48" s="3" t="s">
        <v>86</v>
      </c>
      <c r="D48" s="3" t="s">
        <v>4</v>
      </c>
      <c r="E48" s="3" t="s">
        <v>5</v>
      </c>
      <c r="F48" s="3" t="str">
        <f>F35</f>
        <v>MINGGU 4</v>
      </c>
    </row>
    <row r="49" spans="1:6" ht="15.75" thickBot="1">
      <c r="A49" s="140"/>
      <c r="B49" s="142"/>
      <c r="C49" s="16">
        <v>44653</v>
      </c>
      <c r="D49" s="16">
        <v>44660</v>
      </c>
      <c r="E49" s="16">
        <v>44667</v>
      </c>
      <c r="F49" s="16">
        <f>F36</f>
        <v>44674</v>
      </c>
    </row>
    <row r="50" spans="1:6">
      <c r="A50" s="5">
        <v>1</v>
      </c>
      <c r="B50" s="6" t="s">
        <v>31</v>
      </c>
      <c r="C50" s="7">
        <v>35000000</v>
      </c>
      <c r="D50" s="7">
        <v>35000000</v>
      </c>
      <c r="E50" s="7">
        <v>35000000</v>
      </c>
      <c r="F50" s="24">
        <v>35000000</v>
      </c>
    </row>
    <row r="51" spans="1:6">
      <c r="A51" s="5">
        <v>2</v>
      </c>
      <c r="B51" s="6" t="s">
        <v>32</v>
      </c>
      <c r="C51" s="7">
        <v>11512500</v>
      </c>
      <c r="D51" s="7">
        <v>11512500</v>
      </c>
      <c r="E51" s="7">
        <v>11512500</v>
      </c>
      <c r="F51" s="24">
        <v>11512500</v>
      </c>
    </row>
    <row r="52" spans="1:6">
      <c r="A52" s="5">
        <v>3</v>
      </c>
      <c r="B52" s="6" t="s">
        <v>10</v>
      </c>
      <c r="C52" s="7">
        <v>247760828</v>
      </c>
      <c r="D52" s="7">
        <v>247760828</v>
      </c>
      <c r="E52" s="7">
        <v>247760828</v>
      </c>
      <c r="F52" s="24">
        <v>247760828</v>
      </c>
    </row>
    <row r="53" spans="1:6">
      <c r="A53" s="5">
        <v>4</v>
      </c>
      <c r="B53" s="6" t="s">
        <v>11</v>
      </c>
      <c r="C53" s="7">
        <v>14772676</v>
      </c>
      <c r="D53" s="7">
        <v>14772676</v>
      </c>
      <c r="E53" s="7">
        <v>14772676</v>
      </c>
      <c r="F53" s="24">
        <v>14772676</v>
      </c>
    </row>
    <row r="54" spans="1:6">
      <c r="A54" s="5">
        <v>5</v>
      </c>
      <c r="B54" s="6" t="s">
        <v>12</v>
      </c>
      <c r="C54" s="7">
        <v>114881822</v>
      </c>
      <c r="D54" s="7">
        <v>117424322</v>
      </c>
      <c r="E54" s="7">
        <v>117424322</v>
      </c>
      <c r="F54" s="24">
        <v>117424322</v>
      </c>
    </row>
    <row r="55" spans="1:6">
      <c r="A55" s="5">
        <v>6</v>
      </c>
      <c r="B55" s="6" t="s">
        <v>13</v>
      </c>
      <c r="C55" s="7">
        <v>2206500</v>
      </c>
      <c r="D55" s="7">
        <v>2206500</v>
      </c>
      <c r="E55" s="7">
        <v>2206500</v>
      </c>
      <c r="F55" s="7">
        <v>2206500</v>
      </c>
    </row>
    <row r="56" spans="1:6">
      <c r="A56" s="5">
        <v>7</v>
      </c>
      <c r="B56" s="6" t="s">
        <v>28</v>
      </c>
      <c r="C56" s="7">
        <v>1931500</v>
      </c>
      <c r="D56" s="7">
        <v>1931500</v>
      </c>
      <c r="E56" s="7">
        <v>1931500</v>
      </c>
      <c r="F56" s="7">
        <v>1931500</v>
      </c>
    </row>
    <row r="57" spans="1:6">
      <c r="A57" s="5">
        <v>8</v>
      </c>
      <c r="B57" s="6" t="s">
        <v>27</v>
      </c>
      <c r="C57" s="7">
        <v>101000</v>
      </c>
      <c r="D57" s="7">
        <v>101000</v>
      </c>
      <c r="E57" s="7">
        <v>101000</v>
      </c>
      <c r="F57" s="7">
        <v>101000</v>
      </c>
    </row>
    <row r="58" spans="1:6" ht="15.75" thickBot="1">
      <c r="A58" s="8">
        <v>9</v>
      </c>
      <c r="B58" s="6" t="s">
        <v>25</v>
      </c>
      <c r="C58" s="7">
        <v>15644300</v>
      </c>
      <c r="D58" s="7">
        <v>15644300</v>
      </c>
      <c r="E58" s="7">
        <v>15644300</v>
      </c>
      <c r="F58" s="7">
        <v>15644300</v>
      </c>
    </row>
    <row r="59" spans="1:6" ht="15.75" thickBot="1">
      <c r="A59" s="9"/>
      <c r="B59" s="10" t="s">
        <v>17</v>
      </c>
      <c r="C59" s="11">
        <f>SUM(C50:C58)</f>
        <v>443811126</v>
      </c>
      <c r="D59" s="11">
        <f>SUM(D50:D58)</f>
        <v>446353626</v>
      </c>
      <c r="E59" s="11">
        <f>SUM(E50:E58)</f>
        <v>446353626</v>
      </c>
      <c r="F59" s="11">
        <f>SUM(F50:F58)</f>
        <v>446353626</v>
      </c>
    </row>
    <row r="60" spans="1:6">
      <c r="A60" s="1"/>
      <c r="B60" s="2"/>
      <c r="C60" s="2"/>
      <c r="D60" s="2"/>
      <c r="E60" s="2"/>
      <c r="F60" s="2"/>
    </row>
    <row r="61" spans="1:6" ht="18.75">
      <c r="A61" s="138" t="s">
        <v>33</v>
      </c>
      <c r="B61" s="138"/>
      <c r="C61" s="138"/>
      <c r="D61" s="138"/>
      <c r="E61" s="138"/>
      <c r="F61" s="138"/>
    </row>
    <row r="62" spans="1:6" ht="5.0999999999999996" customHeight="1" thickBot="1">
      <c r="A62" s="1"/>
      <c r="B62" s="2"/>
      <c r="C62" s="2"/>
      <c r="D62" s="2"/>
      <c r="E62" s="2"/>
      <c r="F62" s="2"/>
    </row>
    <row r="63" spans="1:6" ht="15.75" thickBot="1">
      <c r="A63" s="139" t="s">
        <v>2</v>
      </c>
      <c r="B63" s="141" t="s">
        <v>3</v>
      </c>
      <c r="C63" s="3" t="s">
        <v>86</v>
      </c>
      <c r="D63" s="3" t="s">
        <v>4</v>
      </c>
      <c r="E63" s="3" t="s">
        <v>5</v>
      </c>
      <c r="F63" s="26" t="str">
        <f>F48</f>
        <v>MINGGU 4</v>
      </c>
    </row>
    <row r="64" spans="1:6" ht="15.75" thickBot="1">
      <c r="A64" s="140"/>
      <c r="B64" s="142"/>
      <c r="C64" s="16">
        <v>44653</v>
      </c>
      <c r="D64" s="16">
        <v>44660</v>
      </c>
      <c r="E64" s="16">
        <v>44667</v>
      </c>
      <c r="F64" s="28">
        <f>F49</f>
        <v>44674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1">
        <f>SUM(C65)</f>
        <v>1000000</v>
      </c>
      <c r="D66" s="11">
        <f>SUM(D65)</f>
        <v>1000000</v>
      </c>
      <c r="E66" s="11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 ht="18.75">
      <c r="A68" s="138" t="s">
        <v>166</v>
      </c>
      <c r="B68" s="138"/>
      <c r="C68" s="138"/>
      <c r="D68" s="138"/>
      <c r="E68" s="138"/>
      <c r="F68" s="138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9" t="s">
        <v>2</v>
      </c>
      <c r="B70" s="141" t="s">
        <v>3</v>
      </c>
      <c r="C70" s="26" t="str">
        <f>E63</f>
        <v>MINGGU 3</v>
      </c>
      <c r="D70" s="26" t="str">
        <f>F63</f>
        <v>MINGGU 4</v>
      </c>
      <c r="E70" s="46"/>
      <c r="F70" s="132"/>
    </row>
    <row r="71" spans="1:6" ht="15.75" thickBot="1">
      <c r="A71" s="140"/>
      <c r="B71" s="142"/>
      <c r="C71" s="28">
        <f>E64</f>
        <v>44667</v>
      </c>
      <c r="D71" s="28">
        <f>F64</f>
        <v>44674</v>
      </c>
      <c r="E71" s="47"/>
      <c r="F71" s="133"/>
    </row>
    <row r="72" spans="1:6" ht="15.75" thickBot="1">
      <c r="A72" s="5">
        <v>1</v>
      </c>
      <c r="B72" s="6" t="s">
        <v>37</v>
      </c>
      <c r="C72" s="32">
        <v>8580300</v>
      </c>
      <c r="D72" s="32">
        <v>8580300</v>
      </c>
      <c r="E72" s="48"/>
      <c r="F72" s="48"/>
    </row>
    <row r="73" spans="1:6" ht="15.75" thickBot="1">
      <c r="A73" s="9"/>
      <c r="B73" s="10" t="s">
        <v>17</v>
      </c>
      <c r="C73" s="11">
        <f>SUM(C72)</f>
        <v>8580300</v>
      </c>
      <c r="D73" s="11">
        <f>SUM(D72)</f>
        <v>8580300</v>
      </c>
      <c r="E73" s="23"/>
      <c r="F73" s="23"/>
    </row>
    <row r="74" spans="1:6">
      <c r="A74" s="1"/>
      <c r="B74" s="2"/>
      <c r="C74" s="2"/>
      <c r="D74" s="2"/>
      <c r="E74" s="2"/>
      <c r="F74" s="2"/>
    </row>
    <row r="75" spans="1:6">
      <c r="A75" s="1"/>
      <c r="B75" s="2"/>
      <c r="C75" s="2"/>
      <c r="D75" s="2"/>
      <c r="E75" s="2"/>
      <c r="F75" s="49" t="s">
        <v>167</v>
      </c>
    </row>
    <row r="76" spans="1:6">
      <c r="A76" s="37"/>
      <c r="B76" s="37" t="s">
        <v>81</v>
      </c>
      <c r="C76" s="37"/>
      <c r="D76" s="37"/>
      <c r="E76" s="37"/>
      <c r="F76" s="37" t="s">
        <v>82</v>
      </c>
    </row>
    <row r="77" spans="1:6">
      <c r="A77" s="37"/>
      <c r="B77" s="37"/>
      <c r="C77" s="37"/>
      <c r="D77" s="37"/>
      <c r="E77" s="37"/>
      <c r="F77" s="37"/>
    </row>
    <row r="78" spans="1:6">
      <c r="A78" s="37"/>
      <c r="B78" s="37"/>
      <c r="C78" s="37"/>
      <c r="D78" s="37"/>
      <c r="E78" s="37"/>
      <c r="F78" s="37"/>
    </row>
    <row r="79" spans="1:6">
      <c r="A79" s="37"/>
    </row>
    <row r="81" spans="2:6">
      <c r="B81" s="51" t="s">
        <v>83</v>
      </c>
      <c r="C81" s="51"/>
      <c r="D81" s="51"/>
      <c r="E81" s="51"/>
      <c r="F81" s="52" t="s">
        <v>84</v>
      </c>
    </row>
    <row r="82" spans="2:6">
      <c r="F82" s="53" t="s">
        <v>85</v>
      </c>
    </row>
  </sheetData>
  <mergeCells count="19">
    <mergeCell ref="A19:A20"/>
    <mergeCell ref="B19:B20"/>
    <mergeCell ref="A1:F1"/>
    <mergeCell ref="A2:F2"/>
    <mergeCell ref="A4:A5"/>
    <mergeCell ref="B4:B5"/>
    <mergeCell ref="A17:F17"/>
    <mergeCell ref="A33:F33"/>
    <mergeCell ref="A35:A36"/>
    <mergeCell ref="B35:B36"/>
    <mergeCell ref="A46:F46"/>
    <mergeCell ref="A48:A49"/>
    <mergeCell ref="B48:B49"/>
    <mergeCell ref="A61:F61"/>
    <mergeCell ref="A63:A64"/>
    <mergeCell ref="B63:B64"/>
    <mergeCell ref="A68:F68"/>
    <mergeCell ref="A70:A71"/>
    <mergeCell ref="B70:B71"/>
  </mergeCells>
  <printOptions horizontalCentered="1"/>
  <pageMargins left="0.19685039370078741" right="0.19685039370078741" top="0" bottom="0" header="0.31496062992125984" footer="0.31496062992125984"/>
  <pageSetup paperSize="9" scale="85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2"/>
  <sheetViews>
    <sheetView topLeftCell="A77" workbookViewId="0">
      <selection activeCell="D83" sqref="D83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7</v>
      </c>
      <c r="D4" s="3" t="s">
        <v>4</v>
      </c>
      <c r="E4" s="3" t="s">
        <v>5</v>
      </c>
      <c r="F4" s="3" t="s">
        <v>6</v>
      </c>
    </row>
    <row r="5" spans="1:6" ht="15.75" thickBot="1">
      <c r="A5" s="140"/>
      <c r="B5" s="142"/>
      <c r="C5" s="16">
        <v>44681</v>
      </c>
      <c r="D5" s="16">
        <v>44695</v>
      </c>
      <c r="E5" s="16">
        <v>44702</v>
      </c>
      <c r="F5" s="16">
        <v>44709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153767150</v>
      </c>
      <c r="D8" s="7">
        <v>153767150</v>
      </c>
      <c r="E8" s="7">
        <v>153767150</v>
      </c>
      <c r="F8" s="7">
        <v>158312150</v>
      </c>
    </row>
    <row r="9" spans="1:6">
      <c r="A9" s="5">
        <v>4</v>
      </c>
      <c r="B9" s="6" t="s">
        <v>11</v>
      </c>
      <c r="C9" s="7">
        <v>4433100</v>
      </c>
      <c r="D9" s="7">
        <v>4433100</v>
      </c>
      <c r="E9" s="7">
        <v>4433100</v>
      </c>
      <c r="F9" s="7">
        <v>4433100</v>
      </c>
    </row>
    <row r="10" spans="1:6">
      <c r="A10" s="5">
        <v>5</v>
      </c>
      <c r="B10" s="6" t="s">
        <v>12</v>
      </c>
      <c r="C10" s="7">
        <v>141156828</v>
      </c>
      <c r="D10" s="7">
        <v>141156828</v>
      </c>
      <c r="E10" s="7">
        <v>141156828</v>
      </c>
      <c r="F10" s="7">
        <v>141156828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402000</v>
      </c>
      <c r="D12" s="7">
        <v>402000</v>
      </c>
      <c r="E12" s="7">
        <v>402000</v>
      </c>
      <c r="F12" s="7">
        <v>402000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324508078</v>
      </c>
      <c r="D15" s="11">
        <f>SUM(D6:D14)</f>
        <v>324508078</v>
      </c>
      <c r="E15" s="11">
        <f>SUM(E6:E14)</f>
        <v>324508078</v>
      </c>
      <c r="F15" s="11">
        <f>SUM(F6:F14)</f>
        <v>329053078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9" t="s">
        <v>2</v>
      </c>
      <c r="B19" s="141" t="s">
        <v>3</v>
      </c>
      <c r="C19" s="14"/>
      <c r="D19" s="14"/>
      <c r="E19" s="14"/>
      <c r="F19" s="3" t="str">
        <f>F4</f>
        <v>MINGGU 4</v>
      </c>
    </row>
    <row r="20" spans="1:6" ht="15.75" hidden="1" thickBot="1">
      <c r="A20" s="140"/>
      <c r="B20" s="142"/>
      <c r="C20" s="15"/>
      <c r="D20" s="15"/>
      <c r="E20" s="15"/>
      <c r="F20" s="16">
        <f>F5</f>
        <v>44709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3" t="s">
        <v>7</v>
      </c>
      <c r="D35" s="3" t="s">
        <v>4</v>
      </c>
      <c r="E35" s="3" t="s">
        <v>5</v>
      </c>
      <c r="F35" s="3" t="str">
        <f>F19</f>
        <v>MINGGU 4</v>
      </c>
    </row>
    <row r="36" spans="1:6" ht="15.75" thickBot="1">
      <c r="A36" s="140"/>
      <c r="B36" s="142"/>
      <c r="C36" s="16">
        <v>44681</v>
      </c>
      <c r="D36" s="16">
        <v>44695</v>
      </c>
      <c r="E36" s="16">
        <v>44702</v>
      </c>
      <c r="F36" s="16">
        <f>F20</f>
        <v>44709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>
      <c r="A46" s="138" t="s">
        <v>30</v>
      </c>
      <c r="B46" s="138"/>
      <c r="C46" s="138"/>
      <c r="D46" s="138"/>
      <c r="E46" s="138"/>
      <c r="F46" s="138"/>
    </row>
    <row r="47" spans="1:6" ht="5.0999999999999996" customHeight="1" thickBot="1">
      <c r="A47" s="1"/>
      <c r="B47" s="2"/>
      <c r="C47" s="2"/>
      <c r="D47" s="2"/>
      <c r="E47" s="2"/>
      <c r="F47" s="2"/>
    </row>
    <row r="48" spans="1:6" ht="15.75" thickBot="1">
      <c r="A48" s="139" t="s">
        <v>2</v>
      </c>
      <c r="B48" s="141" t="s">
        <v>3</v>
      </c>
      <c r="C48" s="3" t="s">
        <v>7</v>
      </c>
      <c r="D48" s="3" t="s">
        <v>4</v>
      </c>
      <c r="E48" s="3" t="s">
        <v>5</v>
      </c>
      <c r="F48" s="3" t="str">
        <f>F35</f>
        <v>MINGGU 4</v>
      </c>
    </row>
    <row r="49" spans="1:6" ht="15.75" thickBot="1">
      <c r="A49" s="140"/>
      <c r="B49" s="142"/>
      <c r="C49" s="16">
        <v>44681</v>
      </c>
      <c r="D49" s="16">
        <v>44695</v>
      </c>
      <c r="E49" s="16">
        <v>44702</v>
      </c>
      <c r="F49" s="16">
        <f>F36</f>
        <v>44709</v>
      </c>
    </row>
    <row r="50" spans="1:6">
      <c r="A50" s="5">
        <v>1</v>
      </c>
      <c r="B50" s="6" t="s">
        <v>31</v>
      </c>
      <c r="C50" s="7">
        <v>35000000</v>
      </c>
      <c r="D50" s="7">
        <v>35000000</v>
      </c>
      <c r="E50" s="7">
        <v>35000000</v>
      </c>
      <c r="F50" s="24">
        <v>35000000</v>
      </c>
    </row>
    <row r="51" spans="1:6">
      <c r="A51" s="5">
        <v>2</v>
      </c>
      <c r="B51" s="6" t="s">
        <v>32</v>
      </c>
      <c r="C51" s="7">
        <v>11512500</v>
      </c>
      <c r="D51" s="7">
        <v>11512500</v>
      </c>
      <c r="E51" s="7">
        <v>11512500</v>
      </c>
      <c r="F51" s="24">
        <v>11512500</v>
      </c>
    </row>
    <row r="52" spans="1:6">
      <c r="A52" s="5">
        <v>3</v>
      </c>
      <c r="B52" s="6" t="s">
        <v>10</v>
      </c>
      <c r="C52" s="7">
        <v>247760828</v>
      </c>
      <c r="D52" s="7">
        <v>247760828</v>
      </c>
      <c r="E52" s="7">
        <v>247760828</v>
      </c>
      <c r="F52" s="24">
        <v>247760828</v>
      </c>
    </row>
    <row r="53" spans="1:6">
      <c r="A53" s="5">
        <v>4</v>
      </c>
      <c r="B53" s="6" t="s">
        <v>11</v>
      </c>
      <c r="C53" s="7">
        <v>14772676</v>
      </c>
      <c r="D53" s="7">
        <v>14772676</v>
      </c>
      <c r="E53" s="7">
        <v>14772676</v>
      </c>
      <c r="F53" s="24">
        <v>14772676</v>
      </c>
    </row>
    <row r="54" spans="1:6">
      <c r="A54" s="5">
        <v>5</v>
      </c>
      <c r="B54" s="6" t="s">
        <v>12</v>
      </c>
      <c r="C54" s="7">
        <v>117424322</v>
      </c>
      <c r="D54" s="7">
        <v>117424322</v>
      </c>
      <c r="E54" s="7">
        <v>117424322</v>
      </c>
      <c r="F54" s="24">
        <v>117424322</v>
      </c>
    </row>
    <row r="55" spans="1:6">
      <c r="A55" s="5">
        <v>6</v>
      </c>
      <c r="B55" s="6" t="s">
        <v>13</v>
      </c>
      <c r="C55" s="7">
        <v>2206500</v>
      </c>
      <c r="D55" s="7">
        <v>2206500</v>
      </c>
      <c r="E55" s="7">
        <v>2206500</v>
      </c>
      <c r="F55" s="7">
        <v>2206500</v>
      </c>
    </row>
    <row r="56" spans="1:6">
      <c r="A56" s="5">
        <v>7</v>
      </c>
      <c r="B56" s="6" t="s">
        <v>28</v>
      </c>
      <c r="C56" s="7">
        <v>1931500</v>
      </c>
      <c r="D56" s="7">
        <v>1931500</v>
      </c>
      <c r="E56" s="7">
        <v>1931500</v>
      </c>
      <c r="F56" s="7">
        <v>1931500</v>
      </c>
    </row>
    <row r="57" spans="1:6">
      <c r="A57" s="5">
        <v>8</v>
      </c>
      <c r="B57" s="6" t="s">
        <v>27</v>
      </c>
      <c r="C57" s="7">
        <v>101000</v>
      </c>
      <c r="D57" s="7">
        <v>101000</v>
      </c>
      <c r="E57" s="7">
        <v>101000</v>
      </c>
      <c r="F57" s="7">
        <v>101000</v>
      </c>
    </row>
    <row r="58" spans="1:6" ht="15.75" thickBot="1">
      <c r="A58" s="8">
        <v>9</v>
      </c>
      <c r="B58" s="6" t="s">
        <v>25</v>
      </c>
      <c r="C58" s="7">
        <v>15644300</v>
      </c>
      <c r="D58" s="7">
        <v>15644300</v>
      </c>
      <c r="E58" s="7">
        <v>15644300</v>
      </c>
      <c r="F58" s="7">
        <v>15644300</v>
      </c>
    </row>
    <row r="59" spans="1:6" ht="15.75" thickBot="1">
      <c r="A59" s="9"/>
      <c r="B59" s="10" t="s">
        <v>17</v>
      </c>
      <c r="C59" s="11">
        <f>SUM(C50:C58)</f>
        <v>446353626</v>
      </c>
      <c r="D59" s="11">
        <f>SUM(D50:D58)</f>
        <v>446353626</v>
      </c>
      <c r="E59" s="11">
        <f>SUM(E50:E58)</f>
        <v>446353626</v>
      </c>
      <c r="F59" s="11">
        <f>SUM(F50:F58)</f>
        <v>446353626</v>
      </c>
    </row>
    <row r="60" spans="1:6">
      <c r="A60" s="1"/>
      <c r="B60" s="2"/>
      <c r="C60" s="2"/>
      <c r="D60" s="2"/>
      <c r="E60" s="2"/>
      <c r="F60" s="2"/>
    </row>
    <row r="61" spans="1:6" ht="18.75">
      <c r="A61" s="138" t="s">
        <v>33</v>
      </c>
      <c r="B61" s="138"/>
      <c r="C61" s="138"/>
      <c r="D61" s="138"/>
      <c r="E61" s="138"/>
      <c r="F61" s="138"/>
    </row>
    <row r="62" spans="1:6" ht="5.0999999999999996" customHeight="1" thickBot="1">
      <c r="A62" s="1"/>
      <c r="B62" s="2"/>
      <c r="C62" s="2"/>
      <c r="D62" s="2"/>
      <c r="E62" s="2"/>
      <c r="F62" s="2"/>
    </row>
    <row r="63" spans="1:6" ht="15.75" thickBot="1">
      <c r="A63" s="139" t="s">
        <v>2</v>
      </c>
      <c r="B63" s="141" t="s">
        <v>3</v>
      </c>
      <c r="C63" s="3" t="s">
        <v>7</v>
      </c>
      <c r="D63" s="3" t="s">
        <v>4</v>
      </c>
      <c r="E63" s="3" t="s">
        <v>5</v>
      </c>
      <c r="F63" s="26" t="str">
        <f>F48</f>
        <v>MINGGU 4</v>
      </c>
    </row>
    <row r="64" spans="1:6" ht="15.75" thickBot="1">
      <c r="A64" s="140"/>
      <c r="B64" s="142"/>
      <c r="C64" s="16">
        <v>44681</v>
      </c>
      <c r="D64" s="16">
        <v>44695</v>
      </c>
      <c r="E64" s="16">
        <v>44702</v>
      </c>
      <c r="F64" s="28">
        <f>F49</f>
        <v>44709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1">
        <f>SUM(C65)</f>
        <v>1000000</v>
      </c>
      <c r="D66" s="11">
        <f>SUM(D65)</f>
        <v>1000000</v>
      </c>
      <c r="E66" s="11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 ht="18.75">
      <c r="A68" s="138" t="s">
        <v>166</v>
      </c>
      <c r="B68" s="138"/>
      <c r="C68" s="138"/>
      <c r="D68" s="138"/>
      <c r="E68" s="138"/>
      <c r="F68" s="138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9" t="s">
        <v>2</v>
      </c>
      <c r="B70" s="141" t="s">
        <v>3</v>
      </c>
      <c r="C70" s="3" t="s">
        <v>7</v>
      </c>
      <c r="D70" s="3" t="s">
        <v>4</v>
      </c>
      <c r="E70" s="3" t="s">
        <v>5</v>
      </c>
      <c r="F70" s="26" t="str">
        <f>F63</f>
        <v>MINGGU 4</v>
      </c>
    </row>
    <row r="71" spans="1:6" ht="15.75" thickBot="1">
      <c r="A71" s="140"/>
      <c r="B71" s="142"/>
      <c r="C71" s="16">
        <v>44681</v>
      </c>
      <c r="D71" s="16">
        <v>44695</v>
      </c>
      <c r="E71" s="16">
        <v>44702</v>
      </c>
      <c r="F71" s="28">
        <f>F64</f>
        <v>44709</v>
      </c>
    </row>
    <row r="72" spans="1:6">
      <c r="A72" s="5">
        <v>1</v>
      </c>
      <c r="B72" s="6" t="s">
        <v>24</v>
      </c>
      <c r="C72" s="35">
        <v>0</v>
      </c>
      <c r="D72" s="35">
        <v>57000</v>
      </c>
      <c r="E72" s="35">
        <v>57000</v>
      </c>
      <c r="F72" s="33">
        <v>57000</v>
      </c>
    </row>
    <row r="73" spans="1:6">
      <c r="A73" s="5">
        <v>2</v>
      </c>
      <c r="B73" s="6" t="s">
        <v>23</v>
      </c>
      <c r="C73" s="35">
        <v>0</v>
      </c>
      <c r="D73" s="35">
        <v>9457500</v>
      </c>
      <c r="E73" s="35">
        <v>9457500</v>
      </c>
      <c r="F73" s="33">
        <v>10457500</v>
      </c>
    </row>
    <row r="74" spans="1:6">
      <c r="A74" s="5">
        <v>3</v>
      </c>
      <c r="B74" s="6" t="s">
        <v>13</v>
      </c>
      <c r="C74" s="35">
        <v>0</v>
      </c>
      <c r="D74" s="35">
        <v>539000</v>
      </c>
      <c r="E74" s="35">
        <v>539000</v>
      </c>
      <c r="F74" s="33">
        <v>539000</v>
      </c>
    </row>
    <row r="75" spans="1:6">
      <c r="A75" s="5">
        <v>4</v>
      </c>
      <c r="B75" s="6" t="s">
        <v>36</v>
      </c>
      <c r="C75" s="35">
        <v>0</v>
      </c>
      <c r="D75" s="35">
        <v>1490000</v>
      </c>
      <c r="E75" s="35">
        <v>5298300</v>
      </c>
      <c r="F75" s="33">
        <v>5298300</v>
      </c>
    </row>
    <row r="76" spans="1:6" ht="15.75" thickBot="1">
      <c r="A76" s="5">
        <v>5</v>
      </c>
      <c r="B76" s="6" t="s">
        <v>37</v>
      </c>
      <c r="C76" s="32">
        <v>9440300</v>
      </c>
      <c r="D76" s="32">
        <v>9440300</v>
      </c>
      <c r="E76" s="32">
        <v>34640300</v>
      </c>
      <c r="F76" s="32">
        <v>34640300</v>
      </c>
    </row>
    <row r="77" spans="1:6" ht="15.75" thickBot="1">
      <c r="A77" s="9"/>
      <c r="B77" s="10" t="s">
        <v>17</v>
      </c>
      <c r="C77" s="11">
        <f>SUM(C76)</f>
        <v>9440300</v>
      </c>
      <c r="D77" s="11">
        <f>SUM(D72:D76)</f>
        <v>20983800</v>
      </c>
      <c r="E77" s="11">
        <f>SUM(E72:E76)</f>
        <v>49992100</v>
      </c>
      <c r="F77" s="11">
        <f>SUM(F72:F76)</f>
        <v>50992100</v>
      </c>
    </row>
    <row r="78" spans="1:6">
      <c r="A78" s="1"/>
      <c r="B78" s="2"/>
      <c r="C78" s="2"/>
      <c r="D78" s="2"/>
      <c r="E78" s="2"/>
      <c r="F78" s="2"/>
    </row>
    <row r="79" spans="1:6" ht="18.75">
      <c r="A79" s="138" t="s">
        <v>38</v>
      </c>
      <c r="B79" s="138"/>
      <c r="C79" s="138"/>
      <c r="D79" s="138"/>
      <c r="E79" s="138"/>
      <c r="F79" s="138"/>
    </row>
    <row r="80" spans="1:6" ht="5.0999999999999996" customHeight="1" thickBot="1">
      <c r="A80" s="1"/>
      <c r="B80" s="2"/>
      <c r="C80" s="2"/>
      <c r="D80" s="2"/>
      <c r="E80" s="2"/>
      <c r="F80" s="2"/>
    </row>
    <row r="81" spans="1:6" ht="15.75" thickBot="1">
      <c r="A81" s="139" t="s">
        <v>2</v>
      </c>
      <c r="B81" s="141" t="s">
        <v>3</v>
      </c>
      <c r="C81" s="3" t="s">
        <v>5</v>
      </c>
      <c r="D81" s="34" t="str">
        <f>F70</f>
        <v>MINGGU 4</v>
      </c>
      <c r="E81" s="46"/>
      <c r="F81" s="132"/>
    </row>
    <row r="82" spans="1:6" ht="15.75" thickBot="1">
      <c r="A82" s="140"/>
      <c r="B82" s="142"/>
      <c r="C82" s="16">
        <v>44702</v>
      </c>
      <c r="D82" s="28">
        <f>F71</f>
        <v>44709</v>
      </c>
      <c r="E82" s="47"/>
      <c r="F82" s="133"/>
    </row>
    <row r="83" spans="1:6">
      <c r="A83" s="5">
        <v>1</v>
      </c>
      <c r="B83" s="6" t="s">
        <v>39</v>
      </c>
      <c r="C83" s="35">
        <v>1002500</v>
      </c>
      <c r="D83" s="35">
        <v>1002500</v>
      </c>
      <c r="E83" s="134"/>
      <c r="F83" s="135"/>
    </row>
    <row r="84" spans="1:6">
      <c r="A84" s="5">
        <v>2</v>
      </c>
      <c r="B84" s="6" t="s">
        <v>41</v>
      </c>
      <c r="C84" s="35">
        <v>57807000</v>
      </c>
      <c r="D84" s="35">
        <v>57807000</v>
      </c>
      <c r="E84" s="134"/>
      <c r="F84" s="135"/>
    </row>
    <row r="85" spans="1:6">
      <c r="A85" s="5">
        <v>3</v>
      </c>
      <c r="B85" s="6" t="s">
        <v>43</v>
      </c>
      <c r="C85" s="35">
        <v>5007500</v>
      </c>
      <c r="D85" s="35">
        <v>5007500</v>
      </c>
      <c r="E85" s="134"/>
      <c r="F85" s="135"/>
    </row>
    <row r="86" spans="1:6">
      <c r="A86" s="5">
        <v>4</v>
      </c>
      <c r="B86" s="6" t="s">
        <v>10</v>
      </c>
      <c r="C86" s="35">
        <v>65838200</v>
      </c>
      <c r="D86" s="35">
        <v>92425000</v>
      </c>
      <c r="E86" s="134"/>
      <c r="F86" s="135"/>
    </row>
    <row r="87" spans="1:6">
      <c r="A87" s="5">
        <v>5</v>
      </c>
      <c r="B87" s="6" t="s">
        <v>11</v>
      </c>
      <c r="C87" s="35">
        <v>3152500</v>
      </c>
      <c r="D87" s="35">
        <v>3322500</v>
      </c>
      <c r="E87" s="134"/>
      <c r="F87" s="135"/>
    </row>
    <row r="88" spans="1:6">
      <c r="A88" s="5">
        <v>6</v>
      </c>
      <c r="B88" s="6" t="s">
        <v>27</v>
      </c>
      <c r="C88" s="35">
        <v>1587000</v>
      </c>
      <c r="D88" s="35">
        <v>1587000</v>
      </c>
      <c r="E88" s="134"/>
      <c r="F88" s="135"/>
    </row>
    <row r="89" spans="1:6">
      <c r="A89" s="5">
        <v>7</v>
      </c>
      <c r="B89" s="6" t="s">
        <v>12</v>
      </c>
      <c r="C89" s="35">
        <v>12910000</v>
      </c>
      <c r="D89" s="35">
        <v>20115000</v>
      </c>
      <c r="E89" s="134"/>
      <c r="F89" s="135"/>
    </row>
    <row r="90" spans="1:6">
      <c r="A90" s="5">
        <v>8</v>
      </c>
      <c r="B90" s="6" t="s">
        <v>13</v>
      </c>
      <c r="C90" s="35">
        <v>1193000</v>
      </c>
      <c r="D90" s="35">
        <v>1193000</v>
      </c>
      <c r="E90" s="134"/>
      <c r="F90" s="135"/>
    </row>
    <row r="91" spans="1:6">
      <c r="A91" s="5">
        <v>9</v>
      </c>
      <c r="B91" s="6" t="s">
        <v>36</v>
      </c>
      <c r="C91" s="35">
        <v>800000</v>
      </c>
      <c r="D91" s="35">
        <v>800000</v>
      </c>
      <c r="E91" s="134"/>
      <c r="F91" s="135"/>
    </row>
    <row r="92" spans="1:6" ht="15.75" thickBot="1">
      <c r="A92" s="5">
        <v>10</v>
      </c>
      <c r="B92" s="6" t="s">
        <v>25</v>
      </c>
      <c r="C92" s="32">
        <v>5555000</v>
      </c>
      <c r="D92" s="32">
        <v>5555000</v>
      </c>
      <c r="E92" s="48"/>
      <c r="F92" s="48"/>
    </row>
    <row r="93" spans="1:6" ht="15.75" thickBot="1">
      <c r="A93" s="9"/>
      <c r="B93" s="10" t="s">
        <v>17</v>
      </c>
      <c r="C93" s="11">
        <f>SUM(C83:C92)</f>
        <v>154852700</v>
      </c>
      <c r="D93" s="11">
        <f>SUM(D83:D92)</f>
        <v>188814500</v>
      </c>
      <c r="E93" s="23"/>
      <c r="F93" s="23"/>
    </row>
    <row r="94" spans="1:6">
      <c r="A94" s="37"/>
      <c r="B94" s="37"/>
      <c r="C94" s="37"/>
      <c r="D94" s="37"/>
      <c r="E94" s="37"/>
      <c r="F94" s="38"/>
    </row>
    <row r="95" spans="1:6">
      <c r="A95" s="1"/>
      <c r="B95" s="2"/>
      <c r="C95" s="2"/>
      <c r="D95" s="2"/>
      <c r="E95" s="2"/>
      <c r="F95" s="49" t="s">
        <v>168</v>
      </c>
    </row>
    <row r="96" spans="1:6">
      <c r="A96" s="37"/>
      <c r="B96" s="37" t="s">
        <v>81</v>
      </c>
      <c r="C96" s="37"/>
      <c r="D96" s="37"/>
      <c r="E96" s="37"/>
      <c r="F96" s="37" t="s">
        <v>82</v>
      </c>
    </row>
    <row r="97" spans="1:6">
      <c r="A97" s="37"/>
      <c r="B97" s="37"/>
      <c r="C97" s="37"/>
      <c r="D97" s="37"/>
      <c r="E97" s="37"/>
      <c r="F97" s="38"/>
    </row>
    <row r="98" spans="1:6">
      <c r="A98" s="37"/>
    </row>
    <row r="99" spans="1:6">
      <c r="A99" s="37"/>
    </row>
    <row r="101" spans="1:6">
      <c r="B101" s="51" t="s">
        <v>83</v>
      </c>
      <c r="C101" s="51"/>
      <c r="D101" s="51"/>
      <c r="E101" s="51"/>
      <c r="F101" s="52" t="s">
        <v>84</v>
      </c>
    </row>
    <row r="102" spans="1:6">
      <c r="F102" s="53" t="s">
        <v>85</v>
      </c>
    </row>
  </sheetData>
  <mergeCells count="22">
    <mergeCell ref="A19:A20"/>
    <mergeCell ref="B19:B20"/>
    <mergeCell ref="A1:F1"/>
    <mergeCell ref="A2:F2"/>
    <mergeCell ref="A4:A5"/>
    <mergeCell ref="B4:B5"/>
    <mergeCell ref="A17:F17"/>
    <mergeCell ref="A33:F33"/>
    <mergeCell ref="A35:A36"/>
    <mergeCell ref="B35:B36"/>
    <mergeCell ref="A46:F46"/>
    <mergeCell ref="A48:A49"/>
    <mergeCell ref="B48:B49"/>
    <mergeCell ref="A79:F79"/>
    <mergeCell ref="A81:A82"/>
    <mergeCell ref="B81:B82"/>
    <mergeCell ref="A61:F61"/>
    <mergeCell ref="A63:A64"/>
    <mergeCell ref="B63:B64"/>
    <mergeCell ref="A68:F68"/>
    <mergeCell ref="A70:A71"/>
    <mergeCell ref="B70:B71"/>
  </mergeCells>
  <printOptions horizontalCentered="1"/>
  <pageMargins left="0.19685039370078741" right="0.19685039370078741" top="0" bottom="0" header="0.31496062992125984" footer="0.31496062992125984"/>
  <pageSetup paperSize="9" scale="70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3"/>
  <sheetViews>
    <sheetView topLeftCell="A91" workbookViewId="0">
      <selection activeCell="E101" sqref="E101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4</v>
      </c>
      <c r="D4" s="3" t="s">
        <v>5</v>
      </c>
      <c r="E4" s="3" t="s">
        <v>6</v>
      </c>
      <c r="F4" s="3" t="s">
        <v>86</v>
      </c>
    </row>
    <row r="5" spans="1:6" ht="15.75" thickBot="1">
      <c r="A5" s="140"/>
      <c r="B5" s="142"/>
      <c r="C5" s="16">
        <v>44723</v>
      </c>
      <c r="D5" s="16">
        <v>44730</v>
      </c>
      <c r="E5" s="16">
        <v>44737</v>
      </c>
      <c r="F5" s="16">
        <v>44744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158282150</v>
      </c>
      <c r="D8" s="7">
        <v>158282150</v>
      </c>
      <c r="E8" s="7">
        <v>158282150</v>
      </c>
      <c r="F8" s="7">
        <v>158282150</v>
      </c>
    </row>
    <row r="9" spans="1:6">
      <c r="A9" s="5">
        <v>4</v>
      </c>
      <c r="B9" s="6" t="s">
        <v>11</v>
      </c>
      <c r="C9" s="7">
        <v>4817100</v>
      </c>
      <c r="D9" s="7">
        <v>4817100</v>
      </c>
      <c r="E9" s="7">
        <v>4817100</v>
      </c>
      <c r="F9" s="7">
        <v>4817100</v>
      </c>
    </row>
    <row r="10" spans="1:6">
      <c r="A10" s="5">
        <v>5</v>
      </c>
      <c r="B10" s="6" t="s">
        <v>12</v>
      </c>
      <c r="C10" s="7">
        <v>141156828</v>
      </c>
      <c r="D10" s="7">
        <v>141156828</v>
      </c>
      <c r="E10" s="7">
        <v>141156828</v>
      </c>
      <c r="F10" s="7">
        <v>141156828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478500</v>
      </c>
      <c r="D12" s="7">
        <v>478500</v>
      </c>
      <c r="E12" s="7">
        <v>478500</v>
      </c>
      <c r="F12" s="7">
        <v>478500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329483578</v>
      </c>
      <c r="D15" s="11">
        <f>SUM(D6:D14)</f>
        <v>329483578</v>
      </c>
      <c r="E15" s="11">
        <f>SUM(E6:E14)</f>
        <v>329483578</v>
      </c>
      <c r="F15" s="11">
        <f>SUM(F6:F14)</f>
        <v>329483578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9" t="s">
        <v>2</v>
      </c>
      <c r="B19" s="141" t="s">
        <v>3</v>
      </c>
      <c r="C19" s="14"/>
      <c r="D19" s="14"/>
      <c r="E19" s="14"/>
      <c r="F19" s="3" t="str">
        <f>F4</f>
        <v>MINGGU 1</v>
      </c>
    </row>
    <row r="20" spans="1:6" ht="15.75" hidden="1" thickBot="1">
      <c r="A20" s="140"/>
      <c r="B20" s="142"/>
      <c r="C20" s="15"/>
      <c r="D20" s="15"/>
      <c r="E20" s="15"/>
      <c r="F20" s="16">
        <f>F5</f>
        <v>44744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3" t="s">
        <v>4</v>
      </c>
      <c r="D35" s="3" t="s">
        <v>5</v>
      </c>
      <c r="E35" s="3" t="s">
        <v>6</v>
      </c>
      <c r="F35" s="3" t="str">
        <f>F19</f>
        <v>MINGGU 1</v>
      </c>
    </row>
    <row r="36" spans="1:6" ht="15.75" thickBot="1">
      <c r="A36" s="140"/>
      <c r="B36" s="142"/>
      <c r="C36" s="16">
        <v>44723</v>
      </c>
      <c r="D36" s="16">
        <v>44730</v>
      </c>
      <c r="E36" s="16">
        <v>44737</v>
      </c>
      <c r="F36" s="16">
        <f>F20</f>
        <v>44744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38" t="s">
        <v>30</v>
      </c>
      <c r="B46" s="138"/>
      <c r="C46" s="138"/>
      <c r="D46" s="138"/>
      <c r="E46" s="138"/>
      <c r="F46" s="138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9" t="s">
        <v>2</v>
      </c>
      <c r="B48" s="141" t="s">
        <v>3</v>
      </c>
      <c r="C48" s="3" t="s">
        <v>4</v>
      </c>
      <c r="D48" s="3" t="s">
        <v>5</v>
      </c>
      <c r="E48" s="3"/>
      <c r="F48" s="3" t="str">
        <f>F35</f>
        <v>MINGGU 1</v>
      </c>
    </row>
    <row r="49" spans="1:6" ht="15.75" hidden="1" thickBot="1">
      <c r="A49" s="140"/>
      <c r="B49" s="142"/>
      <c r="C49" s="16">
        <v>44723</v>
      </c>
      <c r="D49" s="16">
        <v>44730</v>
      </c>
      <c r="E49" s="16"/>
      <c r="F49" s="16">
        <f>F36</f>
        <v>44744</v>
      </c>
    </row>
    <row r="50" spans="1:6" hidden="1">
      <c r="A50" s="5">
        <v>1</v>
      </c>
      <c r="B50" s="6" t="s">
        <v>31</v>
      </c>
      <c r="C50" s="7">
        <v>35000000</v>
      </c>
      <c r="D50" s="7">
        <v>35000000</v>
      </c>
      <c r="E50" s="7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7">
        <v>11512500</v>
      </c>
      <c r="D51" s="7">
        <v>11512500</v>
      </c>
      <c r="E51" s="7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7">
        <v>247760828</v>
      </c>
      <c r="D52" s="7">
        <v>247760828</v>
      </c>
      <c r="E52" s="7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7">
        <v>15495676</v>
      </c>
      <c r="D53" s="7">
        <v>15495676</v>
      </c>
      <c r="E53" s="7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7">
        <v>117424322</v>
      </c>
      <c r="D54" s="7">
        <v>117424322</v>
      </c>
      <c r="E54" s="7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7">
        <v>2306500</v>
      </c>
      <c r="D55" s="7">
        <v>2306500</v>
      </c>
      <c r="E55" s="7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7">
        <v>2385500</v>
      </c>
      <c r="D56" s="7">
        <v>2385500</v>
      </c>
      <c r="E56" s="7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7">
        <v>101000</v>
      </c>
      <c r="D57" s="7">
        <v>101000</v>
      </c>
      <c r="E57" s="7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7">
        <v>15659300</v>
      </c>
      <c r="D58" s="7">
        <v>15659300</v>
      </c>
      <c r="E58" s="7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1">
        <f>SUM(C50:C58)</f>
        <v>447645626</v>
      </c>
      <c r="D59" s="11">
        <f>SUM(D50:D58)</f>
        <v>447645626</v>
      </c>
      <c r="E59" s="11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>
      <c r="A61" s="138" t="s">
        <v>33</v>
      </c>
      <c r="B61" s="138"/>
      <c r="C61" s="138"/>
      <c r="D61" s="138"/>
      <c r="E61" s="138"/>
      <c r="F61" s="138"/>
    </row>
    <row r="62" spans="1:6" ht="5.0999999999999996" customHeight="1" thickBot="1">
      <c r="A62" s="1"/>
      <c r="B62" s="2"/>
      <c r="C62" s="2"/>
      <c r="D62" s="2"/>
      <c r="E62" s="2"/>
      <c r="F62" s="2"/>
    </row>
    <row r="63" spans="1:6" ht="15.75" thickBot="1">
      <c r="A63" s="139" t="s">
        <v>2</v>
      </c>
      <c r="B63" s="141" t="s">
        <v>3</v>
      </c>
      <c r="C63" s="3" t="s">
        <v>4</v>
      </c>
      <c r="D63" s="3" t="s">
        <v>5</v>
      </c>
      <c r="E63" s="3" t="s">
        <v>6</v>
      </c>
      <c r="F63" s="26" t="str">
        <f>F48</f>
        <v>MINGGU 1</v>
      </c>
    </row>
    <row r="64" spans="1:6" ht="15.75" thickBot="1">
      <c r="A64" s="140"/>
      <c r="B64" s="142"/>
      <c r="C64" s="16">
        <v>44723</v>
      </c>
      <c r="D64" s="16">
        <v>44730</v>
      </c>
      <c r="E64" s="16">
        <v>44737</v>
      </c>
      <c r="F64" s="28">
        <f>F49</f>
        <v>44744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1">
        <f>SUM(C65)</f>
        <v>1000000</v>
      </c>
      <c r="D66" s="11">
        <f>SUM(D65)</f>
        <v>1000000</v>
      </c>
      <c r="E66" s="11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 ht="18.75">
      <c r="A68" s="138" t="s">
        <v>34</v>
      </c>
      <c r="B68" s="138"/>
      <c r="C68" s="138"/>
      <c r="D68" s="138"/>
      <c r="E68" s="138"/>
      <c r="F68" s="138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9" t="s">
        <v>2</v>
      </c>
      <c r="B70" s="141" t="s">
        <v>3</v>
      </c>
      <c r="C70" s="3" t="s">
        <v>4</v>
      </c>
      <c r="D70" s="3" t="s">
        <v>5</v>
      </c>
      <c r="E70" s="3" t="s">
        <v>6</v>
      </c>
      <c r="F70" s="26" t="str">
        <f>F63</f>
        <v>MINGGU 1</v>
      </c>
    </row>
    <row r="71" spans="1:6" ht="15.75" thickBot="1">
      <c r="A71" s="140"/>
      <c r="B71" s="142"/>
      <c r="C71" s="16">
        <v>44723</v>
      </c>
      <c r="D71" s="16">
        <v>44730</v>
      </c>
      <c r="E71" s="16">
        <v>44737</v>
      </c>
      <c r="F71" s="28">
        <f>F64</f>
        <v>44744</v>
      </c>
    </row>
    <row r="72" spans="1:6">
      <c r="A72" s="5">
        <v>1</v>
      </c>
      <c r="B72" s="6" t="s">
        <v>24</v>
      </c>
      <c r="C72" s="32">
        <v>2059500</v>
      </c>
      <c r="D72" s="32">
        <v>9359500</v>
      </c>
      <c r="E72" s="32">
        <v>9367500</v>
      </c>
      <c r="F72" s="33">
        <v>9367500</v>
      </c>
    </row>
    <row r="73" spans="1:6">
      <c r="A73" s="5">
        <v>2</v>
      </c>
      <c r="B73" s="6" t="s">
        <v>23</v>
      </c>
      <c r="C73" s="32">
        <v>10457500</v>
      </c>
      <c r="D73" s="32">
        <v>10457500</v>
      </c>
      <c r="E73" s="32">
        <v>10457500</v>
      </c>
      <c r="F73" s="33">
        <v>10457500</v>
      </c>
    </row>
    <row r="74" spans="1:6">
      <c r="A74" s="5">
        <v>3</v>
      </c>
      <c r="B74" s="6" t="s">
        <v>13</v>
      </c>
      <c r="C74" s="32">
        <v>722000</v>
      </c>
      <c r="D74" s="32">
        <v>1222000</v>
      </c>
      <c r="E74" s="32">
        <v>1222000</v>
      </c>
      <c r="F74" s="33">
        <v>1222000</v>
      </c>
    </row>
    <row r="75" spans="1:6">
      <c r="A75" s="5">
        <v>4</v>
      </c>
      <c r="B75" s="6" t="s">
        <v>36</v>
      </c>
      <c r="C75" s="32">
        <v>5375000</v>
      </c>
      <c r="D75" s="32">
        <v>5375000</v>
      </c>
      <c r="E75" s="32">
        <v>5375000</v>
      </c>
      <c r="F75" s="33">
        <v>5375000</v>
      </c>
    </row>
    <row r="76" spans="1:6" ht="15.75" thickBot="1">
      <c r="A76" s="5">
        <v>5</v>
      </c>
      <c r="B76" s="6" t="s">
        <v>37</v>
      </c>
      <c r="C76" s="32">
        <v>34640300</v>
      </c>
      <c r="D76" s="32">
        <v>34640300</v>
      </c>
      <c r="E76" s="32">
        <v>34640300</v>
      </c>
      <c r="F76" s="32">
        <v>34640300</v>
      </c>
    </row>
    <row r="77" spans="1:6" ht="15.75" thickBot="1">
      <c r="A77" s="9"/>
      <c r="B77" s="10" t="s">
        <v>17</v>
      </c>
      <c r="C77" s="11">
        <f>SUM(C72:C76)</f>
        <v>53254300</v>
      </c>
      <c r="D77" s="11">
        <f>SUM(D72:D76)</f>
        <v>61054300</v>
      </c>
      <c r="E77" s="11">
        <f>SUM(E72:E76)</f>
        <v>61062300</v>
      </c>
      <c r="F77" s="11">
        <f>SUM(F72:F76)</f>
        <v>61062300</v>
      </c>
    </row>
    <row r="78" spans="1:6">
      <c r="A78" s="1"/>
      <c r="B78" s="2"/>
      <c r="C78" s="2"/>
      <c r="D78" s="2"/>
      <c r="E78" s="2"/>
      <c r="F78" s="2"/>
    </row>
    <row r="79" spans="1:6" ht="18.75">
      <c r="A79" s="138" t="s">
        <v>38</v>
      </c>
      <c r="B79" s="138"/>
      <c r="C79" s="138"/>
      <c r="D79" s="138"/>
      <c r="E79" s="138"/>
      <c r="F79" s="138"/>
    </row>
    <row r="80" spans="1:6" ht="5.0999999999999996" customHeight="1" thickBot="1">
      <c r="A80" s="1"/>
      <c r="B80" s="2"/>
      <c r="C80" s="2"/>
      <c r="D80" s="2"/>
      <c r="E80" s="2"/>
      <c r="F80" s="2"/>
    </row>
    <row r="81" spans="1:6" ht="15.75" thickBot="1">
      <c r="A81" s="139" t="s">
        <v>2</v>
      </c>
      <c r="B81" s="141" t="s">
        <v>3</v>
      </c>
      <c r="C81" s="3" t="s">
        <v>4</v>
      </c>
      <c r="D81" s="3" t="s">
        <v>5</v>
      </c>
      <c r="E81" s="3" t="s">
        <v>6</v>
      </c>
      <c r="F81" s="34" t="str">
        <f>F70</f>
        <v>MINGGU 1</v>
      </c>
    </row>
    <row r="82" spans="1:6" ht="15.75" thickBot="1">
      <c r="A82" s="140"/>
      <c r="B82" s="142"/>
      <c r="C82" s="16">
        <v>44723</v>
      </c>
      <c r="D82" s="16">
        <v>44730</v>
      </c>
      <c r="E82" s="16">
        <v>44737</v>
      </c>
      <c r="F82" s="28">
        <f>F71</f>
        <v>44744</v>
      </c>
    </row>
    <row r="83" spans="1:6">
      <c r="A83" s="5">
        <v>1</v>
      </c>
      <c r="B83" s="6" t="s">
        <v>39</v>
      </c>
      <c r="C83" s="32">
        <v>1000000</v>
      </c>
      <c r="D83" s="32">
        <v>1000000</v>
      </c>
      <c r="E83" s="32">
        <v>3500000</v>
      </c>
      <c r="F83" s="35">
        <v>3500000</v>
      </c>
    </row>
    <row r="84" spans="1:6">
      <c r="A84" s="5">
        <v>2</v>
      </c>
      <c r="B84" s="6" t="s">
        <v>40</v>
      </c>
      <c r="C84" s="32">
        <v>135000000</v>
      </c>
      <c r="D84" s="32">
        <v>135000000</v>
      </c>
      <c r="E84" s="32">
        <v>135000000</v>
      </c>
      <c r="F84" s="35">
        <v>135000000</v>
      </c>
    </row>
    <row r="85" spans="1:6">
      <c r="A85" s="5">
        <v>3</v>
      </c>
      <c r="B85" s="6" t="s">
        <v>41</v>
      </c>
      <c r="C85" s="32">
        <v>57792000</v>
      </c>
      <c r="D85" s="32">
        <v>57792000</v>
      </c>
      <c r="E85" s="32">
        <v>57792000</v>
      </c>
      <c r="F85" s="35">
        <v>57792000</v>
      </c>
    </row>
    <row r="86" spans="1:6">
      <c r="A86" s="5">
        <v>4</v>
      </c>
      <c r="B86" s="6" t="s">
        <v>42</v>
      </c>
      <c r="C86" s="32">
        <v>0</v>
      </c>
      <c r="D86" s="32">
        <v>5000000</v>
      </c>
      <c r="E86" s="32">
        <v>5000000</v>
      </c>
      <c r="F86" s="35">
        <v>5000000</v>
      </c>
    </row>
    <row r="87" spans="1:6">
      <c r="A87" s="5">
        <v>5</v>
      </c>
      <c r="B87" s="6" t="s">
        <v>43</v>
      </c>
      <c r="C87" s="32">
        <v>7500000</v>
      </c>
      <c r="D87" s="32">
        <v>8500000</v>
      </c>
      <c r="E87" s="32">
        <v>8500000</v>
      </c>
      <c r="F87" s="35">
        <v>8500000</v>
      </c>
    </row>
    <row r="88" spans="1:6">
      <c r="A88" s="5">
        <v>6</v>
      </c>
      <c r="B88" s="6" t="s">
        <v>10</v>
      </c>
      <c r="C88" s="32">
        <v>144863500</v>
      </c>
      <c r="D88" s="32">
        <v>155182500</v>
      </c>
      <c r="E88" s="32">
        <v>162841500</v>
      </c>
      <c r="F88" s="35">
        <v>169510500</v>
      </c>
    </row>
    <row r="89" spans="1:6">
      <c r="A89" s="5">
        <v>7</v>
      </c>
      <c r="B89" s="6" t="s">
        <v>11</v>
      </c>
      <c r="C89" s="32">
        <v>5985200</v>
      </c>
      <c r="D89" s="32">
        <v>6386700</v>
      </c>
      <c r="E89" s="32">
        <v>7344200</v>
      </c>
      <c r="F89" s="35">
        <v>8053200</v>
      </c>
    </row>
    <row r="90" spans="1:6">
      <c r="A90" s="5">
        <v>8</v>
      </c>
      <c r="B90" s="6" t="s">
        <v>27</v>
      </c>
      <c r="C90" s="32">
        <v>1840000</v>
      </c>
      <c r="D90" s="32">
        <v>3098000</v>
      </c>
      <c r="E90" s="32">
        <v>3098000</v>
      </c>
      <c r="F90" s="35">
        <v>3098000</v>
      </c>
    </row>
    <row r="91" spans="1:6">
      <c r="A91" s="5">
        <v>9</v>
      </c>
      <c r="B91" s="6" t="s">
        <v>12</v>
      </c>
      <c r="C91" s="32">
        <v>40530375</v>
      </c>
      <c r="D91" s="32">
        <v>56795000</v>
      </c>
      <c r="E91" s="32">
        <v>63995000</v>
      </c>
      <c r="F91" s="35">
        <v>75798500</v>
      </c>
    </row>
    <row r="92" spans="1:6">
      <c r="A92" s="5">
        <v>10</v>
      </c>
      <c r="B92" s="6" t="s">
        <v>13</v>
      </c>
      <c r="C92" s="32">
        <v>2800800</v>
      </c>
      <c r="D92" s="32">
        <v>4557800</v>
      </c>
      <c r="E92" s="32">
        <v>4567800</v>
      </c>
      <c r="F92" s="35">
        <v>4567800</v>
      </c>
    </row>
    <row r="93" spans="1:6">
      <c r="A93" s="5">
        <v>11</v>
      </c>
      <c r="B93" s="6" t="s">
        <v>36</v>
      </c>
      <c r="C93" s="32">
        <v>3228500</v>
      </c>
      <c r="D93" s="32">
        <v>5631500</v>
      </c>
      <c r="E93" s="32">
        <v>5901500</v>
      </c>
      <c r="F93" s="35">
        <v>5901500</v>
      </c>
    </row>
    <row r="94" spans="1:6">
      <c r="A94" s="5">
        <v>12</v>
      </c>
      <c r="B94" s="6" t="s">
        <v>25</v>
      </c>
      <c r="C94" s="32">
        <v>7064900</v>
      </c>
      <c r="D94" s="32">
        <v>7091900</v>
      </c>
      <c r="E94" s="32">
        <v>7791900</v>
      </c>
      <c r="F94" s="32">
        <v>7791900</v>
      </c>
    </row>
    <row r="95" spans="1:6" ht="15.75" thickBot="1">
      <c r="A95" s="36">
        <v>13</v>
      </c>
      <c r="B95" s="6" t="s">
        <v>169</v>
      </c>
      <c r="C95" s="32">
        <v>5002900</v>
      </c>
      <c r="D95" s="32">
        <v>2000000</v>
      </c>
      <c r="E95" s="32">
        <v>7505000</v>
      </c>
      <c r="F95" s="32">
        <v>21435000</v>
      </c>
    </row>
    <row r="96" spans="1:6" ht="15.75" thickBot="1">
      <c r="A96" s="9"/>
      <c r="B96" s="10" t="s">
        <v>17</v>
      </c>
      <c r="C96" s="11">
        <f>SUM(C83:C95)</f>
        <v>412608175</v>
      </c>
      <c r="D96" s="11">
        <f>SUM(D83:D95)</f>
        <v>448035400</v>
      </c>
      <c r="E96" s="11">
        <f>SUM(E83:E95)</f>
        <v>472836900</v>
      </c>
      <c r="F96" s="11">
        <f>SUM(F83:F95)</f>
        <v>505948400</v>
      </c>
    </row>
    <row r="97" spans="1:6">
      <c r="A97" s="37"/>
      <c r="B97" s="37"/>
      <c r="C97" s="37"/>
      <c r="D97" s="37"/>
      <c r="E97" s="37"/>
      <c r="F97" s="38"/>
    </row>
    <row r="98" spans="1:6" ht="18.75">
      <c r="A98" s="138" t="s">
        <v>170</v>
      </c>
      <c r="B98" s="138"/>
      <c r="C98" s="138"/>
      <c r="D98" s="138"/>
      <c r="E98" s="138"/>
      <c r="F98" s="138"/>
    </row>
    <row r="99" spans="1:6" ht="5.0999999999999996" customHeight="1" thickBot="1">
      <c r="A99" s="1"/>
      <c r="B99" s="2"/>
      <c r="C99" s="2"/>
      <c r="D99" s="2"/>
      <c r="E99" s="2"/>
      <c r="F99" s="2"/>
    </row>
    <row r="100" spans="1:6" ht="15.75" thickBot="1">
      <c r="A100" s="139" t="s">
        <v>2</v>
      </c>
      <c r="B100" s="141" t="s">
        <v>3</v>
      </c>
      <c r="C100" s="3" t="str">
        <f>E81</f>
        <v>MINGGU 4</v>
      </c>
      <c r="D100" s="3" t="str">
        <f>F81</f>
        <v>MINGGU 1</v>
      </c>
      <c r="E100" s="46"/>
      <c r="F100" s="132"/>
    </row>
    <row r="101" spans="1:6" ht="15.75" thickBot="1">
      <c r="A101" s="140"/>
      <c r="B101" s="142"/>
      <c r="C101" s="16">
        <f>E82</f>
        <v>44737</v>
      </c>
      <c r="D101" s="16">
        <f>F82</f>
        <v>44744</v>
      </c>
      <c r="E101" s="47"/>
      <c r="F101" s="133"/>
    </row>
    <row r="102" spans="1:6">
      <c r="A102" s="5">
        <v>1</v>
      </c>
      <c r="B102" s="6" t="s">
        <v>46</v>
      </c>
      <c r="C102" s="32">
        <v>0</v>
      </c>
      <c r="D102" s="32">
        <v>6000000</v>
      </c>
      <c r="E102" s="48"/>
      <c r="F102" s="135"/>
    </row>
    <row r="103" spans="1:6">
      <c r="A103" s="5">
        <v>2</v>
      </c>
      <c r="B103" s="6" t="s">
        <v>24</v>
      </c>
      <c r="C103" s="32">
        <v>0</v>
      </c>
      <c r="D103" s="32">
        <v>132000</v>
      </c>
      <c r="E103" s="48"/>
      <c r="F103" s="135"/>
    </row>
    <row r="104" spans="1:6">
      <c r="A104" s="5">
        <v>3</v>
      </c>
      <c r="B104" s="6" t="s">
        <v>11</v>
      </c>
      <c r="C104" s="32">
        <v>2403150</v>
      </c>
      <c r="D104" s="32">
        <v>4047350</v>
      </c>
      <c r="E104" s="48"/>
      <c r="F104" s="135"/>
    </row>
    <row r="105" spans="1:6">
      <c r="A105" s="5">
        <v>4</v>
      </c>
      <c r="B105" s="6" t="s">
        <v>12</v>
      </c>
      <c r="C105" s="32">
        <v>0</v>
      </c>
      <c r="D105" s="32">
        <v>14461000</v>
      </c>
      <c r="E105" s="48"/>
      <c r="F105" s="135"/>
    </row>
    <row r="106" spans="1:6">
      <c r="A106" s="5">
        <v>5</v>
      </c>
      <c r="B106" s="6" t="s">
        <v>13</v>
      </c>
      <c r="C106" s="32">
        <v>127000</v>
      </c>
      <c r="D106" s="32">
        <v>166000</v>
      </c>
      <c r="E106" s="48"/>
      <c r="F106" s="135"/>
    </row>
    <row r="107" spans="1:6">
      <c r="A107" s="5">
        <v>6</v>
      </c>
      <c r="B107" s="6" t="s">
        <v>28</v>
      </c>
      <c r="C107" s="32">
        <v>0</v>
      </c>
      <c r="D107" s="32">
        <v>1004250</v>
      </c>
      <c r="E107" s="48"/>
      <c r="F107" s="135"/>
    </row>
    <row r="108" spans="1:6">
      <c r="A108" s="5">
        <v>7</v>
      </c>
      <c r="B108" s="6" t="s">
        <v>48</v>
      </c>
      <c r="C108" s="32">
        <v>0</v>
      </c>
      <c r="D108" s="32">
        <v>697000</v>
      </c>
      <c r="E108" s="48"/>
      <c r="F108" s="135"/>
    </row>
    <row r="109" spans="1:6">
      <c r="A109" s="5">
        <v>8</v>
      </c>
      <c r="B109" s="6" t="s">
        <v>27</v>
      </c>
      <c r="C109" s="32">
        <v>0</v>
      </c>
      <c r="D109" s="32">
        <v>487000</v>
      </c>
      <c r="E109" s="48"/>
      <c r="F109" s="135"/>
    </row>
    <row r="110" spans="1:6">
      <c r="A110" s="5">
        <v>9</v>
      </c>
      <c r="B110" s="6" t="s">
        <v>49</v>
      </c>
      <c r="C110" s="32">
        <v>0</v>
      </c>
      <c r="D110" s="32">
        <v>10368000</v>
      </c>
      <c r="E110" s="48"/>
      <c r="F110" s="135"/>
    </row>
    <row r="111" spans="1:6" ht="15.75" thickBot="1">
      <c r="A111" s="5">
        <v>10</v>
      </c>
      <c r="B111" s="6" t="s">
        <v>50</v>
      </c>
      <c r="C111" s="32">
        <v>4270000</v>
      </c>
      <c r="D111" s="32">
        <v>5143000</v>
      </c>
      <c r="E111" s="48"/>
      <c r="F111" s="48"/>
    </row>
    <row r="112" spans="1:6" ht="15.75" thickBot="1">
      <c r="A112" s="9"/>
      <c r="B112" s="10" t="s">
        <v>17</v>
      </c>
      <c r="C112" s="11">
        <f>SUM(C102:C111)</f>
        <v>6800150</v>
      </c>
      <c r="D112" s="11">
        <f>SUM(D102:D111)</f>
        <v>42505600</v>
      </c>
      <c r="E112" s="23"/>
      <c r="F112" s="23"/>
    </row>
    <row r="113" spans="1:6">
      <c r="A113" s="37"/>
      <c r="B113" s="37"/>
      <c r="C113" s="37"/>
      <c r="D113" s="1"/>
      <c r="E113" s="1"/>
      <c r="F113" s="38"/>
    </row>
    <row r="114" spans="1:6">
      <c r="A114" s="37"/>
      <c r="B114" s="37"/>
      <c r="C114" s="37"/>
      <c r="D114" s="37"/>
      <c r="E114" s="37"/>
      <c r="F114" s="38"/>
    </row>
    <row r="115" spans="1:6">
      <c r="A115" s="37"/>
      <c r="B115" s="37"/>
      <c r="C115" s="37"/>
      <c r="D115" s="37"/>
      <c r="E115" s="37"/>
      <c r="F115" s="38"/>
    </row>
    <row r="116" spans="1:6">
      <c r="A116" s="1"/>
      <c r="B116" s="2"/>
      <c r="C116" s="2"/>
      <c r="D116" s="2"/>
      <c r="E116" s="2"/>
      <c r="F116" s="49" t="s">
        <v>171</v>
      </c>
    </row>
    <row r="117" spans="1:6">
      <c r="A117" s="37"/>
      <c r="B117" s="37" t="s">
        <v>81</v>
      </c>
      <c r="C117" s="37"/>
      <c r="D117" s="37"/>
      <c r="E117" s="37"/>
      <c r="F117" s="37" t="s">
        <v>82</v>
      </c>
    </row>
    <row r="118" spans="1:6">
      <c r="A118" s="37"/>
      <c r="B118" s="37"/>
      <c r="C118" s="37"/>
      <c r="D118" s="37"/>
      <c r="E118" s="37"/>
      <c r="F118" s="38"/>
    </row>
    <row r="119" spans="1:6">
      <c r="A119" s="37"/>
    </row>
    <row r="120" spans="1:6">
      <c r="A120" s="37"/>
    </row>
    <row r="122" spans="1:6">
      <c r="B122" s="51" t="s">
        <v>83</v>
      </c>
      <c r="C122" s="51"/>
      <c r="D122" s="51"/>
      <c r="E122" s="51"/>
      <c r="F122" s="52" t="s">
        <v>84</v>
      </c>
    </row>
    <row r="123" spans="1:6">
      <c r="F123" s="53" t="s">
        <v>85</v>
      </c>
    </row>
  </sheetData>
  <mergeCells count="25">
    <mergeCell ref="A19:A20"/>
    <mergeCell ref="B19:B20"/>
    <mergeCell ref="A1:F1"/>
    <mergeCell ref="A2:F2"/>
    <mergeCell ref="A4:A5"/>
    <mergeCell ref="B4:B5"/>
    <mergeCell ref="A17:F17"/>
    <mergeCell ref="A33:F33"/>
    <mergeCell ref="A35:A36"/>
    <mergeCell ref="B35:B36"/>
    <mergeCell ref="A46:F46"/>
    <mergeCell ref="A48:A49"/>
    <mergeCell ref="B48:B49"/>
    <mergeCell ref="A61:F61"/>
    <mergeCell ref="A63:A64"/>
    <mergeCell ref="B63:B64"/>
    <mergeCell ref="A68:F68"/>
    <mergeCell ref="A70:A71"/>
    <mergeCell ref="B70:B71"/>
    <mergeCell ref="A79:F79"/>
    <mergeCell ref="A81:A82"/>
    <mergeCell ref="B81:B82"/>
    <mergeCell ref="A98:F98"/>
    <mergeCell ref="A100:A101"/>
    <mergeCell ref="B100:B101"/>
  </mergeCells>
  <printOptions horizontalCentered="1"/>
  <pageMargins left="0.19685039370078741" right="0.19685039370078741" top="0" bottom="0" header="0.31496062992125984" footer="0.31496062992125984"/>
  <pageSetup paperSize="9" scale="68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2"/>
  <sheetViews>
    <sheetView topLeftCell="A101" workbookViewId="0">
      <selection activeCell="B115" sqref="B115:F122"/>
    </sheetView>
  </sheetViews>
  <sheetFormatPr defaultRowHeight="15"/>
  <cols>
    <col min="1" max="1" width="5.140625" customWidth="1"/>
    <col min="2" max="2" width="30.7109375" customWidth="1"/>
    <col min="3" max="6" width="18.28515625" customWidth="1"/>
    <col min="8" max="8" width="16.5703125" bestFit="1" customWidth="1"/>
    <col min="9" max="9" width="15.5703125" bestFit="1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6" ht="15.75" thickBot="1">
      <c r="A5" s="140"/>
      <c r="B5" s="142"/>
      <c r="C5" s="16">
        <v>44751</v>
      </c>
      <c r="D5" s="16">
        <v>44758</v>
      </c>
      <c r="E5" s="16">
        <v>44765</v>
      </c>
      <c r="F5" s="16">
        <v>44772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158282150</v>
      </c>
      <c r="D8" s="7">
        <v>158282150</v>
      </c>
      <c r="E8" s="7">
        <v>158282150</v>
      </c>
      <c r="F8" s="7">
        <v>158282150</v>
      </c>
    </row>
    <row r="9" spans="1:6">
      <c r="A9" s="5">
        <v>4</v>
      </c>
      <c r="B9" s="6" t="s">
        <v>11</v>
      </c>
      <c r="C9" s="7">
        <v>4817100</v>
      </c>
      <c r="D9" s="7">
        <v>4817100</v>
      </c>
      <c r="E9" s="7">
        <v>4817100</v>
      </c>
      <c r="F9" s="7">
        <v>4817100</v>
      </c>
    </row>
    <row r="10" spans="1:6">
      <c r="A10" s="5">
        <v>5</v>
      </c>
      <c r="B10" s="6" t="s">
        <v>12</v>
      </c>
      <c r="C10" s="7">
        <v>141156828</v>
      </c>
      <c r="D10" s="7">
        <v>141156828</v>
      </c>
      <c r="E10" s="7">
        <v>141156828</v>
      </c>
      <c r="F10" s="7">
        <v>141156828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478500</v>
      </c>
      <c r="D12" s="7">
        <v>478500</v>
      </c>
      <c r="E12" s="7">
        <v>478500</v>
      </c>
      <c r="F12" s="7">
        <v>478500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36">
        <f>SUM(C6:C14)</f>
        <v>329483578</v>
      </c>
      <c r="D15" s="136">
        <f>SUM(D6:D14)</f>
        <v>329483578</v>
      </c>
      <c r="E15" s="136">
        <f>SUM(E6:E14)</f>
        <v>329483578</v>
      </c>
      <c r="F15" s="11">
        <f>SUM(F6:F14)</f>
        <v>329483578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9" t="s">
        <v>2</v>
      </c>
      <c r="B19" s="141" t="s">
        <v>3</v>
      </c>
      <c r="C19" s="14"/>
      <c r="D19" s="14"/>
      <c r="E19" s="14"/>
      <c r="F19" s="3" t="str">
        <f>F4</f>
        <v>MINGGU 5</v>
      </c>
    </row>
    <row r="20" spans="1:6" ht="15.75" hidden="1" thickBot="1">
      <c r="A20" s="140"/>
      <c r="B20" s="142"/>
      <c r="C20" s="15"/>
      <c r="D20" s="15"/>
      <c r="E20" s="15"/>
      <c r="F20" s="16">
        <f>F5</f>
        <v>44772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3" t="s">
        <v>4</v>
      </c>
      <c r="D35" s="3" t="s">
        <v>5</v>
      </c>
      <c r="E35" s="3" t="s">
        <v>6</v>
      </c>
      <c r="F35" s="3" t="str">
        <f>F19</f>
        <v>MINGGU 5</v>
      </c>
    </row>
    <row r="36" spans="1:6" ht="15.75" thickBot="1">
      <c r="A36" s="140"/>
      <c r="B36" s="142"/>
      <c r="C36" s="16">
        <v>44751</v>
      </c>
      <c r="D36" s="16">
        <v>44758</v>
      </c>
      <c r="E36" s="16">
        <v>44765</v>
      </c>
      <c r="F36" s="16">
        <f>F20</f>
        <v>44772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38" t="s">
        <v>30</v>
      </c>
      <c r="B46" s="138"/>
      <c r="C46" s="138"/>
      <c r="D46" s="138"/>
      <c r="E46" s="138"/>
      <c r="F46" s="138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9" t="s">
        <v>2</v>
      </c>
      <c r="B48" s="141" t="s">
        <v>3</v>
      </c>
      <c r="C48" s="14"/>
      <c r="D48" s="14"/>
      <c r="E48" s="14"/>
      <c r="F48" s="3" t="str">
        <f>F35</f>
        <v>MINGGU 5</v>
      </c>
    </row>
    <row r="49" spans="1:6" ht="15.75" hidden="1" thickBot="1">
      <c r="A49" s="140"/>
      <c r="B49" s="142"/>
      <c r="C49" s="15"/>
      <c r="D49" s="15"/>
      <c r="E49" s="15"/>
      <c r="F49" s="16">
        <f>F36</f>
        <v>44772</v>
      </c>
    </row>
    <row r="50" spans="1:6" hidden="1">
      <c r="A50" s="5">
        <v>1</v>
      </c>
      <c r="B50" s="6" t="s">
        <v>31</v>
      </c>
      <c r="C50" s="6"/>
      <c r="D50" s="6"/>
      <c r="E50" s="6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6"/>
      <c r="D51" s="6"/>
      <c r="E51" s="6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6"/>
      <c r="D52" s="6"/>
      <c r="E52" s="6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6"/>
      <c r="D53" s="6"/>
      <c r="E53" s="6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6"/>
      <c r="D54" s="6"/>
      <c r="E54" s="6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6"/>
      <c r="D55" s="6"/>
      <c r="E55" s="6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6"/>
      <c r="D56" s="6"/>
      <c r="E56" s="6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6"/>
      <c r="D57" s="6"/>
      <c r="E57" s="6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6"/>
      <c r="D58" s="6"/>
      <c r="E58" s="6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0"/>
      <c r="D59" s="10"/>
      <c r="E59" s="10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>
      <c r="A61" s="138" t="s">
        <v>33</v>
      </c>
      <c r="B61" s="138"/>
      <c r="C61" s="138"/>
      <c r="D61" s="138"/>
      <c r="E61" s="138"/>
      <c r="F61" s="138"/>
    </row>
    <row r="62" spans="1:6" ht="5.0999999999999996" customHeight="1" thickBot="1">
      <c r="A62" s="1"/>
      <c r="B62" s="2"/>
      <c r="C62" s="2"/>
      <c r="D62" s="2"/>
      <c r="E62" s="2"/>
      <c r="F62" s="2"/>
    </row>
    <row r="63" spans="1:6" ht="15.75" thickBot="1">
      <c r="A63" s="139" t="s">
        <v>2</v>
      </c>
      <c r="B63" s="141" t="s">
        <v>3</v>
      </c>
      <c r="C63" s="3" t="s">
        <v>4</v>
      </c>
      <c r="D63" s="3" t="s">
        <v>5</v>
      </c>
      <c r="E63" s="3" t="s">
        <v>6</v>
      </c>
      <c r="F63" s="26" t="str">
        <f>F48</f>
        <v>MINGGU 5</v>
      </c>
    </row>
    <row r="64" spans="1:6" ht="15.75" thickBot="1">
      <c r="A64" s="140"/>
      <c r="B64" s="142"/>
      <c r="C64" s="16">
        <v>44751</v>
      </c>
      <c r="D64" s="16">
        <v>44758</v>
      </c>
      <c r="E64" s="16">
        <v>44765</v>
      </c>
      <c r="F64" s="28">
        <f>F49</f>
        <v>44772</v>
      </c>
    </row>
    <row r="65" spans="1:6" ht="15.75" thickBot="1">
      <c r="A65" s="5">
        <v>1</v>
      </c>
      <c r="B65" s="6" t="s">
        <v>28</v>
      </c>
      <c r="C65" s="32">
        <v>1000000</v>
      </c>
      <c r="D65" s="32">
        <v>1000000</v>
      </c>
      <c r="E65" s="32">
        <v>1000000</v>
      </c>
      <c r="F65" s="30">
        <v>1000000</v>
      </c>
    </row>
    <row r="66" spans="1:6" ht="15.75" thickBot="1">
      <c r="A66" s="9"/>
      <c r="B66" s="10" t="s">
        <v>17</v>
      </c>
      <c r="C66" s="136">
        <f>SUM(C65)</f>
        <v>1000000</v>
      </c>
      <c r="D66" s="136">
        <f>SUM(D65)</f>
        <v>1000000</v>
      </c>
      <c r="E66" s="136">
        <f>SUM(E65)</f>
        <v>1000000</v>
      </c>
      <c r="F66" s="11">
        <f>SUM(F65)</f>
        <v>1000000</v>
      </c>
    </row>
    <row r="67" spans="1:6">
      <c r="A67" s="1"/>
      <c r="B67" s="2"/>
      <c r="C67" s="2"/>
      <c r="D67" s="2"/>
      <c r="E67" s="2"/>
      <c r="F67" s="2"/>
    </row>
    <row r="68" spans="1:6" ht="18.75">
      <c r="A68" s="138" t="s">
        <v>34</v>
      </c>
      <c r="B68" s="138"/>
      <c r="C68" s="138"/>
      <c r="D68" s="138"/>
      <c r="E68" s="138"/>
      <c r="F68" s="138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9" t="s">
        <v>2</v>
      </c>
      <c r="B70" s="141" t="s">
        <v>3</v>
      </c>
      <c r="C70" s="3" t="s">
        <v>4</v>
      </c>
      <c r="D70" s="3" t="s">
        <v>5</v>
      </c>
      <c r="E70" s="3" t="s">
        <v>6</v>
      </c>
      <c r="F70" s="26" t="str">
        <f>F63</f>
        <v>MINGGU 5</v>
      </c>
    </row>
    <row r="71" spans="1:6" ht="15.75" thickBot="1">
      <c r="A71" s="140"/>
      <c r="B71" s="142"/>
      <c r="C71" s="16">
        <v>44751</v>
      </c>
      <c r="D71" s="16">
        <v>44758</v>
      </c>
      <c r="E71" s="16">
        <v>44765</v>
      </c>
      <c r="F71" s="28">
        <f>F64</f>
        <v>44772</v>
      </c>
    </row>
    <row r="72" spans="1:6">
      <c r="A72" s="5">
        <v>1</v>
      </c>
      <c r="B72" s="6" t="s">
        <v>24</v>
      </c>
      <c r="C72" s="32">
        <v>9367500</v>
      </c>
      <c r="D72" s="32">
        <v>9367500</v>
      </c>
      <c r="E72" s="32">
        <v>9367500</v>
      </c>
      <c r="F72" s="33">
        <v>9367500</v>
      </c>
    </row>
    <row r="73" spans="1:6">
      <c r="A73" s="5">
        <v>2</v>
      </c>
      <c r="B73" s="6" t="s">
        <v>23</v>
      </c>
      <c r="C73" s="32">
        <v>10457500</v>
      </c>
      <c r="D73" s="32">
        <v>10457500</v>
      </c>
      <c r="E73" s="32">
        <v>10457500</v>
      </c>
      <c r="F73" s="33">
        <v>10457500</v>
      </c>
    </row>
    <row r="74" spans="1:6">
      <c r="A74" s="5">
        <v>3</v>
      </c>
      <c r="B74" s="6" t="s">
        <v>13</v>
      </c>
      <c r="C74" s="32">
        <v>1222000</v>
      </c>
      <c r="D74" s="32">
        <v>1222000</v>
      </c>
      <c r="E74" s="32">
        <v>1222000</v>
      </c>
      <c r="F74" s="33">
        <v>1222000</v>
      </c>
    </row>
    <row r="75" spans="1:6">
      <c r="A75" s="5">
        <v>4</v>
      </c>
      <c r="B75" s="6" t="s">
        <v>36</v>
      </c>
      <c r="C75" s="32">
        <v>5375000</v>
      </c>
      <c r="D75" s="32">
        <v>5375000</v>
      </c>
      <c r="E75" s="32">
        <v>5375000</v>
      </c>
      <c r="F75" s="33">
        <v>5575000</v>
      </c>
    </row>
    <row r="76" spans="1:6" ht="15.75" thickBot="1">
      <c r="A76" s="5">
        <v>5</v>
      </c>
      <c r="B76" s="6" t="s">
        <v>37</v>
      </c>
      <c r="C76" s="32">
        <v>34640300</v>
      </c>
      <c r="D76" s="32">
        <v>34640300</v>
      </c>
      <c r="E76" s="32">
        <v>34715300</v>
      </c>
      <c r="F76" s="32">
        <v>34715300</v>
      </c>
    </row>
    <row r="77" spans="1:6" ht="15.75" thickBot="1">
      <c r="A77" s="9"/>
      <c r="B77" s="10" t="s">
        <v>17</v>
      </c>
      <c r="C77" s="11">
        <f>SUM(C72:C76)</f>
        <v>61062300</v>
      </c>
      <c r="D77" s="11">
        <f>SUM(D72:D76)</f>
        <v>61062300</v>
      </c>
      <c r="E77" s="11">
        <f>SUM(E72:E76)</f>
        <v>61137300</v>
      </c>
      <c r="F77" s="11">
        <f>SUM(F72:F76)</f>
        <v>61337300</v>
      </c>
    </row>
    <row r="78" spans="1:6">
      <c r="A78" s="1"/>
      <c r="B78" s="2"/>
      <c r="C78" s="2"/>
      <c r="D78" s="2"/>
      <c r="E78" s="2"/>
      <c r="F78" s="2"/>
    </row>
    <row r="79" spans="1:6" ht="18.75">
      <c r="A79" s="138" t="s">
        <v>38</v>
      </c>
      <c r="B79" s="138"/>
      <c r="C79" s="138"/>
      <c r="D79" s="138"/>
      <c r="E79" s="138"/>
      <c r="F79" s="138"/>
    </row>
    <row r="80" spans="1:6" ht="5.0999999999999996" customHeight="1" thickBot="1">
      <c r="A80" s="1"/>
      <c r="B80" s="2"/>
      <c r="C80" s="2"/>
      <c r="D80" s="2"/>
      <c r="E80" s="2"/>
      <c r="F80" s="2"/>
    </row>
    <row r="81" spans="1:9" ht="15.75" thickBot="1">
      <c r="A81" s="139" t="s">
        <v>2</v>
      </c>
      <c r="B81" s="141" t="s">
        <v>3</v>
      </c>
      <c r="C81" s="3" t="s">
        <v>4</v>
      </c>
      <c r="D81" s="3" t="s">
        <v>5</v>
      </c>
      <c r="E81" s="3" t="s">
        <v>6</v>
      </c>
      <c r="F81" s="34" t="str">
        <f>F70</f>
        <v>MINGGU 5</v>
      </c>
    </row>
    <row r="82" spans="1:9" ht="15.75" thickBot="1">
      <c r="A82" s="140"/>
      <c r="B82" s="142"/>
      <c r="C82" s="16">
        <v>44751</v>
      </c>
      <c r="D82" s="16">
        <v>44758</v>
      </c>
      <c r="E82" s="16">
        <v>44765</v>
      </c>
      <c r="F82" s="28">
        <f>F71</f>
        <v>44772</v>
      </c>
    </row>
    <row r="83" spans="1:9">
      <c r="A83" s="5">
        <v>1</v>
      </c>
      <c r="B83" s="6" t="s">
        <v>39</v>
      </c>
      <c r="C83" s="32">
        <v>3500000</v>
      </c>
      <c r="D83" s="32">
        <v>3500000</v>
      </c>
      <c r="E83" s="32">
        <v>3500000</v>
      </c>
      <c r="F83" s="35">
        <v>3500000</v>
      </c>
    </row>
    <row r="84" spans="1:9">
      <c r="A84" s="5">
        <v>2</v>
      </c>
      <c r="B84" s="6" t="s">
        <v>40</v>
      </c>
      <c r="C84" s="32">
        <v>135000000</v>
      </c>
      <c r="D84" s="32">
        <v>135000000</v>
      </c>
      <c r="E84" s="32">
        <v>135000000</v>
      </c>
      <c r="F84" s="35">
        <v>135000000</v>
      </c>
    </row>
    <row r="85" spans="1:9">
      <c r="A85" s="5">
        <v>3</v>
      </c>
      <c r="B85" s="6" t="s">
        <v>41</v>
      </c>
      <c r="C85" s="32">
        <v>57792000</v>
      </c>
      <c r="D85" s="32">
        <v>57792000</v>
      </c>
      <c r="E85" s="32">
        <v>57792000</v>
      </c>
      <c r="F85" s="35">
        <v>57792000</v>
      </c>
    </row>
    <row r="86" spans="1:9">
      <c r="A86" s="5">
        <v>4</v>
      </c>
      <c r="B86" s="6" t="s">
        <v>42</v>
      </c>
      <c r="C86" s="32">
        <v>5000000</v>
      </c>
      <c r="D86" s="32">
        <v>5000000</v>
      </c>
      <c r="E86" s="32">
        <v>5000000</v>
      </c>
      <c r="F86" s="35">
        <v>5000000</v>
      </c>
    </row>
    <row r="87" spans="1:9">
      <c r="A87" s="5">
        <v>5</v>
      </c>
      <c r="B87" s="6" t="s">
        <v>43</v>
      </c>
      <c r="C87" s="32">
        <v>8500000</v>
      </c>
      <c r="D87" s="32">
        <v>8500000</v>
      </c>
      <c r="E87" s="32">
        <v>8500000</v>
      </c>
      <c r="F87" s="35">
        <v>8500000</v>
      </c>
    </row>
    <row r="88" spans="1:9">
      <c r="A88" s="5">
        <v>6</v>
      </c>
      <c r="B88" s="6" t="s">
        <v>10</v>
      </c>
      <c r="C88" s="32">
        <v>180541500</v>
      </c>
      <c r="D88" s="32">
        <v>182875500</v>
      </c>
      <c r="E88" s="32">
        <v>183360500</v>
      </c>
      <c r="F88" s="35">
        <v>183360500</v>
      </c>
    </row>
    <row r="89" spans="1:9">
      <c r="A89" s="5">
        <v>7</v>
      </c>
      <c r="B89" s="6" t="s">
        <v>11</v>
      </c>
      <c r="C89" s="32">
        <v>8203950</v>
      </c>
      <c r="D89" s="32">
        <v>13603350</v>
      </c>
      <c r="E89" s="32">
        <v>13690100</v>
      </c>
      <c r="F89" s="35">
        <v>13818100</v>
      </c>
    </row>
    <row r="90" spans="1:9">
      <c r="A90" s="5">
        <v>8</v>
      </c>
      <c r="B90" s="6" t="s">
        <v>27</v>
      </c>
      <c r="C90" s="32">
        <v>3098000</v>
      </c>
      <c r="D90" s="32">
        <v>3748000</v>
      </c>
      <c r="E90" s="32">
        <v>5500800</v>
      </c>
      <c r="F90" s="35">
        <v>4300800</v>
      </c>
      <c r="H90" s="41">
        <f>E90-F90</f>
        <v>1200000</v>
      </c>
    </row>
    <row r="91" spans="1:9">
      <c r="A91" s="5">
        <v>9</v>
      </c>
      <c r="B91" s="6" t="s">
        <v>12</v>
      </c>
      <c r="C91" s="32">
        <v>83118500</v>
      </c>
      <c r="D91" s="32">
        <v>86006000</v>
      </c>
      <c r="E91" s="32">
        <v>88988500</v>
      </c>
      <c r="F91" s="35">
        <v>85863500</v>
      </c>
      <c r="H91" s="41">
        <f>E91-F91</f>
        <v>3125000</v>
      </c>
      <c r="I91" s="41"/>
    </row>
    <row r="92" spans="1:9">
      <c r="A92" s="5">
        <v>10</v>
      </c>
      <c r="B92" s="6" t="s">
        <v>13</v>
      </c>
      <c r="C92" s="32">
        <v>4567800</v>
      </c>
      <c r="D92" s="32">
        <v>7948300</v>
      </c>
      <c r="E92" s="32">
        <v>7948300</v>
      </c>
      <c r="F92" s="35">
        <v>7963300</v>
      </c>
    </row>
    <row r="93" spans="1:9">
      <c r="A93" s="5">
        <v>11</v>
      </c>
      <c r="B93" s="6" t="s">
        <v>36</v>
      </c>
      <c r="C93" s="32">
        <v>5951500</v>
      </c>
      <c r="D93" s="32">
        <v>8351500</v>
      </c>
      <c r="E93" s="32">
        <v>8351500</v>
      </c>
      <c r="F93" s="35">
        <v>8451500</v>
      </c>
    </row>
    <row r="94" spans="1:9">
      <c r="A94" s="5">
        <v>13</v>
      </c>
      <c r="B94" s="6" t="s">
        <v>25</v>
      </c>
      <c r="C94" s="32">
        <v>8414000</v>
      </c>
      <c r="D94" s="32">
        <v>8518000</v>
      </c>
      <c r="E94" s="32">
        <v>8518000</v>
      </c>
      <c r="F94" s="32">
        <v>8518000</v>
      </c>
    </row>
    <row r="95" spans="1:9" ht="15.75" thickBot="1">
      <c r="A95" s="36">
        <v>13</v>
      </c>
      <c r="B95" s="6" t="s">
        <v>44</v>
      </c>
      <c r="C95" s="32">
        <v>0</v>
      </c>
      <c r="D95" s="32">
        <v>2808700</v>
      </c>
      <c r="E95" s="32">
        <v>2808700</v>
      </c>
      <c r="F95" s="32">
        <v>2808700</v>
      </c>
    </row>
    <row r="96" spans="1:9" ht="15.75" thickBot="1">
      <c r="A96" s="9"/>
      <c r="B96" s="10" t="s">
        <v>17</v>
      </c>
      <c r="C96" s="11">
        <f>SUM(C83:C94)</f>
        <v>503687250</v>
      </c>
      <c r="D96" s="11">
        <f>SUM(D83:D95)</f>
        <v>523651350</v>
      </c>
      <c r="E96" s="11">
        <f>SUM(E83:E95)</f>
        <v>528958400</v>
      </c>
      <c r="F96" s="11">
        <f>SUM(F83:F95)</f>
        <v>524876400</v>
      </c>
    </row>
    <row r="97" spans="1:8">
      <c r="A97" s="37"/>
      <c r="B97" s="37"/>
      <c r="C97" s="37"/>
      <c r="D97" s="37"/>
      <c r="E97" s="37"/>
      <c r="F97" s="38"/>
    </row>
    <row r="98" spans="1:8" ht="18.75">
      <c r="A98" s="138" t="s">
        <v>45</v>
      </c>
      <c r="B98" s="138"/>
      <c r="C98" s="138"/>
      <c r="D98" s="138"/>
      <c r="E98" s="138"/>
      <c r="F98" s="138"/>
    </row>
    <row r="99" spans="1:8" ht="5.0999999999999996" customHeight="1" thickBot="1">
      <c r="A99" s="1"/>
      <c r="B99" s="2"/>
      <c r="C99" s="2"/>
      <c r="D99" s="2"/>
      <c r="E99" s="2"/>
      <c r="F99" s="2"/>
    </row>
    <row r="100" spans="1:8" ht="15.75" thickBot="1">
      <c r="A100" s="139" t="s">
        <v>2</v>
      </c>
      <c r="B100" s="141" t="s">
        <v>3</v>
      </c>
      <c r="C100" s="3" t="s">
        <v>4</v>
      </c>
      <c r="D100" s="3" t="s">
        <v>5</v>
      </c>
      <c r="E100" s="3" t="s">
        <v>6</v>
      </c>
      <c r="F100" s="3" t="str">
        <f>F81</f>
        <v>MINGGU 5</v>
      </c>
    </row>
    <row r="101" spans="1:8" ht="15.75" thickBot="1">
      <c r="A101" s="140"/>
      <c r="B101" s="142"/>
      <c r="C101" s="16">
        <v>44751</v>
      </c>
      <c r="D101" s="16">
        <v>44758</v>
      </c>
      <c r="E101" s="16">
        <v>44765</v>
      </c>
      <c r="F101" s="16">
        <f>F82</f>
        <v>44772</v>
      </c>
    </row>
    <row r="102" spans="1:8">
      <c r="A102" s="5">
        <v>1</v>
      </c>
      <c r="B102" s="6" t="s">
        <v>46</v>
      </c>
      <c r="C102" s="32">
        <v>6000000</v>
      </c>
      <c r="D102" s="32">
        <v>4000000</v>
      </c>
      <c r="E102" s="32">
        <v>4000000</v>
      </c>
      <c r="F102" s="32">
        <v>4000000</v>
      </c>
    </row>
    <row r="103" spans="1:8">
      <c r="A103" s="5">
        <v>2</v>
      </c>
      <c r="B103" s="6" t="s">
        <v>24</v>
      </c>
      <c r="C103" s="32">
        <v>238500</v>
      </c>
      <c r="D103" s="32">
        <v>238500</v>
      </c>
      <c r="E103" s="32">
        <v>238500</v>
      </c>
      <c r="F103" s="32">
        <v>238500</v>
      </c>
    </row>
    <row r="104" spans="1:8">
      <c r="A104" s="5">
        <v>3</v>
      </c>
      <c r="B104" s="6" t="s">
        <v>11</v>
      </c>
      <c r="C104" s="32">
        <v>9341017</v>
      </c>
      <c r="D104" s="32">
        <v>9807217</v>
      </c>
      <c r="E104" s="32">
        <v>10017217</v>
      </c>
      <c r="F104" s="32">
        <v>10292217</v>
      </c>
      <c r="H104" s="41"/>
    </row>
    <row r="105" spans="1:8">
      <c r="A105" s="5">
        <v>4</v>
      </c>
      <c r="B105" s="6" t="s">
        <v>12</v>
      </c>
      <c r="C105" s="32">
        <v>14461000</v>
      </c>
      <c r="D105" s="32">
        <v>14461000</v>
      </c>
      <c r="E105" s="32">
        <v>24581375</v>
      </c>
      <c r="F105" s="32">
        <v>24581375</v>
      </c>
    </row>
    <row r="106" spans="1:8">
      <c r="A106" s="5">
        <v>5</v>
      </c>
      <c r="B106" s="6" t="s">
        <v>13</v>
      </c>
      <c r="C106" s="32">
        <v>181000</v>
      </c>
      <c r="D106" s="32">
        <v>181000</v>
      </c>
      <c r="E106" s="32">
        <v>186000</v>
      </c>
      <c r="F106" s="32">
        <v>186000</v>
      </c>
    </row>
    <row r="107" spans="1:8">
      <c r="A107" s="5">
        <v>6</v>
      </c>
      <c r="B107" s="6" t="s">
        <v>28</v>
      </c>
      <c r="C107" s="32">
        <v>1104250</v>
      </c>
      <c r="D107" s="32">
        <v>1104250</v>
      </c>
      <c r="E107" s="32">
        <v>1229250</v>
      </c>
      <c r="F107" s="32">
        <v>1279250</v>
      </c>
      <c r="H107" s="87"/>
    </row>
    <row r="108" spans="1:8">
      <c r="A108" s="5">
        <v>7</v>
      </c>
      <c r="B108" s="6" t="s">
        <v>48</v>
      </c>
      <c r="C108" s="32">
        <v>697000</v>
      </c>
      <c r="D108" s="32">
        <v>697000</v>
      </c>
      <c r="E108" s="32">
        <v>697000</v>
      </c>
      <c r="F108" s="32">
        <v>697000</v>
      </c>
    </row>
    <row r="109" spans="1:8">
      <c r="A109" s="5">
        <v>8</v>
      </c>
      <c r="B109" s="6" t="s">
        <v>27</v>
      </c>
      <c r="C109" s="32">
        <v>487000</v>
      </c>
      <c r="D109" s="32">
        <v>487000</v>
      </c>
      <c r="E109" s="32">
        <v>582000</v>
      </c>
      <c r="F109" s="32">
        <v>582000</v>
      </c>
    </row>
    <row r="110" spans="1:8">
      <c r="A110" s="5">
        <v>9</v>
      </c>
      <c r="B110" s="6" t="s">
        <v>49</v>
      </c>
      <c r="C110" s="32">
        <v>10368000</v>
      </c>
      <c r="D110" s="32">
        <v>10368000</v>
      </c>
      <c r="E110" s="32">
        <v>10368000</v>
      </c>
      <c r="F110" s="32">
        <v>10368000</v>
      </c>
    </row>
    <row r="111" spans="1:8">
      <c r="A111" s="5">
        <v>10</v>
      </c>
      <c r="B111" s="6" t="s">
        <v>50</v>
      </c>
      <c r="C111" s="32">
        <v>5513000</v>
      </c>
      <c r="D111" s="32">
        <v>5513000</v>
      </c>
      <c r="E111" s="32">
        <v>5543000</v>
      </c>
      <c r="F111" s="32">
        <v>5543000</v>
      </c>
    </row>
    <row r="112" spans="1:8" ht="15.75" thickBot="1">
      <c r="A112" s="36">
        <v>11</v>
      </c>
      <c r="B112" s="6" t="s">
        <v>51</v>
      </c>
      <c r="C112" s="32"/>
      <c r="D112" s="32"/>
      <c r="E112" s="32"/>
      <c r="F112" s="32">
        <v>2500000</v>
      </c>
      <c r="H112" s="87"/>
    </row>
    <row r="113" spans="1:8" ht="15.75" thickBot="1">
      <c r="A113" s="9"/>
      <c r="B113" s="10" t="s">
        <v>17</v>
      </c>
      <c r="C113" s="11">
        <f>SUM(C102:C111)</f>
        <v>48390767</v>
      </c>
      <c r="D113" s="11">
        <f>SUM(D102:D111)</f>
        <v>46856967</v>
      </c>
      <c r="E113" s="11">
        <f>SUM(E102:E111)</f>
        <v>57442342</v>
      </c>
      <c r="F113" s="11">
        <f>SUM(F102:F112)</f>
        <v>60267342</v>
      </c>
    </row>
    <row r="114" spans="1:8">
      <c r="A114" s="37"/>
      <c r="B114" s="37"/>
      <c r="C114" s="37"/>
      <c r="D114" s="37"/>
      <c r="E114" s="37"/>
      <c r="F114" s="38"/>
      <c r="H114" s="87"/>
    </row>
    <row r="115" spans="1:8">
      <c r="A115" s="1"/>
      <c r="B115" s="2"/>
      <c r="C115" s="2"/>
      <c r="D115" s="2"/>
      <c r="E115" s="2"/>
      <c r="F115" s="49" t="s">
        <v>172</v>
      </c>
      <c r="H115" s="87"/>
    </row>
    <row r="116" spans="1:8">
      <c r="A116" s="37"/>
      <c r="B116" s="37" t="s">
        <v>81</v>
      </c>
      <c r="C116" s="37"/>
      <c r="D116" s="37"/>
      <c r="E116" s="37"/>
      <c r="F116" s="37" t="s">
        <v>82</v>
      </c>
    </row>
    <row r="117" spans="1:8">
      <c r="A117" s="37"/>
      <c r="B117" s="37"/>
      <c r="C117" s="37"/>
      <c r="D117" s="37"/>
      <c r="E117" s="37"/>
      <c r="F117" s="38"/>
    </row>
    <row r="118" spans="1:8">
      <c r="A118" s="37"/>
    </row>
    <row r="119" spans="1:8">
      <c r="A119" s="37"/>
    </row>
    <row r="121" spans="1:8">
      <c r="B121" s="51" t="s">
        <v>83</v>
      </c>
      <c r="C121" s="51"/>
      <c r="D121" s="51"/>
      <c r="E121" s="51"/>
      <c r="F121" s="52" t="s">
        <v>84</v>
      </c>
    </row>
    <row r="122" spans="1:8">
      <c r="F122" s="53" t="s">
        <v>85</v>
      </c>
    </row>
  </sheetData>
  <mergeCells count="25">
    <mergeCell ref="A19:A20"/>
    <mergeCell ref="B19:B20"/>
    <mergeCell ref="A1:F1"/>
    <mergeCell ref="A2:F2"/>
    <mergeCell ref="A4:A5"/>
    <mergeCell ref="B4:B5"/>
    <mergeCell ref="A17:F17"/>
    <mergeCell ref="A33:F33"/>
    <mergeCell ref="A35:A36"/>
    <mergeCell ref="B35:B36"/>
    <mergeCell ref="A46:F46"/>
    <mergeCell ref="A48:A49"/>
    <mergeCell ref="B48:B49"/>
    <mergeCell ref="A61:F61"/>
    <mergeCell ref="A63:A64"/>
    <mergeCell ref="B63:B64"/>
    <mergeCell ref="A68:F68"/>
    <mergeCell ref="A70:A71"/>
    <mergeCell ref="B70:B71"/>
    <mergeCell ref="A79:F79"/>
    <mergeCell ref="A81:A82"/>
    <mergeCell ref="B81:B82"/>
    <mergeCell ref="A98:F98"/>
    <mergeCell ref="A100:A101"/>
    <mergeCell ref="B100:B101"/>
  </mergeCells>
  <printOptions horizontalCentered="1"/>
  <pageMargins left="0.19685039370078741" right="0.19685039370078741" top="0" bottom="0" header="0.31496062992125984" footer="0.31496062992125984"/>
  <pageSetup paperSize="9" scale="65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60"/>
  <sheetViews>
    <sheetView topLeftCell="A96" workbookViewId="0">
      <selection activeCell="C101" sqref="C101"/>
    </sheetView>
  </sheetViews>
  <sheetFormatPr defaultRowHeight="15"/>
  <cols>
    <col min="1" max="1" width="5.140625" customWidth="1"/>
    <col min="2" max="2" width="30.7109375" customWidth="1"/>
    <col min="3" max="6" width="18.28515625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86</v>
      </c>
      <c r="D4" s="3" t="s">
        <v>5</v>
      </c>
      <c r="E4" s="3" t="s">
        <v>6</v>
      </c>
      <c r="F4" s="3" t="s">
        <v>86</v>
      </c>
    </row>
    <row r="5" spans="1:6" ht="15.75" thickBot="1">
      <c r="A5" s="140"/>
      <c r="B5" s="142"/>
      <c r="C5" s="16">
        <v>44779</v>
      </c>
      <c r="D5" s="16">
        <v>44793</v>
      </c>
      <c r="E5" s="16">
        <v>44800</v>
      </c>
      <c r="F5" s="16">
        <v>44807</v>
      </c>
    </row>
    <row r="6" spans="1:6">
      <c r="A6" s="5">
        <v>1</v>
      </c>
      <c r="B6" s="6" t="s">
        <v>8</v>
      </c>
      <c r="C6" s="7">
        <v>6000000</v>
      </c>
      <c r="D6" s="7">
        <v>6000000</v>
      </c>
      <c r="E6" s="7">
        <v>6000000</v>
      </c>
      <c r="F6" s="7">
        <v>6000000</v>
      </c>
    </row>
    <row r="7" spans="1:6">
      <c r="A7" s="5">
        <v>2</v>
      </c>
      <c r="B7" s="6" t="s">
        <v>9</v>
      </c>
      <c r="C7" s="7">
        <v>1500000</v>
      </c>
      <c r="D7" s="7">
        <v>1500000</v>
      </c>
      <c r="E7" s="7">
        <v>1500000</v>
      </c>
      <c r="F7" s="7">
        <v>1500000</v>
      </c>
    </row>
    <row r="8" spans="1:6">
      <c r="A8" s="5">
        <v>3</v>
      </c>
      <c r="B8" s="6" t="s">
        <v>10</v>
      </c>
      <c r="C8" s="7">
        <v>158282150</v>
      </c>
      <c r="D8" s="7">
        <v>158282150</v>
      </c>
      <c r="E8" s="7">
        <v>158282150</v>
      </c>
      <c r="F8" s="7">
        <v>158282150</v>
      </c>
    </row>
    <row r="9" spans="1:6">
      <c r="A9" s="5">
        <v>4</v>
      </c>
      <c r="B9" s="6" t="s">
        <v>11</v>
      </c>
      <c r="C9" s="7">
        <v>4817100</v>
      </c>
      <c r="D9" s="7">
        <v>4817100</v>
      </c>
      <c r="E9" s="7">
        <v>4817100</v>
      </c>
      <c r="F9" s="7">
        <v>4817100</v>
      </c>
    </row>
    <row r="10" spans="1:6">
      <c r="A10" s="5">
        <v>5</v>
      </c>
      <c r="B10" s="6" t="s">
        <v>12</v>
      </c>
      <c r="C10" s="7">
        <v>141156828</v>
      </c>
      <c r="D10" s="7">
        <v>141386828</v>
      </c>
      <c r="E10" s="7">
        <v>141368828</v>
      </c>
      <c r="F10" s="7">
        <v>141386828</v>
      </c>
    </row>
    <row r="11" spans="1:6">
      <c r="A11" s="5">
        <v>6</v>
      </c>
      <c r="B11" s="6" t="s">
        <v>13</v>
      </c>
      <c r="C11" s="7">
        <v>180000</v>
      </c>
      <c r="D11" s="7">
        <v>180000</v>
      </c>
      <c r="E11" s="7">
        <v>180000</v>
      </c>
      <c r="F11" s="7">
        <v>180000</v>
      </c>
    </row>
    <row r="12" spans="1:6">
      <c r="A12" s="5">
        <v>7</v>
      </c>
      <c r="B12" s="6" t="s">
        <v>14</v>
      </c>
      <c r="C12" s="7">
        <v>478500</v>
      </c>
      <c r="D12" s="7">
        <v>478500</v>
      </c>
      <c r="E12" s="7">
        <v>478500</v>
      </c>
      <c r="F12" s="7">
        <v>478500</v>
      </c>
    </row>
    <row r="13" spans="1:6">
      <c r="A13" s="5">
        <v>8</v>
      </c>
      <c r="B13" s="6" t="s">
        <v>15</v>
      </c>
      <c r="C13" s="7">
        <v>17000000</v>
      </c>
      <c r="D13" s="7">
        <v>17000000</v>
      </c>
      <c r="E13" s="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7">
        <v>69000</v>
      </c>
      <c r="D14" s="7">
        <v>69000</v>
      </c>
      <c r="E14" s="7">
        <v>69000</v>
      </c>
      <c r="F14" s="7">
        <v>69000</v>
      </c>
    </row>
    <row r="15" spans="1:6" ht="15.75" thickBot="1">
      <c r="A15" s="9"/>
      <c r="B15" s="10" t="s">
        <v>17</v>
      </c>
      <c r="C15" s="11">
        <f>SUM(C6:C14)</f>
        <v>329483578</v>
      </c>
      <c r="D15" s="11">
        <f>SUM(D6:D14)</f>
        <v>329713578</v>
      </c>
      <c r="E15" s="11">
        <f>SUM(E6:E14)</f>
        <v>329695578</v>
      </c>
      <c r="F15" s="11">
        <f>SUM(F6:F14)</f>
        <v>329713578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9" t="s">
        <v>2</v>
      </c>
      <c r="B19" s="141" t="s">
        <v>3</v>
      </c>
      <c r="C19" s="14"/>
      <c r="D19" s="14"/>
      <c r="E19" s="14"/>
      <c r="F19" s="3" t="str">
        <f>F4</f>
        <v>MINGGU 1</v>
      </c>
    </row>
    <row r="20" spans="1:6" ht="15.75" hidden="1" thickBot="1">
      <c r="A20" s="140"/>
      <c r="B20" s="142"/>
      <c r="C20" s="15"/>
      <c r="D20" s="15"/>
      <c r="E20" s="15"/>
      <c r="F20" s="16">
        <f>F5</f>
        <v>44807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3" t="s">
        <v>86</v>
      </c>
      <c r="D35" s="3" t="s">
        <v>5</v>
      </c>
      <c r="E35" s="3" t="s">
        <v>6</v>
      </c>
      <c r="F35" s="3" t="str">
        <f>F19</f>
        <v>MINGGU 1</v>
      </c>
    </row>
    <row r="36" spans="1:6" ht="15.75" thickBot="1">
      <c r="A36" s="140"/>
      <c r="B36" s="142"/>
      <c r="C36" s="16">
        <v>44779</v>
      </c>
      <c r="D36" s="16">
        <v>44793</v>
      </c>
      <c r="E36" s="16">
        <v>44800</v>
      </c>
      <c r="F36" s="16">
        <f>F20</f>
        <v>44807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38" t="s">
        <v>30</v>
      </c>
      <c r="B46" s="138"/>
      <c r="C46" s="138"/>
      <c r="D46" s="138"/>
      <c r="E46" s="138"/>
      <c r="F46" s="138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9" t="s">
        <v>2</v>
      </c>
      <c r="B48" s="141" t="s">
        <v>3</v>
      </c>
      <c r="C48" s="14"/>
      <c r="D48" s="14"/>
      <c r="E48" s="14"/>
      <c r="F48" s="3" t="str">
        <f>F35</f>
        <v>MINGGU 1</v>
      </c>
    </row>
    <row r="49" spans="1:6" ht="15.75" hidden="1" thickBot="1">
      <c r="A49" s="140"/>
      <c r="B49" s="142"/>
      <c r="C49" s="15"/>
      <c r="D49" s="15"/>
      <c r="E49" s="15"/>
      <c r="F49" s="16">
        <f>F36</f>
        <v>44807</v>
      </c>
    </row>
    <row r="50" spans="1:6" hidden="1">
      <c r="A50" s="5">
        <v>1</v>
      </c>
      <c r="B50" s="6" t="s">
        <v>31</v>
      </c>
      <c r="C50" s="6"/>
      <c r="D50" s="6"/>
      <c r="E50" s="6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6"/>
      <c r="D51" s="6"/>
      <c r="E51" s="6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6"/>
      <c r="D52" s="6"/>
      <c r="E52" s="6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6"/>
      <c r="D53" s="6"/>
      <c r="E53" s="6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6"/>
      <c r="D54" s="6"/>
      <c r="E54" s="6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6"/>
      <c r="D55" s="6"/>
      <c r="E55" s="6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6"/>
      <c r="D56" s="6"/>
      <c r="E56" s="6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6"/>
      <c r="D57" s="6"/>
      <c r="E57" s="6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6"/>
      <c r="D58" s="6"/>
      <c r="E58" s="6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0"/>
      <c r="D59" s="10"/>
      <c r="E59" s="10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 hidden="1">
      <c r="A61" s="138" t="s">
        <v>33</v>
      </c>
      <c r="B61" s="138"/>
      <c r="C61" s="138"/>
      <c r="D61" s="138"/>
      <c r="E61" s="138"/>
      <c r="F61" s="138"/>
    </row>
    <row r="62" spans="1:6" ht="5.0999999999999996" hidden="1" customHeight="1" thickBot="1">
      <c r="A62" s="1"/>
      <c r="B62" s="2"/>
      <c r="C62" s="2"/>
      <c r="D62" s="2"/>
      <c r="E62" s="2"/>
      <c r="F62" s="2"/>
    </row>
    <row r="63" spans="1:6" hidden="1">
      <c r="A63" s="139" t="s">
        <v>2</v>
      </c>
      <c r="B63" s="141" t="s">
        <v>3</v>
      </c>
      <c r="C63" s="25"/>
      <c r="D63" s="25"/>
      <c r="E63" s="25"/>
      <c r="F63" s="26" t="str">
        <f>F48</f>
        <v>MINGGU 1</v>
      </c>
    </row>
    <row r="64" spans="1:6" ht="15.75" hidden="1" thickBot="1">
      <c r="A64" s="140"/>
      <c r="B64" s="142"/>
      <c r="C64" s="27"/>
      <c r="D64" s="27"/>
      <c r="E64" s="27"/>
      <c r="F64" s="28">
        <f>F49</f>
        <v>44807</v>
      </c>
    </row>
    <row r="65" spans="1:6" ht="15.75" hidden="1" thickBot="1">
      <c r="A65" s="5">
        <v>1</v>
      </c>
      <c r="B65" s="6" t="s">
        <v>28</v>
      </c>
      <c r="C65" s="29"/>
      <c r="D65" s="29"/>
      <c r="E65" s="29"/>
      <c r="F65" s="30">
        <v>1000000</v>
      </c>
    </row>
    <row r="66" spans="1:6" ht="15.75" hidden="1" thickBot="1">
      <c r="A66" s="9"/>
      <c r="B66" s="10" t="s">
        <v>17</v>
      </c>
      <c r="C66" s="10"/>
      <c r="D66" s="10"/>
      <c r="E66" s="10"/>
      <c r="F66" s="11">
        <f>SUM(F65)</f>
        <v>1000000</v>
      </c>
    </row>
    <row r="67" spans="1:6" hidden="1">
      <c r="A67" s="1"/>
      <c r="B67" s="2"/>
      <c r="C67" s="2"/>
      <c r="D67" s="2"/>
      <c r="E67" s="2"/>
      <c r="F67" s="2"/>
    </row>
    <row r="68" spans="1:6" ht="18.75">
      <c r="A68" s="138" t="s">
        <v>34</v>
      </c>
      <c r="B68" s="138"/>
      <c r="C68" s="138"/>
      <c r="D68" s="138"/>
      <c r="E68" s="138"/>
      <c r="F68" s="138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9" t="s">
        <v>2</v>
      </c>
      <c r="B70" s="141" t="s">
        <v>3</v>
      </c>
      <c r="C70" s="3" t="s">
        <v>86</v>
      </c>
      <c r="D70" s="3" t="s">
        <v>5</v>
      </c>
      <c r="E70" s="3" t="s">
        <v>6</v>
      </c>
      <c r="F70" s="26" t="str">
        <f>F63</f>
        <v>MINGGU 1</v>
      </c>
    </row>
    <row r="71" spans="1:6" ht="15.75" thickBot="1">
      <c r="A71" s="140"/>
      <c r="B71" s="142"/>
      <c r="C71" s="16">
        <v>44779</v>
      </c>
      <c r="D71" s="16">
        <v>44793</v>
      </c>
      <c r="E71" s="16">
        <v>44800</v>
      </c>
      <c r="F71" s="28">
        <f>F64</f>
        <v>44807</v>
      </c>
    </row>
    <row r="72" spans="1:6">
      <c r="A72" s="5">
        <v>1</v>
      </c>
      <c r="B72" s="6" t="s">
        <v>24</v>
      </c>
      <c r="C72" s="32">
        <v>9367500</v>
      </c>
      <c r="D72" s="32">
        <v>9367500</v>
      </c>
      <c r="E72" s="32">
        <v>9367500</v>
      </c>
      <c r="F72" s="33">
        <v>9367500</v>
      </c>
    </row>
    <row r="73" spans="1:6">
      <c r="A73" s="5">
        <v>2</v>
      </c>
      <c r="B73" s="6" t="s">
        <v>23</v>
      </c>
      <c r="C73" s="32">
        <v>10457500</v>
      </c>
      <c r="D73" s="32">
        <v>10457500</v>
      </c>
      <c r="E73" s="32">
        <v>10457500</v>
      </c>
      <c r="F73" s="33">
        <v>10457500</v>
      </c>
    </row>
    <row r="74" spans="1:6">
      <c r="A74" s="5">
        <v>3</v>
      </c>
      <c r="B74" s="6" t="s">
        <v>13</v>
      </c>
      <c r="C74" s="32">
        <v>1222000</v>
      </c>
      <c r="D74" s="32">
        <v>1222000</v>
      </c>
      <c r="E74" s="32">
        <v>1222000</v>
      </c>
      <c r="F74" s="33">
        <v>1222000</v>
      </c>
    </row>
    <row r="75" spans="1:6">
      <c r="A75" s="5">
        <v>4</v>
      </c>
      <c r="B75" s="6" t="s">
        <v>36</v>
      </c>
      <c r="C75" s="32">
        <v>5575000</v>
      </c>
      <c r="D75" s="32">
        <v>5575000</v>
      </c>
      <c r="E75" s="32">
        <v>5575000</v>
      </c>
      <c r="F75" s="33">
        <v>5575000</v>
      </c>
    </row>
    <row r="76" spans="1:6" ht="15.75" thickBot="1">
      <c r="A76" s="5">
        <v>5</v>
      </c>
      <c r="B76" s="6" t="s">
        <v>37</v>
      </c>
      <c r="C76" s="32">
        <v>34715300</v>
      </c>
      <c r="D76" s="32">
        <v>34715300</v>
      </c>
      <c r="E76" s="32">
        <v>34715300</v>
      </c>
      <c r="F76" s="32">
        <v>34715300</v>
      </c>
    </row>
    <row r="77" spans="1:6" ht="15.75" thickBot="1">
      <c r="A77" s="9"/>
      <c r="B77" s="10" t="s">
        <v>17</v>
      </c>
      <c r="C77" s="11">
        <f>SUM(C72:C76)</f>
        <v>61337300</v>
      </c>
      <c r="D77" s="11">
        <f>SUM(D72:D76)</f>
        <v>61337300</v>
      </c>
      <c r="E77" s="11">
        <f>SUM(E72:E76)</f>
        <v>61337300</v>
      </c>
      <c r="F77" s="11">
        <f>SUM(F72:F76)</f>
        <v>61337300</v>
      </c>
    </row>
    <row r="78" spans="1:6">
      <c r="A78" s="1"/>
      <c r="B78" s="2"/>
      <c r="C78" s="2"/>
      <c r="D78" s="2"/>
      <c r="E78" s="2"/>
      <c r="F78" s="2"/>
    </row>
    <row r="79" spans="1:6" ht="18.75">
      <c r="A79" s="138" t="s">
        <v>38</v>
      </c>
      <c r="B79" s="138"/>
      <c r="C79" s="138"/>
      <c r="D79" s="138"/>
      <c r="E79" s="138"/>
      <c r="F79" s="138"/>
    </row>
    <row r="80" spans="1:6" ht="5.0999999999999996" customHeight="1" thickBot="1">
      <c r="A80" s="1"/>
      <c r="B80" s="2"/>
      <c r="C80" s="2"/>
      <c r="D80" s="2"/>
      <c r="E80" s="2"/>
      <c r="F80" s="2"/>
    </row>
    <row r="81" spans="1:6" ht="15.75" thickBot="1">
      <c r="A81" s="139" t="s">
        <v>2</v>
      </c>
      <c r="B81" s="141" t="s">
        <v>3</v>
      </c>
      <c r="C81" s="3" t="s">
        <v>86</v>
      </c>
      <c r="D81" s="3" t="s">
        <v>5</v>
      </c>
      <c r="E81" s="3" t="s">
        <v>6</v>
      </c>
      <c r="F81" s="34" t="str">
        <f>F70</f>
        <v>MINGGU 1</v>
      </c>
    </row>
    <row r="82" spans="1:6" ht="15.75" thickBot="1">
      <c r="A82" s="140"/>
      <c r="B82" s="142"/>
      <c r="C82" s="16">
        <v>44779</v>
      </c>
      <c r="D82" s="16">
        <v>44793</v>
      </c>
      <c r="E82" s="16">
        <v>44800</v>
      </c>
      <c r="F82" s="28">
        <f>F71</f>
        <v>44807</v>
      </c>
    </row>
    <row r="83" spans="1:6">
      <c r="A83" s="5">
        <v>1</v>
      </c>
      <c r="B83" s="6" t="s">
        <v>39</v>
      </c>
      <c r="C83" s="32">
        <v>3500000</v>
      </c>
      <c r="D83" s="32">
        <v>2500000</v>
      </c>
      <c r="E83" s="32">
        <v>2500000</v>
      </c>
      <c r="F83" s="35">
        <v>2500000</v>
      </c>
    </row>
    <row r="84" spans="1:6">
      <c r="A84" s="5">
        <v>2</v>
      </c>
      <c r="B84" s="6" t="s">
        <v>40</v>
      </c>
      <c r="C84" s="32">
        <v>135000000</v>
      </c>
      <c r="D84" s="32">
        <v>135000000</v>
      </c>
      <c r="E84" s="32">
        <v>135000000</v>
      </c>
      <c r="F84" s="35">
        <v>135000000</v>
      </c>
    </row>
    <row r="85" spans="1:6">
      <c r="A85" s="5">
        <v>3</v>
      </c>
      <c r="B85" s="6" t="s">
        <v>41</v>
      </c>
      <c r="C85" s="32">
        <v>57792000</v>
      </c>
      <c r="D85" s="32">
        <v>57792000</v>
      </c>
      <c r="E85" s="32">
        <v>57792000</v>
      </c>
      <c r="F85" s="35">
        <v>57792000</v>
      </c>
    </row>
    <row r="86" spans="1:6">
      <c r="A86" s="5">
        <v>4</v>
      </c>
      <c r="B86" s="6" t="s">
        <v>42</v>
      </c>
      <c r="C86" s="32">
        <v>5000000</v>
      </c>
      <c r="D86" s="32">
        <v>5000000</v>
      </c>
      <c r="E86" s="32">
        <v>5000000</v>
      </c>
      <c r="F86" s="35">
        <v>5000000</v>
      </c>
    </row>
    <row r="87" spans="1:6">
      <c r="A87" s="5">
        <v>5</v>
      </c>
      <c r="B87" s="6" t="s">
        <v>43</v>
      </c>
      <c r="C87" s="32">
        <v>8500000</v>
      </c>
      <c r="D87" s="32">
        <v>8500000</v>
      </c>
      <c r="E87" s="32">
        <v>8500000</v>
      </c>
      <c r="F87" s="35">
        <v>8500000</v>
      </c>
    </row>
    <row r="88" spans="1:6">
      <c r="A88" s="5">
        <v>6</v>
      </c>
      <c r="B88" s="6" t="s">
        <v>10</v>
      </c>
      <c r="C88" s="32">
        <v>183360500</v>
      </c>
      <c r="D88" s="32">
        <v>183360500</v>
      </c>
      <c r="E88" s="32">
        <v>183360500</v>
      </c>
      <c r="F88" s="35">
        <v>183360500</v>
      </c>
    </row>
    <row r="89" spans="1:6">
      <c r="A89" s="5">
        <v>7</v>
      </c>
      <c r="B89" s="6" t="s">
        <v>11</v>
      </c>
      <c r="C89" s="32">
        <v>13818100</v>
      </c>
      <c r="D89" s="32">
        <v>13818100</v>
      </c>
      <c r="E89" s="32">
        <v>14268100</v>
      </c>
      <c r="F89" s="35">
        <v>14268100</v>
      </c>
    </row>
    <row r="90" spans="1:6">
      <c r="A90" s="5">
        <v>8</v>
      </c>
      <c r="B90" s="6" t="s">
        <v>27</v>
      </c>
      <c r="C90" s="32">
        <v>4300800</v>
      </c>
      <c r="D90" s="32">
        <v>4300800</v>
      </c>
      <c r="E90" s="32">
        <v>4300800</v>
      </c>
      <c r="F90" s="35">
        <v>4300800</v>
      </c>
    </row>
    <row r="91" spans="1:6">
      <c r="A91" s="5">
        <v>9</v>
      </c>
      <c r="B91" s="6" t="s">
        <v>12</v>
      </c>
      <c r="C91" s="32">
        <v>85863500</v>
      </c>
      <c r="D91" s="32">
        <v>85863500</v>
      </c>
      <c r="E91" s="32">
        <v>85863500</v>
      </c>
      <c r="F91" s="35">
        <v>85863500</v>
      </c>
    </row>
    <row r="92" spans="1:6">
      <c r="A92" s="5">
        <v>10</v>
      </c>
      <c r="B92" s="6" t="s">
        <v>13</v>
      </c>
      <c r="C92" s="32">
        <v>7963300</v>
      </c>
      <c r="D92" s="32">
        <v>7963300</v>
      </c>
      <c r="E92" s="32">
        <v>7963300</v>
      </c>
      <c r="F92" s="35">
        <v>7963300</v>
      </c>
    </row>
    <row r="93" spans="1:6">
      <c r="A93" s="5">
        <v>11</v>
      </c>
      <c r="B93" s="6" t="s">
        <v>36</v>
      </c>
      <c r="C93" s="32">
        <v>8451500</v>
      </c>
      <c r="D93" s="32">
        <v>8451500</v>
      </c>
      <c r="E93" s="32">
        <v>8451500</v>
      </c>
      <c r="F93" s="35">
        <v>8451500</v>
      </c>
    </row>
    <row r="94" spans="1:6">
      <c r="A94" s="5">
        <v>13</v>
      </c>
      <c r="B94" s="6" t="s">
        <v>25</v>
      </c>
      <c r="C94" s="32">
        <v>8518000</v>
      </c>
      <c r="D94" s="32">
        <v>8518000</v>
      </c>
      <c r="E94" s="32">
        <v>8518000</v>
      </c>
      <c r="F94" s="32">
        <v>8518000</v>
      </c>
    </row>
    <row r="95" spans="1:6" ht="15.75" thickBot="1">
      <c r="A95" s="36">
        <v>13</v>
      </c>
      <c r="B95" s="6" t="s">
        <v>44</v>
      </c>
      <c r="C95" s="32">
        <v>2808700</v>
      </c>
      <c r="D95" s="32">
        <v>2808700</v>
      </c>
      <c r="E95" s="32">
        <v>2808700</v>
      </c>
      <c r="F95" s="32">
        <v>2808700</v>
      </c>
    </row>
    <row r="96" spans="1:6" ht="15.75" thickBot="1">
      <c r="A96" s="9"/>
      <c r="B96" s="10" t="s">
        <v>17</v>
      </c>
      <c r="C96" s="11">
        <f>SUM(C83:C95)</f>
        <v>524876400</v>
      </c>
      <c r="D96" s="11">
        <f>SUM(D83:D95)</f>
        <v>523876400</v>
      </c>
      <c r="E96" s="11">
        <f>SUM(E83:E95)</f>
        <v>524326400</v>
      </c>
      <c r="F96" s="11">
        <f>SUM(F83:F95)</f>
        <v>524326400</v>
      </c>
    </row>
    <row r="97" spans="1:6">
      <c r="A97" s="37"/>
      <c r="B97" s="37"/>
      <c r="C97" s="37"/>
      <c r="D97" s="37"/>
      <c r="E97" s="37"/>
      <c r="F97" s="38"/>
    </row>
    <row r="98" spans="1:6" ht="18.75">
      <c r="A98" s="138" t="s">
        <v>45</v>
      </c>
      <c r="B98" s="138"/>
      <c r="C98" s="138"/>
      <c r="D98" s="138"/>
      <c r="E98" s="138"/>
      <c r="F98" s="138"/>
    </row>
    <row r="99" spans="1:6" ht="5.0999999999999996" customHeight="1" thickBot="1">
      <c r="A99" s="1"/>
      <c r="B99" s="2"/>
      <c r="C99" s="2"/>
      <c r="D99" s="2"/>
      <c r="E99" s="2"/>
      <c r="F99" s="2"/>
    </row>
    <row r="100" spans="1:6" ht="15.75" thickBot="1">
      <c r="A100" s="139" t="s">
        <v>2</v>
      </c>
      <c r="B100" s="141" t="s">
        <v>3</v>
      </c>
      <c r="C100" s="3" t="s">
        <v>86</v>
      </c>
      <c r="D100" s="3" t="s">
        <v>5</v>
      </c>
      <c r="E100" s="3" t="s">
        <v>6</v>
      </c>
      <c r="F100" s="3" t="str">
        <f>F81</f>
        <v>MINGGU 1</v>
      </c>
    </row>
    <row r="101" spans="1:6" ht="15.75" thickBot="1">
      <c r="A101" s="140"/>
      <c r="B101" s="142"/>
      <c r="C101" s="16">
        <v>44779</v>
      </c>
      <c r="D101" s="16">
        <v>44793</v>
      </c>
      <c r="E101" s="16">
        <v>44800</v>
      </c>
      <c r="F101" s="16">
        <f>F82</f>
        <v>44807</v>
      </c>
    </row>
    <row r="102" spans="1:6">
      <c r="A102" s="5">
        <v>1</v>
      </c>
      <c r="B102" s="6" t="s">
        <v>46</v>
      </c>
      <c r="C102" s="32">
        <v>4000000</v>
      </c>
      <c r="D102" s="32">
        <v>4000000</v>
      </c>
      <c r="E102" s="32">
        <v>4000000</v>
      </c>
      <c r="F102" s="32">
        <v>0</v>
      </c>
    </row>
    <row r="103" spans="1:6">
      <c r="A103" s="5">
        <v>2</v>
      </c>
      <c r="B103" s="6" t="s">
        <v>24</v>
      </c>
      <c r="C103" s="32">
        <v>238500</v>
      </c>
      <c r="D103" s="32">
        <v>238500</v>
      </c>
      <c r="E103" s="32">
        <v>238500</v>
      </c>
      <c r="F103" s="32">
        <v>238500</v>
      </c>
    </row>
    <row r="104" spans="1:6">
      <c r="A104" s="5">
        <v>3</v>
      </c>
      <c r="B104" s="6" t="s">
        <v>11</v>
      </c>
      <c r="C104" s="32">
        <v>10292217</v>
      </c>
      <c r="D104" s="32">
        <v>10292217</v>
      </c>
      <c r="E104" s="32">
        <v>10292217</v>
      </c>
      <c r="F104" s="32">
        <v>10292217</v>
      </c>
    </row>
    <row r="105" spans="1:6">
      <c r="A105" s="5">
        <v>4</v>
      </c>
      <c r="B105" s="6" t="s">
        <v>47</v>
      </c>
      <c r="C105" s="32">
        <v>0</v>
      </c>
      <c r="D105" s="32">
        <v>0</v>
      </c>
      <c r="E105" s="32">
        <v>0</v>
      </c>
      <c r="F105" s="32">
        <v>1200000</v>
      </c>
    </row>
    <row r="106" spans="1:6">
      <c r="A106" s="5">
        <v>5</v>
      </c>
      <c r="B106" s="6" t="s">
        <v>12</v>
      </c>
      <c r="C106" s="32">
        <v>24581375</v>
      </c>
      <c r="D106" s="32">
        <v>24581375</v>
      </c>
      <c r="E106" s="32">
        <v>24581375</v>
      </c>
      <c r="F106" s="32">
        <v>24581375</v>
      </c>
    </row>
    <row r="107" spans="1:6">
      <c r="A107" s="5">
        <v>6</v>
      </c>
      <c r="B107" s="6" t="s">
        <v>13</v>
      </c>
      <c r="C107" s="32">
        <v>186000</v>
      </c>
      <c r="D107" s="32">
        <v>186000</v>
      </c>
      <c r="E107" s="32">
        <v>186000</v>
      </c>
      <c r="F107" s="32">
        <v>126000</v>
      </c>
    </row>
    <row r="108" spans="1:6">
      <c r="A108" s="5">
        <v>7</v>
      </c>
      <c r="B108" s="6" t="s">
        <v>28</v>
      </c>
      <c r="C108" s="32">
        <v>1279250</v>
      </c>
      <c r="D108" s="32">
        <v>1279250</v>
      </c>
      <c r="E108" s="32">
        <v>1279250</v>
      </c>
      <c r="F108" s="32">
        <v>1279250</v>
      </c>
    </row>
    <row r="109" spans="1:6">
      <c r="A109" s="5">
        <v>8</v>
      </c>
      <c r="B109" s="6" t="s">
        <v>48</v>
      </c>
      <c r="C109" s="32">
        <v>697000</v>
      </c>
      <c r="D109" s="32">
        <v>697000</v>
      </c>
      <c r="E109" s="32">
        <v>697000</v>
      </c>
      <c r="F109" s="32">
        <v>697000</v>
      </c>
    </row>
    <row r="110" spans="1:6">
      <c r="A110" s="5">
        <v>9</v>
      </c>
      <c r="B110" s="6" t="s">
        <v>27</v>
      </c>
      <c r="C110" s="32">
        <v>582000</v>
      </c>
      <c r="D110" s="32">
        <v>582000</v>
      </c>
      <c r="E110" s="32">
        <v>582000</v>
      </c>
      <c r="F110" s="32">
        <v>582000</v>
      </c>
    </row>
    <row r="111" spans="1:6">
      <c r="A111" s="5">
        <v>10</v>
      </c>
      <c r="B111" s="6" t="s">
        <v>49</v>
      </c>
      <c r="C111" s="32">
        <v>10368000</v>
      </c>
      <c r="D111" s="32">
        <v>7040000</v>
      </c>
      <c r="E111" s="32">
        <v>0</v>
      </c>
      <c r="F111" s="32">
        <v>0</v>
      </c>
    </row>
    <row r="112" spans="1:6">
      <c r="A112" s="5">
        <v>11</v>
      </c>
      <c r="B112" s="6" t="s">
        <v>50</v>
      </c>
      <c r="C112" s="32">
        <v>5543000</v>
      </c>
      <c r="D112" s="32">
        <v>5543000</v>
      </c>
      <c r="E112" s="32">
        <v>5543000</v>
      </c>
      <c r="F112" s="32">
        <v>5093000</v>
      </c>
    </row>
    <row r="113" spans="1:6" ht="15.75" thickBot="1">
      <c r="A113" s="36">
        <v>12</v>
      </c>
      <c r="B113" s="6" t="s">
        <v>51</v>
      </c>
      <c r="C113" s="32">
        <v>2500000</v>
      </c>
      <c r="D113" s="32">
        <v>2500000</v>
      </c>
      <c r="E113" s="32">
        <v>2500000</v>
      </c>
      <c r="F113" s="32">
        <v>2500000</v>
      </c>
    </row>
    <row r="114" spans="1:6" ht="15.75" thickBot="1">
      <c r="A114" s="9"/>
      <c r="B114" s="10" t="s">
        <v>17</v>
      </c>
      <c r="C114" s="11">
        <f>SUM(C102:C113)</f>
        <v>60267342</v>
      </c>
      <c r="D114" s="11">
        <f>SUM(D102:D113)</f>
        <v>56939342</v>
      </c>
      <c r="E114" s="11">
        <f>SUM(E102:E113)</f>
        <v>49899342</v>
      </c>
      <c r="F114" s="11">
        <f>SUM(F102:F113)</f>
        <v>46589342</v>
      </c>
    </row>
    <row r="115" spans="1:6">
      <c r="A115" s="37"/>
      <c r="B115" s="37"/>
      <c r="C115" s="37"/>
      <c r="D115" s="37"/>
      <c r="E115" s="37"/>
      <c r="F115" s="38"/>
    </row>
    <row r="116" spans="1:6" ht="18.75">
      <c r="A116" s="138" t="s">
        <v>52</v>
      </c>
      <c r="B116" s="138"/>
      <c r="C116" s="138"/>
      <c r="D116" s="138"/>
      <c r="E116" s="138"/>
      <c r="F116" s="138"/>
    </row>
    <row r="117" spans="1:6" ht="5.0999999999999996" customHeight="1" thickBot="1">
      <c r="A117" s="1"/>
      <c r="B117" s="2"/>
      <c r="C117" s="2"/>
      <c r="D117" s="2"/>
      <c r="E117" s="2"/>
      <c r="F117" s="2"/>
    </row>
    <row r="118" spans="1:6" ht="15.75" thickBot="1">
      <c r="A118" s="139" t="s">
        <v>2</v>
      </c>
      <c r="B118" s="141" t="s">
        <v>3</v>
      </c>
      <c r="C118" s="3" t="s">
        <v>86</v>
      </c>
      <c r="D118" s="3" t="s">
        <v>5</v>
      </c>
      <c r="E118" s="3" t="s">
        <v>6</v>
      </c>
      <c r="F118" s="3" t="str">
        <f>F100</f>
        <v>MINGGU 1</v>
      </c>
    </row>
    <row r="119" spans="1:6" ht="15.75" thickBot="1">
      <c r="A119" s="140"/>
      <c r="B119" s="142"/>
      <c r="C119" s="16">
        <v>44779</v>
      </c>
      <c r="D119" s="16">
        <v>44793</v>
      </c>
      <c r="E119" s="16">
        <v>44800</v>
      </c>
      <c r="F119" s="16">
        <f>F101</f>
        <v>44807</v>
      </c>
    </row>
    <row r="120" spans="1:6">
      <c r="A120" s="5">
        <v>1</v>
      </c>
      <c r="B120" s="6" t="s">
        <v>24</v>
      </c>
      <c r="C120" s="32">
        <v>288500</v>
      </c>
      <c r="D120" s="32">
        <v>356000</v>
      </c>
      <c r="E120" s="32">
        <v>356000</v>
      </c>
      <c r="F120" s="32">
        <v>356000</v>
      </c>
    </row>
    <row r="121" spans="1:6">
      <c r="A121" s="5">
        <v>2</v>
      </c>
      <c r="B121" s="6" t="s">
        <v>11</v>
      </c>
      <c r="C121" s="32">
        <v>2053667</v>
      </c>
      <c r="D121" s="32">
        <v>2621667</v>
      </c>
      <c r="E121" s="32">
        <v>7578911</v>
      </c>
      <c r="F121" s="32">
        <v>7578911</v>
      </c>
    </row>
    <row r="122" spans="1:6">
      <c r="A122" s="5">
        <v>3</v>
      </c>
      <c r="B122" s="6" t="s">
        <v>12</v>
      </c>
      <c r="C122" s="32">
        <v>6200875</v>
      </c>
      <c r="D122" s="32">
        <v>12740625</v>
      </c>
      <c r="E122" s="32">
        <v>19705625</v>
      </c>
      <c r="F122" s="32">
        <v>19705625</v>
      </c>
    </row>
    <row r="123" spans="1:6">
      <c r="A123" s="5">
        <v>4</v>
      </c>
      <c r="B123" s="6" t="s">
        <v>13</v>
      </c>
      <c r="C123" s="32">
        <v>5000</v>
      </c>
      <c r="D123" s="32">
        <v>10000</v>
      </c>
      <c r="E123" s="32">
        <v>10000</v>
      </c>
      <c r="F123" s="32">
        <v>10000</v>
      </c>
    </row>
    <row r="124" spans="1:6">
      <c r="A124" s="5">
        <v>5</v>
      </c>
      <c r="B124" s="6" t="s">
        <v>28</v>
      </c>
      <c r="C124" s="32">
        <v>525000</v>
      </c>
      <c r="D124" s="32">
        <v>1175000</v>
      </c>
      <c r="E124" s="32">
        <v>1720000</v>
      </c>
      <c r="F124" s="32">
        <v>1720000</v>
      </c>
    </row>
    <row r="125" spans="1:6">
      <c r="A125" s="5">
        <v>6</v>
      </c>
      <c r="B125" s="6" t="s">
        <v>48</v>
      </c>
      <c r="C125" s="32">
        <v>179200</v>
      </c>
      <c r="D125" s="32">
        <v>179200</v>
      </c>
      <c r="E125" s="32">
        <v>179200</v>
      </c>
      <c r="F125" s="32">
        <v>179200</v>
      </c>
    </row>
    <row r="126" spans="1:6">
      <c r="A126" s="5">
        <v>7</v>
      </c>
      <c r="B126" s="6" t="s">
        <v>53</v>
      </c>
      <c r="C126" s="32">
        <v>0</v>
      </c>
      <c r="D126" s="32">
        <v>350000</v>
      </c>
      <c r="E126" s="32">
        <v>2894000</v>
      </c>
      <c r="F126" s="32">
        <v>2894000</v>
      </c>
    </row>
    <row r="127" spans="1:6">
      <c r="A127" s="5">
        <v>8</v>
      </c>
      <c r="B127" s="6" t="s">
        <v>25</v>
      </c>
      <c r="C127" s="32">
        <v>180000</v>
      </c>
      <c r="D127" s="32">
        <v>328500</v>
      </c>
      <c r="E127" s="32">
        <v>398500</v>
      </c>
      <c r="F127" s="32">
        <v>398500</v>
      </c>
    </row>
    <row r="128" spans="1:6" ht="15.75" thickBot="1">
      <c r="A128" s="5">
        <v>9</v>
      </c>
      <c r="B128" s="6" t="s">
        <v>173</v>
      </c>
      <c r="C128" s="32">
        <v>500000</v>
      </c>
      <c r="D128" s="32">
        <v>0</v>
      </c>
      <c r="E128" s="32">
        <v>0</v>
      </c>
      <c r="F128" s="32">
        <v>0</v>
      </c>
    </row>
    <row r="129" spans="1:6" ht="15.75" thickBot="1">
      <c r="A129" s="9"/>
      <c r="B129" s="10" t="s">
        <v>17</v>
      </c>
      <c r="C129" s="11">
        <f>SUM(C120:C128)</f>
        <v>9932242</v>
      </c>
      <c r="D129" s="11">
        <f>SUM(D120:D128)</f>
        <v>17760992</v>
      </c>
      <c r="E129" s="11">
        <f>SUM(E120:E128)</f>
        <v>32842236</v>
      </c>
      <c r="F129" s="11">
        <f>SUM(F120:F128)</f>
        <v>32842236</v>
      </c>
    </row>
    <row r="130" spans="1:6">
      <c r="A130" s="37"/>
      <c r="B130" s="37"/>
      <c r="C130" s="37"/>
      <c r="D130" s="37"/>
      <c r="E130" s="37"/>
      <c r="F130" s="38"/>
    </row>
    <row r="131" spans="1:6" ht="18.75">
      <c r="A131" s="138" t="s">
        <v>54</v>
      </c>
      <c r="B131" s="138"/>
      <c r="C131" s="138"/>
      <c r="D131" s="138"/>
      <c r="E131" s="138"/>
      <c r="F131" s="138"/>
    </row>
    <row r="132" spans="1:6" ht="5.0999999999999996" customHeight="1" thickBot="1">
      <c r="A132" s="1"/>
      <c r="B132" s="2"/>
      <c r="C132" s="2"/>
      <c r="D132" s="2"/>
      <c r="E132" s="2"/>
      <c r="F132" s="2"/>
    </row>
    <row r="133" spans="1:6" ht="15.75" thickBot="1">
      <c r="A133" s="139" t="s">
        <v>2</v>
      </c>
      <c r="B133" s="141" t="s">
        <v>3</v>
      </c>
      <c r="C133" s="3" t="s">
        <v>86</v>
      </c>
      <c r="D133" s="3" t="s">
        <v>5</v>
      </c>
      <c r="E133" s="3" t="s">
        <v>6</v>
      </c>
      <c r="F133" s="3" t="str">
        <f>F118</f>
        <v>MINGGU 1</v>
      </c>
    </row>
    <row r="134" spans="1:6" ht="15.75" thickBot="1">
      <c r="A134" s="140"/>
      <c r="B134" s="142"/>
      <c r="C134" s="16">
        <v>44779</v>
      </c>
      <c r="D134" s="16">
        <v>44793</v>
      </c>
      <c r="E134" s="16">
        <v>44800</v>
      </c>
      <c r="F134" s="16">
        <f>F119</f>
        <v>44807</v>
      </c>
    </row>
    <row r="135" spans="1:6">
      <c r="A135" s="5">
        <v>1</v>
      </c>
      <c r="B135" s="6" t="s">
        <v>55</v>
      </c>
      <c r="C135" s="32">
        <v>1300000</v>
      </c>
      <c r="D135" s="32">
        <v>1300000</v>
      </c>
      <c r="E135" s="32">
        <v>1300000</v>
      </c>
      <c r="F135" s="32">
        <v>1300000</v>
      </c>
    </row>
    <row r="136" spans="1:6">
      <c r="A136" s="5">
        <v>2</v>
      </c>
      <c r="B136" s="6" t="s">
        <v>10</v>
      </c>
      <c r="C136" s="32">
        <v>4265000</v>
      </c>
      <c r="D136" s="32">
        <v>4805000</v>
      </c>
      <c r="E136" s="32">
        <v>4805000</v>
      </c>
      <c r="F136" s="32">
        <v>4805000</v>
      </c>
    </row>
    <row r="137" spans="1:6">
      <c r="A137" s="5">
        <v>3</v>
      </c>
      <c r="B137" s="6" t="s">
        <v>11</v>
      </c>
      <c r="C137" s="32">
        <v>577000</v>
      </c>
      <c r="D137" s="32">
        <v>672000</v>
      </c>
      <c r="E137" s="32">
        <v>672000</v>
      </c>
      <c r="F137" s="32">
        <v>672000</v>
      </c>
    </row>
    <row r="138" spans="1:6" ht="15.75" thickBot="1">
      <c r="A138" s="5">
        <v>4</v>
      </c>
      <c r="B138" s="6" t="s">
        <v>12</v>
      </c>
      <c r="C138" s="32">
        <v>2117000</v>
      </c>
      <c r="D138" s="32">
        <v>3842000</v>
      </c>
      <c r="E138" s="32">
        <v>3842000</v>
      </c>
      <c r="F138" s="32">
        <v>3842000</v>
      </c>
    </row>
    <row r="139" spans="1:6" ht="15.75" thickBot="1">
      <c r="A139" s="9"/>
      <c r="B139" s="10" t="s">
        <v>17</v>
      </c>
      <c r="C139" s="11">
        <f>SUM(C135:C138)</f>
        <v>8259000</v>
      </c>
      <c r="D139" s="11">
        <f>SUM(D135:D138)</f>
        <v>10619000</v>
      </c>
      <c r="E139" s="11">
        <f>SUM(E135:E138)</f>
        <v>10619000</v>
      </c>
      <c r="F139" s="11">
        <f>SUM(F135:F138)</f>
        <v>10619000</v>
      </c>
    </row>
    <row r="140" spans="1:6">
      <c r="A140" s="37"/>
      <c r="B140" s="37"/>
      <c r="C140" s="37"/>
      <c r="D140" s="37"/>
      <c r="E140" s="37"/>
      <c r="F140" s="38"/>
    </row>
    <row r="141" spans="1:6" ht="18.75">
      <c r="A141" s="138" t="s">
        <v>58</v>
      </c>
      <c r="B141" s="138"/>
      <c r="C141" s="138"/>
      <c r="D141" s="138"/>
      <c r="E141" s="138"/>
      <c r="F141" s="138"/>
    </row>
    <row r="142" spans="1:6" ht="5.0999999999999996" customHeight="1" thickBot="1">
      <c r="A142" s="1"/>
      <c r="B142" s="2"/>
      <c r="C142" s="2"/>
      <c r="D142" s="2"/>
      <c r="E142" s="2"/>
      <c r="F142" s="2"/>
    </row>
    <row r="143" spans="1:6" ht="15.75" thickBot="1">
      <c r="A143" s="139" t="s">
        <v>2</v>
      </c>
      <c r="B143" s="141" t="s">
        <v>3</v>
      </c>
      <c r="C143" s="3" t="s">
        <v>5</v>
      </c>
      <c r="D143" s="3" t="s">
        <v>6</v>
      </c>
      <c r="E143" s="3" t="str">
        <f>F133</f>
        <v>MINGGU 1</v>
      </c>
      <c r="F143" s="42"/>
    </row>
    <row r="144" spans="1:6" ht="15.75" thickBot="1">
      <c r="A144" s="140"/>
      <c r="B144" s="142"/>
      <c r="C144" s="16">
        <v>44793</v>
      </c>
      <c r="D144" s="16">
        <v>44800</v>
      </c>
      <c r="E144" s="16">
        <f>F134</f>
        <v>44807</v>
      </c>
      <c r="F144" s="43"/>
    </row>
    <row r="145" spans="1:6">
      <c r="A145" s="5">
        <v>1</v>
      </c>
      <c r="B145" s="6" t="s">
        <v>11</v>
      </c>
      <c r="C145" s="32">
        <v>40000</v>
      </c>
      <c r="D145" s="32">
        <v>40000</v>
      </c>
      <c r="E145" s="32">
        <v>40000</v>
      </c>
      <c r="F145" s="44"/>
    </row>
    <row r="146" spans="1:6">
      <c r="A146" s="5">
        <v>2</v>
      </c>
      <c r="B146" s="6" t="s">
        <v>12</v>
      </c>
      <c r="C146" s="32">
        <v>2115000</v>
      </c>
      <c r="D146" s="32">
        <v>4325000</v>
      </c>
      <c r="E146" s="32">
        <v>4325000</v>
      </c>
      <c r="F146" s="44"/>
    </row>
    <row r="147" spans="1:6">
      <c r="A147" s="5">
        <v>3</v>
      </c>
      <c r="B147" s="6" t="s">
        <v>13</v>
      </c>
      <c r="C147" s="32">
        <v>371500</v>
      </c>
      <c r="D147" s="32">
        <v>371500</v>
      </c>
      <c r="E147" s="32">
        <v>647500</v>
      </c>
      <c r="F147" s="44"/>
    </row>
    <row r="148" spans="1:6">
      <c r="A148" s="5">
        <v>4</v>
      </c>
      <c r="B148" s="6" t="s">
        <v>28</v>
      </c>
      <c r="C148" s="32">
        <v>314000</v>
      </c>
      <c r="D148" s="32">
        <v>314000</v>
      </c>
      <c r="E148" s="32">
        <v>314000</v>
      </c>
      <c r="F148" s="44"/>
    </row>
    <row r="149" spans="1:6">
      <c r="A149" s="5">
        <v>5</v>
      </c>
      <c r="B149" s="6" t="s">
        <v>27</v>
      </c>
      <c r="C149" s="32">
        <v>52000</v>
      </c>
      <c r="D149" s="32">
        <v>52000</v>
      </c>
      <c r="E149" s="32">
        <v>52000</v>
      </c>
      <c r="F149" s="44"/>
    </row>
    <row r="150" spans="1:6" ht="15.75" thickBot="1">
      <c r="A150" s="5">
        <v>6</v>
      </c>
      <c r="B150" s="6" t="s">
        <v>25</v>
      </c>
      <c r="C150" s="32">
        <v>5756300</v>
      </c>
      <c r="D150" s="32">
        <v>5756300</v>
      </c>
      <c r="E150" s="32">
        <v>5756300</v>
      </c>
      <c r="F150" s="44"/>
    </row>
    <row r="151" spans="1:6" ht="15.75" thickBot="1">
      <c r="A151" s="9"/>
      <c r="B151" s="10" t="s">
        <v>17</v>
      </c>
      <c r="C151" s="11">
        <f>SUM(C145:C150)</f>
        <v>8648800</v>
      </c>
      <c r="D151" s="11">
        <f>SUM(D145:D150)</f>
        <v>10858800</v>
      </c>
      <c r="E151" s="11">
        <f>SUM(E145:E150)</f>
        <v>11134800</v>
      </c>
      <c r="F151" s="45"/>
    </row>
    <row r="152" spans="1:6">
      <c r="A152" s="37"/>
      <c r="B152" s="37"/>
      <c r="C152" s="37"/>
      <c r="D152" s="37"/>
      <c r="E152" s="37"/>
      <c r="F152" s="38"/>
    </row>
    <row r="153" spans="1:6">
      <c r="A153" s="37"/>
      <c r="B153" s="2"/>
      <c r="C153" s="2"/>
      <c r="D153" s="2"/>
      <c r="E153" s="2"/>
      <c r="F153" s="49" t="s">
        <v>174</v>
      </c>
    </row>
    <row r="154" spans="1:6">
      <c r="A154" s="37"/>
      <c r="B154" s="37" t="s">
        <v>81</v>
      </c>
      <c r="C154" s="37"/>
      <c r="D154" s="37"/>
      <c r="E154" s="37"/>
      <c r="F154" s="37" t="s">
        <v>82</v>
      </c>
    </row>
    <row r="155" spans="1:6">
      <c r="A155" s="37"/>
      <c r="B155" s="37"/>
      <c r="C155" s="37"/>
      <c r="D155" s="37"/>
      <c r="E155" s="37"/>
      <c r="F155" s="38"/>
    </row>
    <row r="156" spans="1:6">
      <c r="A156" s="37"/>
    </row>
    <row r="157" spans="1:6">
      <c r="A157" s="50"/>
    </row>
    <row r="158" spans="1:6">
      <c r="A158" s="1"/>
    </row>
    <row r="159" spans="1:6">
      <c r="B159" s="51" t="s">
        <v>83</v>
      </c>
      <c r="C159" s="51"/>
      <c r="D159" s="51"/>
      <c r="E159" s="51"/>
      <c r="F159" s="52" t="s">
        <v>84</v>
      </c>
    </row>
    <row r="160" spans="1:6">
      <c r="F160" s="53" t="s">
        <v>85</v>
      </c>
    </row>
  </sheetData>
  <mergeCells count="34">
    <mergeCell ref="A19:A20"/>
    <mergeCell ref="B19:B20"/>
    <mergeCell ref="A1:F1"/>
    <mergeCell ref="A2:F2"/>
    <mergeCell ref="A4:A5"/>
    <mergeCell ref="B4:B5"/>
    <mergeCell ref="A17:F17"/>
    <mergeCell ref="A33:F33"/>
    <mergeCell ref="A35:A36"/>
    <mergeCell ref="B35:B36"/>
    <mergeCell ref="A46:F46"/>
    <mergeCell ref="A48:A49"/>
    <mergeCell ref="B48:B49"/>
    <mergeCell ref="A61:F61"/>
    <mergeCell ref="A63:A64"/>
    <mergeCell ref="B63:B64"/>
    <mergeCell ref="A68:F68"/>
    <mergeCell ref="A70:A71"/>
    <mergeCell ref="B70:B71"/>
    <mergeCell ref="A79:F79"/>
    <mergeCell ref="A81:A82"/>
    <mergeCell ref="B81:B82"/>
    <mergeCell ref="A98:F98"/>
    <mergeCell ref="A100:A101"/>
    <mergeCell ref="B100:B101"/>
    <mergeCell ref="A141:F141"/>
    <mergeCell ref="A143:A144"/>
    <mergeCell ref="B143:B144"/>
    <mergeCell ref="A116:F116"/>
    <mergeCell ref="A118:A119"/>
    <mergeCell ref="B118:B119"/>
    <mergeCell ref="A131:F131"/>
    <mergeCell ref="A133:A134"/>
    <mergeCell ref="B133:B134"/>
  </mergeCells>
  <printOptions horizontalCentered="1"/>
  <pageMargins left="0.19685039370078741" right="0.19685039370078741" top="0" bottom="0" header="0.31496062992125984" footer="0.31496062992125984"/>
  <pageSetup paperSize="9" scale="74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4"/>
  <sheetViews>
    <sheetView topLeftCell="A177" workbookViewId="0">
      <selection activeCell="H184" sqref="H184"/>
    </sheetView>
  </sheetViews>
  <sheetFormatPr defaultRowHeight="15"/>
  <cols>
    <col min="1" max="1" width="5.140625" customWidth="1"/>
    <col min="2" max="2" width="30.7109375" customWidth="1"/>
    <col min="3" max="6" width="18.28515625" customWidth="1"/>
    <col min="8" max="8" width="19.85546875" customWidth="1"/>
  </cols>
  <sheetData>
    <row r="1" spans="1:6" ht="26.25" customHeight="1">
      <c r="A1" s="143" t="s">
        <v>0</v>
      </c>
      <c r="B1" s="143"/>
      <c r="C1" s="143"/>
      <c r="D1" s="143"/>
      <c r="E1" s="143"/>
      <c r="F1" s="143"/>
    </row>
    <row r="2" spans="1:6" ht="18.75">
      <c r="A2" s="138" t="s">
        <v>1</v>
      </c>
      <c r="B2" s="138"/>
      <c r="C2" s="138"/>
      <c r="D2" s="138"/>
      <c r="E2" s="138"/>
      <c r="F2" s="138"/>
    </row>
    <row r="3" spans="1:6" ht="5.0999999999999996" customHeight="1" thickBot="1">
      <c r="A3" s="1"/>
      <c r="B3" s="2"/>
      <c r="C3" s="2"/>
      <c r="D3" s="2"/>
      <c r="E3" s="2"/>
      <c r="F3" s="2"/>
    </row>
    <row r="4" spans="1:6" ht="15.75" thickBot="1">
      <c r="A4" s="139" t="s">
        <v>2</v>
      </c>
      <c r="B4" s="141" t="s">
        <v>3</v>
      </c>
      <c r="C4" s="3" t="s">
        <v>4</v>
      </c>
      <c r="D4" s="3" t="s">
        <v>5</v>
      </c>
      <c r="E4" s="3" t="s">
        <v>6</v>
      </c>
      <c r="F4" s="3" t="s">
        <v>86</v>
      </c>
    </row>
    <row r="5" spans="1:6" ht="15.75" thickBot="1">
      <c r="A5" s="140"/>
      <c r="B5" s="142"/>
      <c r="C5" s="4">
        <v>44814</v>
      </c>
      <c r="D5" s="4">
        <v>44821</v>
      </c>
      <c r="E5" s="4">
        <v>44828</v>
      </c>
      <c r="F5" s="4">
        <v>44835</v>
      </c>
    </row>
    <row r="6" spans="1:6">
      <c r="A6" s="5">
        <v>1</v>
      </c>
      <c r="B6" s="6" t="s">
        <v>8</v>
      </c>
      <c r="C6" s="137">
        <v>6000000</v>
      </c>
      <c r="D6" s="137">
        <v>6000000</v>
      </c>
      <c r="E6" s="137">
        <v>6000000</v>
      </c>
      <c r="F6" s="7">
        <v>6000000</v>
      </c>
    </row>
    <row r="7" spans="1:6">
      <c r="A7" s="5">
        <v>2</v>
      </c>
      <c r="B7" s="6" t="s">
        <v>9</v>
      </c>
      <c r="C7" s="137">
        <v>1500000</v>
      </c>
      <c r="D7" s="137">
        <v>1500000</v>
      </c>
      <c r="E7" s="137">
        <v>1500000</v>
      </c>
      <c r="F7" s="7">
        <v>1500000</v>
      </c>
    </row>
    <row r="8" spans="1:6">
      <c r="A8" s="5">
        <v>3</v>
      </c>
      <c r="B8" s="6" t="s">
        <v>10</v>
      </c>
      <c r="C8" s="137">
        <v>158282150</v>
      </c>
      <c r="D8" s="137">
        <v>158282150</v>
      </c>
      <c r="E8" s="137">
        <v>158282150</v>
      </c>
      <c r="F8" s="7">
        <v>158282150</v>
      </c>
    </row>
    <row r="9" spans="1:6">
      <c r="A9" s="5">
        <v>4</v>
      </c>
      <c r="B9" s="6" t="s">
        <v>11</v>
      </c>
      <c r="C9" s="137">
        <v>4817100</v>
      </c>
      <c r="D9" s="137">
        <v>4817100</v>
      </c>
      <c r="E9" s="137">
        <v>4817100</v>
      </c>
      <c r="F9" s="7">
        <v>4817100</v>
      </c>
    </row>
    <row r="10" spans="1:6">
      <c r="A10" s="5">
        <v>5</v>
      </c>
      <c r="B10" s="6" t="s">
        <v>12</v>
      </c>
      <c r="C10" s="137">
        <v>141386828</v>
      </c>
      <c r="D10" s="137">
        <v>141386828</v>
      </c>
      <c r="E10" s="137">
        <v>141386828</v>
      </c>
      <c r="F10" s="7">
        <v>142191828</v>
      </c>
    </row>
    <row r="11" spans="1:6">
      <c r="A11" s="5">
        <v>6</v>
      </c>
      <c r="B11" s="6" t="s">
        <v>13</v>
      </c>
      <c r="C11" s="137">
        <v>180000</v>
      </c>
      <c r="D11" s="137">
        <v>180000</v>
      </c>
      <c r="E11" s="137">
        <v>180000</v>
      </c>
      <c r="F11" s="7">
        <v>180000</v>
      </c>
    </row>
    <row r="12" spans="1:6">
      <c r="A12" s="5">
        <v>7</v>
      </c>
      <c r="B12" s="6" t="s">
        <v>14</v>
      </c>
      <c r="C12" s="137">
        <v>478500</v>
      </c>
      <c r="D12" s="137">
        <v>478500</v>
      </c>
      <c r="E12" s="137">
        <v>478500</v>
      </c>
      <c r="F12" s="7">
        <v>478500</v>
      </c>
    </row>
    <row r="13" spans="1:6">
      <c r="A13" s="5">
        <v>8</v>
      </c>
      <c r="B13" s="6" t="s">
        <v>15</v>
      </c>
      <c r="C13" s="137">
        <v>17000000</v>
      </c>
      <c r="D13" s="137">
        <v>17000000</v>
      </c>
      <c r="E13" s="137">
        <v>17000000</v>
      </c>
      <c r="F13" s="7">
        <v>17000000</v>
      </c>
    </row>
    <row r="14" spans="1:6" ht="15.75" thickBot="1">
      <c r="A14" s="8">
        <v>9</v>
      </c>
      <c r="B14" s="6" t="s">
        <v>16</v>
      </c>
      <c r="C14" s="137">
        <v>69000</v>
      </c>
      <c r="D14" s="137">
        <v>69000</v>
      </c>
      <c r="E14" s="137">
        <v>69000</v>
      </c>
      <c r="F14" s="7">
        <v>69000</v>
      </c>
    </row>
    <row r="15" spans="1:6" ht="15.75" thickBot="1">
      <c r="A15" s="9"/>
      <c r="B15" s="10" t="s">
        <v>17</v>
      </c>
      <c r="C15" s="136">
        <f>SUM(C6:C14)</f>
        <v>329713578</v>
      </c>
      <c r="D15" s="136">
        <f>SUM(D6:D14)</f>
        <v>329713578</v>
      </c>
      <c r="E15" s="136">
        <f>SUM(E6:E14)</f>
        <v>329713578</v>
      </c>
      <c r="F15" s="11">
        <f>SUM(F6:F14)</f>
        <v>330518578</v>
      </c>
    </row>
    <row r="16" spans="1:6" ht="15" customHeight="1">
      <c r="A16" s="1"/>
      <c r="B16" s="2"/>
      <c r="C16" s="2"/>
      <c r="D16" s="2"/>
      <c r="E16" s="2"/>
      <c r="F16" s="2"/>
    </row>
    <row r="17" spans="1:6" ht="18.75" hidden="1">
      <c r="A17" s="138" t="s">
        <v>18</v>
      </c>
      <c r="B17" s="138"/>
      <c r="C17" s="138"/>
      <c r="D17" s="138"/>
      <c r="E17" s="138"/>
      <c r="F17" s="138"/>
    </row>
    <row r="18" spans="1:6" s="13" customFormat="1" ht="5.0999999999999996" hidden="1" customHeight="1" thickBot="1">
      <c r="A18" s="12"/>
      <c r="B18" s="12"/>
      <c r="C18" s="12"/>
      <c r="D18" s="12"/>
      <c r="E18" s="12"/>
      <c r="F18" s="12"/>
    </row>
    <row r="19" spans="1:6" ht="15.75" hidden="1" thickBot="1">
      <c r="A19" s="139" t="s">
        <v>2</v>
      </c>
      <c r="B19" s="141" t="s">
        <v>3</v>
      </c>
      <c r="C19" s="14"/>
      <c r="D19" s="14"/>
      <c r="E19" s="14"/>
      <c r="F19" s="3" t="str">
        <f>F4</f>
        <v>MINGGU 1</v>
      </c>
    </row>
    <row r="20" spans="1:6" ht="15.75" hidden="1" thickBot="1">
      <c r="A20" s="140"/>
      <c r="B20" s="142"/>
      <c r="C20" s="15"/>
      <c r="D20" s="15"/>
      <c r="E20" s="15"/>
      <c r="F20" s="16">
        <f>F5</f>
        <v>44835</v>
      </c>
    </row>
    <row r="21" spans="1:6" hidden="1">
      <c r="A21" s="17">
        <v>1</v>
      </c>
      <c r="B21" s="6" t="s">
        <v>19</v>
      </c>
      <c r="C21" s="6"/>
      <c r="D21" s="6"/>
      <c r="E21" s="6"/>
      <c r="F21" s="7">
        <v>5350000</v>
      </c>
    </row>
    <row r="22" spans="1:6" hidden="1">
      <c r="A22" s="5">
        <v>2</v>
      </c>
      <c r="B22" s="6" t="s">
        <v>20</v>
      </c>
      <c r="C22" s="6"/>
      <c r="D22" s="6"/>
      <c r="E22" s="6"/>
      <c r="F22" s="7">
        <v>90770000</v>
      </c>
    </row>
    <row r="23" spans="1:6" hidden="1">
      <c r="A23" s="5">
        <v>3</v>
      </c>
      <c r="B23" s="6" t="s">
        <v>10</v>
      </c>
      <c r="C23" s="6"/>
      <c r="D23" s="6"/>
      <c r="E23" s="6"/>
      <c r="F23" s="7">
        <v>69825650</v>
      </c>
    </row>
    <row r="24" spans="1:6" hidden="1">
      <c r="A24" s="5">
        <v>4</v>
      </c>
      <c r="B24" s="6" t="s">
        <v>21</v>
      </c>
      <c r="C24" s="6"/>
      <c r="D24" s="6"/>
      <c r="E24" s="6"/>
      <c r="F24" s="7">
        <v>148000</v>
      </c>
    </row>
    <row r="25" spans="1:6" hidden="1">
      <c r="A25" s="5">
        <v>5</v>
      </c>
      <c r="B25" s="6" t="s">
        <v>12</v>
      </c>
      <c r="C25" s="6"/>
      <c r="D25" s="6"/>
      <c r="E25" s="6"/>
      <c r="F25" s="7">
        <v>7112276</v>
      </c>
    </row>
    <row r="26" spans="1:6" hidden="1">
      <c r="A26" s="5">
        <v>6</v>
      </c>
      <c r="B26" s="6" t="s">
        <v>22</v>
      </c>
      <c r="C26" s="6"/>
      <c r="D26" s="6"/>
      <c r="E26" s="6"/>
      <c r="F26" s="7">
        <v>4133193</v>
      </c>
    </row>
    <row r="27" spans="1:6" hidden="1">
      <c r="A27" s="5">
        <v>7</v>
      </c>
      <c r="B27" s="6" t="s">
        <v>23</v>
      </c>
      <c r="C27" s="6"/>
      <c r="D27" s="6"/>
      <c r="E27" s="6"/>
      <c r="F27" s="7">
        <v>1450000</v>
      </c>
    </row>
    <row r="28" spans="1:6" hidden="1">
      <c r="A28" s="5">
        <v>8</v>
      </c>
      <c r="B28" s="6" t="s">
        <v>13</v>
      </c>
      <c r="C28" s="6"/>
      <c r="D28" s="6"/>
      <c r="E28" s="6"/>
      <c r="F28" s="7">
        <v>376000</v>
      </c>
    </row>
    <row r="29" spans="1:6" hidden="1">
      <c r="A29" s="5">
        <v>9</v>
      </c>
      <c r="B29" s="18" t="s">
        <v>24</v>
      </c>
      <c r="C29" s="18"/>
      <c r="D29" s="18"/>
      <c r="E29" s="18"/>
      <c r="F29" s="19">
        <v>5622000</v>
      </c>
    </row>
    <row r="30" spans="1:6" ht="15.75" hidden="1" thickBot="1">
      <c r="A30" s="8">
        <v>10</v>
      </c>
      <c r="B30" s="20" t="s">
        <v>25</v>
      </c>
      <c r="C30" s="20"/>
      <c r="D30" s="20"/>
      <c r="E30" s="20"/>
      <c r="F30" s="21">
        <v>839300</v>
      </c>
    </row>
    <row r="31" spans="1:6" ht="15.75" hidden="1" thickBot="1">
      <c r="A31" s="9"/>
      <c r="B31" s="10" t="s">
        <v>17</v>
      </c>
      <c r="C31" s="10"/>
      <c r="D31" s="10"/>
      <c r="E31" s="10"/>
      <c r="F31" s="11">
        <f>SUM(F21:F30)</f>
        <v>185626419</v>
      </c>
    </row>
    <row r="32" spans="1:6" ht="15" hidden="1" customHeight="1">
      <c r="A32" s="1"/>
      <c r="B32" s="2"/>
      <c r="C32" s="2"/>
      <c r="D32" s="2"/>
      <c r="E32" s="2"/>
      <c r="F32" s="2"/>
    </row>
    <row r="33" spans="1:6" ht="18.75">
      <c r="A33" s="138" t="s">
        <v>26</v>
      </c>
      <c r="B33" s="138"/>
      <c r="C33" s="138"/>
      <c r="D33" s="138"/>
      <c r="E33" s="138"/>
      <c r="F33" s="138"/>
    </row>
    <row r="34" spans="1:6" ht="5.0999999999999996" customHeight="1" thickBot="1">
      <c r="A34" s="12"/>
      <c r="B34" s="12"/>
      <c r="C34" s="12"/>
      <c r="D34" s="12"/>
      <c r="E34" s="12"/>
      <c r="F34" s="12"/>
    </row>
    <row r="35" spans="1:6" ht="15.75" thickBot="1">
      <c r="A35" s="139" t="s">
        <v>2</v>
      </c>
      <c r="B35" s="141" t="s">
        <v>3</v>
      </c>
      <c r="C35" s="3" t="s">
        <v>4</v>
      </c>
      <c r="D35" s="3" t="s">
        <v>5</v>
      </c>
      <c r="E35" s="3" t="s">
        <v>6</v>
      </c>
      <c r="F35" s="3" t="str">
        <f>F19</f>
        <v>MINGGU 1</v>
      </c>
    </row>
    <row r="36" spans="1:6" ht="15.75" thickBot="1">
      <c r="A36" s="140"/>
      <c r="B36" s="142"/>
      <c r="C36" s="4">
        <v>44814</v>
      </c>
      <c r="D36" s="4">
        <v>44821</v>
      </c>
      <c r="E36" s="4">
        <v>44828</v>
      </c>
      <c r="F36" s="4">
        <f>F20</f>
        <v>44835</v>
      </c>
    </row>
    <row r="37" spans="1:6">
      <c r="A37" s="5">
        <v>1</v>
      </c>
      <c r="B37" s="6" t="s">
        <v>27</v>
      </c>
      <c r="C37" s="7">
        <v>2200000</v>
      </c>
      <c r="D37" s="7">
        <v>2200000</v>
      </c>
      <c r="E37" s="7">
        <v>2200000</v>
      </c>
      <c r="F37" s="22">
        <v>2200000</v>
      </c>
    </row>
    <row r="38" spans="1:6">
      <c r="A38" s="5">
        <v>2</v>
      </c>
      <c r="B38" s="6" t="s">
        <v>11</v>
      </c>
      <c r="C38" s="7">
        <v>2248500</v>
      </c>
      <c r="D38" s="7">
        <v>2248500</v>
      </c>
      <c r="E38" s="7">
        <v>2248500</v>
      </c>
      <c r="F38" s="7">
        <v>2248500</v>
      </c>
    </row>
    <row r="39" spans="1:6">
      <c r="A39" s="5">
        <v>3</v>
      </c>
      <c r="B39" s="6" t="s">
        <v>28</v>
      </c>
      <c r="C39" s="7">
        <v>292000</v>
      </c>
      <c r="D39" s="7">
        <v>292000</v>
      </c>
      <c r="E39" s="7">
        <v>292000</v>
      </c>
      <c r="F39" s="7">
        <v>292000</v>
      </c>
    </row>
    <row r="40" spans="1:6">
      <c r="A40" s="5">
        <v>4</v>
      </c>
      <c r="B40" s="6" t="s">
        <v>13</v>
      </c>
      <c r="C40" s="7">
        <v>2188000</v>
      </c>
      <c r="D40" s="7">
        <v>2188000</v>
      </c>
      <c r="E40" s="7">
        <v>2188000</v>
      </c>
      <c r="F40" s="7">
        <v>2188000</v>
      </c>
    </row>
    <row r="41" spans="1:6">
      <c r="A41" s="5">
        <v>5</v>
      </c>
      <c r="B41" s="6" t="s">
        <v>24</v>
      </c>
      <c r="C41" s="7">
        <v>16978310</v>
      </c>
      <c r="D41" s="7">
        <v>16978310</v>
      </c>
      <c r="E41" s="7">
        <v>16978310</v>
      </c>
      <c r="F41" s="7">
        <v>16978310</v>
      </c>
    </row>
    <row r="42" spans="1:6">
      <c r="A42" s="5">
        <v>6</v>
      </c>
      <c r="B42" s="6" t="s">
        <v>29</v>
      </c>
      <c r="C42" s="7">
        <v>12087500</v>
      </c>
      <c r="D42" s="7">
        <v>12087500</v>
      </c>
      <c r="E42" s="7">
        <v>12087500</v>
      </c>
      <c r="F42" s="7">
        <v>12087500</v>
      </c>
    </row>
    <row r="43" spans="1:6" ht="15.75" thickBot="1">
      <c r="A43" s="5">
        <v>7</v>
      </c>
      <c r="B43" s="6" t="s">
        <v>25</v>
      </c>
      <c r="C43" s="7">
        <v>14729500</v>
      </c>
      <c r="D43" s="7">
        <v>14729500</v>
      </c>
      <c r="E43" s="7">
        <v>14729500</v>
      </c>
      <c r="F43" s="7">
        <v>14729500</v>
      </c>
    </row>
    <row r="44" spans="1:6" ht="15.75" thickBot="1">
      <c r="A44" s="9"/>
      <c r="B44" s="10" t="s">
        <v>17</v>
      </c>
      <c r="C44" s="11">
        <f>SUM(C37:C43)</f>
        <v>50723810</v>
      </c>
      <c r="D44" s="11">
        <f>SUM(D37:D43)</f>
        <v>50723810</v>
      </c>
      <c r="E44" s="11">
        <f>SUM(E37:E43)</f>
        <v>50723810</v>
      </c>
      <c r="F44" s="11">
        <f>SUM(F37:F43)</f>
        <v>50723810</v>
      </c>
    </row>
    <row r="45" spans="1:6" ht="15" customHeight="1">
      <c r="A45" s="1"/>
      <c r="B45" s="2"/>
      <c r="C45" s="2"/>
      <c r="D45" s="2"/>
      <c r="E45" s="2"/>
      <c r="F45" s="23"/>
    </row>
    <row r="46" spans="1:6" ht="18.75" hidden="1">
      <c r="A46" s="138" t="s">
        <v>30</v>
      </c>
      <c r="B46" s="138"/>
      <c r="C46" s="138"/>
      <c r="D46" s="138"/>
      <c r="E46" s="138"/>
      <c r="F46" s="138"/>
    </row>
    <row r="47" spans="1:6" ht="5.0999999999999996" hidden="1" customHeight="1" thickBot="1">
      <c r="A47" s="1"/>
      <c r="B47" s="2"/>
      <c r="C47" s="2"/>
      <c r="D47" s="2"/>
      <c r="E47" s="2"/>
      <c r="F47" s="2"/>
    </row>
    <row r="48" spans="1:6" ht="15.75" hidden="1" thickBot="1">
      <c r="A48" s="139" t="s">
        <v>2</v>
      </c>
      <c r="B48" s="141" t="s">
        <v>3</v>
      </c>
      <c r="C48" s="14"/>
      <c r="D48" s="14"/>
      <c r="E48" s="14"/>
      <c r="F48" s="3" t="str">
        <f>F35</f>
        <v>MINGGU 1</v>
      </c>
    </row>
    <row r="49" spans="1:6" ht="15.75" hidden="1" thickBot="1">
      <c r="A49" s="140"/>
      <c r="B49" s="142"/>
      <c r="C49" s="15"/>
      <c r="D49" s="15"/>
      <c r="E49" s="15"/>
      <c r="F49" s="16">
        <f>F36</f>
        <v>44835</v>
      </c>
    </row>
    <row r="50" spans="1:6" hidden="1">
      <c r="A50" s="5">
        <v>1</v>
      </c>
      <c r="B50" s="6" t="s">
        <v>31</v>
      </c>
      <c r="C50" s="6"/>
      <c r="D50" s="6"/>
      <c r="E50" s="6"/>
      <c r="F50" s="24">
        <f>[1]PENGELUARAN!$E$13</f>
        <v>35000000</v>
      </c>
    </row>
    <row r="51" spans="1:6" hidden="1">
      <c r="A51" s="5">
        <v>2</v>
      </c>
      <c r="B51" s="6" t="s">
        <v>32</v>
      </c>
      <c r="C51" s="6"/>
      <c r="D51" s="6"/>
      <c r="E51" s="6"/>
      <c r="F51" s="24">
        <f>[1]PENGELUARAN!$E$20</f>
        <v>11512500</v>
      </c>
    </row>
    <row r="52" spans="1:6" hidden="1">
      <c r="A52" s="5">
        <v>3</v>
      </c>
      <c r="B52" s="6" t="s">
        <v>10</v>
      </c>
      <c r="C52" s="6"/>
      <c r="D52" s="6"/>
      <c r="E52" s="6"/>
      <c r="F52" s="24">
        <f>[1]PENGELUARAN!$E$35</f>
        <v>247760828</v>
      </c>
    </row>
    <row r="53" spans="1:6" hidden="1">
      <c r="A53" s="5">
        <v>4</v>
      </c>
      <c r="B53" s="6" t="s">
        <v>11</v>
      </c>
      <c r="C53" s="6"/>
      <c r="D53" s="6"/>
      <c r="E53" s="6"/>
      <c r="F53" s="24">
        <f>[1]PENGELUARAN!$E$92</f>
        <v>15495676</v>
      </c>
    </row>
    <row r="54" spans="1:6" hidden="1">
      <c r="A54" s="5">
        <v>5</v>
      </c>
      <c r="B54" s="6" t="s">
        <v>12</v>
      </c>
      <c r="C54" s="6"/>
      <c r="D54" s="6"/>
      <c r="E54" s="6"/>
      <c r="F54" s="24">
        <f>[1]PENGELUARAN!$E$122</f>
        <v>117424322</v>
      </c>
    </row>
    <row r="55" spans="1:6" hidden="1">
      <c r="A55" s="5">
        <v>6</v>
      </c>
      <c r="B55" s="6" t="s">
        <v>13</v>
      </c>
      <c r="C55" s="6"/>
      <c r="D55" s="6"/>
      <c r="E55" s="6"/>
      <c r="F55" s="7">
        <f>[1]PENGELUARAN!$E$151</f>
        <v>2306500</v>
      </c>
    </row>
    <row r="56" spans="1:6" hidden="1">
      <c r="A56" s="5">
        <v>7</v>
      </c>
      <c r="B56" s="6" t="s">
        <v>28</v>
      </c>
      <c r="C56" s="6"/>
      <c r="D56" s="6"/>
      <c r="E56" s="6"/>
      <c r="F56" s="7">
        <f>[1]PENGELUARAN!$E$193</f>
        <v>2385500</v>
      </c>
    </row>
    <row r="57" spans="1:6" hidden="1">
      <c r="A57" s="5">
        <v>8</v>
      </c>
      <c r="B57" s="6" t="s">
        <v>27</v>
      </c>
      <c r="C57" s="6"/>
      <c r="D57" s="6"/>
      <c r="E57" s="6"/>
      <c r="F57" s="7">
        <f>[1]PENGELUARAN!$E$198</f>
        <v>101000</v>
      </c>
    </row>
    <row r="58" spans="1:6" ht="15.75" hidden="1" thickBot="1">
      <c r="A58" s="8">
        <v>9</v>
      </c>
      <c r="B58" s="6" t="s">
        <v>25</v>
      </c>
      <c r="C58" s="6"/>
      <c r="D58" s="6"/>
      <c r="E58" s="6"/>
      <c r="F58" s="7">
        <f>[1]PENGELUARAN!$E$259</f>
        <v>15659300</v>
      </c>
    </row>
    <row r="59" spans="1:6" ht="15.75" hidden="1" thickBot="1">
      <c r="A59" s="9"/>
      <c r="B59" s="10" t="s">
        <v>17</v>
      </c>
      <c r="C59" s="10"/>
      <c r="D59" s="10"/>
      <c r="E59" s="10"/>
      <c r="F59" s="11">
        <f>SUM(F50:F58)</f>
        <v>447645626</v>
      </c>
    </row>
    <row r="60" spans="1:6" hidden="1">
      <c r="A60" s="1"/>
      <c r="B60" s="2"/>
      <c r="C60" s="2"/>
      <c r="D60" s="2"/>
      <c r="E60" s="2"/>
      <c r="F60" s="2"/>
    </row>
    <row r="61" spans="1:6" ht="18.75" hidden="1">
      <c r="A61" s="138" t="s">
        <v>33</v>
      </c>
      <c r="B61" s="138"/>
      <c r="C61" s="138"/>
      <c r="D61" s="138"/>
      <c r="E61" s="138"/>
      <c r="F61" s="138"/>
    </row>
    <row r="62" spans="1:6" ht="5.0999999999999996" hidden="1" customHeight="1" thickBot="1">
      <c r="A62" s="1"/>
      <c r="B62" s="2"/>
      <c r="C62" s="2"/>
      <c r="D62" s="2"/>
      <c r="E62" s="2"/>
      <c r="F62" s="2"/>
    </row>
    <row r="63" spans="1:6" hidden="1">
      <c r="A63" s="139" t="s">
        <v>2</v>
      </c>
      <c r="B63" s="141" t="s">
        <v>3</v>
      </c>
      <c r="C63" s="25"/>
      <c r="D63" s="25"/>
      <c r="E63" s="25"/>
      <c r="F63" s="26" t="str">
        <f>F48</f>
        <v>MINGGU 1</v>
      </c>
    </row>
    <row r="64" spans="1:6" ht="15.75" hidden="1" thickBot="1">
      <c r="A64" s="140"/>
      <c r="B64" s="142"/>
      <c r="C64" s="27"/>
      <c r="D64" s="27"/>
      <c r="E64" s="27"/>
      <c r="F64" s="28">
        <f>F49</f>
        <v>44835</v>
      </c>
    </row>
    <row r="65" spans="1:6" ht="15.75" hidden="1" thickBot="1">
      <c r="A65" s="5">
        <v>1</v>
      </c>
      <c r="B65" s="6" t="s">
        <v>28</v>
      </c>
      <c r="C65" s="29"/>
      <c r="D65" s="29"/>
      <c r="E65" s="29"/>
      <c r="F65" s="30">
        <v>1000000</v>
      </c>
    </row>
    <row r="66" spans="1:6" ht="15.75" hidden="1" thickBot="1">
      <c r="A66" s="9"/>
      <c r="B66" s="10" t="s">
        <v>17</v>
      </c>
      <c r="C66" s="10"/>
      <c r="D66" s="10"/>
      <c r="E66" s="10"/>
      <c r="F66" s="11">
        <f>SUM(F65)</f>
        <v>1000000</v>
      </c>
    </row>
    <row r="67" spans="1:6" hidden="1">
      <c r="A67" s="1"/>
      <c r="B67" s="2"/>
      <c r="C67" s="2"/>
      <c r="D67" s="2"/>
      <c r="E67" s="2"/>
      <c r="F67" s="2"/>
    </row>
    <row r="68" spans="1:6" ht="18.75">
      <c r="A68" s="138" t="s">
        <v>34</v>
      </c>
      <c r="B68" s="138"/>
      <c r="C68" s="138"/>
      <c r="D68" s="138"/>
      <c r="E68" s="138"/>
      <c r="F68" s="138"/>
    </row>
    <row r="69" spans="1:6" ht="5.0999999999999996" customHeight="1" thickBot="1">
      <c r="A69" s="1"/>
      <c r="B69" s="2"/>
      <c r="C69" s="2"/>
      <c r="D69" s="2"/>
      <c r="E69" s="2"/>
      <c r="F69" s="2"/>
    </row>
    <row r="70" spans="1:6" ht="15.75" thickBot="1">
      <c r="A70" s="139" t="s">
        <v>2</v>
      </c>
      <c r="B70" s="141" t="s">
        <v>3</v>
      </c>
      <c r="C70" s="3" t="s">
        <v>4</v>
      </c>
      <c r="D70" s="3" t="s">
        <v>5</v>
      </c>
      <c r="E70" s="3" t="s">
        <v>6</v>
      </c>
      <c r="F70" s="26" t="str">
        <f>F63</f>
        <v>MINGGU 1</v>
      </c>
    </row>
    <row r="71" spans="1:6" ht="15.75" thickBot="1">
      <c r="A71" s="140"/>
      <c r="B71" s="142"/>
      <c r="C71" s="4">
        <v>44814</v>
      </c>
      <c r="D71" s="4">
        <v>44821</v>
      </c>
      <c r="E71" s="4">
        <v>44828</v>
      </c>
      <c r="F71" s="31">
        <f>F64</f>
        <v>44835</v>
      </c>
    </row>
    <row r="72" spans="1:6">
      <c r="A72" s="5">
        <v>1</v>
      </c>
      <c r="B72" s="6" t="s">
        <v>35</v>
      </c>
      <c r="C72" s="35">
        <v>50000000</v>
      </c>
      <c r="D72" s="35">
        <v>50000000</v>
      </c>
      <c r="E72" s="35">
        <v>50000000</v>
      </c>
      <c r="F72" s="33">
        <v>50000000</v>
      </c>
    </row>
    <row r="73" spans="1:6">
      <c r="A73" s="5">
        <v>2</v>
      </c>
      <c r="B73" s="6" t="s">
        <v>24</v>
      </c>
      <c r="C73" s="32">
        <v>9367500</v>
      </c>
      <c r="D73" s="32">
        <v>9367500</v>
      </c>
      <c r="E73" s="32">
        <v>9367500</v>
      </c>
      <c r="F73" s="33">
        <v>9367500</v>
      </c>
    </row>
    <row r="74" spans="1:6">
      <c r="A74" s="5">
        <v>3</v>
      </c>
      <c r="B74" s="6" t="s">
        <v>23</v>
      </c>
      <c r="C74" s="32">
        <v>10457500</v>
      </c>
      <c r="D74" s="32">
        <v>10457500</v>
      </c>
      <c r="E74" s="32">
        <v>10457500</v>
      </c>
      <c r="F74" s="33">
        <v>10457500</v>
      </c>
    </row>
    <row r="75" spans="1:6">
      <c r="A75" s="5">
        <v>4</v>
      </c>
      <c r="B75" s="6" t="s">
        <v>13</v>
      </c>
      <c r="C75" s="32">
        <v>1222000</v>
      </c>
      <c r="D75" s="32">
        <v>1222000</v>
      </c>
      <c r="E75" s="32">
        <v>1222000</v>
      </c>
      <c r="F75" s="33">
        <v>1222000</v>
      </c>
    </row>
    <row r="76" spans="1:6">
      <c r="A76" s="5">
        <v>5</v>
      </c>
      <c r="B76" s="6" t="s">
        <v>36</v>
      </c>
      <c r="C76" s="32">
        <v>5575000</v>
      </c>
      <c r="D76" s="32">
        <v>5575000</v>
      </c>
      <c r="E76" s="32">
        <v>5575000</v>
      </c>
      <c r="F76" s="33">
        <v>5575000</v>
      </c>
    </row>
    <row r="77" spans="1:6" ht="15.75" thickBot="1">
      <c r="A77" s="5">
        <v>6</v>
      </c>
      <c r="B77" s="6" t="s">
        <v>37</v>
      </c>
      <c r="C77" s="32">
        <v>35365300</v>
      </c>
      <c r="D77" s="32">
        <v>35365300</v>
      </c>
      <c r="E77" s="32">
        <v>35365300</v>
      </c>
      <c r="F77" s="32">
        <v>35365300</v>
      </c>
    </row>
    <row r="78" spans="1:6" ht="15.75" thickBot="1">
      <c r="A78" s="9"/>
      <c r="B78" s="10" t="s">
        <v>17</v>
      </c>
      <c r="C78" s="11">
        <f>SUM(C73:C77)</f>
        <v>61987300</v>
      </c>
      <c r="D78" s="11">
        <f>SUM(D73:D77)</f>
        <v>61987300</v>
      </c>
      <c r="E78" s="11">
        <f>SUM(E73:E77)</f>
        <v>61987300</v>
      </c>
      <c r="F78" s="11">
        <f>SUM(F72:F77)</f>
        <v>111987300</v>
      </c>
    </row>
    <row r="79" spans="1:6">
      <c r="A79" s="1"/>
      <c r="B79" s="2"/>
      <c r="C79" s="2"/>
      <c r="D79" s="2"/>
      <c r="E79" s="2"/>
      <c r="F79" s="2"/>
    </row>
    <row r="80" spans="1:6" ht="18.75">
      <c r="A80" s="138" t="s">
        <v>38</v>
      </c>
      <c r="B80" s="138"/>
      <c r="C80" s="138"/>
      <c r="D80" s="138"/>
      <c r="E80" s="138"/>
      <c r="F80" s="138"/>
    </row>
    <row r="81" spans="1:6" ht="5.0999999999999996" customHeight="1" thickBot="1">
      <c r="A81" s="1"/>
      <c r="B81" s="2"/>
      <c r="C81" s="2"/>
      <c r="D81" s="2"/>
      <c r="E81" s="2"/>
      <c r="F81" s="2"/>
    </row>
    <row r="82" spans="1:6" ht="15.75" thickBot="1">
      <c r="A82" s="139" t="s">
        <v>2</v>
      </c>
      <c r="B82" s="141" t="s">
        <v>3</v>
      </c>
      <c r="C82" s="3" t="s">
        <v>4</v>
      </c>
      <c r="D82" s="34" t="str">
        <f>D70</f>
        <v>MINGGU 3</v>
      </c>
      <c r="E82" s="3" t="s">
        <v>6</v>
      </c>
      <c r="F82" s="34" t="str">
        <f>F70</f>
        <v>MINGGU 1</v>
      </c>
    </row>
    <row r="83" spans="1:6" ht="15.75" thickBot="1">
      <c r="A83" s="140"/>
      <c r="B83" s="142"/>
      <c r="C83" s="4">
        <v>44814</v>
      </c>
      <c r="D83" s="31">
        <f>D71</f>
        <v>44821</v>
      </c>
      <c r="E83" s="4">
        <v>44828</v>
      </c>
      <c r="F83" s="31">
        <f>F71</f>
        <v>44835</v>
      </c>
    </row>
    <row r="84" spans="1:6">
      <c r="A84" s="5">
        <v>1</v>
      </c>
      <c r="B84" s="6" t="s">
        <v>39</v>
      </c>
      <c r="C84" s="32">
        <v>2500000</v>
      </c>
      <c r="D84" s="32">
        <v>2500000</v>
      </c>
      <c r="E84" s="32">
        <v>2500000</v>
      </c>
      <c r="F84" s="35">
        <v>2500000</v>
      </c>
    </row>
    <row r="85" spans="1:6">
      <c r="A85" s="5">
        <v>2</v>
      </c>
      <c r="B85" s="6" t="s">
        <v>40</v>
      </c>
      <c r="C85" s="32">
        <v>135000000</v>
      </c>
      <c r="D85" s="32">
        <v>135000000</v>
      </c>
      <c r="E85" s="32">
        <v>135000000</v>
      </c>
      <c r="F85" s="35">
        <v>135000000</v>
      </c>
    </row>
    <row r="86" spans="1:6">
      <c r="A86" s="5">
        <v>3</v>
      </c>
      <c r="B86" s="6" t="s">
        <v>41</v>
      </c>
      <c r="C86" s="32">
        <v>57792000</v>
      </c>
      <c r="D86" s="32">
        <v>57792000</v>
      </c>
      <c r="E86" s="32">
        <v>57792000</v>
      </c>
      <c r="F86" s="35">
        <v>57792000</v>
      </c>
    </row>
    <row r="87" spans="1:6">
      <c r="A87" s="5">
        <v>4</v>
      </c>
      <c r="B87" s="6" t="s">
        <v>42</v>
      </c>
      <c r="C87" s="32">
        <v>5000000</v>
      </c>
      <c r="D87" s="32">
        <v>5000000</v>
      </c>
      <c r="E87" s="32">
        <v>5000000</v>
      </c>
      <c r="F87" s="35">
        <v>5000000</v>
      </c>
    </row>
    <row r="88" spans="1:6">
      <c r="A88" s="5">
        <v>5</v>
      </c>
      <c r="B88" s="6" t="s">
        <v>43</v>
      </c>
      <c r="C88" s="32">
        <v>8500000</v>
      </c>
      <c r="D88" s="32">
        <v>8500000</v>
      </c>
      <c r="E88" s="32">
        <v>8500000</v>
      </c>
      <c r="F88" s="35">
        <v>8500000</v>
      </c>
    </row>
    <row r="89" spans="1:6">
      <c r="A89" s="5">
        <v>6</v>
      </c>
      <c r="B89" s="6" t="s">
        <v>10</v>
      </c>
      <c r="C89" s="32">
        <v>183360500</v>
      </c>
      <c r="D89" s="32">
        <v>183360500</v>
      </c>
      <c r="E89" s="32">
        <v>183360500</v>
      </c>
      <c r="F89" s="35">
        <v>183360500</v>
      </c>
    </row>
    <row r="90" spans="1:6">
      <c r="A90" s="5">
        <v>7</v>
      </c>
      <c r="B90" s="6" t="s">
        <v>11</v>
      </c>
      <c r="C90" s="32">
        <v>14268100</v>
      </c>
      <c r="D90" s="32">
        <v>14268100</v>
      </c>
      <c r="E90" s="32">
        <v>14268100</v>
      </c>
      <c r="F90" s="35">
        <v>14340100</v>
      </c>
    </row>
    <row r="91" spans="1:6">
      <c r="A91" s="5">
        <v>8</v>
      </c>
      <c r="B91" s="6" t="s">
        <v>27</v>
      </c>
      <c r="C91" s="32">
        <v>4300800</v>
      </c>
      <c r="D91" s="32">
        <v>4300800</v>
      </c>
      <c r="E91" s="32">
        <v>4300800</v>
      </c>
      <c r="F91" s="35">
        <v>4300800</v>
      </c>
    </row>
    <row r="92" spans="1:6">
      <c r="A92" s="5">
        <v>9</v>
      </c>
      <c r="B92" s="6" t="s">
        <v>12</v>
      </c>
      <c r="C92" s="32">
        <v>85863500</v>
      </c>
      <c r="D92" s="32">
        <v>85863500</v>
      </c>
      <c r="E92" s="32">
        <v>85863500</v>
      </c>
      <c r="F92" s="35">
        <v>85863500</v>
      </c>
    </row>
    <row r="93" spans="1:6">
      <c r="A93" s="5">
        <v>10</v>
      </c>
      <c r="B93" s="6" t="s">
        <v>13</v>
      </c>
      <c r="C93" s="32">
        <v>7963300</v>
      </c>
      <c r="D93" s="32">
        <v>7963300</v>
      </c>
      <c r="E93" s="32">
        <v>7963300</v>
      </c>
      <c r="F93" s="35">
        <v>7963300</v>
      </c>
    </row>
    <row r="94" spans="1:6">
      <c r="A94" s="5">
        <v>11</v>
      </c>
      <c r="B94" s="6" t="s">
        <v>36</v>
      </c>
      <c r="C94" s="32">
        <v>8453500</v>
      </c>
      <c r="D94" s="32">
        <v>8453500</v>
      </c>
      <c r="E94" s="32">
        <v>8453500</v>
      </c>
      <c r="F94" s="35">
        <v>8453500</v>
      </c>
    </row>
    <row r="95" spans="1:6">
      <c r="A95" s="5">
        <v>13</v>
      </c>
      <c r="B95" s="6" t="s">
        <v>25</v>
      </c>
      <c r="C95" s="32">
        <v>8598000</v>
      </c>
      <c r="D95" s="32">
        <v>8598000</v>
      </c>
      <c r="E95" s="32">
        <v>8598000</v>
      </c>
      <c r="F95" s="32">
        <v>8958000</v>
      </c>
    </row>
    <row r="96" spans="1:6" ht="15.75" thickBot="1">
      <c r="A96" s="36">
        <v>13</v>
      </c>
      <c r="B96" s="6" t="s">
        <v>44</v>
      </c>
      <c r="C96" s="32">
        <v>1808700</v>
      </c>
      <c r="D96" s="32">
        <v>1808700</v>
      </c>
      <c r="E96" s="32">
        <v>1808700</v>
      </c>
      <c r="F96" s="32">
        <v>1808700</v>
      </c>
    </row>
    <row r="97" spans="1:8" ht="15.75" thickBot="1">
      <c r="A97" s="9"/>
      <c r="B97" s="10" t="s">
        <v>17</v>
      </c>
      <c r="C97" s="11">
        <f>SUM(C84:C96)</f>
        <v>523408400</v>
      </c>
      <c r="D97" s="11">
        <f>SUM(D84:D96)</f>
        <v>523408400</v>
      </c>
      <c r="E97" s="11">
        <f>SUM(E84:E96)</f>
        <v>523408400</v>
      </c>
      <c r="F97" s="11">
        <f>SUM(F84:F96)</f>
        <v>523840400</v>
      </c>
      <c r="H97" s="41"/>
    </row>
    <row r="98" spans="1:8">
      <c r="A98" s="37"/>
      <c r="B98" s="37"/>
      <c r="C98" s="37"/>
      <c r="D98" s="37"/>
      <c r="E98" s="37"/>
      <c r="F98" s="38"/>
    </row>
    <row r="99" spans="1:8" ht="18.75" hidden="1">
      <c r="A99" s="138" t="s">
        <v>45</v>
      </c>
      <c r="B99" s="138"/>
      <c r="C99" s="138"/>
      <c r="D99" s="138"/>
      <c r="E99" s="138"/>
      <c r="F99" s="138"/>
    </row>
    <row r="100" spans="1:8" ht="5.0999999999999996" hidden="1" customHeight="1" thickBot="1">
      <c r="A100" s="1"/>
      <c r="B100" s="2"/>
      <c r="C100" s="2"/>
      <c r="D100" s="2"/>
      <c r="E100" s="2"/>
      <c r="F100" s="2"/>
    </row>
    <row r="101" spans="1:8" ht="15.75" hidden="1" thickBot="1">
      <c r="A101" s="139" t="s">
        <v>2</v>
      </c>
      <c r="B101" s="141" t="s">
        <v>3</v>
      </c>
      <c r="C101" s="3" t="s">
        <v>4</v>
      </c>
      <c r="D101" s="3"/>
      <c r="E101" s="3"/>
      <c r="F101" s="3" t="str">
        <f>F82</f>
        <v>MINGGU 1</v>
      </c>
    </row>
    <row r="102" spans="1:8" ht="15.75" hidden="1" thickBot="1">
      <c r="A102" s="140"/>
      <c r="B102" s="142"/>
      <c r="C102" s="16">
        <v>44814</v>
      </c>
      <c r="D102" s="16"/>
      <c r="E102" s="16"/>
      <c r="F102" s="16">
        <f>F83</f>
        <v>44835</v>
      </c>
    </row>
    <row r="103" spans="1:8" hidden="1">
      <c r="A103" s="5">
        <v>1</v>
      </c>
      <c r="B103" s="6" t="s">
        <v>46</v>
      </c>
      <c r="C103" s="32">
        <v>0</v>
      </c>
      <c r="D103" s="32"/>
      <c r="E103" s="32"/>
      <c r="F103" s="32">
        <f>'[2]Petro 1 Pak Andik'!$E$9</f>
        <v>0</v>
      </c>
    </row>
    <row r="104" spans="1:8" hidden="1">
      <c r="A104" s="5">
        <v>2</v>
      </c>
      <c r="B104" s="6" t="s">
        <v>24</v>
      </c>
      <c r="C104" s="32">
        <v>238500</v>
      </c>
      <c r="D104" s="32"/>
      <c r="E104" s="32"/>
      <c r="F104" s="32">
        <f>'[2]Petro 1 Pak Andik'!$E$22</f>
        <v>238500</v>
      </c>
    </row>
    <row r="105" spans="1:8" hidden="1">
      <c r="A105" s="5">
        <v>3</v>
      </c>
      <c r="B105" s="6" t="s">
        <v>11</v>
      </c>
      <c r="C105" s="32">
        <v>10292217</v>
      </c>
      <c r="D105" s="32"/>
      <c r="E105" s="32"/>
      <c r="F105" s="32">
        <f>'[2]Petro 1 Pak Andik'!$E$63</f>
        <v>10292217</v>
      </c>
    </row>
    <row r="106" spans="1:8" hidden="1">
      <c r="A106" s="5">
        <v>4</v>
      </c>
      <c r="B106" s="6" t="s">
        <v>47</v>
      </c>
      <c r="C106" s="32">
        <v>1200000</v>
      </c>
      <c r="D106" s="32"/>
      <c r="E106" s="32"/>
      <c r="F106" s="32">
        <f>'[2]Petro 1 Pak Andik'!$E$66</f>
        <v>1200000</v>
      </c>
    </row>
    <row r="107" spans="1:8" hidden="1">
      <c r="A107" s="5">
        <v>5</v>
      </c>
      <c r="B107" s="6" t="s">
        <v>12</v>
      </c>
      <c r="C107" s="32">
        <v>24581375</v>
      </c>
      <c r="D107" s="32"/>
      <c r="E107" s="32"/>
      <c r="F107" s="32">
        <f>'[2]Petro 1'!$E$71</f>
        <v>24581375</v>
      </c>
    </row>
    <row r="108" spans="1:8" hidden="1">
      <c r="A108" s="5">
        <v>6</v>
      </c>
      <c r="B108" s="6" t="s">
        <v>13</v>
      </c>
      <c r="C108" s="32">
        <v>126000</v>
      </c>
      <c r="D108" s="32"/>
      <c r="E108" s="32"/>
      <c r="F108" s="32">
        <f>'[2]Petro 1 Pak Andik'!$E$83</f>
        <v>126000</v>
      </c>
    </row>
    <row r="109" spans="1:8" hidden="1">
      <c r="A109" s="5">
        <v>7</v>
      </c>
      <c r="B109" s="6" t="s">
        <v>28</v>
      </c>
      <c r="C109" s="32">
        <v>1279250</v>
      </c>
      <c r="D109" s="32"/>
      <c r="E109" s="32"/>
      <c r="F109" s="32">
        <f>'[2]Petro 1'!$E$99</f>
        <v>1279250</v>
      </c>
    </row>
    <row r="110" spans="1:8" hidden="1">
      <c r="A110" s="5">
        <v>8</v>
      </c>
      <c r="B110" s="6" t="s">
        <v>48</v>
      </c>
      <c r="C110" s="32">
        <v>697000</v>
      </c>
      <c r="D110" s="32"/>
      <c r="E110" s="32"/>
      <c r="F110" s="32">
        <f>'[2]Petro 1 Pak Andik'!$E$110</f>
        <v>697000</v>
      </c>
    </row>
    <row r="111" spans="1:8" hidden="1">
      <c r="A111" s="5">
        <v>9</v>
      </c>
      <c r="B111" s="6" t="s">
        <v>27</v>
      </c>
      <c r="C111" s="32">
        <v>582000</v>
      </c>
      <c r="D111" s="32"/>
      <c r="E111" s="32"/>
      <c r="F111" s="32">
        <f>'[2]Petro 1'!$E$120</f>
        <v>582000</v>
      </c>
    </row>
    <row r="112" spans="1:8" hidden="1">
      <c r="A112" s="5">
        <v>10</v>
      </c>
      <c r="B112" s="6" t="s">
        <v>49</v>
      </c>
      <c r="C112" s="32">
        <v>0</v>
      </c>
      <c r="D112" s="32"/>
      <c r="E112" s="32"/>
      <c r="F112" s="32">
        <f>'[2]Petro 1'!$E$127</f>
        <v>0</v>
      </c>
    </row>
    <row r="113" spans="1:6" hidden="1">
      <c r="A113" s="5">
        <v>11</v>
      </c>
      <c r="B113" s="6" t="s">
        <v>50</v>
      </c>
      <c r="C113" s="32">
        <v>5093000</v>
      </c>
      <c r="D113" s="32"/>
      <c r="E113" s="32"/>
      <c r="F113" s="32">
        <f>'[2]Petro 1 Pak Andik'!$E$143</f>
        <v>5093000</v>
      </c>
    </row>
    <row r="114" spans="1:6" hidden="1">
      <c r="A114" s="36">
        <v>12</v>
      </c>
      <c r="B114" s="6" t="s">
        <v>51</v>
      </c>
      <c r="C114" s="32">
        <v>2500000</v>
      </c>
      <c r="D114" s="32"/>
      <c r="E114" s="32"/>
      <c r="F114" s="32">
        <f>'[2]Petro 1'!$E$145</f>
        <v>2500000</v>
      </c>
    </row>
    <row r="115" spans="1:6" ht="15.75" hidden="1" thickBot="1">
      <c r="A115" s="9"/>
      <c r="B115" s="10" t="s">
        <v>17</v>
      </c>
      <c r="C115" s="11">
        <f>SUM(C103:C114)</f>
        <v>46589342</v>
      </c>
      <c r="D115" s="11"/>
      <c r="E115" s="11"/>
      <c r="F115" s="11">
        <f>SUM(F103:F114)</f>
        <v>46589342</v>
      </c>
    </row>
    <row r="116" spans="1:6" hidden="1">
      <c r="A116" s="37"/>
      <c r="B116" s="37"/>
      <c r="C116" s="37"/>
      <c r="D116" s="37"/>
      <c r="E116" s="37"/>
      <c r="F116" s="38"/>
    </row>
    <row r="117" spans="1:6" ht="18.75">
      <c r="A117" s="138" t="s">
        <v>52</v>
      </c>
      <c r="B117" s="138"/>
      <c r="C117" s="138"/>
      <c r="D117" s="138"/>
      <c r="E117" s="138"/>
      <c r="F117" s="138"/>
    </row>
    <row r="118" spans="1:6" ht="5.0999999999999996" customHeight="1" thickBot="1">
      <c r="A118" s="1"/>
      <c r="B118" s="2"/>
      <c r="C118" s="2"/>
      <c r="D118" s="2"/>
      <c r="E118" s="2"/>
      <c r="F118" s="2"/>
    </row>
    <row r="119" spans="1:6" ht="15.75" thickBot="1">
      <c r="A119" s="139" t="s">
        <v>2</v>
      </c>
      <c r="B119" s="141" t="s">
        <v>3</v>
      </c>
      <c r="C119" s="3" t="s">
        <v>4</v>
      </c>
      <c r="D119" s="3" t="s">
        <v>5</v>
      </c>
      <c r="E119" s="3" t="s">
        <v>6</v>
      </c>
      <c r="F119" s="3" t="str">
        <f>F101</f>
        <v>MINGGU 1</v>
      </c>
    </row>
    <row r="120" spans="1:6" ht="15.75" thickBot="1">
      <c r="A120" s="140"/>
      <c r="B120" s="142"/>
      <c r="C120" s="4">
        <v>44814</v>
      </c>
      <c r="D120" s="4">
        <v>44821</v>
      </c>
      <c r="E120" s="4">
        <v>44828</v>
      </c>
      <c r="F120" s="4">
        <f>F102</f>
        <v>44835</v>
      </c>
    </row>
    <row r="121" spans="1:6">
      <c r="A121" s="5">
        <v>1</v>
      </c>
      <c r="B121" s="6" t="s">
        <v>24</v>
      </c>
      <c r="C121" s="32">
        <v>356000</v>
      </c>
      <c r="D121" s="32">
        <v>356000</v>
      </c>
      <c r="E121" s="32">
        <v>356000</v>
      </c>
      <c r="F121" s="32">
        <v>396000</v>
      </c>
    </row>
    <row r="122" spans="1:6">
      <c r="A122" s="5">
        <v>2</v>
      </c>
      <c r="B122" s="6" t="s">
        <v>11</v>
      </c>
      <c r="C122" s="32">
        <v>7578911</v>
      </c>
      <c r="D122" s="32">
        <v>7578911</v>
      </c>
      <c r="E122" s="32">
        <v>7578911</v>
      </c>
      <c r="F122" s="32">
        <v>7578911</v>
      </c>
    </row>
    <row r="123" spans="1:6">
      <c r="A123" s="5">
        <v>3</v>
      </c>
      <c r="B123" s="6" t="s">
        <v>12</v>
      </c>
      <c r="C123" s="32">
        <v>19705625</v>
      </c>
      <c r="D123" s="32">
        <v>19705625</v>
      </c>
      <c r="E123" s="32">
        <v>19705625</v>
      </c>
      <c r="F123" s="32">
        <v>19705625</v>
      </c>
    </row>
    <row r="124" spans="1:6">
      <c r="A124" s="5">
        <v>4</v>
      </c>
      <c r="B124" s="6" t="s">
        <v>13</v>
      </c>
      <c r="C124" s="32">
        <v>10000</v>
      </c>
      <c r="D124" s="32">
        <v>10000</v>
      </c>
      <c r="E124" s="32">
        <v>10000</v>
      </c>
      <c r="F124" s="32">
        <v>10000</v>
      </c>
    </row>
    <row r="125" spans="1:6">
      <c r="A125" s="5">
        <v>5</v>
      </c>
      <c r="B125" s="6" t="s">
        <v>28</v>
      </c>
      <c r="C125" s="32">
        <v>1720000</v>
      </c>
      <c r="D125" s="32">
        <v>1720000</v>
      </c>
      <c r="E125" s="32">
        <v>1720000</v>
      </c>
      <c r="F125" s="32">
        <v>1720000</v>
      </c>
    </row>
    <row r="126" spans="1:6">
      <c r="A126" s="5">
        <v>6</v>
      </c>
      <c r="B126" s="6" t="s">
        <v>48</v>
      </c>
      <c r="C126" s="32">
        <v>179200</v>
      </c>
      <c r="D126" s="32">
        <v>179200</v>
      </c>
      <c r="E126" s="32">
        <v>179200</v>
      </c>
      <c r="F126" s="32">
        <v>179200</v>
      </c>
    </row>
    <row r="127" spans="1:6">
      <c r="A127" s="5">
        <v>7</v>
      </c>
      <c r="B127" s="6" t="s">
        <v>53</v>
      </c>
      <c r="C127" s="32">
        <v>2894000</v>
      </c>
      <c r="D127" s="32">
        <v>2894000</v>
      </c>
      <c r="E127" s="32">
        <v>2894000</v>
      </c>
      <c r="F127" s="32">
        <v>1894000</v>
      </c>
    </row>
    <row r="128" spans="1:6">
      <c r="A128" s="5">
        <v>8</v>
      </c>
      <c r="B128" s="6" t="s">
        <v>25</v>
      </c>
      <c r="C128" s="32">
        <v>398500</v>
      </c>
      <c r="D128" s="32">
        <v>398500</v>
      </c>
      <c r="E128" s="32">
        <v>398500</v>
      </c>
      <c r="F128" s="32">
        <v>398500</v>
      </c>
    </row>
    <row r="129" spans="1:8" ht="15.75" thickBot="1">
      <c r="A129" s="5">
        <v>9</v>
      </c>
      <c r="B129" s="6" t="s">
        <v>173</v>
      </c>
      <c r="C129" s="32">
        <v>0</v>
      </c>
      <c r="D129" s="32">
        <v>0</v>
      </c>
      <c r="E129" s="32">
        <v>0</v>
      </c>
      <c r="F129" s="32">
        <v>0</v>
      </c>
    </row>
    <row r="130" spans="1:8" ht="15.75" thickBot="1">
      <c r="A130" s="9"/>
      <c r="B130" s="10" t="s">
        <v>17</v>
      </c>
      <c r="C130" s="11">
        <f>SUM(C121:C129)</f>
        <v>32842236</v>
      </c>
      <c r="D130" s="11">
        <f>SUM(D121:D129)</f>
        <v>32842236</v>
      </c>
      <c r="E130" s="11">
        <f>SUM(E121:E129)</f>
        <v>32842236</v>
      </c>
      <c r="F130" s="11">
        <f>SUM(F121:F129)</f>
        <v>31882236</v>
      </c>
    </row>
    <row r="131" spans="1:8">
      <c r="A131" s="37"/>
      <c r="B131" s="37"/>
      <c r="C131" s="37"/>
      <c r="D131" s="37"/>
      <c r="E131" s="37"/>
      <c r="F131" s="38"/>
    </row>
    <row r="132" spans="1:8" ht="18.75">
      <c r="A132" s="138" t="s">
        <v>54</v>
      </c>
      <c r="B132" s="138"/>
      <c r="C132" s="138"/>
      <c r="D132" s="138"/>
      <c r="E132" s="138"/>
      <c r="F132" s="138"/>
    </row>
    <row r="133" spans="1:8" ht="5.0999999999999996" customHeight="1" thickBot="1">
      <c r="A133" s="1"/>
      <c r="B133" s="2"/>
      <c r="C133" s="2"/>
      <c r="D133" s="2"/>
      <c r="E133" s="2"/>
      <c r="F133" s="2"/>
    </row>
    <row r="134" spans="1:8" ht="15.75" thickBot="1">
      <c r="A134" s="139" t="s">
        <v>2</v>
      </c>
      <c r="B134" s="141" t="s">
        <v>3</v>
      </c>
      <c r="C134" s="3" t="s">
        <v>4</v>
      </c>
      <c r="D134" s="3" t="s">
        <v>5</v>
      </c>
      <c r="E134" s="3" t="s">
        <v>6</v>
      </c>
      <c r="F134" s="3" t="str">
        <f>F119</f>
        <v>MINGGU 1</v>
      </c>
    </row>
    <row r="135" spans="1:8" ht="15.75" thickBot="1">
      <c r="A135" s="140"/>
      <c r="B135" s="142"/>
      <c r="C135" s="4">
        <v>44814</v>
      </c>
      <c r="D135" s="4">
        <v>44821</v>
      </c>
      <c r="E135" s="4">
        <v>44828</v>
      </c>
      <c r="F135" s="4">
        <f>F120</f>
        <v>44835</v>
      </c>
    </row>
    <row r="136" spans="1:8">
      <c r="A136" s="5">
        <v>1</v>
      </c>
      <c r="B136" s="6" t="s">
        <v>55</v>
      </c>
      <c r="C136" s="32">
        <v>1300000</v>
      </c>
      <c r="D136" s="32">
        <v>4300000</v>
      </c>
      <c r="E136" s="32">
        <v>4300000</v>
      </c>
      <c r="F136" s="32">
        <v>4300000</v>
      </c>
    </row>
    <row r="137" spans="1:8">
      <c r="A137" s="5">
        <v>2</v>
      </c>
      <c r="B137" s="6" t="s">
        <v>10</v>
      </c>
      <c r="C137" s="32">
        <v>4805000</v>
      </c>
      <c r="D137" s="32">
        <v>4805000</v>
      </c>
      <c r="E137" s="32">
        <v>4805000</v>
      </c>
      <c r="F137" s="32">
        <v>4805000</v>
      </c>
    </row>
    <row r="138" spans="1:8">
      <c r="A138" s="5">
        <v>3</v>
      </c>
      <c r="B138" s="6" t="s">
        <v>11</v>
      </c>
      <c r="C138" s="32">
        <v>672000</v>
      </c>
      <c r="D138" s="32">
        <v>672000</v>
      </c>
      <c r="E138" s="32">
        <v>672000</v>
      </c>
      <c r="F138" s="32">
        <v>707000</v>
      </c>
      <c r="H138" s="41"/>
    </row>
    <row r="139" spans="1:8">
      <c r="A139" s="5">
        <v>4</v>
      </c>
      <c r="B139" s="6" t="s">
        <v>12</v>
      </c>
      <c r="C139" s="32">
        <v>3842000</v>
      </c>
      <c r="D139" s="32">
        <v>3842000</v>
      </c>
      <c r="E139" s="32">
        <v>3842000</v>
      </c>
      <c r="F139" s="32">
        <v>4072000</v>
      </c>
      <c r="H139" s="41"/>
    </row>
    <row r="140" spans="1:8" ht="15.75" thickBot="1">
      <c r="A140" s="36">
        <v>5</v>
      </c>
      <c r="B140" s="6" t="s">
        <v>57</v>
      </c>
      <c r="C140" s="32">
        <v>0</v>
      </c>
      <c r="D140" s="32">
        <v>0</v>
      </c>
      <c r="E140" s="32">
        <v>0</v>
      </c>
      <c r="F140" s="32">
        <v>289000</v>
      </c>
    </row>
    <row r="141" spans="1:8" ht="15.75" thickBot="1">
      <c r="A141" s="9"/>
      <c r="B141" s="10" t="s">
        <v>17</v>
      </c>
      <c r="C141" s="11">
        <f>SUM(C136:C139)</f>
        <v>10619000</v>
      </c>
      <c r="D141" s="11">
        <f>SUM(D136:D139)</f>
        <v>13619000</v>
      </c>
      <c r="E141" s="11">
        <f>SUM(E136:E139)</f>
        <v>13619000</v>
      </c>
      <c r="F141" s="11">
        <f>SUM(F136:F140)</f>
        <v>14173000</v>
      </c>
      <c r="H141" s="41"/>
    </row>
    <row r="142" spans="1:8">
      <c r="A142" s="37"/>
      <c r="B142" s="37"/>
      <c r="C142" s="37"/>
      <c r="D142" s="37"/>
      <c r="E142" s="37"/>
      <c r="F142" s="38"/>
    </row>
    <row r="143" spans="1:8" ht="18.75">
      <c r="A143" s="138" t="s">
        <v>58</v>
      </c>
      <c r="B143" s="138"/>
      <c r="C143" s="138"/>
      <c r="D143" s="138"/>
      <c r="E143" s="138"/>
      <c r="F143" s="138"/>
    </row>
    <row r="144" spans="1:8" ht="5.0999999999999996" customHeight="1" thickBot="1">
      <c r="A144" s="1"/>
      <c r="B144" s="2"/>
      <c r="C144" s="2"/>
      <c r="D144" s="2"/>
      <c r="E144" s="2"/>
      <c r="F144" s="2"/>
    </row>
    <row r="145" spans="1:8" ht="15.75" thickBot="1">
      <c r="A145" s="139" t="s">
        <v>2</v>
      </c>
      <c r="B145" s="141" t="s">
        <v>3</v>
      </c>
      <c r="C145" s="3" t="s">
        <v>4</v>
      </c>
      <c r="D145" s="3" t="s">
        <v>5</v>
      </c>
      <c r="E145" s="3" t="s">
        <v>6</v>
      </c>
      <c r="F145" s="3" t="str">
        <f>F134</f>
        <v>MINGGU 1</v>
      </c>
    </row>
    <row r="146" spans="1:8" ht="15.75" thickBot="1">
      <c r="A146" s="140"/>
      <c r="B146" s="142"/>
      <c r="C146" s="4">
        <v>44814</v>
      </c>
      <c r="D146" s="4">
        <v>44821</v>
      </c>
      <c r="E146" s="4">
        <v>44828</v>
      </c>
      <c r="F146" s="4">
        <f>F135</f>
        <v>44835</v>
      </c>
    </row>
    <row r="147" spans="1:8">
      <c r="A147" s="5">
        <v>1</v>
      </c>
      <c r="B147" s="6" t="s">
        <v>24</v>
      </c>
      <c r="C147" s="32">
        <v>2827127</v>
      </c>
      <c r="D147" s="32">
        <v>2827127</v>
      </c>
      <c r="E147" s="32">
        <v>2827127</v>
      </c>
      <c r="F147" s="32">
        <v>2827127</v>
      </c>
    </row>
    <row r="148" spans="1:8">
      <c r="A148" s="5">
        <v>2</v>
      </c>
      <c r="B148" s="6" t="s">
        <v>11</v>
      </c>
      <c r="C148" s="32">
        <v>208000</v>
      </c>
      <c r="D148" s="32">
        <v>208000</v>
      </c>
      <c r="E148" s="32">
        <v>208000</v>
      </c>
      <c r="F148" s="32">
        <v>208000</v>
      </c>
    </row>
    <row r="149" spans="1:8">
      <c r="A149" s="5">
        <v>3</v>
      </c>
      <c r="B149" s="6" t="s">
        <v>12</v>
      </c>
      <c r="C149" s="32">
        <v>4325000</v>
      </c>
      <c r="D149" s="32">
        <v>4325000</v>
      </c>
      <c r="E149" s="32">
        <v>4325000</v>
      </c>
      <c r="F149" s="32">
        <v>4325000</v>
      </c>
    </row>
    <row r="150" spans="1:8">
      <c r="A150" s="5">
        <v>4</v>
      </c>
      <c r="B150" s="6" t="s">
        <v>13</v>
      </c>
      <c r="C150" s="32">
        <v>1690700</v>
      </c>
      <c r="D150" s="32">
        <v>1690700</v>
      </c>
      <c r="E150" s="32">
        <v>1690700</v>
      </c>
      <c r="F150" s="32">
        <v>1690700</v>
      </c>
    </row>
    <row r="151" spans="1:8">
      <c r="A151" s="5">
        <v>5</v>
      </c>
      <c r="B151" s="6" t="s">
        <v>28</v>
      </c>
      <c r="C151" s="32">
        <v>1229500</v>
      </c>
      <c r="D151" s="32">
        <v>1229500</v>
      </c>
      <c r="E151" s="32">
        <v>1229500</v>
      </c>
      <c r="F151" s="32">
        <v>1229500</v>
      </c>
    </row>
    <row r="152" spans="1:8">
      <c r="A152" s="5">
        <v>6</v>
      </c>
      <c r="B152" s="6" t="s">
        <v>59</v>
      </c>
      <c r="C152" s="32">
        <v>2676002</v>
      </c>
      <c r="D152" s="32">
        <v>2676002</v>
      </c>
      <c r="E152" s="32">
        <v>2676002</v>
      </c>
      <c r="F152" s="32">
        <v>2676002</v>
      </c>
    </row>
    <row r="153" spans="1:8">
      <c r="A153" s="5">
        <v>7</v>
      </c>
      <c r="B153" s="6" t="s">
        <v>27</v>
      </c>
      <c r="C153" s="32">
        <v>64000</v>
      </c>
      <c r="D153" s="32">
        <v>64000</v>
      </c>
      <c r="E153" s="32">
        <v>64000</v>
      </c>
      <c r="F153" s="32">
        <v>64000</v>
      </c>
    </row>
    <row r="154" spans="1:8">
      <c r="A154" s="5">
        <v>8</v>
      </c>
      <c r="B154" s="6" t="s">
        <v>60</v>
      </c>
      <c r="C154" s="32">
        <v>4264000</v>
      </c>
      <c r="D154" s="32">
        <v>4264000</v>
      </c>
      <c r="E154" s="32">
        <v>4264000</v>
      </c>
      <c r="F154" s="32">
        <v>4264000</v>
      </c>
    </row>
    <row r="155" spans="1:8" ht="15.75" thickBot="1">
      <c r="A155" s="5">
        <v>9</v>
      </c>
      <c r="B155" s="6" t="s">
        <v>25</v>
      </c>
      <c r="C155" s="32">
        <v>4606602</v>
      </c>
      <c r="D155" s="32">
        <v>4606602</v>
      </c>
      <c r="E155" s="32">
        <v>4606602</v>
      </c>
      <c r="F155" s="32">
        <v>4606602</v>
      </c>
    </row>
    <row r="156" spans="1:8" ht="15.75" thickBot="1">
      <c r="A156" s="9"/>
      <c r="B156" s="10" t="s">
        <v>17</v>
      </c>
      <c r="C156" s="11">
        <f>SUM(C147:C155)</f>
        <v>21890931</v>
      </c>
      <c r="D156" s="11">
        <f>SUM(D147:D155)</f>
        <v>21890931</v>
      </c>
      <c r="E156" s="11">
        <f>SUM(E147:E155)</f>
        <v>21890931</v>
      </c>
      <c r="F156" s="11">
        <f>SUM(F147:F155)</f>
        <v>21890931</v>
      </c>
      <c r="H156" s="41">
        <f>F156+F78</f>
        <v>133878231</v>
      </c>
    </row>
    <row r="157" spans="1:8">
      <c r="A157" s="37"/>
      <c r="B157" s="37"/>
      <c r="C157" s="37"/>
      <c r="D157" s="37"/>
      <c r="E157" s="37"/>
      <c r="F157" s="38"/>
    </row>
    <row r="158" spans="1:8" ht="18.75">
      <c r="A158" s="138" t="s">
        <v>61</v>
      </c>
      <c r="B158" s="138"/>
      <c r="C158" s="138"/>
      <c r="D158" s="138"/>
      <c r="E158" s="138"/>
      <c r="F158" s="138"/>
    </row>
    <row r="159" spans="1:8" ht="5.0999999999999996" customHeight="1" thickBot="1">
      <c r="A159" s="1"/>
      <c r="B159" s="2"/>
      <c r="C159" s="2"/>
      <c r="D159" s="2"/>
      <c r="E159" s="2"/>
      <c r="F159" s="2"/>
    </row>
    <row r="160" spans="1:8" ht="15.75" thickBot="1">
      <c r="A160" s="139" t="s">
        <v>2</v>
      </c>
      <c r="B160" s="141" t="s">
        <v>3</v>
      </c>
      <c r="C160" s="3" t="s">
        <v>4</v>
      </c>
      <c r="D160" s="3" t="s">
        <v>5</v>
      </c>
      <c r="E160" s="3" t="s">
        <v>6</v>
      </c>
      <c r="F160" s="3" t="str">
        <f>F145</f>
        <v>MINGGU 1</v>
      </c>
    </row>
    <row r="161" spans="1:6" ht="15.75" thickBot="1">
      <c r="A161" s="140"/>
      <c r="B161" s="142"/>
      <c r="C161" s="4">
        <v>44814</v>
      </c>
      <c r="D161" s="4">
        <v>44821</v>
      </c>
      <c r="E161" s="4">
        <v>44828</v>
      </c>
      <c r="F161" s="4">
        <f>F146</f>
        <v>44835</v>
      </c>
    </row>
    <row r="162" spans="1:6">
      <c r="A162" s="5">
        <v>1</v>
      </c>
      <c r="B162" s="6" t="s">
        <v>63</v>
      </c>
      <c r="C162" s="32">
        <v>78500000</v>
      </c>
      <c r="D162" s="32">
        <v>78500000</v>
      </c>
      <c r="E162" s="32">
        <v>26000000</v>
      </c>
      <c r="F162" s="35">
        <v>26000000</v>
      </c>
    </row>
    <row r="163" spans="1:6">
      <c r="A163" s="5">
        <v>2</v>
      </c>
      <c r="B163" s="6" t="s">
        <v>64</v>
      </c>
      <c r="C163" s="32">
        <v>0</v>
      </c>
      <c r="D163" s="32">
        <v>0</v>
      </c>
      <c r="E163" s="32">
        <v>0</v>
      </c>
      <c r="F163" s="35">
        <v>60314625</v>
      </c>
    </row>
    <row r="164" spans="1:6">
      <c r="A164" s="5">
        <v>3</v>
      </c>
      <c r="B164" s="6" t="s">
        <v>65</v>
      </c>
      <c r="C164" s="32">
        <v>0</v>
      </c>
      <c r="D164" s="32">
        <v>0</v>
      </c>
      <c r="E164" s="32">
        <v>0</v>
      </c>
      <c r="F164" s="35">
        <v>6187500</v>
      </c>
    </row>
    <row r="165" spans="1:6">
      <c r="A165" s="5">
        <v>4</v>
      </c>
      <c r="B165" s="6" t="s">
        <v>10</v>
      </c>
      <c r="C165" s="32">
        <v>5832000</v>
      </c>
      <c r="D165" s="32">
        <v>10322000</v>
      </c>
      <c r="E165" s="32">
        <v>11756000</v>
      </c>
      <c r="F165" s="35">
        <v>11982000</v>
      </c>
    </row>
    <row r="166" spans="1:6">
      <c r="A166" s="5">
        <v>5</v>
      </c>
      <c r="B166" s="6" t="s">
        <v>11</v>
      </c>
      <c r="C166" s="32">
        <v>738000</v>
      </c>
      <c r="D166" s="32">
        <v>803000</v>
      </c>
      <c r="E166" s="32">
        <v>5875500</v>
      </c>
      <c r="F166" s="35">
        <v>5875500</v>
      </c>
    </row>
    <row r="167" spans="1:6">
      <c r="A167" s="5">
        <v>6</v>
      </c>
      <c r="B167" s="6" t="s">
        <v>12</v>
      </c>
      <c r="C167" s="32">
        <v>29525000</v>
      </c>
      <c r="D167" s="32">
        <v>30470000</v>
      </c>
      <c r="E167" s="32">
        <v>30470000</v>
      </c>
      <c r="F167" s="35">
        <v>98301916</v>
      </c>
    </row>
    <row r="168" spans="1:6">
      <c r="A168" s="5">
        <v>7</v>
      </c>
      <c r="B168" s="6" t="s">
        <v>67</v>
      </c>
      <c r="C168" s="32">
        <v>737000</v>
      </c>
      <c r="D168" s="32">
        <v>1235500</v>
      </c>
      <c r="E168" s="32">
        <v>1751000</v>
      </c>
      <c r="F168" s="35">
        <v>1145000</v>
      </c>
    </row>
    <row r="169" spans="1:6">
      <c r="A169" s="5">
        <v>8</v>
      </c>
      <c r="B169" s="6" t="s">
        <v>13</v>
      </c>
      <c r="C169" s="32">
        <v>215000</v>
      </c>
      <c r="D169" s="32">
        <v>295000</v>
      </c>
      <c r="E169" s="32">
        <v>652100</v>
      </c>
      <c r="F169" s="35">
        <v>722600</v>
      </c>
    </row>
    <row r="170" spans="1:6">
      <c r="A170" s="5">
        <v>9</v>
      </c>
      <c r="B170" s="6" t="s">
        <v>68</v>
      </c>
      <c r="C170" s="32">
        <v>1306000</v>
      </c>
      <c r="D170" s="32">
        <v>1456000</v>
      </c>
      <c r="E170" s="32">
        <v>2545500</v>
      </c>
      <c r="F170" s="35">
        <v>6045500</v>
      </c>
    </row>
    <row r="171" spans="1:6">
      <c r="A171" s="5">
        <v>10</v>
      </c>
      <c r="B171" s="6" t="s">
        <v>23</v>
      </c>
      <c r="C171" s="32">
        <v>1925000</v>
      </c>
      <c r="D171" s="32">
        <v>1925000</v>
      </c>
      <c r="E171" s="32">
        <v>1925000</v>
      </c>
      <c r="F171" s="35">
        <v>1925000</v>
      </c>
    </row>
    <row r="172" spans="1:6">
      <c r="A172" s="5">
        <v>11</v>
      </c>
      <c r="B172" s="6" t="s">
        <v>27</v>
      </c>
      <c r="C172" s="32">
        <v>12955500</v>
      </c>
      <c r="D172" s="32">
        <v>12710500</v>
      </c>
      <c r="E172" s="32">
        <v>13688500</v>
      </c>
      <c r="F172" s="32">
        <v>13795500</v>
      </c>
    </row>
    <row r="173" spans="1:6">
      <c r="A173" s="36">
        <v>12</v>
      </c>
      <c r="B173" s="6" t="s">
        <v>48</v>
      </c>
      <c r="C173" s="32">
        <v>5048000</v>
      </c>
      <c r="D173" s="32">
        <v>5848000</v>
      </c>
      <c r="E173" s="32">
        <v>6018000</v>
      </c>
      <c r="F173" s="32">
        <v>6033000</v>
      </c>
    </row>
    <row r="174" spans="1:6">
      <c r="A174" s="36">
        <v>13</v>
      </c>
      <c r="B174" s="6" t="s">
        <v>70</v>
      </c>
      <c r="C174" s="32">
        <v>0</v>
      </c>
      <c r="D174" s="32">
        <v>0</v>
      </c>
      <c r="E174" s="32">
        <v>1900000</v>
      </c>
      <c r="F174" s="32">
        <v>18177000</v>
      </c>
    </row>
    <row r="175" spans="1:6">
      <c r="A175" s="36">
        <v>14</v>
      </c>
      <c r="B175" s="6" t="s">
        <v>71</v>
      </c>
      <c r="C175" s="32">
        <v>0</v>
      </c>
      <c r="D175" s="32">
        <v>0</v>
      </c>
      <c r="E175" s="32">
        <v>0</v>
      </c>
      <c r="F175" s="32">
        <v>681000</v>
      </c>
    </row>
    <row r="176" spans="1:6" ht="15.75" thickBot="1">
      <c r="A176" s="36">
        <v>15</v>
      </c>
      <c r="B176" s="6" t="s">
        <v>25</v>
      </c>
      <c r="C176" s="32">
        <v>833500</v>
      </c>
      <c r="D176" s="32">
        <v>1066500</v>
      </c>
      <c r="E176" s="32">
        <v>1119000</v>
      </c>
      <c r="F176" s="32">
        <v>3774337</v>
      </c>
    </row>
    <row r="177" spans="1:6" ht="15.75" thickBot="1">
      <c r="A177" s="9"/>
      <c r="B177" s="10" t="s">
        <v>17</v>
      </c>
      <c r="C177" s="11">
        <f>SUM(C162:C176)</f>
        <v>137615000</v>
      </c>
      <c r="D177" s="11">
        <f>SUM(D162:D176)</f>
        <v>144631500</v>
      </c>
      <c r="E177" s="11">
        <f>SUM(E162:E176)</f>
        <v>103700600</v>
      </c>
      <c r="F177" s="11">
        <f>SUM(F162:F176)</f>
        <v>260960478</v>
      </c>
    </row>
    <row r="178" spans="1:6">
      <c r="A178" s="37"/>
      <c r="B178" s="2"/>
      <c r="C178" s="2"/>
      <c r="D178" s="2"/>
      <c r="E178" s="2"/>
    </row>
    <row r="179" spans="1:6" ht="18.75">
      <c r="A179" s="138" t="s">
        <v>72</v>
      </c>
      <c r="B179" s="138"/>
      <c r="C179" s="138"/>
      <c r="D179" s="138"/>
      <c r="E179" s="138"/>
      <c r="F179" s="138"/>
    </row>
    <row r="180" spans="1:6" ht="5.0999999999999996" customHeight="1" thickBot="1">
      <c r="A180" s="1"/>
      <c r="B180" s="2"/>
      <c r="C180" s="2"/>
      <c r="D180" s="2"/>
      <c r="E180" s="2"/>
      <c r="F180" s="2"/>
    </row>
    <row r="181" spans="1:6" ht="15.75" thickBot="1">
      <c r="A181" s="139" t="s">
        <v>2</v>
      </c>
      <c r="B181" s="141" t="s">
        <v>3</v>
      </c>
      <c r="C181" s="3" t="s">
        <v>6</v>
      </c>
      <c r="D181" s="3" t="str">
        <f>F160</f>
        <v>MINGGU 1</v>
      </c>
      <c r="E181" s="46"/>
      <c r="F181" s="46"/>
    </row>
    <row r="182" spans="1:6" ht="15.75" thickBot="1">
      <c r="A182" s="140"/>
      <c r="B182" s="142"/>
      <c r="C182" s="4">
        <v>44828</v>
      </c>
      <c r="D182" s="4">
        <f>F161</f>
        <v>44835</v>
      </c>
      <c r="E182" s="47"/>
      <c r="F182" s="47"/>
    </row>
    <row r="183" spans="1:6">
      <c r="A183" s="5">
        <v>1</v>
      </c>
      <c r="B183" s="6" t="s">
        <v>10</v>
      </c>
      <c r="C183" s="32">
        <v>19461620</v>
      </c>
      <c r="D183" s="32">
        <v>19461620</v>
      </c>
      <c r="E183" s="48"/>
      <c r="F183" s="48"/>
    </row>
    <row r="184" spans="1:6" ht="15.75" thickBot="1">
      <c r="A184" s="36">
        <v>2</v>
      </c>
      <c r="B184" s="6" t="s">
        <v>12</v>
      </c>
      <c r="C184" s="32">
        <v>0</v>
      </c>
      <c r="D184" s="32">
        <v>5026500</v>
      </c>
      <c r="E184" s="48"/>
      <c r="F184" s="48"/>
    </row>
    <row r="185" spans="1:6" ht="15.75" thickBot="1">
      <c r="A185" s="9"/>
      <c r="B185" s="10" t="s">
        <v>17</v>
      </c>
      <c r="C185" s="11">
        <f>SUM(C183:C183)</f>
        <v>19461620</v>
      </c>
      <c r="D185" s="11">
        <f>SUM(D183:D184)</f>
        <v>24488120</v>
      </c>
      <c r="E185" s="23"/>
      <c r="F185" s="23"/>
    </row>
    <row r="186" spans="1:6">
      <c r="A186" s="37"/>
      <c r="B186" s="2"/>
      <c r="C186" s="2"/>
      <c r="D186" s="2"/>
      <c r="E186" s="2"/>
    </row>
    <row r="187" spans="1:6">
      <c r="A187" s="37"/>
      <c r="F187" s="49" t="s">
        <v>175</v>
      </c>
    </row>
    <row r="188" spans="1:6">
      <c r="A188" s="37"/>
      <c r="B188" s="37" t="s">
        <v>81</v>
      </c>
      <c r="C188" s="37"/>
      <c r="D188" s="37"/>
      <c r="E188" s="37"/>
      <c r="F188" s="37" t="s">
        <v>82</v>
      </c>
    </row>
    <row r="189" spans="1:6">
      <c r="A189" s="37"/>
      <c r="B189" s="37"/>
      <c r="C189" s="37"/>
      <c r="D189" s="37"/>
      <c r="E189" s="37"/>
      <c r="F189" s="38"/>
    </row>
    <row r="190" spans="1:6">
      <c r="A190" s="50"/>
    </row>
    <row r="191" spans="1:6">
      <c r="A191" s="1"/>
    </row>
    <row r="193" spans="2:6">
      <c r="B193" s="51" t="s">
        <v>83</v>
      </c>
      <c r="C193" s="51"/>
      <c r="D193" s="51"/>
      <c r="E193" s="51"/>
      <c r="F193" s="52" t="s">
        <v>84</v>
      </c>
    </row>
    <row r="194" spans="2:6">
      <c r="F194" s="53" t="s">
        <v>85</v>
      </c>
    </row>
  </sheetData>
  <mergeCells count="40">
    <mergeCell ref="A19:A20"/>
    <mergeCell ref="B19:B20"/>
    <mergeCell ref="A1:F1"/>
    <mergeCell ref="A2:F2"/>
    <mergeCell ref="A4:A5"/>
    <mergeCell ref="B4:B5"/>
    <mergeCell ref="A17:F17"/>
    <mergeCell ref="A33:F33"/>
    <mergeCell ref="A35:A36"/>
    <mergeCell ref="B35:B36"/>
    <mergeCell ref="A46:F46"/>
    <mergeCell ref="A48:A49"/>
    <mergeCell ref="B48:B49"/>
    <mergeCell ref="A61:F61"/>
    <mergeCell ref="A63:A64"/>
    <mergeCell ref="B63:B64"/>
    <mergeCell ref="A68:F68"/>
    <mergeCell ref="A70:A71"/>
    <mergeCell ref="B70:B71"/>
    <mergeCell ref="A80:F80"/>
    <mergeCell ref="A82:A83"/>
    <mergeCell ref="B82:B83"/>
    <mergeCell ref="A99:F99"/>
    <mergeCell ref="A101:A102"/>
    <mergeCell ref="B101:B102"/>
    <mergeCell ref="A117:F117"/>
    <mergeCell ref="A119:A120"/>
    <mergeCell ref="B119:B120"/>
    <mergeCell ref="A132:F132"/>
    <mergeCell ref="A134:A135"/>
    <mergeCell ref="B134:B135"/>
    <mergeCell ref="A179:F179"/>
    <mergeCell ref="A181:A182"/>
    <mergeCell ref="B181:B182"/>
    <mergeCell ref="A143:F143"/>
    <mergeCell ref="A145:A146"/>
    <mergeCell ref="B145:B146"/>
    <mergeCell ref="A158:F158"/>
    <mergeCell ref="A160:A161"/>
    <mergeCell ref="B160:B161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7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REKAP</vt:lpstr>
      <vt:lpstr>'1'!Print_Area</vt:lpstr>
      <vt:lpstr>'5'!Print_Area</vt:lpstr>
      <vt:lpstr>'7'!Print_Area</vt:lpstr>
      <vt:lpstr>REKAP!Print_Area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2022-10-31T01:10:13Z</cp:lastPrinted>
  <dcterms:created xsi:type="dcterms:W3CDTF">2022-10-29T04:53:33Z</dcterms:created>
  <dcterms:modified xsi:type="dcterms:W3CDTF">2022-11-02T07:40:20Z</dcterms:modified>
</cp:coreProperties>
</file>