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3/Fase 2/"/>
    </mc:Choice>
  </mc:AlternateContent>
  <bookViews>
    <workbookView xWindow="0" yWindow="0" windowWidth="23040" windowHeight="9072"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G53" i="1"/>
  <c r="E53" i="1"/>
  <c r="J52" i="1"/>
  <c r="K52" i="1" s="1"/>
  <c r="H52" i="1"/>
  <c r="I52" i="1" s="1"/>
  <c r="G52" i="1"/>
  <c r="E52" i="1"/>
  <c r="J51" i="1"/>
  <c r="K51" i="1" s="1"/>
  <c r="H51" i="1"/>
  <c r="I51" i="1" s="1"/>
  <c r="F51" i="1"/>
  <c r="G51" i="1" s="1"/>
  <c r="D51" i="1"/>
  <c r="E51" i="1" s="1"/>
  <c r="J42" i="1"/>
  <c r="K42" i="1" s="1"/>
  <c r="H42" i="1"/>
  <c r="I42" i="1" s="1"/>
  <c r="G42" i="1"/>
  <c r="E42" i="1"/>
  <c r="J41" i="1"/>
  <c r="K41" i="1" s="1"/>
  <c r="H41" i="1"/>
  <c r="I41" i="1" s="1"/>
  <c r="G41" i="1"/>
  <c r="E41" i="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J30" i="1"/>
  <c r="K30" i="1" s="1"/>
  <c r="H30" i="1"/>
  <c r="I30" i="1" s="1"/>
  <c r="G30" i="1"/>
  <c r="E30" i="1"/>
  <c r="C43" i="1" l="1"/>
  <c r="C44" i="1" s="1"/>
  <c r="C54" i="1"/>
  <c r="C55" i="1" s="1"/>
  <c r="E31" i="1"/>
  <c r="G31" i="1"/>
  <c r="I31" i="1"/>
  <c r="K31" i="1"/>
  <c r="D13" i="1"/>
  <c r="E13" i="1" s="1"/>
  <c r="E14" i="1"/>
  <c r="D15" i="1"/>
  <c r="E15" i="1" s="1"/>
  <c r="D16" i="1"/>
  <c r="E16" i="1" s="1"/>
  <c r="D17" i="1"/>
  <c r="E17" i="1" s="1"/>
  <c r="E18" i="1"/>
  <c r="G19" i="1"/>
  <c r="E19" i="1" l="1"/>
  <c r="H19" i="1"/>
  <c r="I19" i="1" s="1"/>
  <c r="J19" i="1"/>
  <c r="K19" i="1" s="1"/>
  <c r="F16" i="1"/>
  <c r="G16" i="1" s="1"/>
  <c r="H16" i="1"/>
  <c r="I16" i="1" s="1"/>
  <c r="J16" i="1"/>
  <c r="K16" i="1" s="1"/>
  <c r="C24" i="1"/>
  <c r="J18" i="1"/>
  <c r="K18" i="1" s="1"/>
  <c r="I18" i="1"/>
  <c r="G18" i="1"/>
  <c r="J17" i="1"/>
  <c r="K17" i="1" s="1"/>
  <c r="H17" i="1"/>
  <c r="I17" i="1" s="1"/>
  <c r="F17" i="1"/>
  <c r="G17" i="1" s="1"/>
  <c r="J15" i="1"/>
  <c r="K15" i="1" s="1"/>
  <c r="H15" i="1"/>
  <c r="I15" i="1" s="1"/>
  <c r="F15" i="1"/>
  <c r="G15" i="1" s="1"/>
  <c r="J14" i="1"/>
  <c r="H14" i="1"/>
  <c r="I14" i="1" s="1"/>
  <c r="G14" i="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<sst xmlns="http://schemas.openxmlformats.org/spreadsheetml/2006/main" count="147" uniqueCount="81">
  <si>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</si>
  <si>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</si>
  <si>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</si>
  <si>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</si>
  <si>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</si>
  <si>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</si>
  <si>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</si>
  <si>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</si>
  <si>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</si>
  <si>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</si>
  <si>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</si>
  <si>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</si>
  <si>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</si>
  <si>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</si>
  <si>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</si>
  <si>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</si>
  <si>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</si>
  <si>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</si>
  <si>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</si>
  <si>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</si>
  <si>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</si>
  <si>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</si>
  <si>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</si>
  <si>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</si>
  <si>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</si>
  <si>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</si>
  <si>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</si>
  <si>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</si>
  <si>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</si>
  <si>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</si>
  <si>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</si>
  <si>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</si>
  <si>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</si>
  <si>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</si>
  <si>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</si>
  <si>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</si>
  <si>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</si>
  <si>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</si>
  <si>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</si>
  <si>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</si>
  <si>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</si>
  <si>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</si>
  <si>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</si>
  <si>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</si>
  <si>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</si>
  <si>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</si>
  <si>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</si>
  <si>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</si>
  <si>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</si>
  <si>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</si>
  <si>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</si>
  <si>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</si>
  <si>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</si>
  <si>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</si>
  <si>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</si>
  <si>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</si>
  <si>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</si>
  <si>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</si>
  <si>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</si>
  <si>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</si>
  <si>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</si>
  <si>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</si>
  <si>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</si>
  <si>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</si>
  <si>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</si>
  <si>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</si>
  <si>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</si>
  <si>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</si>
  <si>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</si>
  <si>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</si>
  <si>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</si>
  <si>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</si>
  <si>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</si>
  <si>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</si>
  <si>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</si>
  <si>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</si>
  <si>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</si>
  <si>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ABRAHAM ESQUENAZI BRICENO</t>
  </si>
  <si>
    <t>BRAYAN ALEXANDER MIRANDA SAAVEDRA</t>
  </si>
  <si>
    <t>FRANCO EDGARDO NAVARRETE ANTILLANCA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</si>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</sst>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8"/>
      <color rgb="FF262626"/>
      <name val="Open Sans"/>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7" fillId="0" borderId="0" xfId="0" applyFont="1" applyAlignment="1">
      <alignment horizontal="left" vertical="center" inden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5" t="s">
        <v>22</v>
      </c>
      <c r="E2" s="34" t="s">
        <v>7</v>
      </c>
      <c r="F2" s="51"/>
    </row>
    <row r="3" spans="1:6" x14ac:dyDescent="0.3">
      <c r="A3" s="51"/>
      <c r="B3" s="52"/>
      <c r="C3" s="52"/>
      <c r="D3" s="36">
        <v>-0.3</v>
      </c>
      <c r="E3" s="36">
        <v>0</v>
      </c>
      <c r="F3" s="51"/>
    </row>
    <row r="4" spans="1:6" ht="55.2" x14ac:dyDescent="0.3">
      <c r="A4" s="37" t="s">
        <v>30</v>
      </c>
      <c r="B4" s="37" t="s">
        <v>31</v>
      </c>
      <c r="C4" s="37" t="s">
        <v>32</v>
      </c>
      <c r="D4" s="37" t="s">
        <v>33</v>
      </c>
      <c r="E4" s="37" t="s">
        <v>34</v>
      </c>
      <c r="F4" s="38">
        <v>10</v>
      </c>
    </row>
    <row r="5" spans="1:6" ht="82.8" x14ac:dyDescent="0.3">
      <c r="A5" s="41" t="s">
        <v>44</v>
      </c>
      <c r="B5" s="37" t="s">
        <v>45</v>
      </c>
      <c r="C5" s="37" t="s">
        <v>46</v>
      </c>
      <c r="D5" s="37" t="s">
        <v>47</v>
      </c>
      <c r="E5" s="37" t="s">
        <v>48</v>
      </c>
      <c r="F5" s="38">
        <v>20</v>
      </c>
    </row>
    <row r="6" spans="1:6" ht="42" thickBot="1" x14ac:dyDescent="0.35">
      <c r="A6" s="41" t="s">
        <v>49</v>
      </c>
      <c r="B6" s="37" t="s">
        <v>50</v>
      </c>
      <c r="C6" s="37" t="s">
        <v>51</v>
      </c>
      <c r="D6" s="37" t="s">
        <v>52</v>
      </c>
      <c r="E6" s="37" t="s">
        <v>53</v>
      </c>
      <c r="F6" s="38">
        <v>5</v>
      </c>
    </row>
    <row r="7" spans="1:6" ht="69" x14ac:dyDescent="0.3">
      <c r="A7" s="42" t="s">
        <v>54</v>
      </c>
      <c r="B7" s="43" t="s">
        <v>55</v>
      </c>
      <c r="C7" s="43" t="s">
        <v>56</v>
      </c>
      <c r="D7" s="43" t="s">
        <v>57</v>
      </c>
      <c r="E7" s="44" t="s">
        <v>58</v>
      </c>
      <c r="F7" s="38">
        <v>5</v>
      </c>
    </row>
    <row r="8" spans="1:6" ht="41.4" x14ac:dyDescent="0.3">
      <c r="A8" s="41" t="s">
        <v>59</v>
      </c>
      <c r="B8" s="37" t="s">
        <v>60</v>
      </c>
      <c r="C8" s="37" t="s">
        <v>61</v>
      </c>
      <c r="D8" s="37" t="s">
        <v>62</v>
      </c>
      <c r="E8" s="37" t="s">
        <v>63</v>
      </c>
      <c r="F8" s="38">
        <v>5</v>
      </c>
    </row>
    <row r="9" spans="1:6" ht="55.2" x14ac:dyDescent="0.3">
      <c r="A9" s="41" t="s">
        <v>35</v>
      </c>
      <c r="B9" s="37" t="s">
        <v>26</v>
      </c>
      <c r="C9" s="37" t="s">
        <v>23</v>
      </c>
      <c r="D9" s="37" t="s">
        <v>24</v>
      </c>
      <c r="E9" s="37" t="s">
        <v>25</v>
      </c>
      <c r="F9" s="38">
        <v>5</v>
      </c>
    </row>
    <row r="10" spans="1:6" ht="55.2" x14ac:dyDescent="0.3">
      <c r="A10" s="41" t="s">
        <v>64</v>
      </c>
      <c r="B10" s="37" t="s">
        <v>65</v>
      </c>
      <c r="C10" s="37" t="s">
        <v>66</v>
      </c>
      <c r="D10" s="37" t="s">
        <v>67</v>
      </c>
      <c r="E10" s="37" t="s">
        <v>68</v>
      </c>
      <c r="F10" s="38">
        <v>15</v>
      </c>
    </row>
    <row r="11" spans="1:6" ht="55.8" thickBot="1" x14ac:dyDescent="0.35">
      <c r="A11" s="45" t="s">
        <v>69</v>
      </c>
      <c r="B11" s="27" t="s">
        <v>70</v>
      </c>
      <c r="C11" s="27" t="s">
        <v>36</v>
      </c>
      <c r="D11" s="27" t="s">
        <v>37</v>
      </c>
      <c r="E11" s="46" t="s">
        <v>38</v>
      </c>
      <c r="F11" s="38">
        <v>10</v>
      </c>
    </row>
    <row r="12" spans="1:6" ht="69.599999999999994" thickBot="1" x14ac:dyDescent="0.35">
      <c r="A12" s="47" t="s">
        <v>71</v>
      </c>
      <c r="B12" s="48" t="s">
        <v>72</v>
      </c>
      <c r="C12" s="48" t="s">
        <v>73</v>
      </c>
      <c r="D12" s="48" t="s">
        <v>74</v>
      </c>
      <c r="E12" s="48" t="s">
        <v>75</v>
      </c>
      <c r="F12" s="49">
        <v>15</v>
      </c>
    </row>
    <row r="13" spans="1:6" ht="97.2" thickBot="1" x14ac:dyDescent="0.3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6"/>
  <sheetViews>
    <sheetView tabSelected="1" zoomScale="120" zoomScaleNormal="120" workbookViewId="0">
      <selection activeCell="F29" sqref="F2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39" t="s">
        <v>9</v>
      </c>
      <c r="D3" s="40" t="s">
        <v>15</v>
      </c>
      <c r="E3" s="54"/>
    </row>
    <row r="4" spans="1:11" ht="14.4" x14ac:dyDescent="0.3">
      <c r="A4" s="4">
        <v>1</v>
      </c>
      <c r="B4" s="50" t="s">
        <v>77</v>
      </c>
      <c r="C4" s="5">
        <f>EVALUACION1!$C$21</f>
        <v>4.5999999999999996</v>
      </c>
      <c r="D4" s="5">
        <f>$C$32</f>
        <v>4.5999999999999996</v>
      </c>
      <c r="E4" s="6">
        <f>C4*C$2+D4*D$2</f>
        <v>4.5999999999999996</v>
      </c>
      <c r="G4" s="1"/>
    </row>
    <row r="5" spans="1:11" ht="14.4" x14ac:dyDescent="0.3">
      <c r="A5" s="4">
        <v>2</v>
      </c>
      <c r="B5" s="50" t="s">
        <v>78</v>
      </c>
      <c r="C5" s="5">
        <f>EVALUACION1!$C$21</f>
        <v>4.5999999999999996</v>
      </c>
      <c r="D5" s="5">
        <f>C44</f>
        <v>4.5999999999999996</v>
      </c>
      <c r="E5" s="6">
        <f t="shared" ref="E5:E6" si="0">C5*C$2+D5*D$2</f>
        <v>4.5999999999999996</v>
      </c>
      <c r="G5" s="1"/>
    </row>
    <row r="6" spans="1:11" ht="14.4" x14ac:dyDescent="0.3">
      <c r="A6" s="4">
        <v>3</v>
      </c>
      <c r="B6" s="50" t="s">
        <v>79</v>
      </c>
      <c r="C6" s="5">
        <f>EVALUACION1!$C$21</f>
        <v>4.5999999999999996</v>
      </c>
      <c r="D6" s="5">
        <f>C55</f>
        <v>4.5999999999999996</v>
      </c>
      <c r="E6" s="6">
        <f t="shared" si="0"/>
        <v>4.5999999999999996</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c r="E14" s="17" t="str">
        <f>IF(D14="X",100*0.2,"")</f>
        <v/>
      </c>
      <c r="F14" s="17" t="s">
        <v>76</v>
      </c>
      <c r="G14" s="17">
        <f>IF(F14="X",60*0.2,"")</f>
        <v>12</v>
      </c>
      <c r="H14" s="17" t="str">
        <f t="shared" si="3"/>
        <v/>
      </c>
      <c r="I14" s="17" t="str">
        <f>IF(H14="X",30*0.2,"")</f>
        <v/>
      </c>
      <c r="J14" s="17" t="str">
        <f t="shared" si="4"/>
        <v/>
      </c>
      <c r="K14" s="17" t="str">
        <f t="shared" si="5"/>
        <v/>
      </c>
    </row>
    <row r="15" spans="1:11" ht="14.4" outlineLevel="1" x14ac:dyDescent="0.3">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0" t="str">
        <f>RUBRICA!A10</f>
        <v>7. Entrega la documentación y evidencias requerida por la asignatura de acuerdo a la estrucutra y nombres solicitados, guardando todas las evidencias de avances en Git</v>
      </c>
      <c r="C18" s="28" t="s">
        <v>5</v>
      </c>
      <c r="D18" s="17"/>
      <c r="E18" s="17" t="str">
        <f>IF(D18="X",100*0.15,"")</f>
        <v/>
      </c>
      <c r="F18" s="17"/>
      <c r="G18" s="17" t="str">
        <f>IF(F18="X",60*0.15,"")</f>
        <v/>
      </c>
      <c r="H18" s="17" t="s">
        <v>76</v>
      </c>
      <c r="I18" s="17">
        <f>IF(H18="X",30*0.15,"")</f>
        <v>4.5</v>
      </c>
      <c r="J18" s="17" t="str">
        <f>IF($C18=NL,"X","")</f>
        <v/>
      </c>
      <c r="K18" s="17" t="str">
        <f t="shared" si="6"/>
        <v/>
      </c>
    </row>
    <row r="19" spans="1:11" ht="22.8" customHeight="1" outlineLevel="1" x14ac:dyDescent="0.3">
      <c r="A19" s="70"/>
      <c r="B19" s="30" t="str">
        <f>RUBRICA!A12</f>
        <v>9.-Generan evidencias claras dentro del repositorio  del aporte de cada uno de los integrantes del equipo que permitan identificar la equidad en el trabajo y la participación de cada estudiante.</v>
      </c>
      <c r="C19" s="28" t="s">
        <v>5</v>
      </c>
      <c r="D19" s="17"/>
      <c r="E19" s="17" t="str">
        <f>IF(D19="X",100*0.15,"")</f>
        <v/>
      </c>
      <c r="F19" s="17" t="s">
        <v>76</v>
      </c>
      <c r="G19" s="17">
        <f>IF(F19="X",60*0.15,"")</f>
        <v>9</v>
      </c>
      <c r="H19" s="17" t="str">
        <f>IF($C19=ML,"X","")</f>
        <v/>
      </c>
      <c r="I19" s="17" t="str">
        <f>IF(H19="X",30*0.15,"")</f>
        <v/>
      </c>
      <c r="J19" s="17" t="str">
        <f>IF($C19=NL,"X","")</f>
        <v/>
      </c>
      <c r="K19" s="17" t="str">
        <f t="shared" si="6"/>
        <v/>
      </c>
    </row>
    <row r="20" spans="1:11" ht="15.75" customHeight="1" outlineLevel="1" x14ac:dyDescent="0.35">
      <c r="A20" s="67"/>
      <c r="B20" s="29" t="s">
        <v>4</v>
      </c>
      <c r="C20" s="33">
        <f>E20+G20+I20+K20</f>
        <v>50.5</v>
      </c>
      <c r="D20" s="20"/>
      <c r="E20" s="20">
        <f>SUM(E13:E19)</f>
        <v>25</v>
      </c>
      <c r="F20" s="20"/>
      <c r="G20" s="20">
        <f>SUM(G13:G19)</f>
        <v>21</v>
      </c>
      <c r="H20" s="20"/>
      <c r="I20" s="20">
        <f>SUM(I13:I19)</f>
        <v>4.5</v>
      </c>
      <c r="J20" s="20"/>
      <c r="K20" s="20">
        <f>SUM(K13:K19)</f>
        <v>0</v>
      </c>
    </row>
    <row r="21" spans="1:11" ht="15.75" customHeight="1" outlineLevel="1" x14ac:dyDescent="0.35">
      <c r="A21" s="54"/>
      <c r="B21" s="32" t="s">
        <v>13</v>
      </c>
      <c r="C21" s="21">
        <f>VLOOKUP(C20,ESCALA_IEP!A1:B152,2,FALSE)</f>
        <v>4.5999999999999996</v>
      </c>
    </row>
    <row r="22" spans="1:11" ht="15.75" customHeight="1" x14ac:dyDescent="0.3"/>
    <row r="23" spans="1:11" ht="15.75" customHeight="1" x14ac:dyDescent="0.3"/>
    <row r="24" spans="1:11" ht="15.75" customHeight="1" x14ac:dyDescent="0.3">
      <c r="A24" s="66" t="s">
        <v>15</v>
      </c>
      <c r="B24" s="53" t="s">
        <v>16</v>
      </c>
      <c r="C24" s="55" t="str">
        <f>$B$4</f>
        <v>ABRAHAM ESQUENAZI BRICENO</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0" t="str">
        <f>RUBRICA!A11</f>
        <v>8. Expone el tema utilizando un lenguaje técnico disciplinar al presentar la propuesta y responde evidenciando un manejo de la información. *</v>
      </c>
      <c r="C29" s="28" t="s">
        <v>5</v>
      </c>
      <c r="D29" s="17"/>
      <c r="E29" s="17" t="str">
        <f>IF(D29="X",100*0.1,"")</f>
        <v/>
      </c>
      <c r="F29" s="17" t="s">
        <v>76</v>
      </c>
      <c r="G29" s="17">
        <f>IF(F29="X",60*0.1,"")</f>
        <v>6</v>
      </c>
      <c r="H29" s="17" t="str">
        <f t="shared" si="9"/>
        <v/>
      </c>
      <c r="I29" s="17" t="str">
        <f>IF(H29="X",30*0.1,"")</f>
        <v/>
      </c>
      <c r="J29" s="17" t="str">
        <f t="shared" si="10"/>
        <v/>
      </c>
      <c r="K29" s="17" t="str">
        <f t="shared" si="11"/>
        <v/>
      </c>
    </row>
    <row r="30" spans="1:11" ht="25.8" customHeight="1" x14ac:dyDescent="0.3">
      <c r="A30" s="67"/>
      <c r="B30" s="30" t="str">
        <f>RUBRICA!A13</f>
        <v>10. Colaboración y trabajo en equipo *</v>
      </c>
      <c r="C30" s="28" t="s">
        <v>5</v>
      </c>
      <c r="D30" s="17"/>
      <c r="E30" s="17" t="str">
        <f>IF(D30="X",100*0.1,"")</f>
        <v/>
      </c>
      <c r="F30" s="17" t="s">
        <v>76</v>
      </c>
      <c r="G30" s="17">
        <f>IF(F30="X",60*0.1,"")</f>
        <v>6</v>
      </c>
      <c r="H30" s="17" t="str">
        <f t="shared" si="9"/>
        <v/>
      </c>
      <c r="I30" s="17" t="str">
        <f>IF(H30="X",30*0.1,"")</f>
        <v/>
      </c>
      <c r="J30" s="17" t="str">
        <f t="shared" si="10"/>
        <v/>
      </c>
      <c r="K30" s="17" t="str">
        <f t="shared" si="11"/>
        <v/>
      </c>
    </row>
    <row r="31" spans="1:11" ht="15.75" customHeight="1" x14ac:dyDescent="0.35">
      <c r="A31" s="67"/>
      <c r="B31" s="22" t="s">
        <v>14</v>
      </c>
      <c r="C31" s="19">
        <f>E31+G31+I31+K31</f>
        <v>17</v>
      </c>
      <c r="D31" s="20"/>
      <c r="E31" s="20">
        <f>SUM(E28:E30)</f>
        <v>5</v>
      </c>
      <c r="F31" s="20"/>
      <c r="G31" s="20">
        <f>SUM(G28:G30)</f>
        <v>12</v>
      </c>
      <c r="H31" s="20"/>
      <c r="I31" s="20">
        <f>SUM(I28:I30)</f>
        <v>0</v>
      </c>
      <c r="J31" s="20"/>
      <c r="K31" s="20">
        <f>SUM(K29:K30)</f>
        <v>0</v>
      </c>
    </row>
    <row r="32" spans="1:11" ht="15.75" customHeight="1" x14ac:dyDescent="0.35">
      <c r="A32" s="54"/>
      <c r="B32" s="18" t="s">
        <v>13</v>
      </c>
      <c r="C32" s="21">
        <f>VLOOKUP(C31,ESCALA_TRAB_EQUIP!A1:B52,2,FALSE)</f>
        <v>4.5999999999999996</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BRAYAN ALEXANDER MIRANDA SAAVEDRA</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0" t="str">
        <f>RUBRICA!A11</f>
        <v>8. Expone el tema utilizando un lenguaje técnico disciplinar al presentar la propuesta y responde evidenciando un manejo de la información. *</v>
      </c>
      <c r="C41" s="28" t="s">
        <v>5</v>
      </c>
      <c r="D41" s="17"/>
      <c r="E41" s="17" t="str">
        <f>IF(D41="X",100*0.1,"")</f>
        <v/>
      </c>
      <c r="F41" s="17" t="s">
        <v>76</v>
      </c>
      <c r="G41" s="17">
        <f>IF(F41="X",60*0.1,"")</f>
        <v>6</v>
      </c>
      <c r="H41" s="17" t="str">
        <f t="shared" si="14"/>
        <v/>
      </c>
      <c r="I41" s="17" t="str">
        <f>IF(H41="X",30*0.1,"")</f>
        <v/>
      </c>
      <c r="J41" s="17" t="str">
        <f t="shared" si="15"/>
        <v/>
      </c>
      <c r="K41" s="17" t="str">
        <f t="shared" si="16"/>
        <v/>
      </c>
    </row>
    <row r="42" spans="1:11" ht="14.4" x14ac:dyDescent="0.3">
      <c r="A42" s="67"/>
      <c r="B42" s="30" t="str">
        <f>RUBRICA!A13</f>
        <v>10. Colaboración y trabajo en equipo *</v>
      </c>
      <c r="C42" s="28" t="s">
        <v>5</v>
      </c>
      <c r="D42" s="17"/>
      <c r="E42" s="17" t="str">
        <f>IF(D42="X",100*0.1,"")</f>
        <v/>
      </c>
      <c r="F42" s="17" t="s">
        <v>76</v>
      </c>
      <c r="G42" s="17">
        <f>IF(F42="X",60*0.1,"")</f>
        <v>6</v>
      </c>
      <c r="H42" s="17" t="str">
        <f t="shared" si="14"/>
        <v/>
      </c>
      <c r="I42" s="17" t="str">
        <f>IF(H42="X",30*0.1,"")</f>
        <v/>
      </c>
      <c r="J42" s="17" t="str">
        <f t="shared" si="15"/>
        <v/>
      </c>
      <c r="K42" s="17" t="str">
        <f t="shared" si="16"/>
        <v/>
      </c>
    </row>
    <row r="43" spans="1:11" ht="15.75" customHeight="1" x14ac:dyDescent="0.35">
      <c r="A43" s="67"/>
      <c r="B43" s="22" t="s">
        <v>14</v>
      </c>
      <c r="C43" s="19">
        <f>E43+G43+I43+K43</f>
        <v>17</v>
      </c>
      <c r="D43" s="20"/>
      <c r="E43" s="20">
        <f>SUM(E40:E42)</f>
        <v>5</v>
      </c>
      <c r="F43" s="20"/>
      <c r="G43" s="20">
        <f>SUM(G40:G42)</f>
        <v>12</v>
      </c>
      <c r="H43" s="20"/>
      <c r="I43" s="20">
        <f>SUM(I40:I42)</f>
        <v>0</v>
      </c>
      <c r="J43" s="20"/>
      <c r="K43" s="20">
        <f>SUM(K41:K42)</f>
        <v>0</v>
      </c>
    </row>
    <row r="44" spans="1:11" ht="15.75" customHeight="1" x14ac:dyDescent="0.35">
      <c r="A44" s="54"/>
      <c r="B44" s="18" t="s">
        <v>13</v>
      </c>
      <c r="C44" s="21">
        <f>VLOOKUP(C43,ESCALA_TRAB_EQUIP!A1:B52,2,FALSE)</f>
        <v>4.5999999999999996</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t="str">
        <f>B6</f>
        <v>FRANCO EDGARDO NAVARRETE ANTILLANCA</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0" t="str">
        <f>RUBRICA!A11</f>
        <v>8. Expone el tema utilizando un lenguaje técnico disciplinar al presentar la propuesta y responde evidenciando un manejo de la información. *</v>
      </c>
      <c r="C52" s="28" t="s">
        <v>5</v>
      </c>
      <c r="D52" s="17"/>
      <c r="E52" s="17" t="str">
        <f>IF(D52="X",100*0.1,"")</f>
        <v/>
      </c>
      <c r="F52" s="17" t="s">
        <v>76</v>
      </c>
      <c r="G52" s="17">
        <f>IF(F52="X",60*0.1,"")</f>
        <v>6</v>
      </c>
      <c r="H52" s="17" t="str">
        <f t="shared" si="19"/>
        <v/>
      </c>
      <c r="I52" s="17" t="str">
        <f>IF(H52="X",30*0.1,"")</f>
        <v/>
      </c>
      <c r="J52" s="17" t="str">
        <f t="shared" si="20"/>
        <v/>
      </c>
      <c r="K52" s="17" t="str">
        <f t="shared" si="21"/>
        <v/>
      </c>
    </row>
    <row r="53" spans="1:11" ht="14.4" x14ac:dyDescent="0.3">
      <c r="A53" s="67"/>
      <c r="B53" s="30" t="str">
        <f>RUBRICA!A13</f>
        <v>10. Colaboración y trabajo en equipo *</v>
      </c>
      <c r="C53" s="28" t="s">
        <v>5</v>
      </c>
      <c r="D53" s="17"/>
      <c r="E53" s="17" t="str">
        <f>IF(D53="X",100*0.1,"")</f>
        <v/>
      </c>
      <c r="F53" s="17" t="s">
        <v>80</v>
      </c>
      <c r="G53" s="17">
        <f>IF(F53="X",60*0.1,"")</f>
        <v>6</v>
      </c>
      <c r="H53" s="17" t="str">
        <f t="shared" si="19"/>
        <v/>
      </c>
      <c r="I53" s="17" t="str">
        <f>IF(H53="X",30*0.1,"")</f>
        <v/>
      </c>
      <c r="J53" s="17" t="str">
        <f t="shared" si="20"/>
        <v/>
      </c>
      <c r="K53" s="17" t="str">
        <f t="shared" si="21"/>
        <v/>
      </c>
    </row>
    <row r="54" spans="1:11" ht="15.75" customHeight="1" x14ac:dyDescent="0.35">
      <c r="A54" s="67"/>
      <c r="B54" s="22" t="s">
        <v>14</v>
      </c>
      <c r="C54" s="19">
        <f>E54+G54+I54+K54</f>
        <v>17</v>
      </c>
      <c r="D54" s="20"/>
      <c r="E54" s="20">
        <f>SUM(E51:E53)</f>
        <v>5</v>
      </c>
      <c r="F54" s="20"/>
      <c r="G54" s="20">
        <f>SUM(G51:G53)</f>
        <v>12</v>
      </c>
      <c r="H54" s="20"/>
      <c r="I54" s="20">
        <f>SUM(I51:I53)</f>
        <v>0</v>
      </c>
      <c r="J54" s="20"/>
      <c r="K54" s="20">
        <f>SUM(K52:K53)</f>
        <v>0</v>
      </c>
    </row>
    <row r="55" spans="1:11" ht="15.75" customHeight="1" x14ac:dyDescent="0.35">
      <c r="A55" s="54"/>
      <c r="B55" s="18" t="s">
        <v>13</v>
      </c>
      <c r="C55" s="21">
        <f>VLOOKUP(C54,ESCALA_TRAB_EQUIP!A1:B52,2,FALSE)</f>
        <v>4.5999999999999996</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1"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2024-11-24T15:02:47Z</dcterms:modified>
</cp:coreProperties>
</file>