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cuments\универ\госы\"/>
    </mc:Choice>
  </mc:AlternateContent>
  <xr:revisionPtr revIDLastSave="0" documentId="13_ncr:1_{D1F63183-89FA-4CB2-8660-784F622735BD}" xr6:coauthVersionLast="47" xr6:coauthVersionMax="47" xr10:uidLastSave="{00000000-0000-0000-0000-000000000000}"/>
  <bookViews>
    <workbookView xWindow="0" yWindow="0" windowWidth="11520" windowHeight="12360" firstSheet="3" activeTab="3" xr2:uid="{6E08EFC9-1434-4EBE-94E8-2CE8DECA5893}"/>
  </bookViews>
  <sheets>
    <sheet name="Коэффициенты оборачиваемости" sheetId="1" r:id="rId1"/>
    <sheet name="Коэффициенты ликвидности" sheetId="2" r:id="rId2"/>
    <sheet name="CAPM&amp;WACC" sheetId="3" r:id="rId3"/>
    <sheet name="Непогашенная кредит. зад-ть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4" l="1"/>
  <c r="B13" i="4"/>
  <c r="B12" i="4"/>
  <c r="B8" i="3"/>
  <c r="B7" i="3"/>
  <c r="H5" i="2" l="1"/>
  <c r="H4" i="2"/>
  <c r="G5" i="2"/>
  <c r="G4" i="2"/>
  <c r="H3" i="2"/>
  <c r="G3" i="2"/>
  <c r="B24" i="2"/>
  <c r="B30" i="2" s="1"/>
  <c r="D25" i="2"/>
  <c r="B26" i="2"/>
  <c r="D24" i="2"/>
  <c r="D30" i="2" s="1"/>
  <c r="D23" i="2"/>
  <c r="B3" i="2"/>
  <c r="B27" i="2"/>
  <c r="B28" i="2"/>
  <c r="B23" i="2"/>
  <c r="B17" i="2"/>
  <c r="B16" i="2"/>
  <c r="D20" i="2"/>
  <c r="D15" i="2"/>
  <c r="D14" i="2"/>
  <c r="D13" i="2"/>
  <c r="B18" i="2"/>
  <c r="B13" i="2"/>
  <c r="F8" i="1"/>
  <c r="F13" i="1"/>
  <c r="F12" i="1"/>
  <c r="F11" i="1"/>
  <c r="F10" i="1"/>
  <c r="F9" i="1"/>
  <c r="F14" i="1" s="1"/>
  <c r="B8" i="1"/>
  <c r="B10" i="1"/>
  <c r="B13" i="1"/>
  <c r="B14" i="1"/>
  <c r="B11" i="1"/>
  <c r="B12" i="1"/>
  <c r="B9" i="1"/>
  <c r="B14" i="2" l="1"/>
  <c r="B20" i="2" s="1"/>
</calcChain>
</file>

<file path=xl/sharedStrings.xml><?xml version="1.0" encoding="utf-8"?>
<sst xmlns="http://schemas.openxmlformats.org/spreadsheetml/2006/main" count="101" uniqueCount="57">
  <si>
    <t>Показатели финансовой отчетности</t>
  </si>
  <si>
    <t>На 01.01.2018</t>
  </si>
  <si>
    <t>На 01.07.2018</t>
  </si>
  <si>
    <t>Показатели</t>
  </si>
  <si>
    <t xml:space="preserve">Дебиторская задолженность </t>
  </si>
  <si>
    <t>ТМЗ</t>
  </si>
  <si>
    <t>Кредиторская задолженность</t>
  </si>
  <si>
    <t>Выручка</t>
  </si>
  <si>
    <t>Себестоимость</t>
  </si>
  <si>
    <t>Чистая прибыль</t>
  </si>
  <si>
    <t>Коэфиициент оборачиваемости дебиторской задолженности</t>
  </si>
  <si>
    <t>Коэфиициент оборачиваемости ТМЗ</t>
  </si>
  <si>
    <t>Коэфиициент оборачиваемости кредиторской задолженности</t>
  </si>
  <si>
    <t>Период оборачиваемости дебиторской задолженности</t>
  </si>
  <si>
    <t>Период оборачиваемости ТМЗ</t>
  </si>
  <si>
    <t>Период оборачиваемости кредиторской задолженности</t>
  </si>
  <si>
    <t>Операционный цикл</t>
  </si>
  <si>
    <r>
      <t>Если судить по коэффициентам деловой активности, т</t>
    </r>
    <r>
      <rPr>
        <sz val="11"/>
        <color rgb="FF000000"/>
        <rFont val="Times New Roman"/>
        <family val="1"/>
        <charset val="204"/>
      </rPr>
      <t>орговая компания «Б» больше подходит для кредитования. Она лучше по показателям деловой активности, в частности, показатель оборачиваемости кредиторской задолженности компании А ниже, чем у компании Б. Этот коэффициент характеризует скорость погашения кредиторской задолженности.</t>
    </r>
  </si>
  <si>
    <t>Актив баланса</t>
  </si>
  <si>
    <t>Пассив баланса</t>
  </si>
  <si>
    <t>1. Внеоборотные активы</t>
  </si>
  <si>
    <t>2. Оборотные активы</t>
  </si>
  <si>
    <t>2.1. Запасы</t>
  </si>
  <si>
    <t>2.2. Дебиторская задолженность</t>
  </si>
  <si>
    <r>
      <t>1.3.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0"/>
        <color rgb="FF000000"/>
        <rFont val="Calibri"/>
        <family val="2"/>
        <charset val="204"/>
      </rPr>
      <t>Денежные средства</t>
    </r>
  </si>
  <si>
    <t>1. Собственные средства</t>
  </si>
  <si>
    <t>2.Долгосрочные заемные средства</t>
  </si>
  <si>
    <t>3. Краткосрочные заемные средства</t>
  </si>
  <si>
    <t>Итого активов:</t>
  </si>
  <si>
    <t>Итого пассивов</t>
  </si>
  <si>
    <r>
      <t>·</t>
    </r>
    <r>
      <rPr>
        <sz val="10"/>
        <color rgb="FF000000"/>
        <rFont val="Times New Roman"/>
        <family val="1"/>
        <charset val="204"/>
      </rPr>
      <t>       А) увеличивать дебиторскую задолженность за счет продажи товара в кредит (происходит уменьшение запасов ТМЗ) млн. руб. на сумму 5 млн. рублей</t>
    </r>
  </si>
  <si>
    <r>
      <t>·</t>
    </r>
    <r>
      <rPr>
        <sz val="10"/>
        <color rgb="FF000000"/>
        <rFont val="Times New Roman"/>
        <family val="1"/>
        <charset val="204"/>
      </rPr>
      <t xml:space="preserve">       Б) увеличивать кредиторскую задолженность за счет покупки товаров в кредит (происходит увеличение запасов ТМЗ) млн. руб. на сумму 5 млн. рублей </t>
    </r>
  </si>
  <si>
    <t>А</t>
  </si>
  <si>
    <t>Б</t>
  </si>
  <si>
    <t>Текущая ликвидность</t>
  </si>
  <si>
    <t>Промежуточная ликвидность</t>
  </si>
  <si>
    <t>Мгновенная ликвидность</t>
  </si>
  <si>
    <t>Как видно из таблицы, компании «Y» с точки зрения текущей, промежуточной, мгновенной ликвидности выгоднее применить план А.</t>
  </si>
  <si>
    <t>Собственный капитал, тыс. руб.</t>
  </si>
  <si>
    <t>Заемные средства, тыс. руб.</t>
  </si>
  <si>
    <r>
      <t>Безрисковая ставка (R</t>
    </r>
    <r>
      <rPr>
        <vertAlign val="subscript"/>
        <sz val="10"/>
        <color theme="1"/>
        <rFont val="Times New Roman"/>
        <family val="1"/>
        <charset val="204"/>
      </rPr>
      <t>f</t>
    </r>
    <r>
      <rPr>
        <sz val="10"/>
        <color theme="1"/>
        <rFont val="Times New Roman"/>
        <family val="1"/>
        <charset val="204"/>
      </rPr>
      <t>)</t>
    </r>
  </si>
  <si>
    <r>
      <t>Рыночная ставка (R</t>
    </r>
    <r>
      <rPr>
        <vertAlign val="subscript"/>
        <sz val="10"/>
        <color theme="1"/>
        <rFont val="Times New Roman"/>
        <family val="1"/>
        <charset val="204"/>
      </rPr>
      <t>m</t>
    </r>
    <r>
      <rPr>
        <sz val="10"/>
        <color theme="1"/>
        <rFont val="Times New Roman"/>
        <family val="1"/>
        <charset val="204"/>
      </rPr>
      <t xml:space="preserve">) </t>
    </r>
  </si>
  <si>
    <t xml:space="preserve">Бета (β) </t>
  </si>
  <si>
    <t>Стоимость собственного капитала (CAPM)</t>
  </si>
  <si>
    <t>Стоимость всего капитала (WACC)</t>
  </si>
  <si>
    <t>Стоимость заёмных средств</t>
  </si>
  <si>
    <t>1. На конец этого года:</t>
  </si>
  <si>
    <t>Период оборачиваемости кредиторской задолженности за год</t>
  </si>
  <si>
    <t>1. На конец следующего года:</t>
  </si>
  <si>
    <t>X</t>
  </si>
  <si>
    <t>1,15X</t>
  </si>
  <si>
    <t>Y</t>
  </si>
  <si>
    <t>547800 * 365 / X = 55</t>
  </si>
  <si>
    <t xml:space="preserve">X = </t>
  </si>
  <si>
    <t xml:space="preserve">1,15X = </t>
  </si>
  <si>
    <t>Y * 365 / 1,15X = 50</t>
  </si>
  <si>
    <t xml:space="preserve">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</si>
</sst>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7" formatCode="_-* #,##0_-;\-* #,##0_-;_-* &quot;-&quot;??_-;_-@_-"/>
    <numFmt numFmtId="179" formatCode="0.000%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202124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7"/>
      <color rgb="FF000000"/>
      <name val="Times New Roman"/>
      <family val="1"/>
      <charset val="204"/>
    </font>
    <font>
      <sz val="10"/>
      <color rgb="FF000000"/>
      <name val="Symbol"/>
      <family val="1"/>
      <charset val="204"/>
    </font>
    <font>
      <vertAlign val="subscript"/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lightGray">
        <fgColor rgb="FF000000"/>
        <bgColor rgb="FFCCCCCC"/>
      </patternFill>
    </fill>
    <fill>
      <patternFill patternType="gray0625">
        <fgColor rgb="FF000000"/>
        <b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rgb="FF3F3F3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3">
    <xf numFmtId="0" fontId="0" fillId="0" borderId="0" xfId="0"/>
    <xf numFmtId="0" fontId="0" fillId="0" borderId="0" xfId="0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3" fontId="4" fillId="0" borderId="8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3" fontId="4" fillId="0" borderId="7" xfId="0" applyNumberFormat="1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5" fillId="0" borderId="9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9" fillId="4" borderId="4" xfId="0" applyFont="1" applyFill="1" applyBorder="1" applyAlignment="1">
      <alignment horizontal="justify" vertical="center" wrapText="1"/>
    </xf>
    <xf numFmtId="0" fontId="9" fillId="4" borderId="7" xfId="0" applyFont="1" applyFill="1" applyBorder="1" applyAlignment="1">
      <alignment horizontal="justify" vertical="center" wrapText="1"/>
    </xf>
    <xf numFmtId="0" fontId="0" fillId="4" borderId="7" xfId="0" applyFill="1" applyBorder="1" applyAlignment="1">
      <alignment vertical="top" wrapText="1"/>
    </xf>
    <xf numFmtId="3" fontId="9" fillId="4" borderId="7" xfId="0" applyNumberFormat="1" applyFont="1" applyFill="1" applyBorder="1" applyAlignment="1">
      <alignment horizontal="justify" vertical="center" wrapText="1"/>
    </xf>
    <xf numFmtId="3" fontId="8" fillId="3" borderId="8" xfId="0" applyNumberFormat="1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8" fillId="3" borderId="6" xfId="0" applyFont="1" applyFill="1" applyBorder="1" applyAlignment="1">
      <alignment horizontal="justify" vertical="center" wrapText="1"/>
    </xf>
    <xf numFmtId="0" fontId="0" fillId="4" borderId="11" xfId="0" applyFill="1" applyBorder="1" applyAlignment="1">
      <alignment vertical="top" wrapText="1"/>
    </xf>
    <xf numFmtId="0" fontId="9" fillId="4" borderId="11" xfId="0" applyFont="1" applyFill="1" applyBorder="1" applyAlignment="1">
      <alignment horizontal="justify" vertical="center" wrapText="1"/>
    </xf>
    <xf numFmtId="0" fontId="8" fillId="3" borderId="12" xfId="0" applyFont="1" applyFill="1" applyBorder="1" applyAlignment="1">
      <alignment horizontal="justify" vertical="center" wrapText="1"/>
    </xf>
    <xf numFmtId="3" fontId="8" fillId="3" borderId="5" xfId="0" applyNumberFormat="1" applyFont="1" applyFill="1" applyBorder="1" applyAlignment="1">
      <alignment horizontal="justify" vertical="center" wrapText="1"/>
    </xf>
    <xf numFmtId="0" fontId="11" fillId="0" borderId="0" xfId="0" applyFont="1" applyAlignment="1">
      <alignment horizontal="center" vertical="center" wrapText="1"/>
    </xf>
    <xf numFmtId="177" fontId="9" fillId="4" borderId="3" xfId="1" applyNumberFormat="1" applyFont="1" applyFill="1" applyBorder="1" applyAlignment="1">
      <alignment horizontal="justify" vertical="center" wrapText="1"/>
    </xf>
    <xf numFmtId="177" fontId="9" fillId="4" borderId="4" xfId="1" applyNumberFormat="1" applyFont="1" applyFill="1" applyBorder="1" applyAlignment="1">
      <alignment horizontal="justify" vertical="center" wrapText="1"/>
    </xf>
    <xf numFmtId="177" fontId="8" fillId="3" borderId="5" xfId="1" applyNumberFormat="1" applyFont="1" applyFill="1" applyBorder="1" applyAlignment="1">
      <alignment horizontal="justify" vertical="center" wrapText="1"/>
    </xf>
    <xf numFmtId="177" fontId="9" fillId="4" borderId="7" xfId="1" applyNumberFormat="1" applyFont="1" applyFill="1" applyBorder="1" applyAlignment="1">
      <alignment horizontal="justify" vertical="center" wrapText="1"/>
    </xf>
    <xf numFmtId="177" fontId="0" fillId="4" borderId="7" xfId="1" applyNumberFormat="1" applyFont="1" applyFill="1" applyBorder="1" applyAlignment="1">
      <alignment vertical="top" wrapText="1"/>
    </xf>
    <xf numFmtId="177" fontId="8" fillId="3" borderId="8" xfId="1" applyNumberFormat="1" applyFont="1" applyFill="1" applyBorder="1" applyAlignment="1">
      <alignment horizontal="justify" vertical="center" wrapText="1"/>
    </xf>
    <xf numFmtId="177" fontId="9" fillId="4" borderId="3" xfId="0" applyNumberFormat="1" applyFont="1" applyFill="1" applyBorder="1" applyAlignment="1">
      <alignment horizontal="justify" vertical="center" wrapText="1"/>
    </xf>
    <xf numFmtId="177" fontId="9" fillId="4" borderId="4" xfId="0" applyNumberFormat="1" applyFont="1" applyFill="1" applyBorder="1" applyAlignment="1">
      <alignment horizontal="justify" vertical="center" wrapText="1"/>
    </xf>
    <xf numFmtId="177" fontId="9" fillId="4" borderId="7" xfId="0" applyNumberFormat="1" applyFont="1" applyFill="1" applyBorder="1" applyAlignment="1">
      <alignment horizontal="justify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0" xfId="0" applyAlignment="1">
      <alignment horizontal="left" vertical="top" wrapText="1"/>
    </xf>
    <xf numFmtId="0" fontId="5" fillId="0" borderId="3" xfId="0" applyFont="1" applyBorder="1"/>
    <xf numFmtId="0" fontId="5" fillId="0" borderId="4" xfId="0" applyFont="1" applyBorder="1"/>
    <xf numFmtId="179" fontId="5" fillId="0" borderId="4" xfId="2" applyNumberFormat="1" applyFont="1" applyBorder="1"/>
    <xf numFmtId="10" fontId="5" fillId="0" borderId="4" xfId="2" applyNumberFormat="1" applyFont="1" applyBorder="1"/>
    <xf numFmtId="0" fontId="5" fillId="0" borderId="5" xfId="0" applyFont="1" applyBorder="1"/>
    <xf numFmtId="0" fontId="5" fillId="0" borderId="3" xfId="0" applyFont="1" applyFill="1" applyBorder="1"/>
    <xf numFmtId="0" fontId="5" fillId="0" borderId="5" xfId="0" applyFont="1" applyFill="1" applyBorder="1"/>
    <xf numFmtId="9" fontId="5" fillId="0" borderId="4" xfId="0" applyNumberFormat="1" applyFont="1" applyBorder="1"/>
    <xf numFmtId="179" fontId="0" fillId="0" borderId="3" xfId="0" applyNumberFormat="1" applyBorder="1"/>
    <xf numFmtId="10" fontId="0" fillId="0" borderId="5" xfId="2" applyNumberFormat="1" applyFont="1" applyBorder="1"/>
    <xf numFmtId="0" fontId="2" fillId="2" borderId="1" xfId="3" applyAlignment="1">
      <alignment horizontal="center" vertical="center" wrapText="1"/>
    </xf>
    <xf numFmtId="0" fontId="2" fillId="2" borderId="1" xfId="3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177" fontId="0" fillId="0" borderId="0" xfId="0" applyNumberFormat="1"/>
    <xf numFmtId="0" fontId="0" fillId="6" borderId="0" xfId="0" applyFill="1"/>
  </cellXfs>
  <cellStyles count="4">
    <cellStyle name="Вывод" xfId="3" builtinId="21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C042-2935-475E-AE24-826C168A0907}">
  <dimension ref="A1:G16"/>
  <sheetViews>
    <sheetView zoomScale="109" workbookViewId="0">
      <selection activeCell="K13" sqref="K13"/>
    </sheetView>
  </sheetViews>
  <sheetFormatPr defaultRowHeight="14.4" x14ac:dyDescent="0.3"/>
  <cols>
    <col min="1" max="1" width="32.88671875" customWidth="1"/>
    <col min="2" max="3" width="12.109375" bestFit="1" customWidth="1"/>
    <col min="5" max="5" width="24.6640625" bestFit="1" customWidth="1"/>
    <col min="6" max="7" width="9.88671875" bestFit="1" customWidth="1"/>
  </cols>
  <sheetData>
    <row r="1" spans="1:7" ht="27" thickBot="1" x14ac:dyDescent="0.35">
      <c r="A1" s="2" t="s">
        <v>0</v>
      </c>
      <c r="B1" s="3" t="s">
        <v>1</v>
      </c>
      <c r="C1" s="3" t="s">
        <v>2</v>
      </c>
      <c r="D1" s="4"/>
      <c r="E1" s="3" t="s">
        <v>3</v>
      </c>
      <c r="F1" s="3" t="s">
        <v>1</v>
      </c>
      <c r="G1" s="3" t="s">
        <v>2</v>
      </c>
    </row>
    <row r="2" spans="1:7" ht="15" thickBot="1" x14ac:dyDescent="0.35">
      <c r="A2" s="5" t="s">
        <v>4</v>
      </c>
      <c r="B2" s="6">
        <v>4000</v>
      </c>
      <c r="C2" s="6">
        <v>6000</v>
      </c>
      <c r="D2" s="4"/>
      <c r="E2" s="7" t="s">
        <v>4</v>
      </c>
      <c r="F2" s="6">
        <v>6000</v>
      </c>
      <c r="G2" s="6">
        <v>5000</v>
      </c>
    </row>
    <row r="3" spans="1:7" ht="15" thickBot="1" x14ac:dyDescent="0.35">
      <c r="A3" s="5" t="s">
        <v>5</v>
      </c>
      <c r="B3" s="6">
        <v>4000</v>
      </c>
      <c r="C3" s="6">
        <v>5000</v>
      </c>
      <c r="D3" s="4"/>
      <c r="E3" s="7" t="s">
        <v>5</v>
      </c>
      <c r="F3" s="6">
        <v>9000</v>
      </c>
      <c r="G3" s="6">
        <v>10000</v>
      </c>
    </row>
    <row r="4" spans="1:7" ht="15" thickBot="1" x14ac:dyDescent="0.35">
      <c r="A4" s="5" t="s">
        <v>6</v>
      </c>
      <c r="B4" s="6">
        <v>10000</v>
      </c>
      <c r="C4" s="6">
        <v>10000</v>
      </c>
      <c r="D4" s="4"/>
      <c r="E4" s="7" t="s">
        <v>6</v>
      </c>
      <c r="F4" s="6">
        <v>5000</v>
      </c>
      <c r="G4" s="6">
        <v>4000</v>
      </c>
    </row>
    <row r="5" spans="1:7" ht="15" thickBot="1" x14ac:dyDescent="0.35">
      <c r="A5" s="5" t="s">
        <v>7</v>
      </c>
      <c r="B5" s="6">
        <v>30000</v>
      </c>
      <c r="C5" s="6">
        <v>15000</v>
      </c>
      <c r="D5" s="4"/>
      <c r="E5" s="7" t="s">
        <v>7</v>
      </c>
      <c r="F5" s="6">
        <v>21000</v>
      </c>
      <c r="G5" s="6">
        <v>32000</v>
      </c>
    </row>
    <row r="6" spans="1:7" ht="15" thickBot="1" x14ac:dyDescent="0.35">
      <c r="A6" s="5" t="s">
        <v>8</v>
      </c>
      <c r="B6" s="6">
        <v>6000</v>
      </c>
      <c r="C6" s="6">
        <v>6500</v>
      </c>
      <c r="D6" s="4"/>
      <c r="E6" s="7" t="s">
        <v>8</v>
      </c>
      <c r="F6" s="6">
        <v>15000</v>
      </c>
      <c r="G6" s="6">
        <v>22000</v>
      </c>
    </row>
    <row r="7" spans="1:7" ht="15" thickBot="1" x14ac:dyDescent="0.35">
      <c r="A7" s="8" t="s">
        <v>9</v>
      </c>
      <c r="B7" s="9">
        <v>4000</v>
      </c>
      <c r="C7" s="9">
        <v>5500</v>
      </c>
      <c r="D7" s="4"/>
      <c r="E7" s="7" t="s">
        <v>9</v>
      </c>
      <c r="F7" s="6">
        <v>3000</v>
      </c>
      <c r="G7" s="6">
        <v>4000</v>
      </c>
    </row>
    <row r="8" spans="1:7" ht="40.200000000000003" thickBot="1" x14ac:dyDescent="0.35">
      <c r="A8" s="10" t="s">
        <v>10</v>
      </c>
      <c r="B8" s="13">
        <f>C5/((B2+C2)/2)</f>
        <v>3</v>
      </c>
      <c r="C8" s="14"/>
      <c r="E8" s="10" t="s">
        <v>10</v>
      </c>
      <c r="F8" s="13">
        <f>G5/((F2+G2)/2)</f>
        <v>5.8181818181818183</v>
      </c>
      <c r="G8" s="14"/>
    </row>
    <row r="9" spans="1:7" ht="27" thickBot="1" x14ac:dyDescent="0.35">
      <c r="A9" s="10" t="s">
        <v>13</v>
      </c>
      <c r="B9" s="15">
        <f>(B2+C2)/2*181/C5</f>
        <v>60.333333333333336</v>
      </c>
      <c r="C9" s="16"/>
      <c r="E9" s="10" t="s">
        <v>13</v>
      </c>
      <c r="F9" s="15">
        <f>(F2+G2)/2*181/G5</f>
        <v>31.109375</v>
      </c>
      <c r="G9" s="16"/>
    </row>
    <row r="10" spans="1:7" ht="27" thickBot="1" x14ac:dyDescent="0.35">
      <c r="A10" s="10" t="s">
        <v>11</v>
      </c>
      <c r="B10" s="13">
        <f>C6/((B3+C3)/2)</f>
        <v>1.4444444444444444</v>
      </c>
      <c r="C10" s="14"/>
      <c r="E10" s="10" t="s">
        <v>11</v>
      </c>
      <c r="F10" s="13">
        <f>G6/((F3+G3)/2)</f>
        <v>2.3157894736842106</v>
      </c>
      <c r="G10" s="14"/>
    </row>
    <row r="11" spans="1:7" ht="27" thickBot="1" x14ac:dyDescent="0.35">
      <c r="A11" s="10" t="s">
        <v>14</v>
      </c>
      <c r="B11" s="15">
        <f>(B3+C3)/2*181/C6</f>
        <v>125.30769230769231</v>
      </c>
      <c r="C11" s="16"/>
      <c r="E11" s="10" t="s">
        <v>14</v>
      </c>
      <c r="F11" s="15">
        <f>(F3+G3)/2*181/G6</f>
        <v>78.159090909090907</v>
      </c>
      <c r="G11" s="16"/>
    </row>
    <row r="12" spans="1:7" ht="40.200000000000003" thickBot="1" x14ac:dyDescent="0.35">
      <c r="A12" s="10" t="s">
        <v>12</v>
      </c>
      <c r="B12" s="13">
        <f>C6/((B4+C4)/2)</f>
        <v>0.65</v>
      </c>
      <c r="C12" s="14"/>
      <c r="E12" s="10" t="s">
        <v>12</v>
      </c>
      <c r="F12" s="13">
        <f>G6/((F4+G4)/2)</f>
        <v>4.8888888888888893</v>
      </c>
      <c r="G12" s="14"/>
    </row>
    <row r="13" spans="1:7" ht="27" thickBot="1" x14ac:dyDescent="0.35">
      <c r="A13" s="10" t="s">
        <v>15</v>
      </c>
      <c r="B13" s="15">
        <f>(B4+C4)/2*181/C6</f>
        <v>278.46153846153845</v>
      </c>
      <c r="C13" s="16"/>
      <c r="E13" s="10" t="s">
        <v>15</v>
      </c>
      <c r="F13" s="15">
        <f>(F4+G4)/2*181/G6</f>
        <v>37.022727272727273</v>
      </c>
      <c r="G13" s="16"/>
    </row>
    <row r="14" spans="1:7" ht="15" thickBot="1" x14ac:dyDescent="0.35">
      <c r="A14" s="10" t="s">
        <v>16</v>
      </c>
      <c r="B14" s="17">
        <f>B9+B11-B13</f>
        <v>-92.820512820512818</v>
      </c>
      <c r="C14" s="17"/>
      <c r="E14" s="10" t="s">
        <v>16</v>
      </c>
      <c r="F14" s="17">
        <f>F9+F11-F13</f>
        <v>72.245738636363626</v>
      </c>
      <c r="G14" s="17"/>
    </row>
    <row r="16" spans="1:7" ht="77.400000000000006" customHeight="1" x14ac:dyDescent="0.3">
      <c r="A16" s="18" t="s">
        <v>17</v>
      </c>
      <c r="B16" s="18"/>
      <c r="C16" s="18"/>
      <c r="D16" s="18"/>
      <c r="E16" s="18"/>
      <c r="F16" s="18"/>
      <c r="G16" s="18"/>
    </row>
  </sheetData>
  <mergeCells count="15">
    <mergeCell ref="F12:G12"/>
    <mergeCell ref="B14:C14"/>
    <mergeCell ref="F14:G14"/>
    <mergeCell ref="A16:G16"/>
    <mergeCell ref="B10:C10"/>
    <mergeCell ref="B13:C13"/>
    <mergeCell ref="F8:G8"/>
    <mergeCell ref="F10:G10"/>
    <mergeCell ref="F13:G13"/>
    <mergeCell ref="B9:C9"/>
    <mergeCell ref="B11:C11"/>
    <mergeCell ref="B12:C12"/>
    <mergeCell ref="F9:G9"/>
    <mergeCell ref="F11:G11"/>
    <mergeCell ref="B8:C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24D5-60FA-4CF3-868A-CFEE6A5367C8}">
  <dimension ref="A1:H30"/>
  <sheetViews>
    <sheetView workbookViewId="0">
      <selection activeCell="I19" sqref="I19"/>
    </sheetView>
  </sheetViews>
  <sheetFormatPr defaultRowHeight="14.4" x14ac:dyDescent="0.3"/>
  <cols>
    <col min="1" max="1" width="27.88671875" bestFit="1" customWidth="1"/>
    <col min="2" max="2" width="10" bestFit="1" customWidth="1"/>
    <col min="3" max="3" width="30.6640625" bestFit="1" customWidth="1"/>
    <col min="4" max="4" width="9.77734375" bestFit="1" customWidth="1"/>
    <col min="6" max="6" width="26.109375" customWidth="1"/>
  </cols>
  <sheetData>
    <row r="1" spans="1:8" ht="15" thickBot="1" x14ac:dyDescent="0.35">
      <c r="A1" s="25" t="s">
        <v>18</v>
      </c>
      <c r="B1" s="26"/>
      <c r="C1" s="25" t="s">
        <v>19</v>
      </c>
      <c r="D1" s="26"/>
    </row>
    <row r="2" spans="1:8" ht="15" thickBot="1" x14ac:dyDescent="0.35">
      <c r="A2" s="28" t="s">
        <v>20</v>
      </c>
      <c r="B2" s="32">
        <v>12000</v>
      </c>
      <c r="C2" s="20" t="s">
        <v>25</v>
      </c>
      <c r="D2" s="35">
        <v>18000</v>
      </c>
      <c r="F2" s="41"/>
      <c r="G2" s="11" t="s">
        <v>32</v>
      </c>
      <c r="H2" s="11" t="s">
        <v>33</v>
      </c>
    </row>
    <row r="3" spans="1:8" x14ac:dyDescent="0.3">
      <c r="A3" s="28" t="s">
        <v>21</v>
      </c>
      <c r="B3" s="33">
        <f>SUM(B5:B7)</f>
        <v>16000</v>
      </c>
      <c r="C3" s="20" t="s">
        <v>26</v>
      </c>
      <c r="D3" s="35">
        <v>2000</v>
      </c>
      <c r="F3" s="42" t="s">
        <v>34</v>
      </c>
      <c r="G3" s="44">
        <f>B14/D15</f>
        <v>2</v>
      </c>
      <c r="H3" s="44">
        <f>B24/D25</f>
        <v>1.6153846153846154</v>
      </c>
    </row>
    <row r="4" spans="1:8" x14ac:dyDescent="0.3">
      <c r="A4" s="28"/>
      <c r="B4" s="33"/>
      <c r="C4" s="20" t="s">
        <v>27</v>
      </c>
      <c r="D4" s="35">
        <v>8000</v>
      </c>
      <c r="F4" s="42" t="s">
        <v>35</v>
      </c>
      <c r="G4" s="44">
        <f>(B14-B16)/D15</f>
        <v>1.375</v>
      </c>
      <c r="H4" s="44">
        <f>(B24-B26)/D25</f>
        <v>0.46153846153846156</v>
      </c>
    </row>
    <row r="5" spans="1:8" ht="15" thickBot="1" x14ac:dyDescent="0.35">
      <c r="A5" s="28" t="s">
        <v>22</v>
      </c>
      <c r="B5" s="33">
        <v>10000</v>
      </c>
      <c r="C5" s="21"/>
      <c r="D5" s="35"/>
      <c r="F5" s="43" t="s">
        <v>36</v>
      </c>
      <c r="G5" s="45">
        <f>B18/D15</f>
        <v>0.25</v>
      </c>
      <c r="H5" s="45">
        <f>B28/D25</f>
        <v>0.15384615384615385</v>
      </c>
    </row>
    <row r="6" spans="1:8" x14ac:dyDescent="0.3">
      <c r="A6" s="28" t="s">
        <v>23</v>
      </c>
      <c r="B6" s="33">
        <v>4000</v>
      </c>
      <c r="C6" s="21"/>
      <c r="D6" s="35"/>
    </row>
    <row r="7" spans="1:8" ht="14.4" customHeight="1" x14ac:dyDescent="0.3">
      <c r="A7" s="28" t="s">
        <v>24</v>
      </c>
      <c r="B7" s="33">
        <v>2000</v>
      </c>
      <c r="C7" s="21"/>
      <c r="D7" s="36"/>
      <c r="F7" s="46" t="s">
        <v>37</v>
      </c>
      <c r="G7" s="46"/>
      <c r="H7" s="46"/>
    </row>
    <row r="8" spans="1:8" x14ac:dyDescent="0.3">
      <c r="A8" s="27"/>
      <c r="B8" s="33"/>
      <c r="C8" s="21"/>
      <c r="D8" s="36"/>
      <c r="F8" s="46"/>
      <c r="G8" s="46"/>
      <c r="H8" s="46"/>
    </row>
    <row r="9" spans="1:8" ht="15" thickBot="1" x14ac:dyDescent="0.35">
      <c r="A9" s="29" t="s">
        <v>28</v>
      </c>
      <c r="B9" s="34">
        <v>28000</v>
      </c>
      <c r="C9" s="24" t="s">
        <v>29</v>
      </c>
      <c r="D9" s="37">
        <v>28000</v>
      </c>
      <c r="F9" s="46"/>
      <c r="G9" s="46"/>
      <c r="H9" s="46"/>
    </row>
    <row r="10" spans="1:8" x14ac:dyDescent="0.3">
      <c r="F10" s="1"/>
      <c r="G10" s="1"/>
      <c r="H10" s="1"/>
    </row>
    <row r="11" spans="1:8" ht="58.2" customHeight="1" thickBot="1" x14ac:dyDescent="0.35">
      <c r="A11" s="31" t="s">
        <v>30</v>
      </c>
      <c r="B11" s="31"/>
      <c r="C11" s="31"/>
      <c r="D11" s="31"/>
      <c r="F11" s="1"/>
      <c r="G11" s="1"/>
      <c r="H11" s="1"/>
    </row>
    <row r="12" spans="1:8" ht="15" thickBot="1" x14ac:dyDescent="0.35">
      <c r="A12" s="25" t="s">
        <v>18</v>
      </c>
      <c r="B12" s="26"/>
      <c r="C12" s="25" t="s">
        <v>19</v>
      </c>
      <c r="D12" s="26"/>
    </row>
    <row r="13" spans="1:8" x14ac:dyDescent="0.3">
      <c r="A13" s="28" t="s">
        <v>20</v>
      </c>
      <c r="B13" s="38">
        <f>B2</f>
        <v>12000</v>
      </c>
      <c r="C13" s="20" t="s">
        <v>25</v>
      </c>
      <c r="D13" s="40">
        <f>D2</f>
        <v>18000</v>
      </c>
    </row>
    <row r="14" spans="1:8" x14ac:dyDescent="0.3">
      <c r="A14" s="28" t="s">
        <v>21</v>
      </c>
      <c r="B14" s="39">
        <f>SUM(B16:B18)</f>
        <v>16000</v>
      </c>
      <c r="C14" s="20" t="s">
        <v>26</v>
      </c>
      <c r="D14" s="40">
        <f>D3</f>
        <v>2000</v>
      </c>
    </row>
    <row r="15" spans="1:8" x14ac:dyDescent="0.3">
      <c r="A15" s="28"/>
      <c r="B15" s="19"/>
      <c r="C15" s="20" t="s">
        <v>27</v>
      </c>
      <c r="D15" s="35">
        <f>D4</f>
        <v>8000</v>
      </c>
    </row>
    <row r="16" spans="1:8" x14ac:dyDescent="0.3">
      <c r="A16" s="28" t="s">
        <v>22</v>
      </c>
      <c r="B16" s="39">
        <f>B5-5000</f>
        <v>5000</v>
      </c>
      <c r="C16" s="21"/>
      <c r="D16" s="20"/>
    </row>
    <row r="17" spans="1:4" x14ac:dyDescent="0.3">
      <c r="A17" s="28" t="s">
        <v>23</v>
      </c>
      <c r="B17" s="39">
        <f>B6+5000</f>
        <v>9000</v>
      </c>
      <c r="C17" s="21"/>
      <c r="D17" s="22"/>
    </row>
    <row r="18" spans="1:4" x14ac:dyDescent="0.3">
      <c r="A18" s="28" t="s">
        <v>24</v>
      </c>
      <c r="B18" s="39">
        <f>B7</f>
        <v>2000</v>
      </c>
      <c r="C18" s="21"/>
      <c r="D18" s="21"/>
    </row>
    <row r="19" spans="1:4" x14ac:dyDescent="0.3">
      <c r="A19" s="27"/>
      <c r="B19" s="19"/>
      <c r="C19" s="21"/>
      <c r="D19" s="21"/>
    </row>
    <row r="20" spans="1:4" ht="15" thickBot="1" x14ac:dyDescent="0.35">
      <c r="A20" s="29" t="s">
        <v>28</v>
      </c>
      <c r="B20" s="30">
        <f>B13+B14</f>
        <v>28000</v>
      </c>
      <c r="C20" s="24" t="s">
        <v>29</v>
      </c>
      <c r="D20" s="23">
        <f>SUM(D13:D19)</f>
        <v>28000</v>
      </c>
    </row>
    <row r="21" spans="1:4" ht="58.2" customHeight="1" thickBot="1" x14ac:dyDescent="0.35">
      <c r="A21" s="31" t="s">
        <v>31</v>
      </c>
      <c r="B21" s="31"/>
      <c r="C21" s="31"/>
      <c r="D21" s="31"/>
    </row>
    <row r="22" spans="1:4" ht="15" thickBot="1" x14ac:dyDescent="0.35">
      <c r="A22" s="25" t="s">
        <v>18</v>
      </c>
      <c r="B22" s="26"/>
      <c r="C22" s="25" t="s">
        <v>19</v>
      </c>
      <c r="D22" s="26"/>
    </row>
    <row r="23" spans="1:4" x14ac:dyDescent="0.3">
      <c r="A23" s="28" t="s">
        <v>20</v>
      </c>
      <c r="B23" s="38">
        <f>B2</f>
        <v>12000</v>
      </c>
      <c r="C23" s="20" t="s">
        <v>25</v>
      </c>
      <c r="D23" s="40">
        <f>D2</f>
        <v>18000</v>
      </c>
    </row>
    <row r="24" spans="1:4" x14ac:dyDescent="0.3">
      <c r="A24" s="28" t="s">
        <v>21</v>
      </c>
      <c r="B24" s="39">
        <f>SUM(B26:B28)</f>
        <v>21000</v>
      </c>
      <c r="C24" s="20" t="s">
        <v>26</v>
      </c>
      <c r="D24" s="40">
        <f t="shared" ref="D24:D25" si="0">D3</f>
        <v>2000</v>
      </c>
    </row>
    <row r="25" spans="1:4" x14ac:dyDescent="0.3">
      <c r="A25" s="28"/>
      <c r="B25" s="39"/>
      <c r="C25" s="20" t="s">
        <v>27</v>
      </c>
      <c r="D25" s="40">
        <f>D4+5000</f>
        <v>13000</v>
      </c>
    </row>
    <row r="26" spans="1:4" x14ac:dyDescent="0.3">
      <c r="A26" s="28" t="s">
        <v>22</v>
      </c>
      <c r="B26" s="39">
        <f>B5+5000</f>
        <v>15000</v>
      </c>
      <c r="C26" s="21"/>
      <c r="D26" s="20"/>
    </row>
    <row r="27" spans="1:4" x14ac:dyDescent="0.3">
      <c r="A27" s="28" t="s">
        <v>23</v>
      </c>
      <c r="B27" s="39">
        <f t="shared" ref="B24:B29" si="1">B6</f>
        <v>4000</v>
      </c>
      <c r="C27" s="21"/>
      <c r="D27" s="22"/>
    </row>
    <row r="28" spans="1:4" x14ac:dyDescent="0.3">
      <c r="A28" s="28" t="s">
        <v>24</v>
      </c>
      <c r="B28" s="39">
        <f t="shared" si="1"/>
        <v>2000</v>
      </c>
      <c r="C28" s="21"/>
      <c r="D28" s="21"/>
    </row>
    <row r="29" spans="1:4" x14ac:dyDescent="0.3">
      <c r="A29" s="27"/>
      <c r="B29" s="39"/>
      <c r="C29" s="21"/>
      <c r="D29" s="21"/>
    </row>
    <row r="30" spans="1:4" ht="15" thickBot="1" x14ac:dyDescent="0.35">
      <c r="A30" s="29" t="s">
        <v>28</v>
      </c>
      <c r="B30" s="30">
        <f>B23+B24</f>
        <v>33000</v>
      </c>
      <c r="C30" s="24" t="s">
        <v>29</v>
      </c>
      <c r="D30" s="23">
        <f>SUM(D23:D29)</f>
        <v>33000</v>
      </c>
    </row>
  </sheetData>
  <mergeCells count="9">
    <mergeCell ref="A22:B22"/>
    <mergeCell ref="C22:D22"/>
    <mergeCell ref="F7:H9"/>
    <mergeCell ref="A1:B1"/>
    <mergeCell ref="C1:D1"/>
    <mergeCell ref="A11:D11"/>
    <mergeCell ref="A21:D21"/>
    <mergeCell ref="A12:B12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256-13FD-4082-BB95-D92BBC41FE75}">
  <dimension ref="A1:B8"/>
  <sheetViews>
    <sheetView workbookViewId="0">
      <selection activeCell="A12" sqref="A12"/>
    </sheetView>
  </sheetViews>
  <sheetFormatPr defaultRowHeight="14.4" x14ac:dyDescent="0.3"/>
  <cols>
    <col min="1" max="1" width="35" customWidth="1"/>
    <col min="2" max="2" width="14" bestFit="1" customWidth="1"/>
  </cols>
  <sheetData>
    <row r="1" spans="1:2" x14ac:dyDescent="0.3">
      <c r="A1" s="47" t="s">
        <v>38</v>
      </c>
      <c r="B1" s="47">
        <v>500</v>
      </c>
    </row>
    <row r="2" spans="1:2" x14ac:dyDescent="0.3">
      <c r="A2" s="48" t="s">
        <v>39</v>
      </c>
      <c r="B2" s="48">
        <v>700</v>
      </c>
    </row>
    <row r="3" spans="1:2" x14ac:dyDescent="0.3">
      <c r="A3" s="48" t="s">
        <v>45</v>
      </c>
      <c r="B3" s="54">
        <v>0.18</v>
      </c>
    </row>
    <row r="4" spans="1:2" ht="15.6" x14ac:dyDescent="0.35">
      <c r="A4" s="48" t="s">
        <v>40</v>
      </c>
      <c r="B4" s="49">
        <v>8.0839999999999995E-2</v>
      </c>
    </row>
    <row r="5" spans="1:2" ht="15.6" x14ac:dyDescent="0.35">
      <c r="A5" s="48" t="s">
        <v>41</v>
      </c>
      <c r="B5" s="50">
        <v>0.1182</v>
      </c>
    </row>
    <row r="6" spans="1:2" ht="15" thickBot="1" x14ac:dyDescent="0.35">
      <c r="A6" s="51" t="s">
        <v>42</v>
      </c>
      <c r="B6" s="51">
        <v>1.1200000000000001</v>
      </c>
    </row>
    <row r="7" spans="1:2" x14ac:dyDescent="0.3">
      <c r="A7" s="52" t="s">
        <v>43</v>
      </c>
      <c r="B7" s="55">
        <f>B4+(B6*(B5-B4))</f>
        <v>0.12268320000000001</v>
      </c>
    </row>
    <row r="8" spans="1:2" ht="15" thickBot="1" x14ac:dyDescent="0.35">
      <c r="A8" s="53" t="s">
        <v>44</v>
      </c>
      <c r="B8" s="56">
        <f>B1/(B1+B2)*B7+(B3*B2/(B1+B2))*(1-0.2)</f>
        <v>0.13511800000000002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674-B1A2-4AED-9847-8A8AC39C6F43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30.44140625" bestFit="1" customWidth="1"/>
    <col min="2" max="2" width="12.33203125" bestFit="1" customWidth="1"/>
  </cols>
  <sheetData>
    <row r="1" spans="1:2" x14ac:dyDescent="0.3">
      <c r="A1" s="60" t="s">
        <v>46</v>
      </c>
      <c r="B1" s="60"/>
    </row>
    <row r="2" spans="1:2" x14ac:dyDescent="0.3">
      <c r="A2" s="57" t="s">
        <v>6</v>
      </c>
      <c r="B2" s="59">
        <v>547800</v>
      </c>
    </row>
    <row r="3" spans="1:2" ht="43.2" x14ac:dyDescent="0.3">
      <c r="A3" s="57" t="s">
        <v>47</v>
      </c>
      <c r="B3" s="59">
        <v>55</v>
      </c>
    </row>
    <row r="4" spans="1:2" x14ac:dyDescent="0.3">
      <c r="A4" s="58" t="s">
        <v>8</v>
      </c>
      <c r="B4" s="58" t="s">
        <v>49</v>
      </c>
    </row>
    <row r="6" spans="1:2" x14ac:dyDescent="0.3">
      <c r="A6" s="60" t="s">
        <v>48</v>
      </c>
      <c r="B6" s="60"/>
    </row>
    <row r="7" spans="1:2" x14ac:dyDescent="0.3">
      <c r="A7" s="57" t="s">
        <v>6</v>
      </c>
      <c r="B7" s="59" t="s">
        <v>51</v>
      </c>
    </row>
    <row r="8" spans="1:2" ht="43.2" x14ac:dyDescent="0.3">
      <c r="A8" s="57" t="s">
        <v>47</v>
      </c>
      <c r="B8" s="59">
        <v>50</v>
      </c>
    </row>
    <row r="9" spans="1:2" x14ac:dyDescent="0.3">
      <c r="A9" s="58" t="s">
        <v>8</v>
      </c>
      <c r="B9" s="58" t="s">
        <v>50</v>
      </c>
    </row>
    <row r="11" spans="1:2" x14ac:dyDescent="0.3">
      <c r="A11" s="12" t="s">
        <v>52</v>
      </c>
      <c r="B11" s="12"/>
    </row>
    <row r="12" spans="1:2" x14ac:dyDescent="0.3">
      <c r="A12" t="s">
        <v>53</v>
      </c>
      <c r="B12" s="61">
        <f>B2*365/B3</f>
        <v>3635400</v>
      </c>
    </row>
    <row r="13" spans="1:2" x14ac:dyDescent="0.3">
      <c r="A13" t="s">
        <v>54</v>
      </c>
      <c r="B13" s="61">
        <f>1.15 *B12</f>
        <v>4180709.9999999995</v>
      </c>
    </row>
    <row r="14" spans="1:2" x14ac:dyDescent="0.3">
      <c r="A14" s="12" t="s">
        <v>55</v>
      </c>
      <c r="B14" s="12"/>
    </row>
    <row r="15" spans="1:2" x14ac:dyDescent="0.3">
      <c r="A15" t="s">
        <v>56</v>
      </c>
      <c r="B15" s="62">
        <f>B8/365*B13</f>
        <v>572699.99999999988</v>
      </c>
    </row>
  </sheetData>
  <mergeCells count="4">
    <mergeCell ref="A1:B1"/>
    <mergeCell ref="A6:B6"/>
    <mergeCell ref="A11:B1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Коэффициенты оборачиваемости</vt:lpstr>
      <vt:lpstr>Коэффициенты ликвидности</vt:lpstr>
      <vt:lpstr>CAPM&amp;WACC</vt:lpstr>
      <vt:lpstr>Непогашенная кредит. зад-ть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</dc:creator>
  <cp:lastModifiedBy>vikto</cp:lastModifiedBy>
  <dcterms:created xsi:type="dcterms:W3CDTF">2023-05-23T15:22:39Z</dcterms:created>
  <dcterms:modified xsi:type="dcterms:W3CDTF">2023-05-28T16:13:10Z</dcterms:modified>
</cp:coreProperties>
</file>