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rish\Desktop\Lewagon\Business Analysis\GS-Finance\Challenge 2,3,4\"/>
    </mc:Choice>
  </mc:AlternateContent>
  <xr:revisionPtr revIDLastSave="0" documentId="8_{E1E5000A-9083-451C-A3CC-B310C0DE3CDE}" xr6:coauthVersionLast="47" xr6:coauthVersionMax="47" xr10:uidLastSave="{00000000-0000-0000-0000-000000000000}"/>
  <bookViews>
    <workbookView xWindow="-120" yWindow="-120" windowWidth="20730" windowHeight="11040" activeTab="2" xr2:uid="{2A4527D9-3997-4C16-90B9-26BC500A388D}"/>
  </bookViews>
  <sheets>
    <sheet name="Finance_Orders" sheetId="2" r:id="rId1"/>
    <sheet name="Interest_Taxes " sheetId="3" r:id="rId2"/>
    <sheet name="Finance_pivot" sheetId="6" r:id="rId3"/>
  </sheets>
  <definedNames>
    <definedName name="ExternalData_1" localSheetId="0" hidden="1">Finance_Orders!$A$1:$L$51</definedName>
    <definedName name="ExternalData_1" localSheetId="1" hidden="1">'Interest_Taxes '!$A$1:$C$51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1  Interest   Taxes_df5da3ab-850a-4da5-8d97-7f54cd81bc4e" name="1  Interest   Taxes" connection="Query - 1  Interest &amp; Tax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P32" i="2"/>
  <c r="P42" i="2"/>
  <c r="P19" i="2"/>
  <c r="P20" i="2"/>
  <c r="P43" i="2"/>
  <c r="P21" i="2"/>
  <c r="P2" i="2"/>
  <c r="P27" i="2"/>
  <c r="P44" i="2"/>
  <c r="P7" i="2"/>
  <c r="P9" i="2"/>
  <c r="P22" i="2"/>
  <c r="P50" i="2"/>
  <c r="P30" i="2"/>
  <c r="P45" i="2"/>
  <c r="P13" i="2"/>
  <c r="P38" i="2"/>
  <c r="P31" i="2"/>
  <c r="P46" i="2"/>
  <c r="P39" i="2"/>
  <c r="P14" i="2"/>
  <c r="P15" i="2"/>
  <c r="P51" i="2"/>
  <c r="P28" i="2"/>
  <c r="P16" i="2"/>
  <c r="P47" i="2"/>
  <c r="P3" i="2"/>
  <c r="P8" i="2"/>
  <c r="P48" i="2"/>
  <c r="P33" i="2"/>
  <c r="P17" i="2"/>
  <c r="P34" i="2"/>
  <c r="P10" i="2"/>
  <c r="P29" i="2"/>
  <c r="P4" i="2"/>
  <c r="P5" i="2"/>
  <c r="P40" i="2"/>
  <c r="P23" i="2"/>
  <c r="P24" i="2"/>
  <c r="P6" i="2"/>
  <c r="P41" i="2"/>
  <c r="P18" i="2"/>
  <c r="P25" i="2"/>
  <c r="P35" i="2"/>
  <c r="P36" i="2"/>
  <c r="P37" i="2"/>
  <c r="P26" i="2"/>
  <c r="P49" i="2"/>
  <c r="P11" i="2"/>
  <c r="P12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O32" i="2"/>
  <c r="O42" i="2"/>
  <c r="O19" i="2"/>
  <c r="O20" i="2"/>
  <c r="O43" i="2"/>
  <c r="O21" i="2"/>
  <c r="O2" i="2"/>
  <c r="O27" i="2"/>
  <c r="O44" i="2"/>
  <c r="O7" i="2"/>
  <c r="O9" i="2"/>
  <c r="O22" i="2"/>
  <c r="O50" i="2"/>
  <c r="O30" i="2"/>
  <c r="O45" i="2"/>
  <c r="O13" i="2"/>
  <c r="O38" i="2"/>
  <c r="O31" i="2"/>
  <c r="O46" i="2"/>
  <c r="O39" i="2"/>
  <c r="O14" i="2"/>
  <c r="O15" i="2"/>
  <c r="O51" i="2"/>
  <c r="O28" i="2"/>
  <c r="O16" i="2"/>
  <c r="O47" i="2"/>
  <c r="O3" i="2"/>
  <c r="O8" i="2"/>
  <c r="O48" i="2"/>
  <c r="O33" i="2"/>
  <c r="O17" i="2"/>
  <c r="O34" i="2"/>
  <c r="O10" i="2"/>
  <c r="O29" i="2"/>
  <c r="O4" i="2"/>
  <c r="O5" i="2"/>
  <c r="O40" i="2"/>
  <c r="O23" i="2"/>
  <c r="O24" i="2"/>
  <c r="O6" i="2"/>
  <c r="O41" i="2"/>
  <c r="O18" i="2"/>
  <c r="O25" i="2"/>
  <c r="O35" i="2"/>
  <c r="O36" i="2"/>
  <c r="O37" i="2"/>
  <c r="O26" i="2"/>
  <c r="O49" i="2"/>
  <c r="O11" i="2"/>
  <c r="O12" i="2"/>
  <c r="E32" i="2"/>
  <c r="Q32" i="2" s="1"/>
  <c r="E42" i="2"/>
  <c r="Q42" i="2" s="1"/>
  <c r="E19" i="2"/>
  <c r="E20" i="2"/>
  <c r="E43" i="2"/>
  <c r="Q43" i="2" s="1"/>
  <c r="E21" i="2"/>
  <c r="Q21" i="2" s="1"/>
  <c r="E2" i="2"/>
  <c r="E27" i="2"/>
  <c r="E44" i="2"/>
  <c r="Q44" i="2" s="1"/>
  <c r="E7" i="2"/>
  <c r="Q7" i="2" s="1"/>
  <c r="E9" i="2"/>
  <c r="E22" i="2"/>
  <c r="E50" i="2"/>
  <c r="Q50" i="2" s="1"/>
  <c r="E30" i="2"/>
  <c r="Q30" i="2" s="1"/>
  <c r="E45" i="2"/>
  <c r="E13" i="2"/>
  <c r="E38" i="2"/>
  <c r="Q38" i="2" s="1"/>
  <c r="E31" i="2"/>
  <c r="Q31" i="2" s="1"/>
  <c r="E46" i="2"/>
  <c r="E39" i="2"/>
  <c r="E14" i="2"/>
  <c r="Q14" i="2" s="1"/>
  <c r="E15" i="2"/>
  <c r="Q15" i="2" s="1"/>
  <c r="E51" i="2"/>
  <c r="E28" i="2"/>
  <c r="E16" i="2"/>
  <c r="Q16" i="2" s="1"/>
  <c r="E47" i="2"/>
  <c r="Q47" i="2" s="1"/>
  <c r="E3" i="2"/>
  <c r="E8" i="2"/>
  <c r="E48" i="2"/>
  <c r="Q48" i="2" s="1"/>
  <c r="E33" i="2"/>
  <c r="Q33" i="2" s="1"/>
  <c r="E17" i="2"/>
  <c r="E34" i="2"/>
  <c r="E10" i="2"/>
  <c r="Q10" i="2" s="1"/>
  <c r="E29" i="2"/>
  <c r="Q29" i="2" s="1"/>
  <c r="E4" i="2"/>
  <c r="E5" i="2"/>
  <c r="E40" i="2"/>
  <c r="Q40" i="2" s="1"/>
  <c r="E23" i="2"/>
  <c r="Q23" i="2" s="1"/>
  <c r="E24" i="2"/>
  <c r="E6" i="2"/>
  <c r="E41" i="2"/>
  <c r="Q41" i="2" s="1"/>
  <c r="E18" i="2"/>
  <c r="Q18" i="2" s="1"/>
  <c r="E25" i="2"/>
  <c r="E35" i="2"/>
  <c r="E36" i="2"/>
  <c r="Q36" i="2" s="1"/>
  <c r="E37" i="2"/>
  <c r="Q37" i="2" s="1"/>
  <c r="E26" i="2"/>
  <c r="E49" i="2"/>
  <c r="E11" i="2"/>
  <c r="Q11" i="2" s="1"/>
  <c r="E12" i="2"/>
  <c r="Q12" i="2" s="1"/>
  <c r="G32" i="2"/>
  <c r="M32" i="2" s="1"/>
  <c r="G42" i="2"/>
  <c r="M42" i="2" s="1"/>
  <c r="G19" i="2"/>
  <c r="M19" i="2" s="1"/>
  <c r="G20" i="2"/>
  <c r="M20" i="2" s="1"/>
  <c r="G43" i="2"/>
  <c r="M43" i="2" s="1"/>
  <c r="G21" i="2"/>
  <c r="M21" i="2" s="1"/>
  <c r="G2" i="2"/>
  <c r="M2" i="2" s="1"/>
  <c r="G27" i="2"/>
  <c r="M27" i="2" s="1"/>
  <c r="G44" i="2"/>
  <c r="M44" i="2" s="1"/>
  <c r="G7" i="2"/>
  <c r="M7" i="2" s="1"/>
  <c r="G9" i="2"/>
  <c r="M9" i="2" s="1"/>
  <c r="G22" i="2"/>
  <c r="M22" i="2" s="1"/>
  <c r="G50" i="2"/>
  <c r="M50" i="2" s="1"/>
  <c r="G30" i="2"/>
  <c r="M30" i="2" s="1"/>
  <c r="G45" i="2"/>
  <c r="M45" i="2" s="1"/>
  <c r="G13" i="2"/>
  <c r="M13" i="2" s="1"/>
  <c r="G38" i="2"/>
  <c r="M38" i="2" s="1"/>
  <c r="G31" i="2"/>
  <c r="M31" i="2" s="1"/>
  <c r="G46" i="2"/>
  <c r="M46" i="2" s="1"/>
  <c r="G39" i="2"/>
  <c r="M39" i="2" s="1"/>
  <c r="G14" i="2"/>
  <c r="M14" i="2" s="1"/>
  <c r="G15" i="2"/>
  <c r="M15" i="2" s="1"/>
  <c r="G51" i="2"/>
  <c r="M51" i="2" s="1"/>
  <c r="G28" i="2"/>
  <c r="M28" i="2" s="1"/>
  <c r="G16" i="2"/>
  <c r="M16" i="2" s="1"/>
  <c r="G47" i="2"/>
  <c r="M47" i="2" s="1"/>
  <c r="G3" i="2"/>
  <c r="M3" i="2" s="1"/>
  <c r="G8" i="2"/>
  <c r="M8" i="2" s="1"/>
  <c r="G48" i="2"/>
  <c r="M48" i="2" s="1"/>
  <c r="G33" i="2"/>
  <c r="M33" i="2" s="1"/>
  <c r="G17" i="2"/>
  <c r="M17" i="2" s="1"/>
  <c r="G34" i="2"/>
  <c r="M34" i="2" s="1"/>
  <c r="G10" i="2"/>
  <c r="M10" i="2" s="1"/>
  <c r="G29" i="2"/>
  <c r="M29" i="2" s="1"/>
  <c r="G4" i="2"/>
  <c r="M4" i="2" s="1"/>
  <c r="G5" i="2"/>
  <c r="M5" i="2" s="1"/>
  <c r="G40" i="2"/>
  <c r="M40" i="2" s="1"/>
  <c r="G23" i="2"/>
  <c r="M23" i="2" s="1"/>
  <c r="G24" i="2"/>
  <c r="M24" i="2" s="1"/>
  <c r="G6" i="2"/>
  <c r="M6" i="2" s="1"/>
  <c r="G41" i="2"/>
  <c r="M41" i="2" s="1"/>
  <c r="G18" i="2"/>
  <c r="M18" i="2" s="1"/>
  <c r="G25" i="2"/>
  <c r="M25" i="2" s="1"/>
  <c r="G35" i="2"/>
  <c r="M35" i="2" s="1"/>
  <c r="G36" i="2"/>
  <c r="M36" i="2" s="1"/>
  <c r="G37" i="2"/>
  <c r="M37" i="2" s="1"/>
  <c r="G26" i="2"/>
  <c r="M26" i="2" s="1"/>
  <c r="G49" i="2"/>
  <c r="M49" i="2" s="1"/>
  <c r="G11" i="2"/>
  <c r="M11" i="2" s="1"/>
  <c r="G12" i="2"/>
  <c r="M12" i="2" s="1"/>
  <c r="N49" i="2" l="1"/>
  <c r="N35" i="2"/>
  <c r="N6" i="2"/>
  <c r="N5" i="2"/>
  <c r="N34" i="2"/>
  <c r="N8" i="2"/>
  <c r="N28" i="2"/>
  <c r="N39" i="2"/>
  <c r="N13" i="2"/>
  <c r="N22" i="2"/>
  <c r="N27" i="2"/>
  <c r="N20" i="2"/>
  <c r="Q49" i="2"/>
  <c r="Q35" i="2"/>
  <c r="Q6" i="2"/>
  <c r="Q5" i="2"/>
  <c r="Q34" i="2"/>
  <c r="Q8" i="2"/>
  <c r="Q28" i="2"/>
  <c r="Q39" i="2"/>
  <c r="Q13" i="2"/>
  <c r="Q22" i="2"/>
  <c r="Q27" i="2"/>
  <c r="Q20" i="2"/>
  <c r="N26" i="2"/>
  <c r="N25" i="2"/>
  <c r="N24" i="2"/>
  <c r="N4" i="2"/>
  <c r="N17" i="2"/>
  <c r="N3" i="2"/>
  <c r="N51" i="2"/>
  <c r="N46" i="2"/>
  <c r="N45" i="2"/>
  <c r="N9" i="2"/>
  <c r="N2" i="2"/>
  <c r="N19" i="2"/>
  <c r="Q26" i="2"/>
  <c r="Q25" i="2"/>
  <c r="Q24" i="2"/>
  <c r="Q4" i="2"/>
  <c r="Q17" i="2"/>
  <c r="Q3" i="2"/>
  <c r="Q51" i="2"/>
  <c r="Q46" i="2"/>
  <c r="Q45" i="2"/>
  <c r="Q9" i="2"/>
  <c r="Q2" i="2"/>
  <c r="Q19" i="2"/>
  <c r="N12" i="2"/>
  <c r="N37" i="2"/>
  <c r="N18" i="2"/>
  <c r="N23" i="2"/>
  <c r="N29" i="2"/>
  <c r="N33" i="2"/>
  <c r="N47" i="2"/>
  <c r="N15" i="2"/>
  <c r="N31" i="2"/>
  <c r="N30" i="2"/>
  <c r="N7" i="2"/>
  <c r="N21" i="2"/>
  <c r="N42" i="2"/>
  <c r="N11" i="2"/>
  <c r="N36" i="2"/>
  <c r="N41" i="2"/>
  <c r="N40" i="2"/>
  <c r="N10" i="2"/>
  <c r="N48" i="2"/>
  <c r="N16" i="2"/>
  <c r="N14" i="2"/>
  <c r="N38" i="2"/>
  <c r="N50" i="2"/>
  <c r="N44" i="2"/>
  <c r="N43" i="2"/>
  <c r="N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34472CC-33D3-48AA-90FE-4F52091CC1C8}" keepAlive="1" name="Query - 1  Finance Orders" description="Connection to the '1  Finance Orders' query in the workbook." type="5" refreshedVersion="8" background="1" saveData="1">
    <dbPr connection="Provider=Microsoft.Mashup.OleDb.1;Data Source=$Workbook$;Location=&quot;1  Finance Orders&quot;;Extended Properties=&quot;&quot;" command="SELECT * FROM [1  Finance Orders]"/>
  </connection>
  <connection id="2" xr16:uid="{48EACBF5-0C37-4006-9738-557D3B61A394}" name="Query - 1  Interest &amp; Taxes" description="Connection to the '1  Interest &amp; Taxes' query in the workbook." type="100" refreshedVersion="8" minRefreshableVersion="5">
    <extLst>
      <ext xmlns:x15="http://schemas.microsoft.com/office/spreadsheetml/2010/11/main" uri="{DE250136-89BD-433C-8126-D09CA5730AF9}">
        <x15:connection id="88937260-3f3a-48db-94e5-9b3c3855656b"/>
      </ext>
    </extLst>
  </connection>
  <connection id="3" xr16:uid="{4584477D-A606-4049-BB8A-1F4D0CCCFE0D}" keepAlive="1" name="Query - 1  Interest &amp; Taxes (2)" description="Connection to the '1  Interest &amp; Taxes (2)' query in the workbook." type="5" refreshedVersion="8" background="1" saveData="1">
    <dbPr connection="Provider=Microsoft.Mashup.OleDb.1;Data Source=$Workbook$;Location=&quot;1  Interest &amp; Taxes (2)&quot;;Extended Properties=&quot;&quot;" command="SELECT * FROM [1  Interest &amp; Taxes (2)]"/>
  </connection>
  <connection id="4" xr16:uid="{2F2D22C4-E395-4BD5-9F74-F5DB02406AB8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<sst xmlns="http://schemas.openxmlformats.org/spreadsheetml/2006/main" count="140" uniqueCount="96">
  <si>
    <t>Order_ID</t>
  </si>
  <si>
    <t>Month</t>
  </si>
  <si>
    <t>Revenue</t>
  </si>
  <si>
    <t>Purchase_Operations</t>
  </si>
  <si>
    <t>Sales_Costs</t>
  </si>
  <si>
    <t>Ads_Costs</t>
  </si>
  <si>
    <t>Payroll</t>
  </si>
  <si>
    <t>Rent</t>
  </si>
  <si>
    <t>Utilities</t>
  </si>
  <si>
    <t>9916 dollards</t>
  </si>
  <si>
    <t>3000 dollards</t>
  </si>
  <si>
    <t>5913 dollards</t>
  </si>
  <si>
    <t>2500 dollards</t>
  </si>
  <si>
    <t>7626 dollards</t>
  </si>
  <si>
    <t>3500 dollards</t>
  </si>
  <si>
    <t>8978 dollards</t>
  </si>
  <si>
    <t>2800 dollards</t>
  </si>
  <si>
    <t>9950 dollards</t>
  </si>
  <si>
    <t>3200 dollards</t>
  </si>
  <si>
    <t>7739 dollards</t>
  </si>
  <si>
    <t>3100 dollards</t>
  </si>
  <si>
    <t>6166 dollards</t>
  </si>
  <si>
    <t>3400 dollards</t>
  </si>
  <si>
    <t>8414 dollards</t>
  </si>
  <si>
    <t>2900 dollards</t>
  </si>
  <si>
    <t>8785 dollards</t>
  </si>
  <si>
    <t>3300 dollards</t>
  </si>
  <si>
    <t>6655 dollards</t>
  </si>
  <si>
    <t>9710 dollards</t>
  </si>
  <si>
    <t>6448 dollards</t>
  </si>
  <si>
    <t>5921 dollards</t>
  </si>
  <si>
    <t>9010 dollards</t>
  </si>
  <si>
    <t>9923 dollards</t>
  </si>
  <si>
    <t>6811 dollards</t>
  </si>
  <si>
    <t>9015 dollards</t>
  </si>
  <si>
    <t>9456 dollards</t>
  </si>
  <si>
    <t>8528 dollards</t>
  </si>
  <si>
    <t>9141 dollards</t>
  </si>
  <si>
    <t>6276 dollards</t>
  </si>
  <si>
    <t>8806 dollards</t>
  </si>
  <si>
    <t>9458 dollards</t>
  </si>
  <si>
    <t>9355 dollards</t>
  </si>
  <si>
    <t>8819 dollards</t>
  </si>
  <si>
    <t>7930 dollards</t>
  </si>
  <si>
    <t>7890 dollards</t>
  </si>
  <si>
    <t>6762 dollards</t>
  </si>
  <si>
    <t>9148 dollards</t>
  </si>
  <si>
    <t>8980 dollards</t>
  </si>
  <si>
    <t>9009 dollards</t>
  </si>
  <si>
    <t>9139 dollards</t>
  </si>
  <si>
    <t>9102 dollards</t>
  </si>
  <si>
    <t>9896 dollards</t>
  </si>
  <si>
    <t>6690 dollards</t>
  </si>
  <si>
    <t>5810 dollards</t>
  </si>
  <si>
    <t>8303 dollards</t>
  </si>
  <si>
    <t>8534 dollards</t>
  </si>
  <si>
    <t>9593 dollards</t>
  </si>
  <si>
    <t>8157 dollards</t>
  </si>
  <si>
    <t>9500 dollards</t>
  </si>
  <si>
    <t>9322 dollards</t>
  </si>
  <si>
    <t>7116 dollards</t>
  </si>
  <si>
    <t>9329 dollards</t>
  </si>
  <si>
    <t>6174 dollards</t>
  </si>
  <si>
    <t>9267 dollards</t>
  </si>
  <si>
    <t>8932 dollards</t>
  </si>
  <si>
    <t>8055 dollards</t>
  </si>
  <si>
    <t>8089 dollards</t>
  </si>
  <si>
    <t>Purchase_Operations2</t>
  </si>
  <si>
    <t>Revenue_2</t>
  </si>
  <si>
    <t>Cost of Goods Sold</t>
  </si>
  <si>
    <t>Gross_mergin</t>
  </si>
  <si>
    <t>Operating_mergin</t>
  </si>
  <si>
    <t>operating_expenses</t>
  </si>
  <si>
    <t>Interests</t>
  </si>
  <si>
    <t>Taxes</t>
  </si>
  <si>
    <t xml:space="preserve"> Retrieve_Interest</t>
  </si>
  <si>
    <t>Retrieve_Tax</t>
  </si>
  <si>
    <t>Net_Margin</t>
  </si>
  <si>
    <t>Row Labels</t>
  </si>
  <si>
    <t>Grand Total</t>
  </si>
  <si>
    <t>Month_2</t>
  </si>
  <si>
    <t>&lt;1/1/2024</t>
  </si>
  <si>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</si>
  <si>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</si>
  <si>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</si>
  <si>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</si>
  <si>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</si>
  <si>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</si>
  <si>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</si>
  <si>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</si>
  <si>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</si>
  <si>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</si>
  <si>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</si>
  <si>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Sum of Gross_mergin</t>
  </si>
  <si>
    <t>Sum of Net_Margin</t>
  </si>
  <si>
    <t>Sum of Operating_mergin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</si>
</sst>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0.00;[Red]0.00"/>
    <numFmt numFmtId="165" formatCode="#,##0.00\ [$€-1];[Red]#,##0.00\ [$€-1]"/>
    <numFmt numFmtId="166" formatCode="_([$€-2]\ * #,##0.00_);_([$€-2]\ * \(#,##0.00\);_([$€-2]\ * &quot;-&quot;??_);_(@_)"/>
    <numFmt numFmtId="167" formatCode="mmmm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2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166" fontId="2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 applyAlignment="1">
      <alignment horizontal="center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22">
    <dxf>
      <numFmt numFmtId="0" formatCode="General"/>
    </dxf>
    <dxf>
      <numFmt numFmtId="164" formatCode="0.00;[Red]0.00"/>
    </dxf>
    <dxf>
      <numFmt numFmtId="164" formatCode="0.00;[Red]0.0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5" formatCode="#,##0.00\ [$€-1];[Red]#,##0.00\ [$€-1]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6" formatCode="_([$€-2]\ * #,##0.00_);_([$€-2]\ * \(#,##0.00\);_([$€-2]\ * &quot;-&quot;??_);_(@_)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67" formatCode="mmm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ishti Sutradhar" refreshedDate="45323.611627893515" createdVersion="8" refreshedVersion="8" minRefreshableVersion="3" recordCount="52" xr:uid="{374387C2-FBB5-4E0E-B651-C7414CA0B668}">
  <cacheSource type="worksheet">
    <worksheetSource ref="A1:Q1048576" sheet="Finance_Orders"/>
  </cacheSource>
  <cacheFields count="19">
    <cacheField name="Order_ID" numFmtId="0">
      <sharedItems containsString="0" containsBlank="1" containsNumber="1" containsInteger="1" minValue="1" maxValue="50"/>
    </cacheField>
    <cacheField name="Month" numFmtId="0">
      <sharedItems containsString="0" containsBlank="1" containsNumber="1" containsInteger="1" minValue="1" maxValue="12"/>
    </cacheField>
    <cacheField name="Month_2" numFmtId="167">
      <sharedItems containsNonDate="0" containsDate="1" containsString="0" containsBlank="1" minDate="2024-01-01T00:00:00" maxDate="2024-12-02T00:00:00" count="12">
        <d v="2024-01-01T00:00:00"/>
        <d v="2024-02-01T00:00:00"/>
        <d v="2024-03-01T00:00:00"/>
        <d v="2024-04-01T00:00:00"/>
        <d v="2024-05-01T00:00:00"/>
        <d v="2024-07-01T00:00:00"/>
        <d v="2024-08-01T00:00:00"/>
        <d v="2024-09-01T00:00:00"/>
        <d v="2024-10-01T00:00:00"/>
        <d v="2024-11-01T00:00:00"/>
        <d v="2024-12-01T00:00:00"/>
        <m/>
      </sharedItems>
      <fieldGroup par="18"/>
    </cacheField>
    <cacheField name="Revenue" numFmtId="0">
      <sharedItems containsBlank="1"/>
    </cacheField>
    <cacheField name="Revenue_2" numFmtId="0">
      <sharedItems containsString="0" containsBlank="1" containsNumber="1" containsInteger="1" minValue="5810" maxValue="9950"/>
    </cacheField>
    <cacheField name="Purchase_Operations" numFmtId="0">
      <sharedItems containsBlank="1"/>
    </cacheField>
    <cacheField name="Purchase_Operations2" numFmtId="166">
      <sharedItems containsString="0" containsBlank="1" containsNumber="1" containsInteger="1" minValue="2500" maxValue="3500"/>
    </cacheField>
    <cacheField name="Sales_Costs" numFmtId="0">
      <sharedItems containsString="0" containsBlank="1" containsNumber="1" containsInteger="1" minValue="500" maxValue="800"/>
    </cacheField>
    <cacheField name="Ads_Costs" numFmtId="0">
      <sharedItems containsString="0" containsBlank="1" containsNumber="1" containsInteger="1" minValue="200" maxValue="420"/>
    </cacheField>
    <cacheField name="Payroll" numFmtId="166">
      <sharedItems containsString="0" containsBlank="1" containsNumber="1" containsInteger="1" minValue="850" maxValue="1200"/>
    </cacheField>
    <cacheField name="Rent" numFmtId="166">
      <sharedItems containsString="0" containsBlank="1" containsNumber="1" containsInteger="1" minValue="425" maxValue="600"/>
    </cacheField>
    <cacheField name="Utilities" numFmtId="166">
      <sharedItems containsString="0" containsBlank="1" containsNumber="1" containsInteger="1" minValue="270" maxValue="350"/>
    </cacheField>
    <cacheField name="Cost of Goods Sold" numFmtId="166">
      <sharedItems containsString="0" containsBlank="1" containsNumber="1" containsInteger="1" minValue="5500" maxValue="6270"/>
    </cacheField>
    <cacheField name="Gross_mergin" numFmtId="166">
      <sharedItems containsString="0" containsBlank="1" containsNumber="1" minValue="4.3950697372688939E-2" maxValue="0.445340863251311" count="51">
        <n v="4.3950697372688939E-2"/>
        <n v="0.24590163934426229"/>
        <n v="0.3997574777687955"/>
        <n v="0.1031390134529148"/>
        <n v="0.37767121859689357"/>
        <n v="0.16453794139744554"/>
        <n v="0.24334600760456274"/>
        <n v="0.388259526261586"/>
        <n v="0.31392931392931395"/>
        <n v="0.31719428926132837"/>
        <n v="0.30152058350846828"/>
        <n v="0.12347672882102481"/>
        <n v="0.3140794223826715"/>
        <n v="0.11408540471637986"/>
        <n v="0.41207910208444681"/>
        <n v="0.34354120267260579"/>
        <n v="0.36578947368421055"/>
        <n v="0.21584054550222923"/>
        <n v="0.33504121185119179"/>
        <n v="0.22147564284791316"/>
        <n v="6.9478908188585611E-2"/>
        <n v="0.31952306395278812"/>
        <n v="0.29927349425826105"/>
        <n v="0.36762497318172066"/>
        <n v="0.35901586273875041"/>
        <n v="0.26848110292369859"/>
        <n v="0.36561640938887713"/>
        <n v="0.38914524280377938"/>
        <n v="0.37291897891231962"/>
        <n v="0.36283840947546531"/>
        <n v="0.445340863251311"/>
        <n v="0.3413860953213817"/>
        <n v="0.3167943167943168"/>
        <n v="0.13504777965148959"/>
        <n v="0.32790224032586557"/>
        <n v="9.9449303530936187E-2"/>
        <n v="0.32889628397115916"/>
        <n v="0.31443528625529071"/>
        <n v="5.3356282271944923E-2"/>
        <n v="0.25830574966286624"/>
        <n v="4.4478268222560458E-2"/>
        <n v="0.39195979899497485"/>
        <n v="0.28628343767785996"/>
        <n v="0.397359669454802"/>
        <n v="0.30874765478424016"/>
        <n v="0.35933779340061234"/>
        <n v="0.10529429162969535"/>
        <n v="0.32825794894760413"/>
        <n v="7.1102854247593314E-2"/>
        <n v="0.32545991369520783"/>
        <m/>
      </sharedItems>
    </cacheField>
    <cacheField name="operating_expenses" numFmtId="166">
      <sharedItems containsString="0" containsBlank="1" containsNumber="1" containsInteger="1" minValue="2480" maxValue="3255"/>
    </cacheField>
    <cacheField name="Net_Margin" numFmtId="166">
      <sharedItems containsString="0" containsBlank="1" containsNumber="1" containsInteger="1" minValue="2" maxValue="2"/>
    </cacheField>
    <cacheField name="Operating_mergin" numFmtId="0">
      <sharedItems containsString="0" containsBlank="1" containsNumber="1" minValue="0.46727549467275492" maxValue="0.75007558198125568"/>
    </cacheField>
    <cacheField name="Days (Month_2)" numFmtId="0" databaseField="0">
      <fieldGroup base="2">
        <rangePr groupBy="days" startDate="2024-01-01T00:00:00" endDate="2024-12-02T00:00:00"/>
        <groupItems count="368">
          <s v="&lt;1/1/2024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2/2/2024"/>
        </groupItems>
      </fieldGroup>
    </cacheField>
    <cacheField name="Months (Month_2)" numFmtId="0" databaseField="0">
      <fieldGroup base="2">
        <rangePr groupBy="months" startDate="2024-01-01T00:00:00" endDate="2024-12-02T00:00:00"/>
        <groupItems count="14">
          <s v="&lt;1/1/202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2/202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7"/>
    <n v="1"/>
    <x v="0"/>
    <s v="6166 dollards"/>
    <n v="6166"/>
    <s v="3400 dollards"/>
    <n v="3400"/>
    <n v="680"/>
    <n v="270"/>
    <n v="850"/>
    <n v="425"/>
    <n v="270"/>
    <n v="5895"/>
    <x v="0"/>
    <n v="2495"/>
    <n v="2"/>
    <n v="0.5953616607200779"/>
  </r>
  <r>
    <n v="27"/>
    <n v="1"/>
    <x v="0"/>
    <s v="7930 dollards"/>
    <n v="7930"/>
    <s v="3500 dollards"/>
    <n v="3500"/>
    <n v="600"/>
    <n v="250"/>
    <n v="900"/>
    <n v="450"/>
    <n v="280"/>
    <n v="5980"/>
    <x v="1"/>
    <n v="2480"/>
    <n v="2"/>
    <n v="0.68726355611601508"/>
  </r>
  <r>
    <n v="35"/>
    <n v="1"/>
    <x v="0"/>
    <s v="9896 dollards"/>
    <n v="9896"/>
    <s v="2800 dollards"/>
    <n v="2800"/>
    <n v="780"/>
    <n v="400"/>
    <n v="1100"/>
    <n v="550"/>
    <n v="310"/>
    <n v="5940"/>
    <x v="2"/>
    <n v="3140"/>
    <n v="2"/>
    <n v="0.68270008084074374"/>
  </r>
  <r>
    <n v="36"/>
    <n v="1"/>
    <x v="0"/>
    <s v="6690 dollards"/>
    <n v="6690"/>
    <s v="3200 dollards"/>
    <n v="3200"/>
    <n v="700"/>
    <n v="350"/>
    <n v="950"/>
    <n v="500"/>
    <n v="300"/>
    <n v="6000"/>
    <x v="3"/>
    <n v="2800"/>
    <n v="2"/>
    <n v="0.58146487294469362"/>
  </r>
  <r>
    <n v="40"/>
    <n v="1"/>
    <x v="0"/>
    <s v="9593 dollards"/>
    <n v="9593"/>
    <s v="2800 dollards"/>
    <n v="2800"/>
    <n v="800"/>
    <n v="400"/>
    <n v="1100"/>
    <n v="550"/>
    <n v="320"/>
    <n v="5970"/>
    <x v="4"/>
    <n v="3170"/>
    <n v="2"/>
    <n v="0.66955071406233713"/>
  </r>
  <r>
    <n v="10"/>
    <n v="2"/>
    <x v="1"/>
    <s v="6655 dollards"/>
    <n v="6655"/>
    <s v="3000 dollards"/>
    <n v="3000"/>
    <n v="620"/>
    <n v="300"/>
    <n v="900"/>
    <n v="450"/>
    <n v="290"/>
    <n v="5560"/>
    <x v="5"/>
    <n v="2560"/>
    <n v="2"/>
    <n v="0.61532682193839217"/>
  </r>
  <r>
    <n v="28"/>
    <n v="2"/>
    <x v="1"/>
    <s v="7890 dollards"/>
    <n v="7890"/>
    <s v="2800 dollards"/>
    <n v="2800"/>
    <n v="800"/>
    <n v="400"/>
    <n v="1100"/>
    <n v="550"/>
    <n v="320"/>
    <n v="5970"/>
    <x v="6"/>
    <n v="3170"/>
    <n v="2"/>
    <n v="0.59822560202788344"/>
  </r>
  <r>
    <n v="11"/>
    <n v="3"/>
    <x v="2"/>
    <s v="9710 dollards"/>
    <n v="9710"/>
    <s v="2800 dollards"/>
    <n v="2800"/>
    <n v="780"/>
    <n v="400"/>
    <n v="1100"/>
    <n v="550"/>
    <n v="310"/>
    <n v="5940"/>
    <x v="7"/>
    <n v="3140"/>
    <n v="2"/>
    <n v="0.67662203913491248"/>
  </r>
  <r>
    <n v="33"/>
    <n v="3"/>
    <x v="2"/>
    <s v="9139 dollards"/>
    <n v="9139"/>
    <s v="3300 dollards"/>
    <n v="3300"/>
    <n v="740"/>
    <n v="380"/>
    <n v="1000"/>
    <n v="520"/>
    <n v="330"/>
    <n v="6270"/>
    <x v="8"/>
    <n v="2970"/>
    <n v="2"/>
    <n v="0.67501914870335922"/>
  </r>
  <r>
    <n v="49"/>
    <n v="3"/>
    <x v="2"/>
    <s v="8055 dollards"/>
    <n v="8055"/>
    <s v="3000 dollards"/>
    <n v="3000"/>
    <n v="500"/>
    <n v="200"/>
    <n v="1000"/>
    <n v="500"/>
    <n v="300"/>
    <n v="5500"/>
    <x v="9"/>
    <n v="2500"/>
    <n v="2"/>
    <n v="0.68963376784605834"/>
  </r>
  <r>
    <n v="50"/>
    <n v="3"/>
    <x v="2"/>
    <s v="8089 dollards"/>
    <n v="8089"/>
    <s v="2500 dollards"/>
    <n v="2500"/>
    <n v="700"/>
    <n v="300"/>
    <n v="1200"/>
    <n v="600"/>
    <n v="350"/>
    <n v="5650"/>
    <x v="10"/>
    <n v="3150"/>
    <n v="2"/>
    <n v="0.61058227222153538"/>
  </r>
  <r>
    <n v="16"/>
    <n v="4"/>
    <x v="3"/>
    <s v="6811 dollards"/>
    <n v="6811"/>
    <s v="2800 dollards"/>
    <n v="2800"/>
    <n v="800"/>
    <n v="400"/>
    <n v="1100"/>
    <n v="550"/>
    <n v="320"/>
    <n v="5970"/>
    <x v="11"/>
    <n v="3170"/>
    <n v="2"/>
    <n v="0.53457642049625609"/>
  </r>
  <r>
    <n v="21"/>
    <n v="4"/>
    <x v="3"/>
    <s v="9141 dollards"/>
    <n v="9141"/>
    <s v="3300 dollards"/>
    <n v="3300"/>
    <n v="740"/>
    <n v="380"/>
    <n v="1000"/>
    <n v="520"/>
    <n v="330"/>
    <n v="6270"/>
    <x v="12"/>
    <n v="2970"/>
    <n v="2"/>
    <n v="0.67509025270758127"/>
  </r>
  <r>
    <n v="22"/>
    <n v="4"/>
    <x v="3"/>
    <s v="6276 dollards"/>
    <n v="6276"/>
    <s v="3000 dollards"/>
    <n v="3000"/>
    <n v="620"/>
    <n v="300"/>
    <n v="900"/>
    <n v="450"/>
    <n v="290"/>
    <n v="5560"/>
    <x v="13"/>
    <n v="2560"/>
    <n v="2"/>
    <n v="0.59209687699171443"/>
  </r>
  <r>
    <n v="25"/>
    <n v="4"/>
    <x v="3"/>
    <s v="9355 dollards"/>
    <n v="9355"/>
    <s v="3000 dollards"/>
    <n v="3000"/>
    <n v="500"/>
    <n v="200"/>
    <n v="1000"/>
    <n v="500"/>
    <n v="300"/>
    <n v="5500"/>
    <x v="14"/>
    <n v="2500"/>
    <n v="2"/>
    <n v="0.73276322822020312"/>
  </r>
  <r>
    <n v="31"/>
    <n v="4"/>
    <x v="3"/>
    <s v="8980 dollards"/>
    <n v="8980"/>
    <s v="3400 dollards"/>
    <n v="3400"/>
    <n v="680"/>
    <n v="270"/>
    <n v="850"/>
    <n v="425"/>
    <n v="270"/>
    <n v="5895"/>
    <x v="15"/>
    <n v="2495"/>
    <n v="2"/>
    <n v="0.7221603563474388"/>
  </r>
  <r>
    <n v="42"/>
    <n v="4"/>
    <x v="3"/>
    <s v="9500 dollards"/>
    <n v="9500"/>
    <s v="3100 dollards"/>
    <n v="3100"/>
    <n v="720"/>
    <n v="320"/>
    <n v="1050"/>
    <n v="525"/>
    <n v="310"/>
    <n v="6025"/>
    <x v="16"/>
    <n v="2925"/>
    <n v="2"/>
    <n v="0.69210526315789478"/>
  </r>
  <r>
    <n v="3"/>
    <n v="5"/>
    <x v="4"/>
    <s v="7626 dollards"/>
    <n v="7626"/>
    <s v="3500 dollards"/>
    <n v="3500"/>
    <n v="600"/>
    <n v="250"/>
    <n v="900"/>
    <n v="450"/>
    <n v="280"/>
    <n v="5980"/>
    <x v="17"/>
    <n v="2480"/>
    <n v="2"/>
    <n v="0.67479674796747968"/>
  </r>
  <r>
    <n v="4"/>
    <n v="5"/>
    <x v="4"/>
    <s v="8978 dollards"/>
    <n v="8978"/>
    <s v="2800 dollards"/>
    <n v="2800"/>
    <n v="800"/>
    <n v="400"/>
    <n v="1100"/>
    <n v="550"/>
    <n v="320"/>
    <n v="5970"/>
    <x v="18"/>
    <n v="3170"/>
    <n v="2"/>
    <n v="0.64691468032969479"/>
  </r>
  <r>
    <n v="6"/>
    <n v="5"/>
    <x v="4"/>
    <s v="7739 dollards"/>
    <n v="7739"/>
    <s v="3100 dollards"/>
    <n v="3100"/>
    <n v="720"/>
    <n v="320"/>
    <n v="1050"/>
    <n v="525"/>
    <n v="310"/>
    <n v="6025"/>
    <x v="19"/>
    <n v="2925"/>
    <n v="2"/>
    <n v="0.62204419175604087"/>
  </r>
  <r>
    <n v="12"/>
    <n v="5"/>
    <x v="4"/>
    <s v="6448 dollards"/>
    <n v="6448"/>
    <s v="3200 dollards"/>
    <n v="3200"/>
    <n v="700"/>
    <n v="350"/>
    <n v="950"/>
    <n v="500"/>
    <n v="300"/>
    <n v="6000"/>
    <x v="20"/>
    <n v="2800"/>
    <n v="2"/>
    <n v="0.56575682382133996"/>
  </r>
  <r>
    <n v="38"/>
    <n v="5"/>
    <x v="4"/>
    <s v="8303 dollards"/>
    <n v="8303"/>
    <s v="2500 dollards"/>
    <n v="2500"/>
    <n v="700"/>
    <n v="300"/>
    <n v="1200"/>
    <n v="600"/>
    <n v="350"/>
    <n v="5650"/>
    <x v="21"/>
    <n v="3150"/>
    <n v="2"/>
    <n v="0.6206190533542093"/>
  </r>
  <r>
    <n v="39"/>
    <n v="5"/>
    <x v="4"/>
    <s v="8534 dollards"/>
    <n v="8534"/>
    <s v="3500 dollards"/>
    <n v="3500"/>
    <n v="600"/>
    <n v="250"/>
    <n v="900"/>
    <n v="450"/>
    <n v="280"/>
    <n v="5980"/>
    <x v="22"/>
    <n v="2480"/>
    <n v="2"/>
    <n v="0.70939770330442931"/>
  </r>
  <r>
    <n v="43"/>
    <n v="5"/>
    <x v="4"/>
    <s v="9322 dollards"/>
    <n v="9322"/>
    <s v="3400 dollards"/>
    <n v="3400"/>
    <n v="680"/>
    <n v="270"/>
    <n v="850"/>
    <n v="425"/>
    <n v="270"/>
    <n v="5895"/>
    <x v="23"/>
    <n v="2495"/>
    <n v="2"/>
    <n v="0.73235357219480801"/>
  </r>
  <r>
    <n v="47"/>
    <n v="5"/>
    <x v="4"/>
    <s v="9267 dollards"/>
    <n v="9267"/>
    <s v="2800 dollards"/>
    <n v="2800"/>
    <n v="780"/>
    <n v="400"/>
    <n v="1100"/>
    <n v="550"/>
    <n v="310"/>
    <n v="5940"/>
    <x v="24"/>
    <n v="3140"/>
    <n v="2"/>
    <n v="0.66116326750836296"/>
  </r>
  <r>
    <n v="8"/>
    <n v="7"/>
    <x v="5"/>
    <s v="8414 dollards"/>
    <n v="8414"/>
    <s v="2900 dollards"/>
    <n v="2900"/>
    <n v="770"/>
    <n v="420"/>
    <n v="1150"/>
    <n v="575"/>
    <n v="340"/>
    <n v="6155"/>
    <x v="25"/>
    <n v="3255"/>
    <n v="2"/>
    <n v="0.61314475873544094"/>
  </r>
  <r>
    <n v="24"/>
    <n v="7"/>
    <x v="5"/>
    <s v="9458 dollards"/>
    <n v="9458"/>
    <s v="3200 dollards"/>
    <n v="3200"/>
    <n v="700"/>
    <n v="350"/>
    <n v="950"/>
    <n v="500"/>
    <n v="300"/>
    <n v="6000"/>
    <x v="26"/>
    <n v="2800"/>
    <n v="2"/>
    <n v="0.70395432438147598"/>
  </r>
  <r>
    <n v="34"/>
    <n v="7"/>
    <x v="5"/>
    <s v="9102 dollards"/>
    <n v="9102"/>
    <s v="3000 dollards"/>
    <n v="3000"/>
    <n v="620"/>
    <n v="300"/>
    <n v="900"/>
    <n v="450"/>
    <n v="290"/>
    <n v="5560"/>
    <x v="27"/>
    <n v="2560"/>
    <n v="2"/>
    <n v="0.71874313337727969"/>
  </r>
  <r>
    <n v="14"/>
    <n v="8"/>
    <x v="6"/>
    <s v="9010 dollards"/>
    <n v="9010"/>
    <s v="2500 dollards"/>
    <n v="2500"/>
    <n v="700"/>
    <n v="300"/>
    <n v="1200"/>
    <n v="600"/>
    <n v="350"/>
    <n v="5650"/>
    <x v="28"/>
    <n v="3150"/>
    <n v="2"/>
    <n v="0.65038845726970029"/>
  </r>
  <r>
    <n v="18"/>
    <n v="8"/>
    <x v="6"/>
    <s v="9456 dollards"/>
    <n v="9456"/>
    <s v="3100 dollards"/>
    <n v="3100"/>
    <n v="720"/>
    <n v="320"/>
    <n v="1050"/>
    <n v="525"/>
    <n v="310"/>
    <n v="6025"/>
    <x v="29"/>
    <n v="2925"/>
    <n v="2"/>
    <n v="0.69067258883248728"/>
  </r>
  <r>
    <n v="1"/>
    <n v="9"/>
    <x v="7"/>
    <s v="9916 dollards"/>
    <n v="9916"/>
    <s v="3000 dollards"/>
    <n v="3000"/>
    <n v="500"/>
    <n v="200"/>
    <n v="1000"/>
    <n v="500"/>
    <n v="300"/>
    <n v="5500"/>
    <x v="30"/>
    <n v="2500"/>
    <n v="2"/>
    <n v="0.74788221056877768"/>
  </r>
  <r>
    <n v="30"/>
    <n v="9"/>
    <x v="7"/>
    <s v="9148 dollards"/>
    <n v="9148"/>
    <s v="3100 dollards"/>
    <n v="3100"/>
    <n v="720"/>
    <n v="320"/>
    <n v="1050"/>
    <n v="525"/>
    <n v="310"/>
    <n v="6025"/>
    <x v="31"/>
    <n v="2925"/>
    <n v="2"/>
    <n v="0.68025797988631398"/>
  </r>
  <r>
    <n v="32"/>
    <n v="9"/>
    <x v="7"/>
    <s v="9009 dollards"/>
    <n v="9009"/>
    <s v="2900 dollards"/>
    <n v="2900"/>
    <n v="770"/>
    <n v="420"/>
    <n v="1150"/>
    <n v="575"/>
    <n v="340"/>
    <n v="6155"/>
    <x v="32"/>
    <n v="3255"/>
    <n v="2"/>
    <n v="0.63869463869463872"/>
  </r>
  <r>
    <n v="44"/>
    <n v="9"/>
    <x v="7"/>
    <s v="7116 dollards"/>
    <n v="7116"/>
    <s v="2900 dollards"/>
    <n v="2900"/>
    <n v="770"/>
    <n v="420"/>
    <n v="1150"/>
    <n v="575"/>
    <n v="340"/>
    <n v="6155"/>
    <x v="33"/>
    <n v="3255"/>
    <n v="2"/>
    <n v="0.54258010118043842"/>
  </r>
  <r>
    <n v="45"/>
    <n v="9"/>
    <x v="7"/>
    <s v="9329 dollards"/>
    <n v="9329"/>
    <s v="3300 dollards"/>
    <n v="3300"/>
    <n v="740"/>
    <n v="380"/>
    <n v="1000"/>
    <n v="520"/>
    <n v="330"/>
    <n v="6270"/>
    <x v="34"/>
    <n v="2970"/>
    <n v="2"/>
    <n v="0.68163790331225216"/>
  </r>
  <r>
    <n v="46"/>
    <n v="9"/>
    <x v="7"/>
    <s v="6174 dollards"/>
    <n v="6174"/>
    <s v="3000 dollards"/>
    <n v="3000"/>
    <n v="620"/>
    <n v="300"/>
    <n v="900"/>
    <n v="450"/>
    <n v="290"/>
    <n v="5560"/>
    <x v="35"/>
    <n v="2560"/>
    <n v="2"/>
    <n v="0.58535795270489144"/>
  </r>
  <r>
    <n v="17"/>
    <n v="10"/>
    <x v="8"/>
    <s v="9015 dollards"/>
    <n v="9015"/>
    <s v="3200 dollards"/>
    <n v="3200"/>
    <n v="750"/>
    <n v="350"/>
    <n v="950"/>
    <n v="500"/>
    <n v="300"/>
    <n v="6050"/>
    <x v="36"/>
    <n v="2850"/>
    <n v="2"/>
    <n v="0.68386023294509146"/>
  </r>
  <r>
    <n v="20"/>
    <n v="10"/>
    <x v="8"/>
    <s v="8978 dollards"/>
    <n v="8978"/>
    <s v="2900 dollards"/>
    <n v="2900"/>
    <n v="770"/>
    <n v="420"/>
    <n v="1150"/>
    <n v="575"/>
    <n v="340"/>
    <n v="6155"/>
    <x v="37"/>
    <n v="3255"/>
    <n v="2"/>
    <n v="0.63744709289374024"/>
  </r>
  <r>
    <n v="37"/>
    <n v="10"/>
    <x v="8"/>
    <s v="5810 dollards"/>
    <n v="5810"/>
    <s v="3000 dollards"/>
    <n v="3000"/>
    <n v="500"/>
    <n v="200"/>
    <n v="1000"/>
    <n v="500"/>
    <n v="300"/>
    <n v="5500"/>
    <x v="38"/>
    <n v="2500"/>
    <n v="2"/>
    <n v="0.56970740103270223"/>
  </r>
  <r>
    <n v="41"/>
    <n v="10"/>
    <x v="8"/>
    <s v="8157 dollards"/>
    <n v="8157"/>
    <s v="3200 dollards"/>
    <n v="3200"/>
    <n v="750"/>
    <n v="350"/>
    <n v="950"/>
    <n v="500"/>
    <n v="300"/>
    <n v="6050"/>
    <x v="39"/>
    <n v="2850"/>
    <n v="2"/>
    <n v="0.65060684075027586"/>
  </r>
  <r>
    <n v="2"/>
    <n v="11"/>
    <x v="9"/>
    <s v="5913 dollards"/>
    <n v="5913"/>
    <s v="2500 dollards"/>
    <n v="2500"/>
    <n v="700"/>
    <n v="300"/>
    <n v="1200"/>
    <n v="600"/>
    <n v="350"/>
    <n v="5650"/>
    <x v="40"/>
    <n v="3150"/>
    <n v="2"/>
    <n v="0.46727549467275492"/>
  </r>
  <r>
    <n v="5"/>
    <n v="11"/>
    <x v="9"/>
    <s v="9950 dollards"/>
    <n v="9950"/>
    <s v="3200 dollards"/>
    <n v="3200"/>
    <n v="750"/>
    <n v="350"/>
    <n v="950"/>
    <n v="500"/>
    <n v="300"/>
    <n v="6050"/>
    <x v="41"/>
    <n v="2850"/>
    <n v="2"/>
    <n v="0.71356783919597988"/>
  </r>
  <r>
    <n v="9"/>
    <n v="11"/>
    <x v="9"/>
    <s v="8785 dollards"/>
    <n v="8785"/>
    <s v="3300 dollards"/>
    <n v="3300"/>
    <n v="740"/>
    <n v="380"/>
    <n v="1000"/>
    <n v="520"/>
    <n v="330"/>
    <n v="6270"/>
    <x v="42"/>
    <n v="2970"/>
    <n v="2"/>
    <n v="0.66192373363688106"/>
  </r>
  <r>
    <n v="15"/>
    <n v="11"/>
    <x v="9"/>
    <s v="9923 dollards"/>
    <n v="9923"/>
    <s v="3500 dollards"/>
    <n v="3500"/>
    <n v="600"/>
    <n v="250"/>
    <n v="900"/>
    <n v="450"/>
    <n v="280"/>
    <n v="5980"/>
    <x v="43"/>
    <n v="2480"/>
    <n v="2"/>
    <n v="0.75007558198125568"/>
  </r>
  <r>
    <n v="19"/>
    <n v="11"/>
    <x v="9"/>
    <s v="8528 dollards"/>
    <n v="8528"/>
    <s v="3400 dollards"/>
    <n v="3400"/>
    <n v="680"/>
    <n v="270"/>
    <n v="850"/>
    <n v="425"/>
    <n v="270"/>
    <n v="5895"/>
    <x v="44"/>
    <n v="2495"/>
    <n v="2"/>
    <n v="0.70743433395872424"/>
  </r>
  <r>
    <n v="26"/>
    <n v="11"/>
    <x v="9"/>
    <s v="8819 dollards"/>
    <n v="8819"/>
    <s v="2500 dollards"/>
    <n v="2500"/>
    <n v="700"/>
    <n v="300"/>
    <n v="1200"/>
    <n v="600"/>
    <n v="350"/>
    <n v="5650"/>
    <x v="45"/>
    <n v="3150"/>
    <n v="2"/>
    <n v="0.64281664587821752"/>
  </r>
  <r>
    <n v="29"/>
    <n v="11"/>
    <x v="9"/>
    <s v="6762 dollards"/>
    <n v="6762"/>
    <s v="3200 dollards"/>
    <n v="3200"/>
    <n v="750"/>
    <n v="350"/>
    <n v="950"/>
    <n v="500"/>
    <n v="300"/>
    <n v="6050"/>
    <x v="46"/>
    <n v="2850"/>
    <n v="2"/>
    <n v="0.57852706299911272"/>
  </r>
  <r>
    <n v="48"/>
    <n v="11"/>
    <x v="9"/>
    <s v="8932 dollards"/>
    <n v="8932"/>
    <s v="3200 dollards"/>
    <n v="3200"/>
    <n v="700"/>
    <n v="350"/>
    <n v="950"/>
    <n v="500"/>
    <n v="300"/>
    <n v="6000"/>
    <x v="47"/>
    <n v="2800"/>
    <n v="2"/>
    <n v="0.68652037617554862"/>
  </r>
  <r>
    <n v="13"/>
    <n v="12"/>
    <x v="10"/>
    <s v="5921 dollards"/>
    <n v="5921"/>
    <s v="3000 dollards"/>
    <n v="3000"/>
    <n v="500"/>
    <n v="200"/>
    <n v="1000"/>
    <n v="500"/>
    <n v="300"/>
    <n v="5500"/>
    <x v="48"/>
    <n v="2500"/>
    <n v="2"/>
    <n v="0.57777402465799699"/>
  </r>
  <r>
    <n v="23"/>
    <n v="12"/>
    <x v="10"/>
    <s v="8806 dollards"/>
    <n v="8806"/>
    <s v="2800 dollards"/>
    <n v="2800"/>
    <n v="780"/>
    <n v="400"/>
    <n v="1100"/>
    <n v="550"/>
    <n v="310"/>
    <n v="5940"/>
    <x v="49"/>
    <n v="3140"/>
    <n v="2"/>
    <n v="0.64342493754258456"/>
  </r>
  <r>
    <m/>
    <m/>
    <x v="11"/>
    <m/>
    <m/>
    <m/>
    <m/>
    <m/>
    <m/>
    <m/>
    <m/>
    <m/>
    <m/>
    <x v="50"/>
    <m/>
    <m/>
    <m/>
  </r>
  <r>
    <m/>
    <m/>
    <x v="11"/>
    <m/>
    <m/>
    <m/>
    <m/>
    <m/>
    <m/>
    <m/>
    <m/>
    <m/>
    <m/>
    <x v="5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EF46FC-1CAF-4C07-9023-9AD523D68C6B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:D14" firstHeaderRow="0" firstDataRow="1" firstDataCol="1"/>
  <pivotFields count="19">
    <pivotField showAll="0"/>
    <pivotField showAll="0"/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52">
        <item x="0"/>
        <item x="40"/>
        <item x="38"/>
        <item x="20"/>
        <item x="48"/>
        <item x="35"/>
        <item x="3"/>
        <item x="46"/>
        <item x="13"/>
        <item x="11"/>
        <item x="33"/>
        <item x="5"/>
        <item x="17"/>
        <item x="19"/>
        <item x="6"/>
        <item x="1"/>
        <item x="39"/>
        <item x="25"/>
        <item x="42"/>
        <item x="22"/>
        <item x="10"/>
        <item x="44"/>
        <item x="8"/>
        <item x="12"/>
        <item x="37"/>
        <item x="32"/>
        <item x="9"/>
        <item x="21"/>
        <item x="49"/>
        <item x="34"/>
        <item x="47"/>
        <item x="36"/>
        <item x="18"/>
        <item x="31"/>
        <item x="15"/>
        <item x="24"/>
        <item x="45"/>
        <item x="29"/>
        <item x="26"/>
        <item x="16"/>
        <item x="23"/>
        <item x="28"/>
        <item x="4"/>
        <item x="7"/>
        <item x="27"/>
        <item x="41"/>
        <item x="43"/>
        <item x="2"/>
        <item x="14"/>
        <item x="30"/>
        <item x="50"/>
        <item t="default"/>
      </items>
    </pivotField>
    <pivotField showAll="0"/>
    <pivotField dataField="1" showAll="0"/>
    <pivotField dataField="1"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3">
    <field x="18"/>
    <field x="17"/>
    <field x="2"/>
  </rowFields>
  <rowItems count="13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_mergin" fld="13" baseField="18" baseItem="0"/>
    <dataField name="Sum of Operating_mergin" fld="16" baseField="0" baseItem="0"/>
    <dataField name="Sum of Net_Margin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DD9D64-CC6A-4FF8-B041-77599C177103}" autoFormatId="16" applyNumberFormats="0" applyBorderFormats="0" applyFontFormats="0" applyPatternFormats="0" applyAlignmentFormats="0" applyWidthHeightFormats="0">
  <queryTableRefresh nextId="18" unboundColumnsRight="5">
    <queryTableFields count="17">
      <queryTableField id="1" name="Order_ID" tableColumnId="1"/>
      <queryTableField id="2" name="Month" tableColumnId="2"/>
      <queryTableField id="17" dataBound="0" tableColumnId="17"/>
      <queryTableField id="3" name="Revenue" tableColumnId="3"/>
      <queryTableField id="10" dataBound="0" tableColumnId="10"/>
      <queryTableField id="4" name="Purchase_Operations" tableColumnId="4"/>
      <queryTableField id="11" dataBound="0" tableColumnId="11"/>
      <queryTableField id="5" name="Sales_Costs" tableColumnId="5"/>
      <queryTableField id="6" name="Ads_Costs" tableColumnId="6"/>
      <queryTableField id="7" name="Payroll" tableColumnId="7"/>
      <queryTableField id="8" name="Rent" tableColumnId="8"/>
      <queryTableField id="9" name="Utilities" tableColumnId="9"/>
      <queryTableField id="12" dataBound="0" tableColumnId="12"/>
      <queryTableField id="13" dataBound="0" tableColumnId="13"/>
      <queryTableField id="15" dataBound="0" tableColumnId="15"/>
      <queryTableField id="16" dataBound="0" tableColumnId="16"/>
      <queryTableField id="14" dataBound="0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25A465F-D6EF-41D8-8D47-3C46E36C3931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Order_ID" tableColumnId="1"/>
      <queryTableField id="2" name="Interests" tableColumnId="2"/>
      <queryTableField id="3" name="Taxes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3666DF-474A-4156-ADC0-8E9FC6004E99}" name="_1__Finance_Orders" displayName="_1__Finance_Orders" ref="A1:Q51" tableType="queryTable" totalsRowShown="0" headerRowDxfId="21" dataDxfId="20">
  <autoFilter ref="A1:Q51" xr:uid="{3B3666DF-474A-4156-ADC0-8E9FC6004E99}"/>
  <sortState xmlns:xlrd2="http://schemas.microsoft.com/office/spreadsheetml/2017/richdata2" ref="A2:Q51">
    <sortCondition ref="B1:B51"/>
  </sortState>
  <tableColumns count="17">
    <tableColumn id="1" xr3:uid="{4F241F51-F3E1-48C0-892B-E11C6CF948A9}" uniqueName="1" name="Order_ID" queryTableFieldId="1" dataDxfId="19"/>
    <tableColumn id="2" xr3:uid="{E5A983E4-B69E-48C7-A789-B019B762656A}" uniqueName="2" name="Month" queryTableFieldId="2" dataDxfId="18"/>
    <tableColumn id="17" xr3:uid="{39E48F2B-B557-4C10-AC33-5E0E0A73D6FD}" uniqueName="17" name="Month_2" queryTableFieldId="17" dataDxfId="17">
      <calculatedColumnFormula>DATE(2024, B2, 1)</calculatedColumnFormula>
    </tableColumn>
    <tableColumn id="3" xr3:uid="{5805A02D-EF94-47A9-BD66-C70FEC9F0FE5}" uniqueName="3" name="Revenue" queryTableFieldId="3" dataDxfId="16"/>
    <tableColumn id="10" xr3:uid="{11395888-711E-4BAA-8D8E-E33A90C89080}" uniqueName="10" name="Revenue_2" queryTableFieldId="10" dataDxfId="15">
      <calculatedColumnFormula>SUBSTITUTE(D2,"dollards"," ")+0</calculatedColumnFormula>
    </tableColumn>
    <tableColumn id="4" xr3:uid="{4F60AD3B-2A94-4B7F-9985-7FED87DE9029}" uniqueName="4" name="Purchase_Operations" queryTableFieldId="4" dataDxfId="14"/>
    <tableColumn id="11" xr3:uid="{AB32C7DC-B96E-464B-BF97-FC8665ACFDB5}" uniqueName="11" name="Purchase_Operations2" queryTableFieldId="11" dataDxfId="13" dataCellStyle="Currency">
      <calculatedColumnFormula>SUBSTITUTE(F2,"dollards"," ")+0</calculatedColumnFormula>
    </tableColumn>
    <tableColumn id="5" xr3:uid="{3B663788-5A1B-4698-9E96-A97D6E9A1F55}" uniqueName="5" name="Sales_Costs" queryTableFieldId="5" dataDxfId="12" dataCellStyle="Currency"/>
    <tableColumn id="6" xr3:uid="{F264CD69-4390-4F64-BEE9-0C6CB9B52A7B}" uniqueName="6" name="Ads_Costs" queryTableFieldId="6" dataDxfId="11"/>
    <tableColumn id="7" xr3:uid="{555E9D80-E710-4CE8-AF96-B3BC062E6503}" uniqueName="7" name="Payroll" queryTableFieldId="7" dataDxfId="10"/>
    <tableColumn id="8" xr3:uid="{0C3588CB-A032-45DC-AD8E-61C3A56F141A}" uniqueName="8" name="Rent" queryTableFieldId="8" dataDxfId="9"/>
    <tableColumn id="9" xr3:uid="{91F9568C-D314-407A-843F-805558B3DF5D}" uniqueName="9" name="Utilities" queryTableFieldId="9" dataDxfId="8"/>
    <tableColumn id="12" xr3:uid="{2670D552-6CB5-41BE-A933-A8B90EE57D9F}" uniqueName="12" name="Cost of Goods Sold" queryTableFieldId="12" dataDxfId="7">
      <calculatedColumnFormula>G2+H2+I2+J2+K2+L2</calculatedColumnFormula>
    </tableColumn>
    <tableColumn id="13" xr3:uid="{1C1CB5E1-619C-46C1-8002-2CE7C3CEDF57}" uniqueName="13" name="Gross_mergin" queryTableFieldId="13" dataDxfId="6">
      <calculatedColumnFormula>(E2-M2)/E2</calculatedColumnFormula>
    </tableColumn>
    <tableColumn id="15" xr3:uid="{45507971-3C55-45A5-A566-B1D94A81FFF9}" uniqueName="15" name="operating_expenses" queryTableFieldId="15" dataDxfId="5">
      <calculatedColumnFormula>H2+I2+J2+K2+L2</calculatedColumnFormula>
    </tableColumn>
    <tableColumn id="16" xr3:uid="{1947EF44-CA15-4F47-8256-86098DC853B8}" uniqueName="16" name="Net_Margin" queryTableFieldId="16" dataDxfId="4">
      <calculatedColumnFormula>_xlfn.XLOOKUP(_1__Finance_Orders[[#This Row],[Order_ID]],'Interest_Taxes '!A:A,'Interest_Taxes '!F:F,0)</calculatedColumnFormula>
    </tableColumn>
    <tableColumn id="14" xr3:uid="{02613ACB-8BA4-4830-BA9C-45BD599B3B48}" uniqueName="14" name="Operating_mergin" queryTableFieldId="14" dataDxfId="3">
      <calculatedColumnFormula>(E2-O2)/E2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888802-F530-4B2B-9FE3-7DC1244B64E9}" name="_1__Interest___Taxes__2" displayName="_1__Interest___Taxes__2" ref="A1:F51" tableType="queryTable" totalsRowShown="0">
  <autoFilter ref="A1:F51" xr:uid="{5D888802-F530-4B2B-9FE3-7DC1244B64E9}"/>
  <tableColumns count="6">
    <tableColumn id="1" xr3:uid="{C2313716-691B-4C85-A964-550E4BB1804F}" uniqueName="1" name="Order_ID" queryTableFieldId="1"/>
    <tableColumn id="2" xr3:uid="{A5778DAC-16FD-47C7-BA9C-2C8ED4A3CA51}" uniqueName="2" name="Interests" queryTableFieldId="2"/>
    <tableColumn id="3" xr3:uid="{708739E4-6B1E-4581-9A86-5DBF55743251}" uniqueName="3" name="Taxes" queryTableFieldId="3"/>
    <tableColumn id="4" xr3:uid="{C22A27BF-4DE8-4D41-B3C9-996DF1F8DB38}" uniqueName="4" name=" Retrieve_Interest" queryTableFieldId="4" dataDxfId="2">
      <calculatedColumnFormula>_1__Interest___Taxes__2[[#This Row],[Interests]]-_1__Interest___Taxes__2[[#This Row],[Taxes]]</calculatedColumnFormula>
    </tableColumn>
    <tableColumn id="5" xr3:uid="{B567C2D9-E363-4AA4-B89E-73C8FC875D99}" uniqueName="5" name="Retrieve_Tax" queryTableFieldId="5" dataDxfId="1">
      <calculatedColumnFormula>_1__Interest___Taxes__2[[#This Row],[Taxes]]-_1__Interest___Taxes__2[[#This Row],[Interests]]</calculatedColumnFormula>
    </tableColumn>
    <tableColumn id="6" xr3:uid="{19D1E605-3ABD-4A7B-801F-662326553D51}" uniqueName="6" name="Net_Margin" queryTableFieldId="6" dataDxfId="0">
      <calculatedColumnFormula>(D2-E2)/D2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CB73B3-4D07-4C4A-84D2-5A47EA2FA0CC}">
  <dimension ref="A1:Q51"/>
  <sheetViews>
    <sheetView topLeftCell="H1" workbookViewId="0">
      <selection activeCell="C2" sqref="C2"/>
    </sheetView>
  </sheetViews>
  <sheetFormatPr defaultRowHeight="15" x14ac:dyDescent="0.25"/>
  <cols>
    <col min="1" max="1" width="13.5703125" style="3" bestFit="1" customWidth="1"/>
    <col min="2" max="2" width="13.28515625" style="3" customWidth="1"/>
    <col min="3" max="3" width="19.42578125" style="11" customWidth="1"/>
    <col min="4" max="4" width="14.85546875" style="6" customWidth="1"/>
    <col min="5" max="5" width="27" style="3" customWidth="1"/>
    <col min="6" max="6" width="24" style="8" customWidth="1"/>
    <col min="7" max="7" width="17.140625" style="8" customWidth="1"/>
    <col min="8" max="8" width="17.42578125" style="4" customWidth="1"/>
    <col min="9" max="9" width="12.85546875" style="6" customWidth="1"/>
    <col min="10" max="10" width="11" style="6" customWidth="1"/>
    <col min="11" max="11" width="12.7109375" style="6" customWidth="1"/>
    <col min="12" max="12" width="25.140625" style="6" customWidth="1"/>
    <col min="13" max="13" width="17.28515625" style="6" customWidth="1"/>
    <col min="14" max="15" width="22" style="6" customWidth="1"/>
    <col min="16" max="16" width="22.42578125" style="6" customWidth="1"/>
    <col min="17" max="17" width="23.28515625" style="3" bestFit="1" customWidth="1"/>
    <col min="18" max="16384" width="9.140625" style="3"/>
  </cols>
  <sheetData>
    <row r="1" spans="1:17" x14ac:dyDescent="0.25">
      <c r="A1" s="3" t="s">
        <v>0</v>
      </c>
      <c r="B1" s="3" t="s">
        <v>1</v>
      </c>
      <c r="C1" s="11" t="s">
        <v>80</v>
      </c>
      <c r="D1" s="3" t="s">
        <v>2</v>
      </c>
      <c r="E1" s="5" t="s">
        <v>68</v>
      </c>
      <c r="F1" s="3" t="s">
        <v>3</v>
      </c>
      <c r="G1" s="7" t="s">
        <v>67</v>
      </c>
      <c r="H1" s="7" t="s">
        <v>4</v>
      </c>
      <c r="I1" s="4" t="s">
        <v>5</v>
      </c>
      <c r="J1" s="6" t="s">
        <v>6</v>
      </c>
      <c r="K1" s="6" t="s">
        <v>7</v>
      </c>
      <c r="L1" s="6" t="s">
        <v>8</v>
      </c>
      <c r="M1" s="6" t="s">
        <v>69</v>
      </c>
      <c r="N1" s="5" t="s">
        <v>70</v>
      </c>
      <c r="O1" s="5" t="s">
        <v>72</v>
      </c>
      <c r="P1" s="5" t="s">
        <v>77</v>
      </c>
      <c r="Q1" s="5" t="s">
        <v>71</v>
      </c>
    </row>
    <row r="2" spans="1:17" x14ac:dyDescent="0.25">
      <c r="A2" s="3">
        <v>7</v>
      </c>
      <c r="B2" s="3">
        <v>1</v>
      </c>
      <c r="C2" s="11">
        <f>DATE(2024, B2, 1)</f>
        <v>45292</v>
      </c>
      <c r="D2" s="3" t="s">
        <v>21</v>
      </c>
      <c r="E2" s="6">
        <f t="shared" ref="E2:E33" si="0">SUBSTITUTE(D2,"dollards"," ")+0</f>
        <v>6166</v>
      </c>
      <c r="F2" s="3" t="s">
        <v>22</v>
      </c>
      <c r="G2" s="8">
        <f t="shared" ref="G2:G33" si="1">SUBSTITUTE(F2,"dollards"," ")+0</f>
        <v>3400</v>
      </c>
      <c r="H2" s="8">
        <v>680</v>
      </c>
      <c r="I2" s="4">
        <v>270</v>
      </c>
      <c r="J2" s="6">
        <v>850</v>
      </c>
      <c r="K2" s="6">
        <v>425</v>
      </c>
      <c r="L2" s="6">
        <v>270</v>
      </c>
      <c r="M2" s="6">
        <f t="shared" ref="M2:M33" si="2">G2+H2+I2+J2+K2+L2</f>
        <v>5895</v>
      </c>
      <c r="N2" s="6">
        <f t="shared" ref="N2:N33" si="3">(E2-M2)/E2</f>
        <v>4.3950697372688939E-2</v>
      </c>
      <c r="O2" s="6">
        <f t="shared" ref="O2:O33" si="4">H2+I2+J2+K2+L2</f>
        <v>2495</v>
      </c>
      <c r="P2" s="6">
        <f>_xlfn.XLOOKUP(_1__Finance_Orders[[#This Row],[Order_ID]],'Interest_Taxes '!A:A,'Interest_Taxes '!F:F,0)</f>
        <v>2</v>
      </c>
      <c r="Q2" s="6">
        <f t="shared" ref="Q2:Q33" si="5">(E2-O2)/E2</f>
        <v>0.5953616607200779</v>
      </c>
    </row>
    <row r="3" spans="1:17" x14ac:dyDescent="0.25">
      <c r="A3" s="3">
        <v>27</v>
      </c>
      <c r="B3" s="3">
        <v>1</v>
      </c>
      <c r="C3" s="11">
        <f t="shared" ref="C3:C33" si="6">DATE(2024, B3, 1)</f>
        <v>45292</v>
      </c>
      <c r="D3" s="3" t="s">
        <v>43</v>
      </c>
      <c r="E3" s="6">
        <f t="shared" si="0"/>
        <v>7930</v>
      </c>
      <c r="F3" s="3" t="s">
        <v>14</v>
      </c>
      <c r="G3" s="8">
        <f t="shared" si="1"/>
        <v>3500</v>
      </c>
      <c r="H3" s="8">
        <v>600</v>
      </c>
      <c r="I3" s="4">
        <v>250</v>
      </c>
      <c r="J3" s="6">
        <v>900</v>
      </c>
      <c r="K3" s="6">
        <v>450</v>
      </c>
      <c r="L3" s="6">
        <v>280</v>
      </c>
      <c r="M3" s="6">
        <f t="shared" si="2"/>
        <v>5980</v>
      </c>
      <c r="N3" s="6">
        <f t="shared" si="3"/>
        <v>0.24590163934426229</v>
      </c>
      <c r="O3" s="6">
        <f t="shared" si="4"/>
        <v>2480</v>
      </c>
      <c r="P3" s="6">
        <f>_xlfn.XLOOKUP(_1__Finance_Orders[[#This Row],[Order_ID]],'Interest_Taxes '!A:A,'Interest_Taxes '!F:F,0)</f>
        <v>2</v>
      </c>
      <c r="Q3" s="6">
        <f t="shared" si="5"/>
        <v>0.68726355611601508</v>
      </c>
    </row>
    <row r="4" spans="1:17" x14ac:dyDescent="0.25">
      <c r="A4" s="3">
        <v>35</v>
      </c>
      <c r="B4" s="3">
        <v>1</v>
      </c>
      <c r="C4" s="11">
        <f t="shared" si="6"/>
        <v>45292</v>
      </c>
      <c r="D4" s="3" t="s">
        <v>51</v>
      </c>
      <c r="E4" s="6">
        <f t="shared" si="0"/>
        <v>9896</v>
      </c>
      <c r="F4" s="3" t="s">
        <v>16</v>
      </c>
      <c r="G4" s="8">
        <f t="shared" si="1"/>
        <v>2800</v>
      </c>
      <c r="H4" s="8">
        <v>780</v>
      </c>
      <c r="I4" s="4">
        <v>400</v>
      </c>
      <c r="J4" s="6">
        <v>1100</v>
      </c>
      <c r="K4" s="6">
        <v>550</v>
      </c>
      <c r="L4" s="6">
        <v>310</v>
      </c>
      <c r="M4" s="6">
        <f t="shared" si="2"/>
        <v>5940</v>
      </c>
      <c r="N4" s="6">
        <f t="shared" si="3"/>
        <v>0.3997574777687955</v>
      </c>
      <c r="O4" s="6">
        <f t="shared" si="4"/>
        <v>3140</v>
      </c>
      <c r="P4" s="6">
        <f>_xlfn.XLOOKUP(_1__Finance_Orders[[#This Row],[Order_ID]],'Interest_Taxes '!A:A,'Interest_Taxes '!F:F,0)</f>
        <v>2</v>
      </c>
      <c r="Q4" s="6">
        <f t="shared" si="5"/>
        <v>0.68270008084074374</v>
      </c>
    </row>
    <row r="5" spans="1:17" x14ac:dyDescent="0.25">
      <c r="A5" s="3">
        <v>36</v>
      </c>
      <c r="B5" s="3">
        <v>1</v>
      </c>
      <c r="C5" s="11">
        <f t="shared" si="6"/>
        <v>45292</v>
      </c>
      <c r="D5" s="3" t="s">
        <v>52</v>
      </c>
      <c r="E5" s="6">
        <f t="shared" si="0"/>
        <v>6690</v>
      </c>
      <c r="F5" s="3" t="s">
        <v>18</v>
      </c>
      <c r="G5" s="8">
        <f t="shared" si="1"/>
        <v>3200</v>
      </c>
      <c r="H5" s="8">
        <v>700</v>
      </c>
      <c r="I5" s="4">
        <v>350</v>
      </c>
      <c r="J5" s="6">
        <v>950</v>
      </c>
      <c r="K5" s="6">
        <v>500</v>
      </c>
      <c r="L5" s="6">
        <v>300</v>
      </c>
      <c r="M5" s="6">
        <f t="shared" si="2"/>
        <v>6000</v>
      </c>
      <c r="N5" s="6">
        <f t="shared" si="3"/>
        <v>0.1031390134529148</v>
      </c>
      <c r="O5" s="6">
        <f t="shared" si="4"/>
        <v>2800</v>
      </c>
      <c r="P5" s="6">
        <f>_xlfn.XLOOKUP(_1__Finance_Orders[[#This Row],[Order_ID]],'Interest_Taxes '!A:A,'Interest_Taxes '!F:F,0)</f>
        <v>2</v>
      </c>
      <c r="Q5" s="6">
        <f t="shared" si="5"/>
        <v>0.58146487294469362</v>
      </c>
    </row>
    <row r="6" spans="1:17" x14ac:dyDescent="0.25">
      <c r="A6" s="3">
        <v>40</v>
      </c>
      <c r="B6" s="3">
        <v>1</v>
      </c>
      <c r="C6" s="11">
        <f t="shared" si="6"/>
        <v>45292</v>
      </c>
      <c r="D6" s="3" t="s">
        <v>56</v>
      </c>
      <c r="E6" s="6">
        <f t="shared" si="0"/>
        <v>9593</v>
      </c>
      <c r="F6" s="3" t="s">
        <v>16</v>
      </c>
      <c r="G6" s="8">
        <f t="shared" si="1"/>
        <v>2800</v>
      </c>
      <c r="H6" s="8">
        <v>800</v>
      </c>
      <c r="I6" s="4">
        <v>400</v>
      </c>
      <c r="J6" s="6">
        <v>1100</v>
      </c>
      <c r="K6" s="6">
        <v>550</v>
      </c>
      <c r="L6" s="6">
        <v>320</v>
      </c>
      <c r="M6" s="6">
        <f t="shared" si="2"/>
        <v>5970</v>
      </c>
      <c r="N6" s="6">
        <f t="shared" si="3"/>
        <v>0.37767121859689357</v>
      </c>
      <c r="O6" s="6">
        <f t="shared" si="4"/>
        <v>3170</v>
      </c>
      <c r="P6" s="6">
        <f>_xlfn.XLOOKUP(_1__Finance_Orders[[#This Row],[Order_ID]],'Interest_Taxes '!A:A,'Interest_Taxes '!F:F,0)</f>
        <v>2</v>
      </c>
      <c r="Q6" s="6">
        <f t="shared" si="5"/>
        <v>0.66955071406233713</v>
      </c>
    </row>
    <row r="7" spans="1:17" x14ac:dyDescent="0.25">
      <c r="A7" s="3">
        <v>10</v>
      </c>
      <c r="B7" s="3">
        <v>2</v>
      </c>
      <c r="C7" s="11">
        <f t="shared" si="6"/>
        <v>45323</v>
      </c>
      <c r="D7" s="3" t="s">
        <v>27</v>
      </c>
      <c r="E7" s="6">
        <f t="shared" si="0"/>
        <v>6655</v>
      </c>
      <c r="F7" s="3" t="s">
        <v>10</v>
      </c>
      <c r="G7" s="8">
        <f t="shared" si="1"/>
        <v>3000</v>
      </c>
      <c r="H7" s="8">
        <v>620</v>
      </c>
      <c r="I7" s="4">
        <v>300</v>
      </c>
      <c r="J7" s="6">
        <v>900</v>
      </c>
      <c r="K7" s="6">
        <v>450</v>
      </c>
      <c r="L7" s="6">
        <v>290</v>
      </c>
      <c r="M7" s="6">
        <f t="shared" si="2"/>
        <v>5560</v>
      </c>
      <c r="N7" s="6">
        <f t="shared" si="3"/>
        <v>0.16453794139744554</v>
      </c>
      <c r="O7" s="6">
        <f t="shared" si="4"/>
        <v>2560</v>
      </c>
      <c r="P7" s="6">
        <f>_xlfn.XLOOKUP(_1__Finance_Orders[[#This Row],[Order_ID]],'Interest_Taxes '!A:A,'Interest_Taxes '!F:F,0)</f>
        <v>2</v>
      </c>
      <c r="Q7" s="6">
        <f t="shared" si="5"/>
        <v>0.61532682193839217</v>
      </c>
    </row>
    <row r="8" spans="1:17" x14ac:dyDescent="0.25">
      <c r="A8" s="3">
        <v>28</v>
      </c>
      <c r="B8" s="3">
        <v>2</v>
      </c>
      <c r="C8" s="11">
        <f t="shared" si="6"/>
        <v>45323</v>
      </c>
      <c r="D8" s="3" t="s">
        <v>44</v>
      </c>
      <c r="E8" s="6">
        <f t="shared" si="0"/>
        <v>7890</v>
      </c>
      <c r="F8" s="3" t="s">
        <v>16</v>
      </c>
      <c r="G8" s="8">
        <f t="shared" si="1"/>
        <v>2800</v>
      </c>
      <c r="H8" s="8">
        <v>800</v>
      </c>
      <c r="I8" s="4">
        <v>400</v>
      </c>
      <c r="J8" s="6">
        <v>1100</v>
      </c>
      <c r="K8" s="6">
        <v>550</v>
      </c>
      <c r="L8" s="6">
        <v>320</v>
      </c>
      <c r="M8" s="6">
        <f t="shared" si="2"/>
        <v>5970</v>
      </c>
      <c r="N8" s="6">
        <f t="shared" si="3"/>
        <v>0.24334600760456274</v>
      </c>
      <c r="O8" s="6">
        <f t="shared" si="4"/>
        <v>3170</v>
      </c>
      <c r="P8" s="6">
        <f>_xlfn.XLOOKUP(_1__Finance_Orders[[#This Row],[Order_ID]],'Interest_Taxes '!A:A,'Interest_Taxes '!F:F,0)</f>
        <v>2</v>
      </c>
      <c r="Q8" s="6">
        <f t="shared" si="5"/>
        <v>0.59822560202788344</v>
      </c>
    </row>
    <row r="9" spans="1:17" x14ac:dyDescent="0.25">
      <c r="A9" s="3">
        <v>11</v>
      </c>
      <c r="B9" s="3">
        <v>3</v>
      </c>
      <c r="C9" s="11">
        <f t="shared" si="6"/>
        <v>45352</v>
      </c>
      <c r="D9" s="3" t="s">
        <v>28</v>
      </c>
      <c r="E9" s="6">
        <f t="shared" si="0"/>
        <v>9710</v>
      </c>
      <c r="F9" s="3" t="s">
        <v>16</v>
      </c>
      <c r="G9" s="8">
        <f t="shared" si="1"/>
        <v>2800</v>
      </c>
      <c r="H9" s="8">
        <v>780</v>
      </c>
      <c r="I9" s="4">
        <v>400</v>
      </c>
      <c r="J9" s="6">
        <v>1100</v>
      </c>
      <c r="K9" s="6">
        <v>550</v>
      </c>
      <c r="L9" s="6">
        <v>310</v>
      </c>
      <c r="M9" s="6">
        <f t="shared" si="2"/>
        <v>5940</v>
      </c>
      <c r="N9" s="6">
        <f t="shared" si="3"/>
        <v>0.388259526261586</v>
      </c>
      <c r="O9" s="6">
        <f t="shared" si="4"/>
        <v>3140</v>
      </c>
      <c r="P9" s="6">
        <f>_xlfn.XLOOKUP(_1__Finance_Orders[[#This Row],[Order_ID]],'Interest_Taxes '!A:A,'Interest_Taxes '!F:F,0)</f>
        <v>2</v>
      </c>
      <c r="Q9" s="6">
        <f t="shared" si="5"/>
        <v>0.67662203913491248</v>
      </c>
    </row>
    <row r="10" spans="1:17" x14ac:dyDescent="0.25">
      <c r="A10" s="3">
        <v>33</v>
      </c>
      <c r="B10" s="3">
        <v>3</v>
      </c>
      <c r="C10" s="11">
        <f t="shared" si="6"/>
        <v>45352</v>
      </c>
      <c r="D10" s="3" t="s">
        <v>49</v>
      </c>
      <c r="E10" s="6">
        <f t="shared" si="0"/>
        <v>9139</v>
      </c>
      <c r="F10" s="3" t="s">
        <v>26</v>
      </c>
      <c r="G10" s="8">
        <f t="shared" si="1"/>
        <v>3300</v>
      </c>
      <c r="H10" s="8">
        <v>740</v>
      </c>
      <c r="I10" s="4">
        <v>380</v>
      </c>
      <c r="J10" s="6">
        <v>1000</v>
      </c>
      <c r="K10" s="6">
        <v>520</v>
      </c>
      <c r="L10" s="6">
        <v>330</v>
      </c>
      <c r="M10" s="6">
        <f t="shared" si="2"/>
        <v>6270</v>
      </c>
      <c r="N10" s="6">
        <f t="shared" si="3"/>
        <v>0.31392931392931395</v>
      </c>
      <c r="O10" s="6">
        <f t="shared" si="4"/>
        <v>2970</v>
      </c>
      <c r="P10" s="6">
        <f>_xlfn.XLOOKUP(_1__Finance_Orders[[#This Row],[Order_ID]],'Interest_Taxes '!A:A,'Interest_Taxes '!F:F,0)</f>
        <v>2</v>
      </c>
      <c r="Q10" s="6">
        <f t="shared" si="5"/>
        <v>0.67501914870335922</v>
      </c>
    </row>
    <row r="11" spans="1:17" x14ac:dyDescent="0.25">
      <c r="A11" s="3">
        <v>49</v>
      </c>
      <c r="B11" s="3">
        <v>3</v>
      </c>
      <c r="C11" s="11">
        <f t="shared" si="6"/>
        <v>45352</v>
      </c>
      <c r="D11" s="3" t="s">
        <v>65</v>
      </c>
      <c r="E11" s="6">
        <f t="shared" si="0"/>
        <v>8055</v>
      </c>
      <c r="F11" s="3" t="s">
        <v>10</v>
      </c>
      <c r="G11" s="8">
        <f t="shared" si="1"/>
        <v>3000</v>
      </c>
      <c r="H11" s="8">
        <v>500</v>
      </c>
      <c r="I11" s="4">
        <v>200</v>
      </c>
      <c r="J11" s="6">
        <v>1000</v>
      </c>
      <c r="K11" s="6">
        <v>500</v>
      </c>
      <c r="L11" s="6">
        <v>300</v>
      </c>
      <c r="M11" s="6">
        <f t="shared" si="2"/>
        <v>5500</v>
      </c>
      <c r="N11" s="6">
        <f t="shared" si="3"/>
        <v>0.31719428926132837</v>
      </c>
      <c r="O11" s="6">
        <f t="shared" si="4"/>
        <v>2500</v>
      </c>
      <c r="P11" s="6">
        <f>_xlfn.XLOOKUP(_1__Finance_Orders[[#This Row],[Order_ID]],'Interest_Taxes '!A:A,'Interest_Taxes '!F:F,0)</f>
        <v>2</v>
      </c>
      <c r="Q11" s="6">
        <f t="shared" si="5"/>
        <v>0.68963376784605834</v>
      </c>
    </row>
    <row r="12" spans="1:17" x14ac:dyDescent="0.25">
      <c r="A12" s="3">
        <v>50</v>
      </c>
      <c r="B12" s="3">
        <v>3</v>
      </c>
      <c r="C12" s="11">
        <f t="shared" si="6"/>
        <v>45352</v>
      </c>
      <c r="D12" s="3" t="s">
        <v>66</v>
      </c>
      <c r="E12" s="6">
        <f t="shared" si="0"/>
        <v>8089</v>
      </c>
      <c r="F12" s="3" t="s">
        <v>12</v>
      </c>
      <c r="G12" s="8">
        <f t="shared" si="1"/>
        <v>2500</v>
      </c>
      <c r="H12" s="8">
        <v>700</v>
      </c>
      <c r="I12" s="4">
        <v>300</v>
      </c>
      <c r="J12" s="6">
        <v>1200</v>
      </c>
      <c r="K12" s="6">
        <v>600</v>
      </c>
      <c r="L12" s="6">
        <v>350</v>
      </c>
      <c r="M12" s="6">
        <f t="shared" si="2"/>
        <v>5650</v>
      </c>
      <c r="N12" s="6">
        <f t="shared" si="3"/>
        <v>0.30152058350846828</v>
      </c>
      <c r="O12" s="6">
        <f t="shared" si="4"/>
        <v>3150</v>
      </c>
      <c r="P12" s="6">
        <f>_xlfn.XLOOKUP(_1__Finance_Orders[[#This Row],[Order_ID]],'Interest_Taxes '!A:A,'Interest_Taxes '!F:F,0)</f>
        <v>2</v>
      </c>
      <c r="Q12" s="6">
        <f t="shared" si="5"/>
        <v>0.61058227222153538</v>
      </c>
    </row>
    <row r="13" spans="1:17" x14ac:dyDescent="0.25">
      <c r="A13" s="3">
        <v>16</v>
      </c>
      <c r="B13" s="3">
        <v>4</v>
      </c>
      <c r="C13" s="11">
        <f t="shared" si="6"/>
        <v>45383</v>
      </c>
      <c r="D13" s="3" t="s">
        <v>33</v>
      </c>
      <c r="E13" s="6">
        <f t="shared" si="0"/>
        <v>6811</v>
      </c>
      <c r="F13" s="3" t="s">
        <v>16</v>
      </c>
      <c r="G13" s="8">
        <f t="shared" si="1"/>
        <v>2800</v>
      </c>
      <c r="H13" s="8">
        <v>800</v>
      </c>
      <c r="I13" s="4">
        <v>400</v>
      </c>
      <c r="J13" s="6">
        <v>1100</v>
      </c>
      <c r="K13" s="6">
        <v>550</v>
      </c>
      <c r="L13" s="6">
        <v>320</v>
      </c>
      <c r="M13" s="6">
        <f t="shared" si="2"/>
        <v>5970</v>
      </c>
      <c r="N13" s="6">
        <f t="shared" si="3"/>
        <v>0.12347672882102481</v>
      </c>
      <c r="O13" s="6">
        <f t="shared" si="4"/>
        <v>3170</v>
      </c>
      <c r="P13" s="6">
        <f>_xlfn.XLOOKUP(_1__Finance_Orders[[#This Row],[Order_ID]],'Interest_Taxes '!A:A,'Interest_Taxes '!F:F,0)</f>
        <v>2</v>
      </c>
      <c r="Q13" s="6">
        <f t="shared" si="5"/>
        <v>0.53457642049625609</v>
      </c>
    </row>
    <row r="14" spans="1:17" x14ac:dyDescent="0.25">
      <c r="A14" s="3">
        <v>21</v>
      </c>
      <c r="B14" s="3">
        <v>4</v>
      </c>
      <c r="C14" s="11">
        <f t="shared" si="6"/>
        <v>45383</v>
      </c>
      <c r="D14" s="3" t="s">
        <v>37</v>
      </c>
      <c r="E14" s="6">
        <f t="shared" si="0"/>
        <v>9141</v>
      </c>
      <c r="F14" s="3" t="s">
        <v>26</v>
      </c>
      <c r="G14" s="8">
        <f t="shared" si="1"/>
        <v>3300</v>
      </c>
      <c r="H14" s="8">
        <v>740</v>
      </c>
      <c r="I14" s="4">
        <v>380</v>
      </c>
      <c r="J14" s="6">
        <v>1000</v>
      </c>
      <c r="K14" s="6">
        <v>520</v>
      </c>
      <c r="L14" s="6">
        <v>330</v>
      </c>
      <c r="M14" s="6">
        <f t="shared" si="2"/>
        <v>6270</v>
      </c>
      <c r="N14" s="6">
        <f t="shared" si="3"/>
        <v>0.3140794223826715</v>
      </c>
      <c r="O14" s="6">
        <f t="shared" si="4"/>
        <v>2970</v>
      </c>
      <c r="P14" s="6">
        <f>_xlfn.XLOOKUP(_1__Finance_Orders[[#This Row],[Order_ID]],'Interest_Taxes '!A:A,'Interest_Taxes '!F:F,0)</f>
        <v>2</v>
      </c>
      <c r="Q14" s="6">
        <f t="shared" si="5"/>
        <v>0.67509025270758127</v>
      </c>
    </row>
    <row r="15" spans="1:17" x14ac:dyDescent="0.25">
      <c r="A15" s="3">
        <v>22</v>
      </c>
      <c r="B15" s="3">
        <v>4</v>
      </c>
      <c r="C15" s="11">
        <f t="shared" si="6"/>
        <v>45383</v>
      </c>
      <c r="D15" s="3" t="s">
        <v>38</v>
      </c>
      <c r="E15" s="6">
        <f t="shared" si="0"/>
        <v>6276</v>
      </c>
      <c r="F15" s="3" t="s">
        <v>10</v>
      </c>
      <c r="G15" s="8">
        <f t="shared" si="1"/>
        <v>3000</v>
      </c>
      <c r="H15" s="8">
        <v>620</v>
      </c>
      <c r="I15" s="4">
        <v>300</v>
      </c>
      <c r="J15" s="6">
        <v>900</v>
      </c>
      <c r="K15" s="6">
        <v>450</v>
      </c>
      <c r="L15" s="6">
        <v>290</v>
      </c>
      <c r="M15" s="6">
        <f t="shared" si="2"/>
        <v>5560</v>
      </c>
      <c r="N15" s="6">
        <f t="shared" si="3"/>
        <v>0.11408540471637986</v>
      </c>
      <c r="O15" s="6">
        <f t="shared" si="4"/>
        <v>2560</v>
      </c>
      <c r="P15" s="6">
        <f>_xlfn.XLOOKUP(_1__Finance_Orders[[#This Row],[Order_ID]],'Interest_Taxes '!A:A,'Interest_Taxes '!F:F,0)</f>
        <v>2</v>
      </c>
      <c r="Q15" s="6">
        <f t="shared" si="5"/>
        <v>0.59209687699171443</v>
      </c>
    </row>
    <row r="16" spans="1:17" x14ac:dyDescent="0.25">
      <c r="A16" s="3">
        <v>25</v>
      </c>
      <c r="B16" s="3">
        <v>4</v>
      </c>
      <c r="C16" s="11">
        <f t="shared" si="6"/>
        <v>45383</v>
      </c>
      <c r="D16" s="3" t="s">
        <v>41</v>
      </c>
      <c r="E16" s="6">
        <f t="shared" si="0"/>
        <v>9355</v>
      </c>
      <c r="F16" s="3" t="s">
        <v>10</v>
      </c>
      <c r="G16" s="8">
        <f t="shared" si="1"/>
        <v>3000</v>
      </c>
      <c r="H16" s="8">
        <v>500</v>
      </c>
      <c r="I16" s="4">
        <v>200</v>
      </c>
      <c r="J16" s="6">
        <v>1000</v>
      </c>
      <c r="K16" s="6">
        <v>500</v>
      </c>
      <c r="L16" s="6">
        <v>300</v>
      </c>
      <c r="M16" s="6">
        <f t="shared" si="2"/>
        <v>5500</v>
      </c>
      <c r="N16" s="6">
        <f t="shared" si="3"/>
        <v>0.41207910208444681</v>
      </c>
      <c r="O16" s="6">
        <f t="shared" si="4"/>
        <v>2500</v>
      </c>
      <c r="P16" s="6">
        <f>_xlfn.XLOOKUP(_1__Finance_Orders[[#This Row],[Order_ID]],'Interest_Taxes '!A:A,'Interest_Taxes '!F:F,0)</f>
        <v>2</v>
      </c>
      <c r="Q16" s="6">
        <f t="shared" si="5"/>
        <v>0.73276322822020312</v>
      </c>
    </row>
    <row r="17" spans="1:17" x14ac:dyDescent="0.25">
      <c r="A17" s="3">
        <v>31</v>
      </c>
      <c r="B17" s="3">
        <v>4</v>
      </c>
      <c r="C17" s="11">
        <f t="shared" si="6"/>
        <v>45383</v>
      </c>
      <c r="D17" s="3" t="s">
        <v>47</v>
      </c>
      <c r="E17" s="6">
        <f t="shared" si="0"/>
        <v>8980</v>
      </c>
      <c r="F17" s="3" t="s">
        <v>22</v>
      </c>
      <c r="G17" s="8">
        <f t="shared" si="1"/>
        <v>3400</v>
      </c>
      <c r="H17" s="8">
        <v>680</v>
      </c>
      <c r="I17" s="4">
        <v>270</v>
      </c>
      <c r="J17" s="6">
        <v>850</v>
      </c>
      <c r="K17" s="6">
        <v>425</v>
      </c>
      <c r="L17" s="6">
        <v>270</v>
      </c>
      <c r="M17" s="6">
        <f t="shared" si="2"/>
        <v>5895</v>
      </c>
      <c r="N17" s="6">
        <f t="shared" si="3"/>
        <v>0.34354120267260579</v>
      </c>
      <c r="O17" s="6">
        <f t="shared" si="4"/>
        <v>2495</v>
      </c>
      <c r="P17" s="6">
        <f>_xlfn.XLOOKUP(_1__Finance_Orders[[#This Row],[Order_ID]],'Interest_Taxes '!A:A,'Interest_Taxes '!F:F,0)</f>
        <v>2</v>
      </c>
      <c r="Q17" s="6">
        <f t="shared" si="5"/>
        <v>0.7221603563474388</v>
      </c>
    </row>
    <row r="18" spans="1:17" x14ac:dyDescent="0.25">
      <c r="A18" s="3">
        <v>42</v>
      </c>
      <c r="B18" s="3">
        <v>4</v>
      </c>
      <c r="C18" s="11">
        <f t="shared" si="6"/>
        <v>45383</v>
      </c>
      <c r="D18" s="3" t="s">
        <v>58</v>
      </c>
      <c r="E18" s="6">
        <f t="shared" si="0"/>
        <v>9500</v>
      </c>
      <c r="F18" s="3" t="s">
        <v>20</v>
      </c>
      <c r="G18" s="8">
        <f t="shared" si="1"/>
        <v>3100</v>
      </c>
      <c r="H18" s="8">
        <v>720</v>
      </c>
      <c r="I18" s="4">
        <v>320</v>
      </c>
      <c r="J18" s="6">
        <v>1050</v>
      </c>
      <c r="K18" s="6">
        <v>525</v>
      </c>
      <c r="L18" s="6">
        <v>310</v>
      </c>
      <c r="M18" s="6">
        <f t="shared" si="2"/>
        <v>6025</v>
      </c>
      <c r="N18" s="6">
        <f t="shared" si="3"/>
        <v>0.36578947368421055</v>
      </c>
      <c r="O18" s="6">
        <f t="shared" si="4"/>
        <v>2925</v>
      </c>
      <c r="P18" s="6">
        <f>_xlfn.XLOOKUP(_1__Finance_Orders[[#This Row],[Order_ID]],'Interest_Taxes '!A:A,'Interest_Taxes '!F:F,0)</f>
        <v>2</v>
      </c>
      <c r="Q18" s="6">
        <f t="shared" si="5"/>
        <v>0.69210526315789478</v>
      </c>
    </row>
    <row r="19" spans="1:17" x14ac:dyDescent="0.25">
      <c r="A19" s="3">
        <v>3</v>
      </c>
      <c r="B19" s="3">
        <v>5</v>
      </c>
      <c r="C19" s="11">
        <f t="shared" si="6"/>
        <v>45413</v>
      </c>
      <c r="D19" s="3" t="s">
        <v>13</v>
      </c>
      <c r="E19" s="6">
        <f t="shared" si="0"/>
        <v>7626</v>
      </c>
      <c r="F19" s="3" t="s">
        <v>14</v>
      </c>
      <c r="G19" s="8">
        <f t="shared" si="1"/>
        <v>3500</v>
      </c>
      <c r="H19" s="8">
        <v>600</v>
      </c>
      <c r="I19" s="4">
        <v>250</v>
      </c>
      <c r="J19" s="6">
        <v>900</v>
      </c>
      <c r="K19" s="6">
        <v>450</v>
      </c>
      <c r="L19" s="6">
        <v>280</v>
      </c>
      <c r="M19" s="6">
        <f t="shared" si="2"/>
        <v>5980</v>
      </c>
      <c r="N19" s="6">
        <f t="shared" si="3"/>
        <v>0.21584054550222923</v>
      </c>
      <c r="O19" s="6">
        <f t="shared" si="4"/>
        <v>2480</v>
      </c>
      <c r="P19" s="6">
        <f>_xlfn.XLOOKUP(_1__Finance_Orders[[#This Row],[Order_ID]],'Interest_Taxes '!A:A,'Interest_Taxes '!F:F,0)</f>
        <v>2</v>
      </c>
      <c r="Q19" s="6">
        <f t="shared" si="5"/>
        <v>0.67479674796747968</v>
      </c>
    </row>
    <row r="20" spans="1:17" x14ac:dyDescent="0.25">
      <c r="A20" s="3">
        <v>4</v>
      </c>
      <c r="B20" s="3">
        <v>5</v>
      </c>
      <c r="C20" s="11">
        <f t="shared" si="6"/>
        <v>45413</v>
      </c>
      <c r="D20" s="3" t="s">
        <v>15</v>
      </c>
      <c r="E20" s="6">
        <f t="shared" si="0"/>
        <v>8978</v>
      </c>
      <c r="F20" s="3" t="s">
        <v>16</v>
      </c>
      <c r="G20" s="8">
        <f t="shared" si="1"/>
        <v>2800</v>
      </c>
      <c r="H20" s="8">
        <v>800</v>
      </c>
      <c r="I20" s="4">
        <v>400</v>
      </c>
      <c r="J20" s="6">
        <v>1100</v>
      </c>
      <c r="K20" s="6">
        <v>550</v>
      </c>
      <c r="L20" s="6">
        <v>320</v>
      </c>
      <c r="M20" s="6">
        <f t="shared" si="2"/>
        <v>5970</v>
      </c>
      <c r="N20" s="6">
        <f t="shared" si="3"/>
        <v>0.33504121185119179</v>
      </c>
      <c r="O20" s="6">
        <f t="shared" si="4"/>
        <v>3170</v>
      </c>
      <c r="P20" s="6">
        <f>_xlfn.XLOOKUP(_1__Finance_Orders[[#This Row],[Order_ID]],'Interest_Taxes '!A:A,'Interest_Taxes '!F:F,0)</f>
        <v>2</v>
      </c>
      <c r="Q20" s="6">
        <f t="shared" si="5"/>
        <v>0.64691468032969479</v>
      </c>
    </row>
    <row r="21" spans="1:17" x14ac:dyDescent="0.25">
      <c r="A21" s="3">
        <v>6</v>
      </c>
      <c r="B21" s="3">
        <v>5</v>
      </c>
      <c r="C21" s="11">
        <f t="shared" si="6"/>
        <v>45413</v>
      </c>
      <c r="D21" s="3" t="s">
        <v>19</v>
      </c>
      <c r="E21" s="6">
        <f t="shared" si="0"/>
        <v>7739</v>
      </c>
      <c r="F21" s="3" t="s">
        <v>20</v>
      </c>
      <c r="G21" s="8">
        <f t="shared" si="1"/>
        <v>3100</v>
      </c>
      <c r="H21" s="8">
        <v>720</v>
      </c>
      <c r="I21" s="4">
        <v>320</v>
      </c>
      <c r="J21" s="6">
        <v>1050</v>
      </c>
      <c r="K21" s="6">
        <v>525</v>
      </c>
      <c r="L21" s="6">
        <v>310</v>
      </c>
      <c r="M21" s="6">
        <f t="shared" si="2"/>
        <v>6025</v>
      </c>
      <c r="N21" s="6">
        <f t="shared" si="3"/>
        <v>0.22147564284791316</v>
      </c>
      <c r="O21" s="6">
        <f t="shared" si="4"/>
        <v>2925</v>
      </c>
      <c r="P21" s="6">
        <f>_xlfn.XLOOKUP(_1__Finance_Orders[[#This Row],[Order_ID]],'Interest_Taxes '!A:A,'Interest_Taxes '!F:F,0)</f>
        <v>2</v>
      </c>
      <c r="Q21" s="6">
        <f t="shared" si="5"/>
        <v>0.62204419175604087</v>
      </c>
    </row>
    <row r="22" spans="1:17" x14ac:dyDescent="0.25">
      <c r="A22" s="3">
        <v>12</v>
      </c>
      <c r="B22" s="3">
        <v>5</v>
      </c>
      <c r="C22" s="11">
        <f t="shared" si="6"/>
        <v>45413</v>
      </c>
      <c r="D22" s="3" t="s">
        <v>29</v>
      </c>
      <c r="E22" s="6">
        <f t="shared" si="0"/>
        <v>6448</v>
      </c>
      <c r="F22" s="3" t="s">
        <v>18</v>
      </c>
      <c r="G22" s="8">
        <f t="shared" si="1"/>
        <v>3200</v>
      </c>
      <c r="H22" s="8">
        <v>700</v>
      </c>
      <c r="I22" s="4">
        <v>350</v>
      </c>
      <c r="J22" s="6">
        <v>950</v>
      </c>
      <c r="K22" s="6">
        <v>500</v>
      </c>
      <c r="L22" s="6">
        <v>300</v>
      </c>
      <c r="M22" s="6">
        <f t="shared" si="2"/>
        <v>6000</v>
      </c>
      <c r="N22" s="6">
        <f t="shared" si="3"/>
        <v>6.9478908188585611E-2</v>
      </c>
      <c r="O22" s="6">
        <f t="shared" si="4"/>
        <v>2800</v>
      </c>
      <c r="P22" s="6">
        <f>_xlfn.XLOOKUP(_1__Finance_Orders[[#This Row],[Order_ID]],'Interest_Taxes '!A:A,'Interest_Taxes '!F:F,0)</f>
        <v>2</v>
      </c>
      <c r="Q22" s="6">
        <f t="shared" si="5"/>
        <v>0.56575682382133996</v>
      </c>
    </row>
    <row r="23" spans="1:17" x14ac:dyDescent="0.25">
      <c r="A23" s="3">
        <v>38</v>
      </c>
      <c r="B23" s="3">
        <v>5</v>
      </c>
      <c r="C23" s="11">
        <f t="shared" si="6"/>
        <v>45413</v>
      </c>
      <c r="D23" s="3" t="s">
        <v>54</v>
      </c>
      <c r="E23" s="6">
        <f t="shared" si="0"/>
        <v>8303</v>
      </c>
      <c r="F23" s="3" t="s">
        <v>12</v>
      </c>
      <c r="G23" s="8">
        <f t="shared" si="1"/>
        <v>2500</v>
      </c>
      <c r="H23" s="8">
        <v>700</v>
      </c>
      <c r="I23" s="4">
        <v>300</v>
      </c>
      <c r="J23" s="6">
        <v>1200</v>
      </c>
      <c r="K23" s="6">
        <v>600</v>
      </c>
      <c r="L23" s="6">
        <v>350</v>
      </c>
      <c r="M23" s="6">
        <f t="shared" si="2"/>
        <v>5650</v>
      </c>
      <c r="N23" s="6">
        <f t="shared" si="3"/>
        <v>0.31952306395278812</v>
      </c>
      <c r="O23" s="6">
        <f t="shared" si="4"/>
        <v>3150</v>
      </c>
      <c r="P23" s="6">
        <f>_xlfn.XLOOKUP(_1__Finance_Orders[[#This Row],[Order_ID]],'Interest_Taxes '!A:A,'Interest_Taxes '!F:F,0)</f>
        <v>2</v>
      </c>
      <c r="Q23" s="6">
        <f t="shared" si="5"/>
        <v>0.6206190533542093</v>
      </c>
    </row>
    <row r="24" spans="1:17" x14ac:dyDescent="0.25">
      <c r="A24" s="3">
        <v>39</v>
      </c>
      <c r="B24" s="3">
        <v>5</v>
      </c>
      <c r="C24" s="11">
        <f t="shared" si="6"/>
        <v>45413</v>
      </c>
      <c r="D24" s="3" t="s">
        <v>55</v>
      </c>
      <c r="E24" s="6">
        <f t="shared" si="0"/>
        <v>8534</v>
      </c>
      <c r="F24" s="3" t="s">
        <v>14</v>
      </c>
      <c r="G24" s="8">
        <f t="shared" si="1"/>
        <v>3500</v>
      </c>
      <c r="H24" s="8">
        <v>600</v>
      </c>
      <c r="I24" s="4">
        <v>250</v>
      </c>
      <c r="J24" s="6">
        <v>900</v>
      </c>
      <c r="K24" s="6">
        <v>450</v>
      </c>
      <c r="L24" s="6">
        <v>280</v>
      </c>
      <c r="M24" s="6">
        <f t="shared" si="2"/>
        <v>5980</v>
      </c>
      <c r="N24" s="6">
        <f t="shared" si="3"/>
        <v>0.29927349425826105</v>
      </c>
      <c r="O24" s="6">
        <f t="shared" si="4"/>
        <v>2480</v>
      </c>
      <c r="P24" s="6">
        <f>_xlfn.XLOOKUP(_1__Finance_Orders[[#This Row],[Order_ID]],'Interest_Taxes '!A:A,'Interest_Taxes '!F:F,0)</f>
        <v>2</v>
      </c>
      <c r="Q24" s="6">
        <f t="shared" si="5"/>
        <v>0.70939770330442931</v>
      </c>
    </row>
    <row r="25" spans="1:17" x14ac:dyDescent="0.25">
      <c r="A25" s="3">
        <v>43</v>
      </c>
      <c r="B25" s="3">
        <v>5</v>
      </c>
      <c r="C25" s="11">
        <f t="shared" si="6"/>
        <v>45413</v>
      </c>
      <c r="D25" s="3" t="s">
        <v>59</v>
      </c>
      <c r="E25" s="6">
        <f t="shared" si="0"/>
        <v>9322</v>
      </c>
      <c r="F25" s="3" t="s">
        <v>22</v>
      </c>
      <c r="G25" s="8">
        <f t="shared" si="1"/>
        <v>3400</v>
      </c>
      <c r="H25" s="8">
        <v>680</v>
      </c>
      <c r="I25" s="4">
        <v>270</v>
      </c>
      <c r="J25" s="6">
        <v>850</v>
      </c>
      <c r="K25" s="6">
        <v>425</v>
      </c>
      <c r="L25" s="6">
        <v>270</v>
      </c>
      <c r="M25" s="6">
        <f t="shared" si="2"/>
        <v>5895</v>
      </c>
      <c r="N25" s="6">
        <f t="shared" si="3"/>
        <v>0.36762497318172066</v>
      </c>
      <c r="O25" s="6">
        <f t="shared" si="4"/>
        <v>2495</v>
      </c>
      <c r="P25" s="6">
        <f>_xlfn.XLOOKUP(_1__Finance_Orders[[#This Row],[Order_ID]],'Interest_Taxes '!A:A,'Interest_Taxes '!F:F,0)</f>
        <v>2</v>
      </c>
      <c r="Q25" s="6">
        <f t="shared" si="5"/>
        <v>0.73235357219480801</v>
      </c>
    </row>
    <row r="26" spans="1:17" x14ac:dyDescent="0.25">
      <c r="A26" s="3">
        <v>47</v>
      </c>
      <c r="B26" s="3">
        <v>5</v>
      </c>
      <c r="C26" s="11">
        <f t="shared" si="6"/>
        <v>45413</v>
      </c>
      <c r="D26" s="3" t="s">
        <v>63</v>
      </c>
      <c r="E26" s="6">
        <f t="shared" si="0"/>
        <v>9267</v>
      </c>
      <c r="F26" s="3" t="s">
        <v>16</v>
      </c>
      <c r="G26" s="8">
        <f t="shared" si="1"/>
        <v>2800</v>
      </c>
      <c r="H26" s="8">
        <v>780</v>
      </c>
      <c r="I26" s="4">
        <v>400</v>
      </c>
      <c r="J26" s="6">
        <v>1100</v>
      </c>
      <c r="K26" s="6">
        <v>550</v>
      </c>
      <c r="L26" s="6">
        <v>310</v>
      </c>
      <c r="M26" s="6">
        <f t="shared" si="2"/>
        <v>5940</v>
      </c>
      <c r="N26" s="6">
        <f t="shared" si="3"/>
        <v>0.35901586273875041</v>
      </c>
      <c r="O26" s="6">
        <f t="shared" si="4"/>
        <v>3140</v>
      </c>
      <c r="P26" s="6">
        <f>_xlfn.XLOOKUP(_1__Finance_Orders[[#This Row],[Order_ID]],'Interest_Taxes '!A:A,'Interest_Taxes '!F:F,0)</f>
        <v>2</v>
      </c>
      <c r="Q26" s="6">
        <f t="shared" si="5"/>
        <v>0.66116326750836296</v>
      </c>
    </row>
    <row r="27" spans="1:17" x14ac:dyDescent="0.25">
      <c r="A27" s="3">
        <v>8</v>
      </c>
      <c r="B27" s="3">
        <v>7</v>
      </c>
      <c r="C27" s="11">
        <f t="shared" si="6"/>
        <v>45474</v>
      </c>
      <c r="D27" s="3" t="s">
        <v>23</v>
      </c>
      <c r="E27" s="6">
        <f t="shared" si="0"/>
        <v>8414</v>
      </c>
      <c r="F27" s="3" t="s">
        <v>24</v>
      </c>
      <c r="G27" s="8">
        <f t="shared" si="1"/>
        <v>2900</v>
      </c>
      <c r="H27" s="8">
        <v>770</v>
      </c>
      <c r="I27" s="4">
        <v>420</v>
      </c>
      <c r="J27" s="6">
        <v>1150</v>
      </c>
      <c r="K27" s="6">
        <v>575</v>
      </c>
      <c r="L27" s="6">
        <v>340</v>
      </c>
      <c r="M27" s="6">
        <f t="shared" si="2"/>
        <v>6155</v>
      </c>
      <c r="N27" s="6">
        <f t="shared" si="3"/>
        <v>0.26848110292369859</v>
      </c>
      <c r="O27" s="6">
        <f t="shared" si="4"/>
        <v>3255</v>
      </c>
      <c r="P27" s="6">
        <f>_xlfn.XLOOKUP(_1__Finance_Orders[[#This Row],[Order_ID]],'Interest_Taxes '!A:A,'Interest_Taxes '!F:F,0)</f>
        <v>2</v>
      </c>
      <c r="Q27" s="6">
        <f t="shared" si="5"/>
        <v>0.61314475873544094</v>
      </c>
    </row>
    <row r="28" spans="1:17" x14ac:dyDescent="0.25">
      <c r="A28" s="3">
        <v>24</v>
      </c>
      <c r="B28" s="3">
        <v>7</v>
      </c>
      <c r="C28" s="11">
        <f t="shared" si="6"/>
        <v>45474</v>
      </c>
      <c r="D28" s="3" t="s">
        <v>40</v>
      </c>
      <c r="E28" s="6">
        <f t="shared" si="0"/>
        <v>9458</v>
      </c>
      <c r="F28" s="3" t="s">
        <v>18</v>
      </c>
      <c r="G28" s="8">
        <f t="shared" si="1"/>
        <v>3200</v>
      </c>
      <c r="H28" s="8">
        <v>700</v>
      </c>
      <c r="I28" s="4">
        <v>350</v>
      </c>
      <c r="J28" s="6">
        <v>950</v>
      </c>
      <c r="K28" s="6">
        <v>500</v>
      </c>
      <c r="L28" s="6">
        <v>300</v>
      </c>
      <c r="M28" s="6">
        <f t="shared" si="2"/>
        <v>6000</v>
      </c>
      <c r="N28" s="6">
        <f t="shared" si="3"/>
        <v>0.36561640938887713</v>
      </c>
      <c r="O28" s="6">
        <f t="shared" si="4"/>
        <v>2800</v>
      </c>
      <c r="P28" s="6">
        <f>_xlfn.XLOOKUP(_1__Finance_Orders[[#This Row],[Order_ID]],'Interest_Taxes '!A:A,'Interest_Taxes '!F:F,0)</f>
        <v>2</v>
      </c>
      <c r="Q28" s="6">
        <f t="shared" si="5"/>
        <v>0.70395432438147598</v>
      </c>
    </row>
    <row r="29" spans="1:17" x14ac:dyDescent="0.25">
      <c r="A29" s="3">
        <v>34</v>
      </c>
      <c r="B29" s="3">
        <v>7</v>
      </c>
      <c r="C29" s="11">
        <f t="shared" si="6"/>
        <v>45474</v>
      </c>
      <c r="D29" s="3" t="s">
        <v>50</v>
      </c>
      <c r="E29" s="6">
        <f t="shared" si="0"/>
        <v>9102</v>
      </c>
      <c r="F29" s="3" t="s">
        <v>10</v>
      </c>
      <c r="G29" s="8">
        <f t="shared" si="1"/>
        <v>3000</v>
      </c>
      <c r="H29" s="8">
        <v>620</v>
      </c>
      <c r="I29" s="4">
        <v>300</v>
      </c>
      <c r="J29" s="6">
        <v>900</v>
      </c>
      <c r="K29" s="6">
        <v>450</v>
      </c>
      <c r="L29" s="6">
        <v>290</v>
      </c>
      <c r="M29" s="6">
        <f t="shared" si="2"/>
        <v>5560</v>
      </c>
      <c r="N29" s="6">
        <f t="shared" si="3"/>
        <v>0.38914524280377938</v>
      </c>
      <c r="O29" s="6">
        <f t="shared" si="4"/>
        <v>2560</v>
      </c>
      <c r="P29" s="6">
        <f>_xlfn.XLOOKUP(_1__Finance_Orders[[#This Row],[Order_ID]],'Interest_Taxes '!A:A,'Interest_Taxes '!F:F,0)</f>
        <v>2</v>
      </c>
      <c r="Q29" s="6">
        <f t="shared" si="5"/>
        <v>0.71874313337727969</v>
      </c>
    </row>
    <row r="30" spans="1:17" x14ac:dyDescent="0.25">
      <c r="A30" s="3">
        <v>14</v>
      </c>
      <c r="B30" s="3">
        <v>8</v>
      </c>
      <c r="C30" s="11">
        <f t="shared" si="6"/>
        <v>45505</v>
      </c>
      <c r="D30" s="3" t="s">
        <v>31</v>
      </c>
      <c r="E30" s="6">
        <f t="shared" si="0"/>
        <v>9010</v>
      </c>
      <c r="F30" s="3" t="s">
        <v>12</v>
      </c>
      <c r="G30" s="8">
        <f t="shared" si="1"/>
        <v>2500</v>
      </c>
      <c r="H30" s="8">
        <v>700</v>
      </c>
      <c r="I30" s="4">
        <v>300</v>
      </c>
      <c r="J30" s="6">
        <v>1200</v>
      </c>
      <c r="K30" s="6">
        <v>600</v>
      </c>
      <c r="L30" s="6">
        <v>350</v>
      </c>
      <c r="M30" s="6">
        <f t="shared" si="2"/>
        <v>5650</v>
      </c>
      <c r="N30" s="6">
        <f t="shared" si="3"/>
        <v>0.37291897891231962</v>
      </c>
      <c r="O30" s="6">
        <f t="shared" si="4"/>
        <v>3150</v>
      </c>
      <c r="P30" s="6">
        <f>_xlfn.XLOOKUP(_1__Finance_Orders[[#This Row],[Order_ID]],'Interest_Taxes '!A:A,'Interest_Taxes '!F:F,0)</f>
        <v>2</v>
      </c>
      <c r="Q30" s="6">
        <f t="shared" si="5"/>
        <v>0.65038845726970029</v>
      </c>
    </row>
    <row r="31" spans="1:17" x14ac:dyDescent="0.25">
      <c r="A31" s="3">
        <v>18</v>
      </c>
      <c r="B31" s="3">
        <v>8</v>
      </c>
      <c r="C31" s="11">
        <f t="shared" si="6"/>
        <v>45505</v>
      </c>
      <c r="D31" s="3" t="s">
        <v>35</v>
      </c>
      <c r="E31" s="6">
        <f t="shared" si="0"/>
        <v>9456</v>
      </c>
      <c r="F31" s="3" t="s">
        <v>20</v>
      </c>
      <c r="G31" s="8">
        <f t="shared" si="1"/>
        <v>3100</v>
      </c>
      <c r="H31" s="8">
        <v>720</v>
      </c>
      <c r="I31" s="4">
        <v>320</v>
      </c>
      <c r="J31" s="6">
        <v>1050</v>
      </c>
      <c r="K31" s="6">
        <v>525</v>
      </c>
      <c r="L31" s="6">
        <v>310</v>
      </c>
      <c r="M31" s="6">
        <f t="shared" si="2"/>
        <v>6025</v>
      </c>
      <c r="N31" s="6">
        <f t="shared" si="3"/>
        <v>0.36283840947546531</v>
      </c>
      <c r="O31" s="6">
        <f t="shared" si="4"/>
        <v>2925</v>
      </c>
      <c r="P31" s="6">
        <f>_xlfn.XLOOKUP(_1__Finance_Orders[[#This Row],[Order_ID]],'Interest_Taxes '!A:A,'Interest_Taxes '!F:F,0)</f>
        <v>2</v>
      </c>
      <c r="Q31" s="6">
        <f t="shared" si="5"/>
        <v>0.69067258883248728</v>
      </c>
    </row>
    <row r="32" spans="1:17" x14ac:dyDescent="0.25">
      <c r="A32" s="3">
        <v>1</v>
      </c>
      <c r="B32" s="3">
        <v>9</v>
      </c>
      <c r="C32" s="11">
        <f t="shared" si="6"/>
        <v>45536</v>
      </c>
      <c r="D32" s="3" t="s">
        <v>9</v>
      </c>
      <c r="E32" s="6">
        <f t="shared" si="0"/>
        <v>9916</v>
      </c>
      <c r="F32" s="3" t="s">
        <v>10</v>
      </c>
      <c r="G32" s="8">
        <f t="shared" si="1"/>
        <v>3000</v>
      </c>
      <c r="H32" s="8">
        <v>500</v>
      </c>
      <c r="I32" s="4">
        <v>200</v>
      </c>
      <c r="J32" s="6">
        <v>1000</v>
      </c>
      <c r="K32" s="6">
        <v>500</v>
      </c>
      <c r="L32" s="6">
        <v>300</v>
      </c>
      <c r="M32" s="6">
        <f t="shared" si="2"/>
        <v>5500</v>
      </c>
      <c r="N32" s="6">
        <f t="shared" si="3"/>
        <v>0.445340863251311</v>
      </c>
      <c r="O32" s="6">
        <f t="shared" si="4"/>
        <v>2500</v>
      </c>
      <c r="P32" s="6">
        <f>_xlfn.XLOOKUP(_1__Finance_Orders[[#This Row],[Order_ID]],'Interest_Taxes '!A:A,'Interest_Taxes '!F:F,0)</f>
        <v>2</v>
      </c>
      <c r="Q32" s="6">
        <f t="shared" si="5"/>
        <v>0.74788221056877768</v>
      </c>
    </row>
    <row r="33" spans="1:17" x14ac:dyDescent="0.25">
      <c r="A33" s="3">
        <v>30</v>
      </c>
      <c r="B33" s="3">
        <v>9</v>
      </c>
      <c r="C33" s="11">
        <f t="shared" si="6"/>
        <v>45536</v>
      </c>
      <c r="D33" s="3" t="s">
        <v>46</v>
      </c>
      <c r="E33" s="6">
        <f t="shared" si="0"/>
        <v>9148</v>
      </c>
      <c r="F33" s="3" t="s">
        <v>20</v>
      </c>
      <c r="G33" s="8">
        <f t="shared" si="1"/>
        <v>3100</v>
      </c>
      <c r="H33" s="8">
        <v>720</v>
      </c>
      <c r="I33" s="4">
        <v>320</v>
      </c>
      <c r="J33" s="6">
        <v>1050</v>
      </c>
      <c r="K33" s="6">
        <v>525</v>
      </c>
      <c r="L33" s="6">
        <v>310</v>
      </c>
      <c r="M33" s="6">
        <f t="shared" si="2"/>
        <v>6025</v>
      </c>
      <c r="N33" s="6">
        <f t="shared" si="3"/>
        <v>0.3413860953213817</v>
      </c>
      <c r="O33" s="6">
        <f t="shared" si="4"/>
        <v>2925</v>
      </c>
      <c r="P33" s="6">
        <f>_xlfn.XLOOKUP(_1__Finance_Orders[[#This Row],[Order_ID]],'Interest_Taxes '!A:A,'Interest_Taxes '!F:F,0)</f>
        <v>2</v>
      </c>
      <c r="Q33" s="6">
        <f t="shared" si="5"/>
        <v>0.68025797988631398</v>
      </c>
    </row>
    <row r="34" spans="1:17" x14ac:dyDescent="0.25">
      <c r="A34" s="3">
        <v>32</v>
      </c>
      <c r="B34" s="3">
        <v>9</v>
      </c>
      <c r="C34" s="11">
        <f t="shared" ref="C34:C51" si="7">DATE(2024, B34, 1)</f>
        <v>45536</v>
      </c>
      <c r="D34" s="3" t="s">
        <v>48</v>
      </c>
      <c r="E34" s="6">
        <f t="shared" ref="E34:E65" si="8">SUBSTITUTE(D34,"dollards"," ")+0</f>
        <v>9009</v>
      </c>
      <c r="F34" s="3" t="s">
        <v>24</v>
      </c>
      <c r="G34" s="8">
        <f t="shared" ref="G34:G65" si="9">SUBSTITUTE(F34,"dollards"," ")+0</f>
        <v>2900</v>
      </c>
      <c r="H34" s="8">
        <v>770</v>
      </c>
      <c r="I34" s="4">
        <v>420</v>
      </c>
      <c r="J34" s="6">
        <v>1150</v>
      </c>
      <c r="K34" s="6">
        <v>575</v>
      </c>
      <c r="L34" s="6">
        <v>340</v>
      </c>
      <c r="M34" s="6">
        <f t="shared" ref="M34:M65" si="10">G34+H34+I34+J34+K34+L34</f>
        <v>6155</v>
      </c>
      <c r="N34" s="6">
        <f t="shared" ref="N34:N65" si="11">(E34-M34)/E34</f>
        <v>0.3167943167943168</v>
      </c>
      <c r="O34" s="6">
        <f t="shared" ref="O34:O51" si="12">H34+I34+J34+K34+L34</f>
        <v>3255</v>
      </c>
      <c r="P34" s="6">
        <f>_xlfn.XLOOKUP(_1__Finance_Orders[[#This Row],[Order_ID]],'Interest_Taxes '!A:A,'Interest_Taxes '!F:F,0)</f>
        <v>2</v>
      </c>
      <c r="Q34" s="6">
        <f t="shared" ref="Q34:Q51" si="13">(E34-O34)/E34</f>
        <v>0.63869463869463872</v>
      </c>
    </row>
    <row r="35" spans="1:17" x14ac:dyDescent="0.25">
      <c r="A35" s="3">
        <v>44</v>
      </c>
      <c r="B35" s="3">
        <v>9</v>
      </c>
      <c r="C35" s="11">
        <f t="shared" si="7"/>
        <v>45536</v>
      </c>
      <c r="D35" s="3" t="s">
        <v>60</v>
      </c>
      <c r="E35" s="6">
        <f t="shared" si="8"/>
        <v>7116</v>
      </c>
      <c r="F35" s="3" t="s">
        <v>24</v>
      </c>
      <c r="G35" s="8">
        <f t="shared" si="9"/>
        <v>2900</v>
      </c>
      <c r="H35" s="8">
        <v>770</v>
      </c>
      <c r="I35" s="4">
        <v>420</v>
      </c>
      <c r="J35" s="6">
        <v>1150</v>
      </c>
      <c r="K35" s="6">
        <v>575</v>
      </c>
      <c r="L35" s="6">
        <v>340</v>
      </c>
      <c r="M35" s="6">
        <f t="shared" si="10"/>
        <v>6155</v>
      </c>
      <c r="N35" s="6">
        <f t="shared" si="11"/>
        <v>0.13504777965148959</v>
      </c>
      <c r="O35" s="6">
        <f t="shared" si="12"/>
        <v>3255</v>
      </c>
      <c r="P35" s="6">
        <f>_xlfn.XLOOKUP(_1__Finance_Orders[[#This Row],[Order_ID]],'Interest_Taxes '!A:A,'Interest_Taxes '!F:F,0)</f>
        <v>2</v>
      </c>
      <c r="Q35" s="6">
        <f t="shared" si="13"/>
        <v>0.54258010118043842</v>
      </c>
    </row>
    <row r="36" spans="1:17" x14ac:dyDescent="0.25">
      <c r="A36" s="3">
        <v>45</v>
      </c>
      <c r="B36" s="3">
        <v>9</v>
      </c>
      <c r="C36" s="11">
        <f t="shared" si="7"/>
        <v>45536</v>
      </c>
      <c r="D36" s="3" t="s">
        <v>61</v>
      </c>
      <c r="E36" s="6">
        <f t="shared" si="8"/>
        <v>9329</v>
      </c>
      <c r="F36" s="3" t="s">
        <v>26</v>
      </c>
      <c r="G36" s="8">
        <f t="shared" si="9"/>
        <v>3300</v>
      </c>
      <c r="H36" s="8">
        <v>740</v>
      </c>
      <c r="I36" s="4">
        <v>380</v>
      </c>
      <c r="J36" s="6">
        <v>1000</v>
      </c>
      <c r="K36" s="6">
        <v>520</v>
      </c>
      <c r="L36" s="6">
        <v>330</v>
      </c>
      <c r="M36" s="6">
        <f t="shared" si="10"/>
        <v>6270</v>
      </c>
      <c r="N36" s="6">
        <f t="shared" si="11"/>
        <v>0.32790224032586557</v>
      </c>
      <c r="O36" s="6">
        <f t="shared" si="12"/>
        <v>2970</v>
      </c>
      <c r="P36" s="6">
        <f>_xlfn.XLOOKUP(_1__Finance_Orders[[#This Row],[Order_ID]],'Interest_Taxes '!A:A,'Interest_Taxes '!F:F,0)</f>
        <v>2</v>
      </c>
      <c r="Q36" s="6">
        <f t="shared" si="13"/>
        <v>0.68163790331225216</v>
      </c>
    </row>
    <row r="37" spans="1:17" x14ac:dyDescent="0.25">
      <c r="A37" s="3">
        <v>46</v>
      </c>
      <c r="B37" s="3">
        <v>9</v>
      </c>
      <c r="C37" s="11">
        <f t="shared" si="7"/>
        <v>45536</v>
      </c>
      <c r="D37" s="3" t="s">
        <v>62</v>
      </c>
      <c r="E37" s="6">
        <f t="shared" si="8"/>
        <v>6174</v>
      </c>
      <c r="F37" s="3" t="s">
        <v>10</v>
      </c>
      <c r="G37" s="8">
        <f t="shared" si="9"/>
        <v>3000</v>
      </c>
      <c r="H37" s="8">
        <v>620</v>
      </c>
      <c r="I37" s="4">
        <v>300</v>
      </c>
      <c r="J37" s="6">
        <v>900</v>
      </c>
      <c r="K37" s="6">
        <v>450</v>
      </c>
      <c r="L37" s="6">
        <v>290</v>
      </c>
      <c r="M37" s="6">
        <f t="shared" si="10"/>
        <v>5560</v>
      </c>
      <c r="N37" s="6">
        <f t="shared" si="11"/>
        <v>9.9449303530936187E-2</v>
      </c>
      <c r="O37" s="6">
        <f t="shared" si="12"/>
        <v>2560</v>
      </c>
      <c r="P37" s="6">
        <f>_xlfn.XLOOKUP(_1__Finance_Orders[[#This Row],[Order_ID]],'Interest_Taxes '!A:A,'Interest_Taxes '!F:F,0)</f>
        <v>2</v>
      </c>
      <c r="Q37" s="6">
        <f t="shared" si="13"/>
        <v>0.58535795270489144</v>
      </c>
    </row>
    <row r="38" spans="1:17" x14ac:dyDescent="0.25">
      <c r="A38" s="3">
        <v>17</v>
      </c>
      <c r="B38" s="3">
        <v>10</v>
      </c>
      <c r="C38" s="11">
        <f t="shared" si="7"/>
        <v>45566</v>
      </c>
      <c r="D38" s="3" t="s">
        <v>34</v>
      </c>
      <c r="E38" s="6">
        <f t="shared" si="8"/>
        <v>9015</v>
      </c>
      <c r="F38" s="3" t="s">
        <v>18</v>
      </c>
      <c r="G38" s="8">
        <f t="shared" si="9"/>
        <v>3200</v>
      </c>
      <c r="H38" s="8">
        <v>750</v>
      </c>
      <c r="I38" s="4">
        <v>350</v>
      </c>
      <c r="J38" s="6">
        <v>950</v>
      </c>
      <c r="K38" s="6">
        <v>500</v>
      </c>
      <c r="L38" s="6">
        <v>300</v>
      </c>
      <c r="M38" s="6">
        <f t="shared" si="10"/>
        <v>6050</v>
      </c>
      <c r="N38" s="6">
        <f t="shared" si="11"/>
        <v>0.32889628397115916</v>
      </c>
      <c r="O38" s="6">
        <f t="shared" si="12"/>
        <v>2850</v>
      </c>
      <c r="P38" s="6">
        <f>_xlfn.XLOOKUP(_1__Finance_Orders[[#This Row],[Order_ID]],'Interest_Taxes '!A:A,'Interest_Taxes '!F:F,0)</f>
        <v>2</v>
      </c>
      <c r="Q38" s="6">
        <f t="shared" si="13"/>
        <v>0.68386023294509146</v>
      </c>
    </row>
    <row r="39" spans="1:17" x14ac:dyDescent="0.25">
      <c r="A39" s="3">
        <v>20</v>
      </c>
      <c r="B39" s="3">
        <v>10</v>
      </c>
      <c r="C39" s="11">
        <f t="shared" si="7"/>
        <v>45566</v>
      </c>
      <c r="D39" s="3" t="s">
        <v>15</v>
      </c>
      <c r="E39" s="6">
        <f t="shared" si="8"/>
        <v>8978</v>
      </c>
      <c r="F39" s="3" t="s">
        <v>24</v>
      </c>
      <c r="G39" s="8">
        <f t="shared" si="9"/>
        <v>2900</v>
      </c>
      <c r="H39" s="8">
        <v>770</v>
      </c>
      <c r="I39" s="4">
        <v>420</v>
      </c>
      <c r="J39" s="6">
        <v>1150</v>
      </c>
      <c r="K39" s="6">
        <v>575</v>
      </c>
      <c r="L39" s="6">
        <v>340</v>
      </c>
      <c r="M39" s="6">
        <f t="shared" si="10"/>
        <v>6155</v>
      </c>
      <c r="N39" s="6">
        <f t="shared" si="11"/>
        <v>0.31443528625529071</v>
      </c>
      <c r="O39" s="6">
        <f t="shared" si="12"/>
        <v>3255</v>
      </c>
      <c r="P39" s="6">
        <f>_xlfn.XLOOKUP(_1__Finance_Orders[[#This Row],[Order_ID]],'Interest_Taxes '!A:A,'Interest_Taxes '!F:F,0)</f>
        <v>2</v>
      </c>
      <c r="Q39" s="6">
        <f t="shared" si="13"/>
        <v>0.63744709289374024</v>
      </c>
    </row>
    <row r="40" spans="1:17" x14ac:dyDescent="0.25">
      <c r="A40" s="3">
        <v>37</v>
      </c>
      <c r="B40" s="3">
        <v>10</v>
      </c>
      <c r="C40" s="11">
        <f t="shared" si="7"/>
        <v>45566</v>
      </c>
      <c r="D40" s="3" t="s">
        <v>53</v>
      </c>
      <c r="E40" s="6">
        <f t="shared" si="8"/>
        <v>5810</v>
      </c>
      <c r="F40" s="3" t="s">
        <v>10</v>
      </c>
      <c r="G40" s="8">
        <f t="shared" si="9"/>
        <v>3000</v>
      </c>
      <c r="H40" s="8">
        <v>500</v>
      </c>
      <c r="I40" s="4">
        <v>200</v>
      </c>
      <c r="J40" s="6">
        <v>1000</v>
      </c>
      <c r="K40" s="6">
        <v>500</v>
      </c>
      <c r="L40" s="6">
        <v>300</v>
      </c>
      <c r="M40" s="6">
        <f t="shared" si="10"/>
        <v>5500</v>
      </c>
      <c r="N40" s="6">
        <f t="shared" si="11"/>
        <v>5.3356282271944923E-2</v>
      </c>
      <c r="O40" s="6">
        <f t="shared" si="12"/>
        <v>2500</v>
      </c>
      <c r="P40" s="6">
        <f>_xlfn.XLOOKUP(_1__Finance_Orders[[#This Row],[Order_ID]],'Interest_Taxes '!A:A,'Interest_Taxes '!F:F,0)</f>
        <v>2</v>
      </c>
      <c r="Q40" s="6">
        <f t="shared" si="13"/>
        <v>0.56970740103270223</v>
      </c>
    </row>
    <row r="41" spans="1:17" x14ac:dyDescent="0.25">
      <c r="A41" s="3">
        <v>41</v>
      </c>
      <c r="B41" s="3">
        <v>10</v>
      </c>
      <c r="C41" s="11">
        <f t="shared" si="7"/>
        <v>45566</v>
      </c>
      <c r="D41" s="3" t="s">
        <v>57</v>
      </c>
      <c r="E41" s="6">
        <f t="shared" si="8"/>
        <v>8157</v>
      </c>
      <c r="F41" s="3" t="s">
        <v>18</v>
      </c>
      <c r="G41" s="8">
        <f t="shared" si="9"/>
        <v>3200</v>
      </c>
      <c r="H41" s="8">
        <v>750</v>
      </c>
      <c r="I41" s="4">
        <v>350</v>
      </c>
      <c r="J41" s="6">
        <v>950</v>
      </c>
      <c r="K41" s="6">
        <v>500</v>
      </c>
      <c r="L41" s="6">
        <v>300</v>
      </c>
      <c r="M41" s="6">
        <f t="shared" si="10"/>
        <v>6050</v>
      </c>
      <c r="N41" s="6">
        <f t="shared" si="11"/>
        <v>0.25830574966286624</v>
      </c>
      <c r="O41" s="6">
        <f t="shared" si="12"/>
        <v>2850</v>
      </c>
      <c r="P41" s="6">
        <f>_xlfn.XLOOKUP(_1__Finance_Orders[[#This Row],[Order_ID]],'Interest_Taxes '!A:A,'Interest_Taxes '!F:F,0)</f>
        <v>2</v>
      </c>
      <c r="Q41" s="6">
        <f t="shared" si="13"/>
        <v>0.65060684075027586</v>
      </c>
    </row>
    <row r="42" spans="1:17" x14ac:dyDescent="0.25">
      <c r="A42" s="3">
        <v>2</v>
      </c>
      <c r="B42" s="3">
        <v>11</v>
      </c>
      <c r="C42" s="11">
        <f t="shared" si="7"/>
        <v>45597</v>
      </c>
      <c r="D42" s="3" t="s">
        <v>11</v>
      </c>
      <c r="E42" s="6">
        <f t="shared" si="8"/>
        <v>5913</v>
      </c>
      <c r="F42" s="3" t="s">
        <v>12</v>
      </c>
      <c r="G42" s="8">
        <f t="shared" si="9"/>
        <v>2500</v>
      </c>
      <c r="H42" s="8">
        <v>700</v>
      </c>
      <c r="I42" s="4">
        <v>300</v>
      </c>
      <c r="J42" s="6">
        <v>1200</v>
      </c>
      <c r="K42" s="6">
        <v>600</v>
      </c>
      <c r="L42" s="6">
        <v>350</v>
      </c>
      <c r="M42" s="6">
        <f t="shared" si="10"/>
        <v>5650</v>
      </c>
      <c r="N42" s="6">
        <f t="shared" si="11"/>
        <v>4.4478268222560458E-2</v>
      </c>
      <c r="O42" s="6">
        <f t="shared" si="12"/>
        <v>3150</v>
      </c>
      <c r="P42" s="6">
        <f>_xlfn.XLOOKUP(_1__Finance_Orders[[#This Row],[Order_ID]],'Interest_Taxes '!A:A,'Interest_Taxes '!F:F,0)</f>
        <v>2</v>
      </c>
      <c r="Q42" s="6">
        <f t="shared" si="13"/>
        <v>0.46727549467275492</v>
      </c>
    </row>
    <row r="43" spans="1:17" x14ac:dyDescent="0.25">
      <c r="A43" s="3">
        <v>5</v>
      </c>
      <c r="B43" s="3">
        <v>11</v>
      </c>
      <c r="C43" s="11">
        <f t="shared" si="7"/>
        <v>45597</v>
      </c>
      <c r="D43" s="3" t="s">
        <v>17</v>
      </c>
      <c r="E43" s="6">
        <f t="shared" si="8"/>
        <v>9950</v>
      </c>
      <c r="F43" s="3" t="s">
        <v>18</v>
      </c>
      <c r="G43" s="8">
        <f t="shared" si="9"/>
        <v>3200</v>
      </c>
      <c r="H43" s="8">
        <v>750</v>
      </c>
      <c r="I43" s="4">
        <v>350</v>
      </c>
      <c r="J43" s="6">
        <v>950</v>
      </c>
      <c r="K43" s="6">
        <v>500</v>
      </c>
      <c r="L43" s="6">
        <v>300</v>
      </c>
      <c r="M43" s="6">
        <f t="shared" si="10"/>
        <v>6050</v>
      </c>
      <c r="N43" s="6">
        <f t="shared" si="11"/>
        <v>0.39195979899497485</v>
      </c>
      <c r="O43" s="6">
        <f t="shared" si="12"/>
        <v>2850</v>
      </c>
      <c r="P43" s="6">
        <f>_xlfn.XLOOKUP(_1__Finance_Orders[[#This Row],[Order_ID]],'Interest_Taxes '!A:A,'Interest_Taxes '!F:F,0)</f>
        <v>2</v>
      </c>
      <c r="Q43" s="6">
        <f t="shared" si="13"/>
        <v>0.71356783919597988</v>
      </c>
    </row>
    <row r="44" spans="1:17" x14ac:dyDescent="0.25">
      <c r="A44" s="3">
        <v>9</v>
      </c>
      <c r="B44" s="3">
        <v>11</v>
      </c>
      <c r="C44" s="11">
        <f t="shared" si="7"/>
        <v>45597</v>
      </c>
      <c r="D44" s="3" t="s">
        <v>25</v>
      </c>
      <c r="E44" s="6">
        <f t="shared" si="8"/>
        <v>8785</v>
      </c>
      <c r="F44" s="3" t="s">
        <v>26</v>
      </c>
      <c r="G44" s="8">
        <f t="shared" si="9"/>
        <v>3300</v>
      </c>
      <c r="H44" s="8">
        <v>740</v>
      </c>
      <c r="I44" s="4">
        <v>380</v>
      </c>
      <c r="J44" s="6">
        <v>1000</v>
      </c>
      <c r="K44" s="6">
        <v>520</v>
      </c>
      <c r="L44" s="6">
        <v>330</v>
      </c>
      <c r="M44" s="6">
        <f t="shared" si="10"/>
        <v>6270</v>
      </c>
      <c r="N44" s="6">
        <f t="shared" si="11"/>
        <v>0.28628343767785996</v>
      </c>
      <c r="O44" s="6">
        <f t="shared" si="12"/>
        <v>2970</v>
      </c>
      <c r="P44" s="6">
        <f>_xlfn.XLOOKUP(_1__Finance_Orders[[#This Row],[Order_ID]],'Interest_Taxes '!A:A,'Interest_Taxes '!F:F,0)</f>
        <v>2</v>
      </c>
      <c r="Q44" s="6">
        <f t="shared" si="13"/>
        <v>0.66192373363688106</v>
      </c>
    </row>
    <row r="45" spans="1:17" x14ac:dyDescent="0.25">
      <c r="A45" s="3">
        <v>15</v>
      </c>
      <c r="B45" s="3">
        <v>11</v>
      </c>
      <c r="C45" s="11">
        <f t="shared" si="7"/>
        <v>45597</v>
      </c>
      <c r="D45" s="3" t="s">
        <v>32</v>
      </c>
      <c r="E45" s="6">
        <f t="shared" si="8"/>
        <v>9923</v>
      </c>
      <c r="F45" s="3" t="s">
        <v>14</v>
      </c>
      <c r="G45" s="8">
        <f t="shared" si="9"/>
        <v>3500</v>
      </c>
      <c r="H45" s="8">
        <v>600</v>
      </c>
      <c r="I45" s="4">
        <v>250</v>
      </c>
      <c r="J45" s="6">
        <v>900</v>
      </c>
      <c r="K45" s="6">
        <v>450</v>
      </c>
      <c r="L45" s="6">
        <v>280</v>
      </c>
      <c r="M45" s="6">
        <f t="shared" si="10"/>
        <v>5980</v>
      </c>
      <c r="N45" s="6">
        <f t="shared" si="11"/>
        <v>0.397359669454802</v>
      </c>
      <c r="O45" s="6">
        <f t="shared" si="12"/>
        <v>2480</v>
      </c>
      <c r="P45" s="6">
        <f>_xlfn.XLOOKUP(_1__Finance_Orders[[#This Row],[Order_ID]],'Interest_Taxes '!A:A,'Interest_Taxes '!F:F,0)</f>
        <v>2</v>
      </c>
      <c r="Q45" s="6">
        <f t="shared" si="13"/>
        <v>0.75007558198125568</v>
      </c>
    </row>
    <row r="46" spans="1:17" x14ac:dyDescent="0.25">
      <c r="A46" s="3">
        <v>19</v>
      </c>
      <c r="B46" s="3">
        <v>11</v>
      </c>
      <c r="C46" s="11">
        <f t="shared" si="7"/>
        <v>45597</v>
      </c>
      <c r="D46" s="3" t="s">
        <v>36</v>
      </c>
      <c r="E46" s="6">
        <f t="shared" si="8"/>
        <v>8528</v>
      </c>
      <c r="F46" s="3" t="s">
        <v>22</v>
      </c>
      <c r="G46" s="8">
        <f t="shared" si="9"/>
        <v>3400</v>
      </c>
      <c r="H46" s="8">
        <v>680</v>
      </c>
      <c r="I46" s="4">
        <v>270</v>
      </c>
      <c r="J46" s="6">
        <v>850</v>
      </c>
      <c r="K46" s="6">
        <v>425</v>
      </c>
      <c r="L46" s="6">
        <v>270</v>
      </c>
      <c r="M46" s="6">
        <f t="shared" si="10"/>
        <v>5895</v>
      </c>
      <c r="N46" s="6">
        <f t="shared" si="11"/>
        <v>0.30874765478424016</v>
      </c>
      <c r="O46" s="6">
        <f t="shared" si="12"/>
        <v>2495</v>
      </c>
      <c r="P46" s="6">
        <f>_xlfn.XLOOKUP(_1__Finance_Orders[[#This Row],[Order_ID]],'Interest_Taxes '!A:A,'Interest_Taxes '!F:F,0)</f>
        <v>2</v>
      </c>
      <c r="Q46" s="6">
        <f t="shared" si="13"/>
        <v>0.70743433395872424</v>
      </c>
    </row>
    <row r="47" spans="1:17" x14ac:dyDescent="0.25">
      <c r="A47" s="3">
        <v>26</v>
      </c>
      <c r="B47" s="3">
        <v>11</v>
      </c>
      <c r="C47" s="11">
        <f t="shared" si="7"/>
        <v>45597</v>
      </c>
      <c r="D47" s="3" t="s">
        <v>42</v>
      </c>
      <c r="E47" s="6">
        <f t="shared" si="8"/>
        <v>8819</v>
      </c>
      <c r="F47" s="3" t="s">
        <v>12</v>
      </c>
      <c r="G47" s="8">
        <f t="shared" si="9"/>
        <v>2500</v>
      </c>
      <c r="H47" s="8">
        <v>700</v>
      </c>
      <c r="I47" s="4">
        <v>300</v>
      </c>
      <c r="J47" s="6">
        <v>1200</v>
      </c>
      <c r="K47" s="6">
        <v>600</v>
      </c>
      <c r="L47" s="6">
        <v>350</v>
      </c>
      <c r="M47" s="6">
        <f t="shared" si="10"/>
        <v>5650</v>
      </c>
      <c r="N47" s="6">
        <f t="shared" si="11"/>
        <v>0.35933779340061234</v>
      </c>
      <c r="O47" s="6">
        <f t="shared" si="12"/>
        <v>3150</v>
      </c>
      <c r="P47" s="6">
        <f>_xlfn.XLOOKUP(_1__Finance_Orders[[#This Row],[Order_ID]],'Interest_Taxes '!A:A,'Interest_Taxes '!F:F,0)</f>
        <v>2</v>
      </c>
      <c r="Q47" s="6">
        <f t="shared" si="13"/>
        <v>0.64281664587821752</v>
      </c>
    </row>
    <row r="48" spans="1:17" x14ac:dyDescent="0.25">
      <c r="A48" s="3">
        <v>29</v>
      </c>
      <c r="B48" s="3">
        <v>11</v>
      </c>
      <c r="C48" s="11">
        <f t="shared" si="7"/>
        <v>45597</v>
      </c>
      <c r="D48" s="3" t="s">
        <v>45</v>
      </c>
      <c r="E48" s="6">
        <f t="shared" si="8"/>
        <v>6762</v>
      </c>
      <c r="F48" s="3" t="s">
        <v>18</v>
      </c>
      <c r="G48" s="8">
        <f t="shared" si="9"/>
        <v>3200</v>
      </c>
      <c r="H48" s="8">
        <v>750</v>
      </c>
      <c r="I48" s="4">
        <v>350</v>
      </c>
      <c r="J48" s="6">
        <v>950</v>
      </c>
      <c r="K48" s="6">
        <v>500</v>
      </c>
      <c r="L48" s="6">
        <v>300</v>
      </c>
      <c r="M48" s="6">
        <f t="shared" si="10"/>
        <v>6050</v>
      </c>
      <c r="N48" s="6">
        <f t="shared" si="11"/>
        <v>0.10529429162969535</v>
      </c>
      <c r="O48" s="6">
        <f t="shared" si="12"/>
        <v>2850</v>
      </c>
      <c r="P48" s="6">
        <f>_xlfn.XLOOKUP(_1__Finance_Orders[[#This Row],[Order_ID]],'Interest_Taxes '!A:A,'Interest_Taxes '!F:F,0)</f>
        <v>2</v>
      </c>
      <c r="Q48" s="6">
        <f t="shared" si="13"/>
        <v>0.57852706299911272</v>
      </c>
    </row>
    <row r="49" spans="1:17" x14ac:dyDescent="0.25">
      <c r="A49" s="3">
        <v>48</v>
      </c>
      <c r="B49" s="3">
        <v>11</v>
      </c>
      <c r="C49" s="11">
        <f t="shared" si="7"/>
        <v>45597</v>
      </c>
      <c r="D49" s="3" t="s">
        <v>64</v>
      </c>
      <c r="E49" s="6">
        <f t="shared" si="8"/>
        <v>8932</v>
      </c>
      <c r="F49" s="3" t="s">
        <v>18</v>
      </c>
      <c r="G49" s="8">
        <f t="shared" si="9"/>
        <v>3200</v>
      </c>
      <c r="H49" s="8">
        <v>700</v>
      </c>
      <c r="I49" s="4">
        <v>350</v>
      </c>
      <c r="J49" s="6">
        <v>950</v>
      </c>
      <c r="K49" s="6">
        <v>500</v>
      </c>
      <c r="L49" s="6">
        <v>300</v>
      </c>
      <c r="M49" s="6">
        <f t="shared" si="10"/>
        <v>6000</v>
      </c>
      <c r="N49" s="6">
        <f t="shared" si="11"/>
        <v>0.32825794894760413</v>
      </c>
      <c r="O49" s="6">
        <f t="shared" si="12"/>
        <v>2800</v>
      </c>
      <c r="P49" s="6">
        <f>_xlfn.XLOOKUP(_1__Finance_Orders[[#This Row],[Order_ID]],'Interest_Taxes '!A:A,'Interest_Taxes '!F:F,0)</f>
        <v>2</v>
      </c>
      <c r="Q49" s="6">
        <f t="shared" si="13"/>
        <v>0.68652037617554862</v>
      </c>
    </row>
    <row r="50" spans="1:17" x14ac:dyDescent="0.25">
      <c r="A50" s="3">
        <v>13</v>
      </c>
      <c r="B50" s="3">
        <v>12</v>
      </c>
      <c r="C50" s="11">
        <f t="shared" si="7"/>
        <v>45627</v>
      </c>
      <c r="D50" s="3" t="s">
        <v>30</v>
      </c>
      <c r="E50" s="6">
        <f t="shared" si="8"/>
        <v>5921</v>
      </c>
      <c r="F50" s="3" t="s">
        <v>10</v>
      </c>
      <c r="G50" s="8">
        <f t="shared" si="9"/>
        <v>3000</v>
      </c>
      <c r="H50" s="8">
        <v>500</v>
      </c>
      <c r="I50" s="4">
        <v>200</v>
      </c>
      <c r="J50" s="6">
        <v>1000</v>
      </c>
      <c r="K50" s="6">
        <v>500</v>
      </c>
      <c r="L50" s="6">
        <v>300</v>
      </c>
      <c r="M50" s="6">
        <f t="shared" si="10"/>
        <v>5500</v>
      </c>
      <c r="N50" s="6">
        <f t="shared" si="11"/>
        <v>7.1102854247593314E-2</v>
      </c>
      <c r="O50" s="6">
        <f t="shared" si="12"/>
        <v>2500</v>
      </c>
      <c r="P50" s="6">
        <f>_xlfn.XLOOKUP(_1__Finance_Orders[[#This Row],[Order_ID]],'Interest_Taxes '!A:A,'Interest_Taxes '!F:F,0)</f>
        <v>2</v>
      </c>
      <c r="Q50" s="6">
        <f t="shared" si="13"/>
        <v>0.57777402465799699</v>
      </c>
    </row>
    <row r="51" spans="1:17" x14ac:dyDescent="0.25">
      <c r="A51" s="3">
        <v>23</v>
      </c>
      <c r="B51" s="3">
        <v>12</v>
      </c>
      <c r="C51" s="11">
        <f t="shared" si="7"/>
        <v>45627</v>
      </c>
      <c r="D51" s="3" t="s">
        <v>39</v>
      </c>
      <c r="E51" s="6">
        <f t="shared" si="8"/>
        <v>8806</v>
      </c>
      <c r="F51" s="3" t="s">
        <v>16</v>
      </c>
      <c r="G51" s="8">
        <f t="shared" si="9"/>
        <v>2800</v>
      </c>
      <c r="H51" s="8">
        <v>780</v>
      </c>
      <c r="I51" s="4">
        <v>400</v>
      </c>
      <c r="J51" s="6">
        <v>1100</v>
      </c>
      <c r="K51" s="6">
        <v>550</v>
      </c>
      <c r="L51" s="6">
        <v>310</v>
      </c>
      <c r="M51" s="6">
        <f t="shared" si="10"/>
        <v>5940</v>
      </c>
      <c r="N51" s="6">
        <f t="shared" si="11"/>
        <v>0.32545991369520783</v>
      </c>
      <c r="O51" s="6">
        <f t="shared" si="12"/>
        <v>3140</v>
      </c>
      <c r="P51" s="6">
        <f>_xlfn.XLOOKUP(_1__Finance_Orders[[#This Row],[Order_ID]],'Interest_Taxes '!A:A,'Interest_Taxes '!F:F,0)</f>
        <v>2</v>
      </c>
      <c r="Q51" s="6">
        <f t="shared" si="13"/>
        <v>0.64342493754258456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C495C-4F25-45C7-95D3-CF6C1FDA6842}">
  <dimension ref="A1:F51"/>
  <sheetViews>
    <sheetView workbookViewId="0">
      <selection activeCell="F1" sqref="F1"/>
    </sheetView>
  </sheetViews>
  <sheetFormatPr defaultRowHeight="15" x14ac:dyDescent="0.25"/>
  <cols>
    <col min="1" max="1" width="11.28515625" bestFit="1" customWidth="1"/>
    <col min="2" max="2" width="11.42578125" bestFit="1" customWidth="1"/>
    <col min="3" max="3" width="8.42578125" bestFit="1" customWidth="1"/>
    <col min="4" max="4" width="21.42578125" style="1" customWidth="1"/>
    <col min="5" max="5" width="17.140625" style="1" customWidth="1"/>
    <col min="6" max="6" width="15.7109375" customWidth="1"/>
  </cols>
  <sheetData>
    <row r="1" spans="1:6" x14ac:dyDescent="0.25">
      <c r="A1" t="s">
        <v>0</v>
      </c>
      <c r="B1" t="s">
        <v>73</v>
      </c>
      <c r="C1" t="s">
        <v>74</v>
      </c>
      <c r="D1" s="2" t="s">
        <v>75</v>
      </c>
      <c r="E1" s="2" t="s">
        <v>76</v>
      </c>
      <c r="F1" t="s">
        <v>77</v>
      </c>
    </row>
    <row r="2" spans="1:6" x14ac:dyDescent="0.25">
      <c r="A2">
        <v>1</v>
      </c>
      <c r="B2">
        <v>100</v>
      </c>
      <c r="C2">
        <v>50</v>
      </c>
      <c r="D2" s="1">
        <f>_1__Interest___Taxes__2[[#This Row],[Interests]]-_1__Interest___Taxes__2[[#This Row],[Taxes]]</f>
        <v>50</v>
      </c>
      <c r="E2" s="1">
        <f>_1__Interest___Taxes__2[[#This Row],[Taxes]]-_1__Interest___Taxes__2[[#This Row],[Interests]]</f>
        <v>-50</v>
      </c>
      <c r="F2">
        <f t="shared" ref="F2:F33" si="0">(D2-E2)/D2</f>
        <v>2</v>
      </c>
    </row>
    <row r="3" spans="1:6" x14ac:dyDescent="0.25">
      <c r="A3">
        <v>2</v>
      </c>
      <c r="B3">
        <v>120</v>
      </c>
      <c r="C3">
        <v>60</v>
      </c>
      <c r="D3" s="1">
        <f>_1__Interest___Taxes__2[[#This Row],[Interests]]-_1__Interest___Taxes__2[[#This Row],[Taxes]]</f>
        <v>60</v>
      </c>
      <c r="E3" s="1">
        <f>_1__Interest___Taxes__2[[#This Row],[Taxes]]-_1__Interest___Taxes__2[[#This Row],[Interests]]</f>
        <v>-60</v>
      </c>
      <c r="F3">
        <f t="shared" si="0"/>
        <v>2</v>
      </c>
    </row>
    <row r="4" spans="1:6" x14ac:dyDescent="0.25">
      <c r="A4">
        <v>3</v>
      </c>
      <c r="B4">
        <v>80</v>
      </c>
      <c r="C4">
        <v>40</v>
      </c>
      <c r="D4" s="1">
        <f>_1__Interest___Taxes__2[[#This Row],[Interests]]-_1__Interest___Taxes__2[[#This Row],[Taxes]]</f>
        <v>40</v>
      </c>
      <c r="E4" s="1">
        <f>_1__Interest___Taxes__2[[#This Row],[Taxes]]-_1__Interest___Taxes__2[[#This Row],[Interests]]</f>
        <v>-40</v>
      </c>
      <c r="F4">
        <f t="shared" si="0"/>
        <v>2</v>
      </c>
    </row>
    <row r="5" spans="1:6" x14ac:dyDescent="0.25">
      <c r="A5">
        <v>4</v>
      </c>
      <c r="B5">
        <v>90</v>
      </c>
      <c r="C5">
        <v>45</v>
      </c>
      <c r="D5" s="1">
        <f>_1__Interest___Taxes__2[[#This Row],[Interests]]-_1__Interest___Taxes__2[[#This Row],[Taxes]]</f>
        <v>45</v>
      </c>
      <c r="E5" s="1">
        <f>_1__Interest___Taxes__2[[#This Row],[Taxes]]-_1__Interest___Taxes__2[[#This Row],[Interests]]</f>
        <v>-45</v>
      </c>
      <c r="F5">
        <f t="shared" si="0"/>
        <v>2</v>
      </c>
    </row>
    <row r="6" spans="1:6" x14ac:dyDescent="0.25">
      <c r="A6">
        <v>5</v>
      </c>
      <c r="B6">
        <v>110</v>
      </c>
      <c r="C6">
        <v>55</v>
      </c>
      <c r="D6" s="1">
        <f>_1__Interest___Taxes__2[[#This Row],[Interests]]-_1__Interest___Taxes__2[[#This Row],[Taxes]]</f>
        <v>55</v>
      </c>
      <c r="E6" s="1">
        <f>_1__Interest___Taxes__2[[#This Row],[Taxes]]-_1__Interest___Taxes__2[[#This Row],[Interests]]</f>
        <v>-55</v>
      </c>
      <c r="F6">
        <f t="shared" si="0"/>
        <v>2</v>
      </c>
    </row>
    <row r="7" spans="1:6" x14ac:dyDescent="0.25">
      <c r="A7">
        <v>6</v>
      </c>
      <c r="B7">
        <v>95</v>
      </c>
      <c r="C7">
        <v>48</v>
      </c>
      <c r="D7" s="1">
        <f>_1__Interest___Taxes__2[[#This Row],[Interests]]-_1__Interest___Taxes__2[[#This Row],[Taxes]]</f>
        <v>47</v>
      </c>
      <c r="E7" s="1">
        <f>_1__Interest___Taxes__2[[#This Row],[Taxes]]-_1__Interest___Taxes__2[[#This Row],[Interests]]</f>
        <v>-47</v>
      </c>
      <c r="F7">
        <f t="shared" si="0"/>
        <v>2</v>
      </c>
    </row>
    <row r="8" spans="1:6" x14ac:dyDescent="0.25">
      <c r="A8">
        <v>7</v>
      </c>
      <c r="B8">
        <v>75</v>
      </c>
      <c r="C8">
        <v>38</v>
      </c>
      <c r="D8" s="1">
        <f>_1__Interest___Taxes__2[[#This Row],[Interests]]-_1__Interest___Taxes__2[[#This Row],[Taxes]]</f>
        <v>37</v>
      </c>
      <c r="E8" s="1">
        <f>_1__Interest___Taxes__2[[#This Row],[Taxes]]-_1__Interest___Taxes__2[[#This Row],[Interests]]</f>
        <v>-37</v>
      </c>
      <c r="F8">
        <f t="shared" si="0"/>
        <v>2</v>
      </c>
    </row>
    <row r="9" spans="1:6" x14ac:dyDescent="0.25">
      <c r="A9">
        <v>8</v>
      </c>
      <c r="B9">
        <v>100</v>
      </c>
      <c r="C9">
        <v>52</v>
      </c>
      <c r="D9" s="1">
        <f>_1__Interest___Taxes__2[[#This Row],[Interests]]-_1__Interest___Taxes__2[[#This Row],[Taxes]]</f>
        <v>48</v>
      </c>
      <c r="E9" s="1">
        <f>_1__Interest___Taxes__2[[#This Row],[Taxes]]-_1__Interest___Taxes__2[[#This Row],[Interests]]</f>
        <v>-48</v>
      </c>
      <c r="F9">
        <f t="shared" si="0"/>
        <v>2</v>
      </c>
    </row>
    <row r="10" spans="1:6" x14ac:dyDescent="0.25">
      <c r="A10">
        <v>9</v>
      </c>
      <c r="B10">
        <v>105</v>
      </c>
      <c r="C10">
        <v>53</v>
      </c>
      <c r="D10" s="1">
        <f>_1__Interest___Taxes__2[[#This Row],[Interests]]-_1__Interest___Taxes__2[[#This Row],[Taxes]]</f>
        <v>52</v>
      </c>
      <c r="E10" s="1">
        <f>_1__Interest___Taxes__2[[#This Row],[Taxes]]-_1__Interest___Taxes__2[[#This Row],[Interests]]</f>
        <v>-52</v>
      </c>
      <c r="F10">
        <f t="shared" si="0"/>
        <v>2</v>
      </c>
    </row>
    <row r="11" spans="1:6" x14ac:dyDescent="0.25">
      <c r="A11">
        <v>10</v>
      </c>
      <c r="B11">
        <v>85</v>
      </c>
      <c r="C11">
        <v>43</v>
      </c>
      <c r="D11" s="1">
        <f>_1__Interest___Taxes__2[[#This Row],[Interests]]-_1__Interest___Taxes__2[[#This Row],[Taxes]]</f>
        <v>42</v>
      </c>
      <c r="E11" s="1">
        <f>_1__Interest___Taxes__2[[#This Row],[Taxes]]-_1__Interest___Taxes__2[[#This Row],[Interests]]</f>
        <v>-42</v>
      </c>
      <c r="F11">
        <f t="shared" si="0"/>
        <v>2</v>
      </c>
    </row>
    <row r="12" spans="1:6" x14ac:dyDescent="0.25">
      <c r="A12">
        <v>11</v>
      </c>
      <c r="B12">
        <v>95</v>
      </c>
      <c r="C12">
        <v>48</v>
      </c>
      <c r="D12" s="1">
        <f>_1__Interest___Taxes__2[[#This Row],[Interests]]-_1__Interest___Taxes__2[[#This Row],[Taxes]]</f>
        <v>47</v>
      </c>
      <c r="E12" s="1">
        <f>_1__Interest___Taxes__2[[#This Row],[Taxes]]-_1__Interest___Taxes__2[[#This Row],[Interests]]</f>
        <v>-47</v>
      </c>
      <c r="F12">
        <f t="shared" si="0"/>
        <v>2</v>
      </c>
    </row>
    <row r="13" spans="1:6" x14ac:dyDescent="0.25">
      <c r="A13">
        <v>12</v>
      </c>
      <c r="B13">
        <v>110</v>
      </c>
      <c r="C13">
        <v>55</v>
      </c>
      <c r="D13" s="1">
        <f>_1__Interest___Taxes__2[[#This Row],[Interests]]-_1__Interest___Taxes__2[[#This Row],[Taxes]]</f>
        <v>55</v>
      </c>
      <c r="E13" s="1">
        <f>_1__Interest___Taxes__2[[#This Row],[Taxes]]-_1__Interest___Taxes__2[[#This Row],[Interests]]</f>
        <v>-55</v>
      </c>
      <c r="F13">
        <f t="shared" si="0"/>
        <v>2</v>
      </c>
    </row>
    <row r="14" spans="1:6" x14ac:dyDescent="0.25">
      <c r="A14">
        <v>13</v>
      </c>
      <c r="B14">
        <v>100</v>
      </c>
      <c r="C14">
        <v>50</v>
      </c>
      <c r="D14" s="1">
        <f>_1__Interest___Taxes__2[[#This Row],[Interests]]-_1__Interest___Taxes__2[[#This Row],[Taxes]]</f>
        <v>50</v>
      </c>
      <c r="E14" s="1">
        <f>_1__Interest___Taxes__2[[#This Row],[Taxes]]-_1__Interest___Taxes__2[[#This Row],[Interests]]</f>
        <v>-50</v>
      </c>
      <c r="F14">
        <f t="shared" si="0"/>
        <v>2</v>
      </c>
    </row>
    <row r="15" spans="1:6" x14ac:dyDescent="0.25">
      <c r="A15">
        <v>14</v>
      </c>
      <c r="B15">
        <v>120</v>
      </c>
      <c r="C15">
        <v>60</v>
      </c>
      <c r="D15" s="1">
        <f>_1__Interest___Taxes__2[[#This Row],[Interests]]-_1__Interest___Taxes__2[[#This Row],[Taxes]]</f>
        <v>60</v>
      </c>
      <c r="E15" s="1">
        <f>_1__Interest___Taxes__2[[#This Row],[Taxes]]-_1__Interest___Taxes__2[[#This Row],[Interests]]</f>
        <v>-60</v>
      </c>
      <c r="F15">
        <f t="shared" si="0"/>
        <v>2</v>
      </c>
    </row>
    <row r="16" spans="1:6" x14ac:dyDescent="0.25">
      <c r="A16">
        <v>15</v>
      </c>
      <c r="B16">
        <v>80</v>
      </c>
      <c r="C16">
        <v>40</v>
      </c>
      <c r="D16" s="1">
        <f>_1__Interest___Taxes__2[[#This Row],[Interests]]-_1__Interest___Taxes__2[[#This Row],[Taxes]]</f>
        <v>40</v>
      </c>
      <c r="E16" s="1">
        <f>_1__Interest___Taxes__2[[#This Row],[Taxes]]-_1__Interest___Taxes__2[[#This Row],[Interests]]</f>
        <v>-40</v>
      </c>
      <c r="F16">
        <f t="shared" si="0"/>
        <v>2</v>
      </c>
    </row>
    <row r="17" spans="1:6" x14ac:dyDescent="0.25">
      <c r="A17">
        <v>16</v>
      </c>
      <c r="B17">
        <v>90</v>
      </c>
      <c r="C17">
        <v>45</v>
      </c>
      <c r="D17" s="1">
        <f>_1__Interest___Taxes__2[[#This Row],[Interests]]-_1__Interest___Taxes__2[[#This Row],[Taxes]]</f>
        <v>45</v>
      </c>
      <c r="E17" s="1">
        <f>_1__Interest___Taxes__2[[#This Row],[Taxes]]-_1__Interest___Taxes__2[[#This Row],[Interests]]</f>
        <v>-45</v>
      </c>
      <c r="F17">
        <f t="shared" si="0"/>
        <v>2</v>
      </c>
    </row>
    <row r="18" spans="1:6" x14ac:dyDescent="0.25">
      <c r="A18">
        <v>17</v>
      </c>
      <c r="B18">
        <v>110</v>
      </c>
      <c r="C18">
        <v>55</v>
      </c>
      <c r="D18" s="1">
        <f>_1__Interest___Taxes__2[[#This Row],[Interests]]-_1__Interest___Taxes__2[[#This Row],[Taxes]]</f>
        <v>55</v>
      </c>
      <c r="E18" s="1">
        <f>_1__Interest___Taxes__2[[#This Row],[Taxes]]-_1__Interest___Taxes__2[[#This Row],[Interests]]</f>
        <v>-55</v>
      </c>
      <c r="F18">
        <f t="shared" si="0"/>
        <v>2</v>
      </c>
    </row>
    <row r="19" spans="1:6" x14ac:dyDescent="0.25">
      <c r="A19">
        <v>18</v>
      </c>
      <c r="B19">
        <v>95</v>
      </c>
      <c r="C19">
        <v>48</v>
      </c>
      <c r="D19" s="1">
        <f>_1__Interest___Taxes__2[[#This Row],[Interests]]-_1__Interest___Taxes__2[[#This Row],[Taxes]]</f>
        <v>47</v>
      </c>
      <c r="E19" s="1">
        <f>_1__Interest___Taxes__2[[#This Row],[Taxes]]-_1__Interest___Taxes__2[[#This Row],[Interests]]</f>
        <v>-47</v>
      </c>
      <c r="F19">
        <f t="shared" si="0"/>
        <v>2</v>
      </c>
    </row>
    <row r="20" spans="1:6" x14ac:dyDescent="0.25">
      <c r="A20">
        <v>19</v>
      </c>
      <c r="B20">
        <v>75</v>
      </c>
      <c r="C20">
        <v>38</v>
      </c>
      <c r="D20" s="1">
        <f>_1__Interest___Taxes__2[[#This Row],[Interests]]-_1__Interest___Taxes__2[[#This Row],[Taxes]]</f>
        <v>37</v>
      </c>
      <c r="E20" s="1">
        <f>_1__Interest___Taxes__2[[#This Row],[Taxes]]-_1__Interest___Taxes__2[[#This Row],[Interests]]</f>
        <v>-37</v>
      </c>
      <c r="F20">
        <f t="shared" si="0"/>
        <v>2</v>
      </c>
    </row>
    <row r="21" spans="1:6" x14ac:dyDescent="0.25">
      <c r="A21">
        <v>20</v>
      </c>
      <c r="B21">
        <v>100</v>
      </c>
      <c r="C21">
        <v>52</v>
      </c>
      <c r="D21" s="1">
        <f>_1__Interest___Taxes__2[[#This Row],[Interests]]-_1__Interest___Taxes__2[[#This Row],[Taxes]]</f>
        <v>48</v>
      </c>
      <c r="E21" s="1">
        <f>_1__Interest___Taxes__2[[#This Row],[Taxes]]-_1__Interest___Taxes__2[[#This Row],[Interests]]</f>
        <v>-48</v>
      </c>
      <c r="F21">
        <f t="shared" si="0"/>
        <v>2</v>
      </c>
    </row>
    <row r="22" spans="1:6" x14ac:dyDescent="0.25">
      <c r="A22">
        <v>21</v>
      </c>
      <c r="B22">
        <v>105</v>
      </c>
      <c r="C22">
        <v>53</v>
      </c>
      <c r="D22" s="1">
        <f>_1__Interest___Taxes__2[[#This Row],[Interests]]-_1__Interest___Taxes__2[[#This Row],[Taxes]]</f>
        <v>52</v>
      </c>
      <c r="E22" s="1">
        <f>_1__Interest___Taxes__2[[#This Row],[Taxes]]-_1__Interest___Taxes__2[[#This Row],[Interests]]</f>
        <v>-52</v>
      </c>
      <c r="F22">
        <f t="shared" si="0"/>
        <v>2</v>
      </c>
    </row>
    <row r="23" spans="1:6" x14ac:dyDescent="0.25">
      <c r="A23">
        <v>22</v>
      </c>
      <c r="B23">
        <v>85</v>
      </c>
      <c r="C23">
        <v>43</v>
      </c>
      <c r="D23" s="1">
        <f>_1__Interest___Taxes__2[[#This Row],[Interests]]-_1__Interest___Taxes__2[[#This Row],[Taxes]]</f>
        <v>42</v>
      </c>
      <c r="E23" s="1">
        <f>_1__Interest___Taxes__2[[#This Row],[Taxes]]-_1__Interest___Taxes__2[[#This Row],[Interests]]</f>
        <v>-42</v>
      </c>
      <c r="F23">
        <f t="shared" si="0"/>
        <v>2</v>
      </c>
    </row>
    <row r="24" spans="1:6" x14ac:dyDescent="0.25">
      <c r="A24">
        <v>23</v>
      </c>
      <c r="B24">
        <v>95</v>
      </c>
      <c r="C24">
        <v>48</v>
      </c>
      <c r="D24" s="1">
        <f>_1__Interest___Taxes__2[[#This Row],[Interests]]-_1__Interest___Taxes__2[[#This Row],[Taxes]]</f>
        <v>47</v>
      </c>
      <c r="E24" s="1">
        <f>_1__Interest___Taxes__2[[#This Row],[Taxes]]-_1__Interest___Taxes__2[[#This Row],[Interests]]</f>
        <v>-47</v>
      </c>
      <c r="F24">
        <f t="shared" si="0"/>
        <v>2</v>
      </c>
    </row>
    <row r="25" spans="1:6" x14ac:dyDescent="0.25">
      <c r="A25">
        <v>24</v>
      </c>
      <c r="B25">
        <v>110</v>
      </c>
      <c r="C25">
        <v>55</v>
      </c>
      <c r="D25" s="1">
        <f>_1__Interest___Taxes__2[[#This Row],[Interests]]-_1__Interest___Taxes__2[[#This Row],[Taxes]]</f>
        <v>55</v>
      </c>
      <c r="E25" s="1">
        <f>_1__Interest___Taxes__2[[#This Row],[Taxes]]-_1__Interest___Taxes__2[[#This Row],[Interests]]</f>
        <v>-55</v>
      </c>
      <c r="F25">
        <f t="shared" si="0"/>
        <v>2</v>
      </c>
    </row>
    <row r="26" spans="1:6" x14ac:dyDescent="0.25">
      <c r="A26">
        <v>25</v>
      </c>
      <c r="B26">
        <v>100</v>
      </c>
      <c r="C26">
        <v>50</v>
      </c>
      <c r="D26" s="1">
        <f>_1__Interest___Taxes__2[[#This Row],[Interests]]-_1__Interest___Taxes__2[[#This Row],[Taxes]]</f>
        <v>50</v>
      </c>
      <c r="E26" s="1">
        <f>_1__Interest___Taxes__2[[#This Row],[Taxes]]-_1__Interest___Taxes__2[[#This Row],[Interests]]</f>
        <v>-50</v>
      </c>
      <c r="F26">
        <f t="shared" si="0"/>
        <v>2</v>
      </c>
    </row>
    <row r="27" spans="1:6" x14ac:dyDescent="0.25">
      <c r="A27">
        <v>26</v>
      </c>
      <c r="B27">
        <v>120</v>
      </c>
      <c r="C27">
        <v>60</v>
      </c>
      <c r="D27" s="1">
        <f>_1__Interest___Taxes__2[[#This Row],[Interests]]-_1__Interest___Taxes__2[[#This Row],[Taxes]]</f>
        <v>60</v>
      </c>
      <c r="E27" s="1">
        <f>_1__Interest___Taxes__2[[#This Row],[Taxes]]-_1__Interest___Taxes__2[[#This Row],[Interests]]</f>
        <v>-60</v>
      </c>
      <c r="F27">
        <f t="shared" si="0"/>
        <v>2</v>
      </c>
    </row>
    <row r="28" spans="1:6" x14ac:dyDescent="0.25">
      <c r="A28">
        <v>27</v>
      </c>
      <c r="B28">
        <v>80</v>
      </c>
      <c r="C28">
        <v>40</v>
      </c>
      <c r="D28" s="1">
        <f>_1__Interest___Taxes__2[[#This Row],[Interests]]-_1__Interest___Taxes__2[[#This Row],[Taxes]]</f>
        <v>40</v>
      </c>
      <c r="E28" s="1">
        <f>_1__Interest___Taxes__2[[#This Row],[Taxes]]-_1__Interest___Taxes__2[[#This Row],[Interests]]</f>
        <v>-40</v>
      </c>
      <c r="F28">
        <f t="shared" si="0"/>
        <v>2</v>
      </c>
    </row>
    <row r="29" spans="1:6" x14ac:dyDescent="0.25">
      <c r="A29">
        <v>28</v>
      </c>
      <c r="B29">
        <v>90</v>
      </c>
      <c r="C29">
        <v>45</v>
      </c>
      <c r="D29" s="1">
        <f>_1__Interest___Taxes__2[[#This Row],[Interests]]-_1__Interest___Taxes__2[[#This Row],[Taxes]]</f>
        <v>45</v>
      </c>
      <c r="E29" s="1">
        <f>_1__Interest___Taxes__2[[#This Row],[Taxes]]-_1__Interest___Taxes__2[[#This Row],[Interests]]</f>
        <v>-45</v>
      </c>
      <c r="F29">
        <f t="shared" si="0"/>
        <v>2</v>
      </c>
    </row>
    <row r="30" spans="1:6" x14ac:dyDescent="0.25">
      <c r="A30">
        <v>29</v>
      </c>
      <c r="B30">
        <v>110</v>
      </c>
      <c r="C30">
        <v>55</v>
      </c>
      <c r="D30" s="1">
        <f>_1__Interest___Taxes__2[[#This Row],[Interests]]-_1__Interest___Taxes__2[[#This Row],[Taxes]]</f>
        <v>55</v>
      </c>
      <c r="E30" s="1">
        <f>_1__Interest___Taxes__2[[#This Row],[Taxes]]-_1__Interest___Taxes__2[[#This Row],[Interests]]</f>
        <v>-55</v>
      </c>
      <c r="F30">
        <f t="shared" si="0"/>
        <v>2</v>
      </c>
    </row>
    <row r="31" spans="1:6" x14ac:dyDescent="0.25">
      <c r="A31">
        <v>30</v>
      </c>
      <c r="B31">
        <v>95</v>
      </c>
      <c r="C31">
        <v>48</v>
      </c>
      <c r="D31" s="1">
        <f>_1__Interest___Taxes__2[[#This Row],[Interests]]-_1__Interest___Taxes__2[[#This Row],[Taxes]]</f>
        <v>47</v>
      </c>
      <c r="E31" s="1">
        <f>_1__Interest___Taxes__2[[#This Row],[Taxes]]-_1__Interest___Taxes__2[[#This Row],[Interests]]</f>
        <v>-47</v>
      </c>
      <c r="F31">
        <f t="shared" si="0"/>
        <v>2</v>
      </c>
    </row>
    <row r="32" spans="1:6" x14ac:dyDescent="0.25">
      <c r="A32">
        <v>31</v>
      </c>
      <c r="B32">
        <v>75</v>
      </c>
      <c r="C32">
        <v>38</v>
      </c>
      <c r="D32" s="1">
        <f>_1__Interest___Taxes__2[[#This Row],[Interests]]-_1__Interest___Taxes__2[[#This Row],[Taxes]]</f>
        <v>37</v>
      </c>
      <c r="E32" s="1">
        <f>_1__Interest___Taxes__2[[#This Row],[Taxes]]-_1__Interest___Taxes__2[[#This Row],[Interests]]</f>
        <v>-37</v>
      </c>
      <c r="F32">
        <f t="shared" si="0"/>
        <v>2</v>
      </c>
    </row>
    <row r="33" spans="1:6" x14ac:dyDescent="0.25">
      <c r="A33">
        <v>32</v>
      </c>
      <c r="B33">
        <v>100</v>
      </c>
      <c r="C33">
        <v>52</v>
      </c>
      <c r="D33" s="1">
        <f>_1__Interest___Taxes__2[[#This Row],[Interests]]-_1__Interest___Taxes__2[[#This Row],[Taxes]]</f>
        <v>48</v>
      </c>
      <c r="E33" s="1">
        <f>_1__Interest___Taxes__2[[#This Row],[Taxes]]-_1__Interest___Taxes__2[[#This Row],[Interests]]</f>
        <v>-48</v>
      </c>
      <c r="F33">
        <f t="shared" si="0"/>
        <v>2</v>
      </c>
    </row>
    <row r="34" spans="1:6" x14ac:dyDescent="0.25">
      <c r="A34">
        <v>33</v>
      </c>
      <c r="B34">
        <v>105</v>
      </c>
      <c r="C34">
        <v>53</v>
      </c>
      <c r="D34" s="1">
        <f>_1__Interest___Taxes__2[[#This Row],[Interests]]-_1__Interest___Taxes__2[[#This Row],[Taxes]]</f>
        <v>52</v>
      </c>
      <c r="E34" s="1">
        <f>_1__Interest___Taxes__2[[#This Row],[Taxes]]-_1__Interest___Taxes__2[[#This Row],[Interests]]</f>
        <v>-52</v>
      </c>
      <c r="F34">
        <f t="shared" ref="F34:F51" si="1">(D34-E34)/D34</f>
        <v>2</v>
      </c>
    </row>
    <row r="35" spans="1:6" x14ac:dyDescent="0.25">
      <c r="A35">
        <v>34</v>
      </c>
      <c r="B35">
        <v>85</v>
      </c>
      <c r="C35">
        <v>43</v>
      </c>
      <c r="D35" s="1">
        <f>_1__Interest___Taxes__2[[#This Row],[Interests]]-_1__Interest___Taxes__2[[#This Row],[Taxes]]</f>
        <v>42</v>
      </c>
      <c r="E35" s="1">
        <f>_1__Interest___Taxes__2[[#This Row],[Taxes]]-_1__Interest___Taxes__2[[#This Row],[Interests]]</f>
        <v>-42</v>
      </c>
      <c r="F35">
        <f t="shared" si="1"/>
        <v>2</v>
      </c>
    </row>
    <row r="36" spans="1:6" x14ac:dyDescent="0.25">
      <c r="A36">
        <v>35</v>
      </c>
      <c r="B36">
        <v>95</v>
      </c>
      <c r="C36">
        <v>48</v>
      </c>
      <c r="D36" s="1">
        <f>_1__Interest___Taxes__2[[#This Row],[Interests]]-_1__Interest___Taxes__2[[#This Row],[Taxes]]</f>
        <v>47</v>
      </c>
      <c r="E36" s="1">
        <f>_1__Interest___Taxes__2[[#This Row],[Taxes]]-_1__Interest___Taxes__2[[#This Row],[Interests]]</f>
        <v>-47</v>
      </c>
      <c r="F36">
        <f t="shared" si="1"/>
        <v>2</v>
      </c>
    </row>
    <row r="37" spans="1:6" x14ac:dyDescent="0.25">
      <c r="A37">
        <v>36</v>
      </c>
      <c r="B37">
        <v>110</v>
      </c>
      <c r="C37">
        <v>55</v>
      </c>
      <c r="D37" s="1">
        <f>_1__Interest___Taxes__2[[#This Row],[Interests]]-_1__Interest___Taxes__2[[#This Row],[Taxes]]</f>
        <v>55</v>
      </c>
      <c r="E37" s="1">
        <f>_1__Interest___Taxes__2[[#This Row],[Taxes]]-_1__Interest___Taxes__2[[#This Row],[Interests]]</f>
        <v>-55</v>
      </c>
      <c r="F37">
        <f t="shared" si="1"/>
        <v>2</v>
      </c>
    </row>
    <row r="38" spans="1:6" x14ac:dyDescent="0.25">
      <c r="A38">
        <v>37</v>
      </c>
      <c r="B38">
        <v>100</v>
      </c>
      <c r="C38">
        <v>50</v>
      </c>
      <c r="D38" s="1">
        <f>_1__Interest___Taxes__2[[#This Row],[Interests]]-_1__Interest___Taxes__2[[#This Row],[Taxes]]</f>
        <v>50</v>
      </c>
      <c r="E38" s="1">
        <f>_1__Interest___Taxes__2[[#This Row],[Taxes]]-_1__Interest___Taxes__2[[#This Row],[Interests]]</f>
        <v>-50</v>
      </c>
      <c r="F38">
        <f t="shared" si="1"/>
        <v>2</v>
      </c>
    </row>
    <row r="39" spans="1:6" x14ac:dyDescent="0.25">
      <c r="A39">
        <v>38</v>
      </c>
      <c r="B39">
        <v>120</v>
      </c>
      <c r="C39">
        <v>60</v>
      </c>
      <c r="D39" s="1">
        <f>_1__Interest___Taxes__2[[#This Row],[Interests]]-_1__Interest___Taxes__2[[#This Row],[Taxes]]</f>
        <v>60</v>
      </c>
      <c r="E39" s="1">
        <f>_1__Interest___Taxes__2[[#This Row],[Taxes]]-_1__Interest___Taxes__2[[#This Row],[Interests]]</f>
        <v>-60</v>
      </c>
      <c r="F39">
        <f t="shared" si="1"/>
        <v>2</v>
      </c>
    </row>
    <row r="40" spans="1:6" x14ac:dyDescent="0.25">
      <c r="A40">
        <v>39</v>
      </c>
      <c r="B40">
        <v>80</v>
      </c>
      <c r="C40">
        <v>40</v>
      </c>
      <c r="D40" s="1">
        <f>_1__Interest___Taxes__2[[#This Row],[Interests]]-_1__Interest___Taxes__2[[#This Row],[Taxes]]</f>
        <v>40</v>
      </c>
      <c r="E40" s="1">
        <f>_1__Interest___Taxes__2[[#This Row],[Taxes]]-_1__Interest___Taxes__2[[#This Row],[Interests]]</f>
        <v>-40</v>
      </c>
      <c r="F40">
        <f t="shared" si="1"/>
        <v>2</v>
      </c>
    </row>
    <row r="41" spans="1:6" x14ac:dyDescent="0.25">
      <c r="A41">
        <v>40</v>
      </c>
      <c r="B41">
        <v>90</v>
      </c>
      <c r="C41">
        <v>45</v>
      </c>
      <c r="D41" s="1">
        <f>_1__Interest___Taxes__2[[#This Row],[Interests]]-_1__Interest___Taxes__2[[#This Row],[Taxes]]</f>
        <v>45</v>
      </c>
      <c r="E41" s="1">
        <f>_1__Interest___Taxes__2[[#This Row],[Taxes]]-_1__Interest___Taxes__2[[#This Row],[Interests]]</f>
        <v>-45</v>
      </c>
      <c r="F41">
        <f t="shared" si="1"/>
        <v>2</v>
      </c>
    </row>
    <row r="42" spans="1:6" x14ac:dyDescent="0.25">
      <c r="A42">
        <v>41</v>
      </c>
      <c r="B42">
        <v>110</v>
      </c>
      <c r="C42">
        <v>55</v>
      </c>
      <c r="D42" s="1">
        <f>_1__Interest___Taxes__2[[#This Row],[Interests]]-_1__Interest___Taxes__2[[#This Row],[Taxes]]</f>
        <v>55</v>
      </c>
      <c r="E42" s="1">
        <f>_1__Interest___Taxes__2[[#This Row],[Taxes]]-_1__Interest___Taxes__2[[#This Row],[Interests]]</f>
        <v>-55</v>
      </c>
      <c r="F42">
        <f t="shared" si="1"/>
        <v>2</v>
      </c>
    </row>
    <row r="43" spans="1:6" x14ac:dyDescent="0.25">
      <c r="A43">
        <v>42</v>
      </c>
      <c r="B43">
        <v>95</v>
      </c>
      <c r="C43">
        <v>48</v>
      </c>
      <c r="D43" s="1">
        <f>_1__Interest___Taxes__2[[#This Row],[Interests]]-_1__Interest___Taxes__2[[#This Row],[Taxes]]</f>
        <v>47</v>
      </c>
      <c r="E43" s="1">
        <f>_1__Interest___Taxes__2[[#This Row],[Taxes]]-_1__Interest___Taxes__2[[#This Row],[Interests]]</f>
        <v>-47</v>
      </c>
      <c r="F43">
        <f t="shared" si="1"/>
        <v>2</v>
      </c>
    </row>
    <row r="44" spans="1:6" x14ac:dyDescent="0.25">
      <c r="A44">
        <v>43</v>
      </c>
      <c r="B44">
        <v>75</v>
      </c>
      <c r="C44">
        <v>38</v>
      </c>
      <c r="D44" s="1">
        <f>_1__Interest___Taxes__2[[#This Row],[Interests]]-_1__Interest___Taxes__2[[#This Row],[Taxes]]</f>
        <v>37</v>
      </c>
      <c r="E44" s="1">
        <f>_1__Interest___Taxes__2[[#This Row],[Taxes]]-_1__Interest___Taxes__2[[#This Row],[Interests]]</f>
        <v>-37</v>
      </c>
      <c r="F44">
        <f t="shared" si="1"/>
        <v>2</v>
      </c>
    </row>
    <row r="45" spans="1:6" x14ac:dyDescent="0.25">
      <c r="A45">
        <v>44</v>
      </c>
      <c r="B45">
        <v>100</v>
      </c>
      <c r="C45">
        <v>52</v>
      </c>
      <c r="D45" s="1">
        <f>_1__Interest___Taxes__2[[#This Row],[Interests]]-_1__Interest___Taxes__2[[#This Row],[Taxes]]</f>
        <v>48</v>
      </c>
      <c r="E45" s="1">
        <f>_1__Interest___Taxes__2[[#This Row],[Taxes]]-_1__Interest___Taxes__2[[#This Row],[Interests]]</f>
        <v>-48</v>
      </c>
      <c r="F45">
        <f t="shared" si="1"/>
        <v>2</v>
      </c>
    </row>
    <row r="46" spans="1:6" x14ac:dyDescent="0.25">
      <c r="A46">
        <v>45</v>
      </c>
      <c r="B46">
        <v>105</v>
      </c>
      <c r="C46">
        <v>53</v>
      </c>
      <c r="D46" s="1">
        <f>_1__Interest___Taxes__2[[#This Row],[Interests]]-_1__Interest___Taxes__2[[#This Row],[Taxes]]</f>
        <v>52</v>
      </c>
      <c r="E46" s="1">
        <f>_1__Interest___Taxes__2[[#This Row],[Taxes]]-_1__Interest___Taxes__2[[#This Row],[Interests]]</f>
        <v>-52</v>
      </c>
      <c r="F46">
        <f t="shared" si="1"/>
        <v>2</v>
      </c>
    </row>
    <row r="47" spans="1:6" x14ac:dyDescent="0.25">
      <c r="A47">
        <v>46</v>
      </c>
      <c r="B47">
        <v>85</v>
      </c>
      <c r="C47">
        <v>43</v>
      </c>
      <c r="D47" s="1">
        <f>_1__Interest___Taxes__2[[#This Row],[Interests]]-_1__Interest___Taxes__2[[#This Row],[Taxes]]</f>
        <v>42</v>
      </c>
      <c r="E47" s="1">
        <f>_1__Interest___Taxes__2[[#This Row],[Taxes]]-_1__Interest___Taxes__2[[#This Row],[Interests]]</f>
        <v>-42</v>
      </c>
      <c r="F47">
        <f t="shared" si="1"/>
        <v>2</v>
      </c>
    </row>
    <row r="48" spans="1:6" x14ac:dyDescent="0.25">
      <c r="A48">
        <v>47</v>
      </c>
      <c r="B48">
        <v>95</v>
      </c>
      <c r="C48">
        <v>48</v>
      </c>
      <c r="D48" s="1">
        <f>_1__Interest___Taxes__2[[#This Row],[Interests]]-_1__Interest___Taxes__2[[#This Row],[Taxes]]</f>
        <v>47</v>
      </c>
      <c r="E48" s="1">
        <f>_1__Interest___Taxes__2[[#This Row],[Taxes]]-_1__Interest___Taxes__2[[#This Row],[Interests]]</f>
        <v>-47</v>
      </c>
      <c r="F48">
        <f t="shared" si="1"/>
        <v>2</v>
      </c>
    </row>
    <row r="49" spans="1:6" x14ac:dyDescent="0.25">
      <c r="A49">
        <v>48</v>
      </c>
      <c r="B49">
        <v>110</v>
      </c>
      <c r="C49">
        <v>55</v>
      </c>
      <c r="D49" s="1">
        <f>_1__Interest___Taxes__2[[#This Row],[Interests]]-_1__Interest___Taxes__2[[#This Row],[Taxes]]</f>
        <v>55</v>
      </c>
      <c r="E49" s="1">
        <f>_1__Interest___Taxes__2[[#This Row],[Taxes]]-_1__Interest___Taxes__2[[#This Row],[Interests]]</f>
        <v>-55</v>
      </c>
      <c r="F49">
        <f t="shared" si="1"/>
        <v>2</v>
      </c>
    </row>
    <row r="50" spans="1:6" x14ac:dyDescent="0.25">
      <c r="A50">
        <v>49</v>
      </c>
      <c r="B50">
        <v>100</v>
      </c>
      <c r="C50">
        <v>50</v>
      </c>
      <c r="D50" s="1">
        <f>_1__Interest___Taxes__2[[#This Row],[Interests]]-_1__Interest___Taxes__2[[#This Row],[Taxes]]</f>
        <v>50</v>
      </c>
      <c r="E50" s="1">
        <f>_1__Interest___Taxes__2[[#This Row],[Taxes]]-_1__Interest___Taxes__2[[#This Row],[Interests]]</f>
        <v>-50</v>
      </c>
      <c r="F50">
        <f t="shared" si="1"/>
        <v>2</v>
      </c>
    </row>
    <row r="51" spans="1:6" x14ac:dyDescent="0.25">
      <c r="A51">
        <v>50</v>
      </c>
      <c r="B51">
        <v>120</v>
      </c>
      <c r="C51">
        <v>60</v>
      </c>
      <c r="D51" s="1">
        <f>_1__Interest___Taxes__2[[#This Row],[Interests]]-_1__Interest___Taxes__2[[#This Row],[Taxes]]</f>
        <v>60</v>
      </c>
      <c r="E51" s="1">
        <f>_1__Interest___Taxes__2[[#This Row],[Taxes]]-_1__Interest___Taxes__2[[#This Row],[Interests]]</f>
        <v>-60</v>
      </c>
      <c r="F51">
        <f t="shared" si="1"/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BD23-5354-44F7-9C49-041BF4AC113C}">
  <dimension ref="A1:D14"/>
  <sheetViews>
    <sheetView tabSelected="1" workbookViewId="0">
      <selection activeCell="E17" sqref="E17"/>
    </sheetView>
  </sheetViews>
  <sheetFormatPr defaultRowHeight="15" x14ac:dyDescent="0.25"/>
  <cols>
    <col min="1" max="1" width="13.42578125" bestFit="1" customWidth="1"/>
    <col min="2" max="2" width="20.42578125" bestFit="1" customWidth="1"/>
    <col min="3" max="3" width="24.140625" bestFit="1" customWidth="1"/>
    <col min="4" max="4" width="18.140625" bestFit="1" customWidth="1"/>
    <col min="5" max="11" width="12" bestFit="1" customWidth="1"/>
    <col min="12" max="12" width="11" bestFit="1" customWidth="1"/>
    <col min="13" max="17" width="12" bestFit="1" customWidth="1"/>
    <col min="18" max="18" width="11" bestFit="1" customWidth="1"/>
    <col min="19" max="30" width="12" bestFit="1" customWidth="1"/>
    <col min="31" max="31" width="11" bestFit="1" customWidth="1"/>
    <col min="32" max="51" width="12" bestFit="1" customWidth="1"/>
    <col min="52" max="52" width="7.28515625" bestFit="1" customWidth="1"/>
    <col min="53" max="53" width="12" bestFit="1" customWidth="1"/>
  </cols>
  <sheetData>
    <row r="1" spans="1:4" x14ac:dyDescent="0.25">
      <c r="A1" s="9" t="s">
        <v>78</v>
      </c>
      <c r="B1" t="s">
        <v>93</v>
      </c>
      <c r="C1" t="s">
        <v>95</v>
      </c>
      <c r="D1" t="s">
        <v>94</v>
      </c>
    </row>
    <row r="2" spans="1:4" x14ac:dyDescent="0.25">
      <c r="A2" s="10" t="s">
        <v>81</v>
      </c>
      <c r="B2" s="12"/>
      <c r="C2" s="12"/>
      <c r="D2" s="12"/>
    </row>
    <row r="3" spans="1:4" x14ac:dyDescent="0.25">
      <c r="A3" s="10" t="s">
        <v>82</v>
      </c>
      <c r="B3" s="12">
        <v>1.170420046535555</v>
      </c>
      <c r="C3" s="12">
        <v>3.2163408846838673</v>
      </c>
      <c r="D3" s="12">
        <v>10</v>
      </c>
    </row>
    <row r="4" spans="1:4" x14ac:dyDescent="0.25">
      <c r="A4" s="10" t="s">
        <v>83</v>
      </c>
      <c r="B4" s="12">
        <v>0.40788394900200831</v>
      </c>
      <c r="C4" s="12">
        <v>1.2135524239662756</v>
      </c>
      <c r="D4" s="12">
        <v>4</v>
      </c>
    </row>
    <row r="5" spans="1:4" x14ac:dyDescent="0.25">
      <c r="A5" s="10" t="s">
        <v>84</v>
      </c>
      <c r="B5" s="12">
        <v>1.3209037129606966</v>
      </c>
      <c r="C5" s="12">
        <v>2.6518572279058654</v>
      </c>
      <c r="D5" s="12">
        <v>8</v>
      </c>
    </row>
    <row r="6" spans="1:4" x14ac:dyDescent="0.25">
      <c r="A6" s="10" t="s">
        <v>85</v>
      </c>
      <c r="B6" s="12">
        <v>1.6730513343613391</v>
      </c>
      <c r="C6" s="12">
        <v>3.9487923979210886</v>
      </c>
      <c r="D6" s="12">
        <v>12</v>
      </c>
    </row>
    <row r="7" spans="1:4" x14ac:dyDescent="0.25">
      <c r="A7" s="10" t="s">
        <v>86</v>
      </c>
      <c r="B7" s="12">
        <v>2.1872737025214404</v>
      </c>
      <c r="C7" s="12">
        <v>5.2330460402363652</v>
      </c>
      <c r="D7" s="12">
        <v>16</v>
      </c>
    </row>
    <row r="8" spans="1:4" x14ac:dyDescent="0.25">
      <c r="A8" s="10" t="s">
        <v>87</v>
      </c>
      <c r="B8" s="12">
        <v>1.023242755116355</v>
      </c>
      <c r="C8" s="12">
        <v>2.0358422164941965</v>
      </c>
      <c r="D8" s="12">
        <v>6</v>
      </c>
    </row>
    <row r="9" spans="1:4" x14ac:dyDescent="0.25">
      <c r="A9" s="10" t="s">
        <v>88</v>
      </c>
      <c r="B9" s="12">
        <v>0.73575738838778493</v>
      </c>
      <c r="C9" s="12">
        <v>1.3410610461021877</v>
      </c>
      <c r="D9" s="12">
        <v>4</v>
      </c>
    </row>
    <row r="10" spans="1:4" x14ac:dyDescent="0.25">
      <c r="A10" s="10" t="s">
        <v>89</v>
      </c>
      <c r="B10" s="12">
        <v>1.6659205988753008</v>
      </c>
      <c r="C10" s="12">
        <v>3.8764107863473121</v>
      </c>
      <c r="D10" s="12">
        <v>12</v>
      </c>
    </row>
    <row r="11" spans="1:4" x14ac:dyDescent="0.25">
      <c r="A11" s="10" t="s">
        <v>90</v>
      </c>
      <c r="B11" s="12">
        <v>0.95499360216126106</v>
      </c>
      <c r="C11" s="12">
        <v>2.5416215676218097</v>
      </c>
      <c r="D11" s="12">
        <v>8</v>
      </c>
    </row>
    <row r="12" spans="1:4" x14ac:dyDescent="0.25">
      <c r="A12" s="10" t="s">
        <v>91</v>
      </c>
      <c r="B12" s="12">
        <v>2.2217188631123492</v>
      </c>
      <c r="C12" s="12">
        <v>5.2081410684984739</v>
      </c>
      <c r="D12" s="12">
        <v>16</v>
      </c>
    </row>
    <row r="13" spans="1:4" x14ac:dyDescent="0.25">
      <c r="A13" s="10" t="s">
        <v>92</v>
      </c>
      <c r="B13" s="12">
        <v>0.39656276794280115</v>
      </c>
      <c r="C13" s="12">
        <v>1.2211989622005817</v>
      </c>
      <c r="D13" s="12">
        <v>4</v>
      </c>
    </row>
    <row r="14" spans="1:4" x14ac:dyDescent="0.25">
      <c r="A14" s="10" t="s">
        <v>79</v>
      </c>
      <c r="B14" s="12">
        <v>13.757728720976891</v>
      </c>
      <c r="C14" s="12">
        <v>32.487864621978019</v>
      </c>
      <c r="D14" s="12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d a 4 f 2 3 1 - 9 6 d 8 - 4 a a a - a e 0 0 - 7 b 4 2 2 3 7 2 3 7 b 3 "   x m l n s = " h t t p : / / s c h e m a s . m i c r o s o f t . c o m / D a t a M a s h u p " > A A A A A E I F A A B Q S w M E F A A C A A g A v H F B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v H F B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x x Q V j 4 c e J h P A I A A H 8 J A A A T A B w A R m 9 y b X V s Y X M v U 2 V j d G l v b j E u b S C i G A A o o B Q A A A A A A A A A A A A A A A A A A A A A A A A A A A D t V N + L 2 k A Q f h f 8 H 4 Y t F I U 0 k O v R h x Y f b O y 1 0 i s n F 6 9 9 M C K r m V 4 W 1 1 3 Z 3 V w V 8 X / v r s Y a E 3 P X Q q E U z p f E + f V 9 8 8 1 k N M 4 M k w K i / T N 4 1 2 w 0 G z q l C h N 4 Q Q K A K y a o m C H c q A S V J t A B j q b Z A P u L Z K a s p w M f V j P k / j e p 5 l M p 5 6 0 r x t E P p T A o j G 6 R 8 G 1 8 p 2 1 u P F V M p 3 E P 9 d z I Z X y N P + i 9 F P H 7 T D O B W k N X U L 7 W T M c f o 1 c 5 a h y m l H M U 9 w g X 3 m v v 0 r n g m j 1 g K B O E w A / 8 F d c r 0 v Z A Z J x 7 Y F S G b W / P z r L 3 S + w n U Y p o X A 9 7 6 p t R 3 + C i U w 0 k 3 m c m k g 7 Z x 4 + 3 o x 4 1 d P y r 8 E D J h T R W o U 9 I D 6 o M 6 d R 2 n X t y e 6 u e g w e j P L b L e T S j n C r d c f T H R / 6 2 e d t 5 A s P 1 E o 8 Q Q 0 W F / i 7 V I p Q 8 W w j n d E A V T t 5 m Q 3 a Q k 3 7 P w v W F e X P p u + i t B x v y x Y 4 n r Z p v 8 Q F F h m A 9 x t r A 4 M r s H A O r V 0 o 1 T m 6 W q K h b F V 2 J i S h H P Q m l N r p a u Z v U u g Z 0 r S T n 5 9 g I U 7 X e G c a Z Y V i q t D 0 K Z / P o w k q x V 6 g w n r 0 j N 7 d K C j v B C v 0 f 3 k m x c j E h e H I m Z R 4 O 4 X e E P D O c I g e O V D g O N r y e Q 7 m 9 o N i f r e 2 y / V 2 p I n o N z O M o J 3 z + E O U W l 5 z O b P Z X y j M s T m p n 3 1 l L G M Q j h C R 2 Y a h K t H 1 1 f 8 E 9 8 x x 1 S H b B 3 p H N t t 1 s M F E D X L l 7 V n t U q A 2 8 t I x W + N 9 d v j L / R 2 5 f p d W / e f 1 q e P z r + 3 e g d e Y c 5 R q c f n 3 F 1 T n h 9 e T i Q O u i / b w 8 z 8 t z d n l + A l B L A Q I t A B Q A A g A I A L x x Q V j 0 d A 9 2 p A A A A P Y A A A A S A A A A A A A A A A A A A A A A A A A A A A B D b 2 5 m a W c v U G F j a 2 F n Z S 5 4 b W x Q S w E C L Q A U A A I A C A C 8 c U F Y D 8 r p q 6 Q A A A D p A A A A E w A A A A A A A A A A A A A A A A D w A A A A W 0 N v b n R l b n R f V H l w Z X N d L n h t b F B L A Q I t A B Q A A g A I A L x x Q V j 4 c e J h P A I A A H 8 J A A A T A A A A A A A A A A A A A A A A A O E B A A B G b 3 J t d W x h c y 9 T Z W N 0 a W 9 u M S 5 t U E s F B g A A A A A D A A M A w g A A A G o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k l A A A A A A A A t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l M j A l M j B G a W 5 h b m N l J T I w T 3 J k Z X J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k 3 N j B h Z m Q t N 2 I 3 Z i 0 0 N z E 4 L W E y M D E t M D Q x M W V m N G U 5 Y j Q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f M V 9 f R m l u Y W 5 j Z V 9 P c m R l c n M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g R m l u Y W 5 j Z S B P c m R l c n M v Q X V 0 b 1 J l b W 9 2 Z W R D b 2 x 1 b W 5 z M S 5 7 T 3 J k Z X J f S U Q s M H 0 m c X V v d D s s J n F 1 b 3 Q 7 U 2 V j d G l v b j E v M S A g R m l u Y W 5 j Z S B P c m R l c n M v Q X V 0 b 1 J l b W 9 2 Z W R D b 2 x 1 b W 5 z M S 5 7 T W 9 u d G g s M X 0 m c X V v d D s s J n F 1 b 3 Q 7 U 2 V j d G l v b j E v M S A g R m l u Y W 5 j Z S B P c m R l c n M v Q X V 0 b 1 J l b W 9 2 Z W R D b 2 x 1 b W 5 z M S 5 7 U m V 2 Z W 5 1 Z S w y f S Z x d W 9 0 O y w m c X V v d D t T Z W N 0 a W 9 u M S 8 x I C B G a W 5 h b m N l I E 9 y Z G V y c y 9 B d X R v U m V t b 3 Z l Z E N v b H V t b n M x L n t Q d X J j a G F z Z V 9 P c G V y Y X R p b 2 5 z L D N 9 J n F 1 b 3 Q 7 L C Z x d W 9 0 O 1 N l Y 3 R p b 2 4 x L z E g I E Z p b m F u Y 2 U g T 3 J k Z X J z L 0 F 1 d G 9 S Z W 1 v d m V k Q 2 9 s d W 1 u c z E u e 1 N h b G V z X 0 N v c 3 R z L D R 9 J n F 1 b 3 Q 7 L C Z x d W 9 0 O 1 N l Y 3 R p b 2 4 x L z E g I E Z p b m F u Y 2 U g T 3 J k Z X J z L 0 F 1 d G 9 S Z W 1 v d m V k Q 2 9 s d W 1 u c z E u e 0 F k c 1 9 D b 3 N 0 c y w 1 f S Z x d W 9 0 O y w m c X V v d D t T Z W N 0 a W 9 u M S 8 x I C B G a W 5 h b m N l I E 9 y Z G V y c y 9 B d X R v U m V t b 3 Z l Z E N v b H V t b n M x L n t Q Y X l y b 2 x s L D Z 9 J n F 1 b 3 Q 7 L C Z x d W 9 0 O 1 N l Y 3 R p b 2 4 x L z E g I E Z p b m F u Y 2 U g T 3 J k Z X J z L 0 F 1 d G 9 S Z W 1 v d m V k Q 2 9 s d W 1 u c z E u e 1 J l b n Q s N 3 0 m c X V v d D s s J n F 1 b 3 Q 7 U 2 V j d G l v b j E v M S A g R m l u Y W 5 j Z S B P c m R l c n M v Q X V 0 b 1 J l b W 9 2 Z W R D b 2 x 1 b W 5 z M S 5 7 V X R p b G l 0 a W V z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z E g I E Z p b m F u Y 2 U g T 3 J k Z X J z L 0 F 1 d G 9 S Z W 1 v d m V k Q 2 9 s d W 1 u c z E u e 0 9 y Z G V y X 0 l E L D B 9 J n F 1 b 3 Q 7 L C Z x d W 9 0 O 1 N l Y 3 R p b 2 4 x L z E g I E Z p b m F u Y 2 U g T 3 J k Z X J z L 0 F 1 d G 9 S Z W 1 v d m V k Q 2 9 s d W 1 u c z E u e 0 1 v b n R o L D F 9 J n F 1 b 3 Q 7 L C Z x d W 9 0 O 1 N l Y 3 R p b 2 4 x L z E g I E Z p b m F u Y 2 U g T 3 J k Z X J z L 0 F 1 d G 9 S Z W 1 v d m V k Q 2 9 s d W 1 u c z E u e 1 J l d m V u d W U s M n 0 m c X V v d D s s J n F 1 b 3 Q 7 U 2 V j d G l v b j E v M S A g R m l u Y W 5 j Z S B P c m R l c n M v Q X V 0 b 1 J l b W 9 2 Z W R D b 2 x 1 b W 5 z M S 5 7 U H V y Y 2 h h c 2 V f T 3 B l c m F 0 a W 9 u c y w z f S Z x d W 9 0 O y w m c X V v d D t T Z W N 0 a W 9 u M S 8 x I C B G a W 5 h b m N l I E 9 y Z G V y c y 9 B d X R v U m V t b 3 Z l Z E N v b H V t b n M x L n t T Y W x l c 1 9 D b 3 N 0 c y w 0 f S Z x d W 9 0 O y w m c X V v d D t T Z W N 0 a W 9 u M S 8 x I C B G a W 5 h b m N l I E 9 y Z G V y c y 9 B d X R v U m V t b 3 Z l Z E N v b H V t b n M x L n t B Z H N f Q 2 9 z d H M s N X 0 m c X V v d D s s J n F 1 b 3 Q 7 U 2 V j d G l v b j E v M S A g R m l u Y W 5 j Z S B P c m R l c n M v Q X V 0 b 1 J l b W 9 2 Z W R D b 2 x 1 b W 5 z M S 5 7 U G F 5 c m 9 s b C w 2 f S Z x d W 9 0 O y w m c X V v d D t T Z W N 0 a W 9 u M S 8 x I C B G a W 5 h b m N l I E 9 y Z G V y c y 9 B d X R v U m V t b 3 Z l Z E N v b H V t b n M x L n t S Z W 5 0 L D d 9 J n F 1 b 3 Q 7 L C Z x d W 9 0 O 1 N l Y 3 R p b 2 4 x L z E g I E Z p b m F u Y 2 U g T 3 J k Z X J z L 0 F 1 d G 9 S Z W 1 v d m V k Q 2 9 s d W 1 u c z E u e 1 V 0 a W x p d G l l c y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T 3 J k Z X J f S U Q m c X V v d D s s J n F 1 b 3 Q 7 T W 9 u d G g m c X V v d D s s J n F 1 b 3 Q 7 U m V 2 Z W 5 1 Z S Z x d W 9 0 O y w m c X V v d D t Q d X J j a G F z Z V 9 P c G V y Y X R p b 2 5 z J n F 1 b 3 Q 7 L C Z x d W 9 0 O 1 N h b G V z X 0 N v c 3 R z J n F 1 b 3 Q 7 L C Z x d W 9 0 O 0 F k c 1 9 D b 3 N 0 c y Z x d W 9 0 O y w m c X V v d D t Q Y X l y b 2 x s J n F 1 b 3 Q 7 L C Z x d W 9 0 O 1 J l b n Q m c X V v d D s s J n F 1 b 3 Q 7 V X R p b G l 0 a W V z J n F 1 b 3 Q 7 X S I g L z 4 8 R W 5 0 c n k g V H l w Z T 0 i R m l s b E N v b H V t b l R 5 c G V z I i B W Y W x 1 Z T 0 i c 0 F 3 T U d C Z 0 1 E Q X d N R C I g L z 4 8 R W 5 0 c n k g V H l w Z T 0 i R m l s b E x h c 3 R V c G R h d G V k I i B W Y W x 1 Z T 0 i Z D I w M j Q t M D I t M D F U M T M 6 N T A 6 M T M u O D c 2 M z I z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M S U y M C U y M E Z p b m F u Y 2 U l M j B P c m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U y M E Z p b m F u Y 2 U l M j B P c m R l c n M v M S 4 l M j B G a W 5 h b m N l J T I w T 3 J k Z X J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U y M E Z p b m F u Y 2 U l M j B P c m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U y M E Z p b m F u Y 2 U l M j B P c m R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R m l u Y W 5 j Z S U y M E 9 y Z G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l M j B G a W 5 h b m N l J T I w T 3 J k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l M j B G a W 5 h b m N l J T I w T 3 J k Z X J z L 0 N s Z W F u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U y M E Z p b m F u Y 2 U l M j B P c m R l c n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l M j B G a W 5 h b m N l J T I w T 3 J k Z X J z L 0 N s Z W F u Z W Q l M j B U Z X h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l M j B J b n R l c m V z d C U y M C U y N i U y M F R h e G V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E y Z j g 2 O T Y t M j l j Y y 0 0 M G F i L T h h Y z c t N m N l M G E 1 O T Y z Y j Z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E 0 O j E z O j I 3 L j I 1 N z M 3 N j h a I i A v P j x F b n R y e S B U e X B l P S J G a W x s Q 2 9 s d W 1 u V H l w Z X M i I F Z h b H V l P S J z Q X d N R C I g L z 4 8 R W 5 0 c n k g V H l w Z T 0 i R m l s b E N v b H V t b k 5 h b W V z I i B W Y W x 1 Z T 0 i c 1 s m c X V v d D t P c m R l c l 9 J R C Z x d W 9 0 O y w m c X V v d D t J b n R l c m V z d H M m c X V v d D s s J n F 1 b 3 Q 7 V G F 4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B J b n R l c m V z d C B c d T A w M j Y g V G F 4 Z X M v Q 2 h h b m d l Z C B U e X B l L n t P c m R l c l 9 J R C w w f S Z x d W 9 0 O y w m c X V v d D t T Z W N 0 a W 9 u M S 8 x I C B J b n R l c m V z d C B c d T A w M j Y g V G F 4 Z X M v Q 2 h h b m d l Z C B U e X B l L n t J b n R l c m V z d H M s M X 0 m c X V v d D s s J n F 1 b 3 Q 7 U 2 V j d G l v b j E v M S A g S W 5 0 Z X J l c 3 Q g X H U w M D I 2 I F R h e G V z L 0 N o Y W 5 n Z W Q g V H l w Z S 5 7 V G F 4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g S W 5 0 Z X J l c 3 Q g X H U w M D I 2 I F R h e G V z L 0 N o Y W 5 n Z W Q g V H l w Z S 5 7 T 3 J k Z X J f S U Q s M H 0 m c X V v d D s s J n F 1 b 3 Q 7 U 2 V j d G l v b j E v M S A g S W 5 0 Z X J l c 3 Q g X H U w M D I 2 I F R h e G V z L 0 N o Y W 5 n Z W Q g V H l w Z S 5 7 S W 5 0 Z X J l c 3 R z L D F 9 J n F 1 b 3 Q 7 L C Z x d W 9 0 O 1 N l Y 3 R p b 2 4 x L z E g I E l u d G V y Z X N 0 I F x 1 M D A y N i B U Y X h l c y 9 D a G F u Z 2 V k I F R 5 c G U u e 1 R h e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J T I w S W 5 0 Z X J l c 3 Q l M j A l M j Y l M j B U Y X h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8 x L i U y M E l u d G V y Z X N 0 J T I w J T I 2 J T I w V G F 4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M j A l M j B J b n R l c m V z d C U y M C U y N i U y M F R h e G V z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E 4 M W U x O G I t N T N h N S 0 0 Z j c 0 L T k x Z j U t Y T V j N D Q 0 N G E 4 M 2 V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9 J b n R l c m V z d F 9 f X 1 R h e G V z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y L T A x V D E 0 O j E z O j U 2 L j g w N D c x N j B a I i A v P j x F b n R y e S B U e X B l P S J G a W x s Q 2 9 s d W 1 u V H l w Z X M i I F Z h b H V l P S J z Q X d N R C I g L z 4 8 R W 5 0 c n k g V H l w Z T 0 i R m l s b E N v b H V t b k 5 h b W V z I i B W Y W x 1 Z T 0 i c 1 s m c X V v d D t P c m R l c l 9 J R C Z x d W 9 0 O y w m c X V v d D t J b n R l c m V z d H M m c X V v d D s s J n F 1 b 3 Q 7 V G F 4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x I C B J b n R l c m V z d C B c d T A w M j Y g V G F 4 Z X M g K D I p L 0 F 1 d G 9 S Z W 1 v d m V k Q 2 9 s d W 1 u c z E u e 0 9 y Z G V y X 0 l E L D B 9 J n F 1 b 3 Q 7 L C Z x d W 9 0 O 1 N l Y 3 R p b 2 4 x L z E g I E l u d G V y Z X N 0 I F x 1 M D A y N i B U Y X h l c y A o M i k v Q X V 0 b 1 J l b W 9 2 Z W R D b 2 x 1 b W 5 z M S 5 7 S W 5 0 Z X J l c 3 R z L D F 9 J n F 1 b 3 Q 7 L C Z x d W 9 0 O 1 N l Y 3 R p b 2 4 x L z E g I E l u d G V y Z X N 0 I F x 1 M D A y N i B U Y X h l c y A o M i k v Q X V 0 b 1 J l b W 9 2 Z W R D b 2 x 1 b W 5 z M S 5 7 V G F 4 Z X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M S A g S W 5 0 Z X J l c 3 Q g X H U w M D I 2 I F R h e G V z I C g y K S 9 B d X R v U m V t b 3 Z l Z E N v b H V t b n M x L n t P c m R l c l 9 J R C w w f S Z x d W 9 0 O y w m c X V v d D t T Z W N 0 a W 9 u M S 8 x I C B J b n R l c m V z d C B c d T A w M j Y g V G F 4 Z X M g K D I p L 0 F 1 d G 9 S Z W 1 v d m V k Q 2 9 s d W 1 u c z E u e 0 l u d G V y Z X N 0 c y w x f S Z x d W 9 0 O y w m c X V v d D t T Z W N 0 a W 9 u M S 8 x I C B J b n R l c m V z d C B c d T A w M j Y g V G F 4 Z X M g K D I p L 0 F 1 d G 9 S Z W 1 v d m V k Q 2 9 s d W 1 u c z E u e 1 R h e G V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T I w J T I w S W 5 0 Z X J l c 3 Q l M j A l M j Y l M j B U Y X h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U y M C g y K S 8 x L i U y M E l u d G V y Z X N 0 J T I w J T I 2 J T I w V G F 4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J T I w S W 5 0 Z X J l c 3 Q l M j A l M j Y l M j B U Y X h l c y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n z J D X a O o T 7 w M k W x s Y E Z P A A A A A A I A A A A A A B B m A A A A A Q A A I A A A A I N / G H z 7 6 f O e L 3 p 8 w M m r O + r X b 0 6 N a V N o i 7 o x 5 w X J g o I I A A A A A A 6 A A A A A A g A A I A A A A E 8 f 1 5 R o q o f s C A 3 R P A 9 z n j s A V C d x i z w z 7 X 6 W + + I z h s O f U A A A A E 1 8 0 e A l p g + l + g J e u I B a y K a x Z L M s R H q L s m D 6 7 b i E B y l c n 9 8 V u / v N c O V + T r 6 Z j 1 L Q K O S N B 1 l 9 s M + q z P 1 A s y o W Y + 8 t Z I 9 6 u v r S V J h Y k w t v / W L S Q A A A A E 8 B N 6 4 a l Z E d 1 u S t P M y f q p P u s Q P N g Z y F N s l L G D t 8 v k l L l f w L K p U N q J e W o i m h Y X 0 W L N p V J m 7 R R v v u 1 1 y s e d E V 4 y Q = < / D a t a M a s h u p > 
</file>

<file path=customXml/itemProps1.xml><?xml version="1.0" encoding="utf-8"?>
<ds:datastoreItem xmlns:ds="http://schemas.openxmlformats.org/officeDocument/2006/customXml" ds:itemID="{D70A6D11-5940-42E7-993F-CF4F4906F2D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Finance_Orders</vt:lpstr>
      <vt:lpstr>Interest_Taxes </vt:lpstr>
      <vt:lpstr>Finance_pivot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Brishti Sutradhar</dc:creator>
  <cp:lastModifiedBy>Brishti Sutradhar</cp:lastModifiedBy>
  <dcterms:created xsi:type="dcterms:W3CDTF">2024-02-01T13:21:06Z</dcterms:created>
  <dcterms:modified xsi:type="dcterms:W3CDTF">2024-02-01T20:25:52Z</dcterms:modified>
</cp:coreProperties>
</file>