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belnl-my.sharepoint.com/personal/britt_zandbergen_rebelgroup_com/Documents/Documents/Netlogo/"/>
    </mc:Choice>
  </mc:AlternateContent>
  <xr:revisionPtr revIDLastSave="608" documentId="8_{698FF884-38E1-4101-ADC6-3D10AEFB099C}" xr6:coauthVersionLast="47" xr6:coauthVersionMax="47" xr10:uidLastSave="{A1BD190A-3064-4010-ABFE-3828F1778A75}"/>
  <bookViews>
    <workbookView xWindow="-19320" yWindow="795" windowWidth="19440" windowHeight="15000" activeTab="1" xr2:uid="{311CB1CE-E5D7-4F6A-8170-4D4D9816E8EE}"/>
  </bookViews>
  <sheets>
    <sheet name="MFA" sheetId="1" r:id="rId1"/>
    <sheet name="Consumer purchase" sheetId="2" r:id="rId2"/>
    <sheet name="Blad1" sheetId="5" r:id="rId3"/>
    <sheet name="Normal distr." sheetId="3" r:id="rId4"/>
    <sheet name="Reuse adoption " sheetId="4" r:id="rId5"/>
  </sheets>
  <definedNames>
    <definedName name="_xlnm._FilterDatabase" localSheetId="3" hidden="1">'Reuse adoption '!$B$2:$B$90</definedName>
    <definedName name="_xlnm._FilterDatabase" localSheetId="4" hidden="1">'Reuse adoption '!$A$1:$B$1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2" l="1"/>
  <c r="C27" i="2"/>
  <c r="E5" i="1"/>
  <c r="D5" i="1"/>
  <c r="D4" i="1"/>
  <c r="E20" i="2"/>
  <c r="D20" i="2"/>
  <c r="C20" i="2"/>
  <c r="F20" i="2"/>
  <c r="D14" i="2"/>
  <c r="D15" i="2" s="1"/>
  <c r="E14" i="2"/>
  <c r="E15" i="2" s="1"/>
  <c r="C14" i="2"/>
  <c r="C15" i="2" s="1"/>
  <c r="K43" i="2"/>
  <c r="J43" i="2"/>
  <c r="I43" i="2"/>
  <c r="H43" i="2"/>
  <c r="G43" i="2"/>
  <c r="F43" i="2"/>
  <c r="E43" i="2"/>
  <c r="D43" i="2"/>
  <c r="C43" i="2"/>
  <c r="B43" i="2"/>
  <c r="M42" i="2"/>
  <c r="M3" i="5"/>
  <c r="C3" i="5"/>
  <c r="D3" i="5"/>
  <c r="E3" i="5"/>
  <c r="F3" i="5"/>
  <c r="G3" i="5"/>
  <c r="H3" i="5"/>
  <c r="I3" i="5"/>
  <c r="J3" i="5"/>
  <c r="K3" i="5"/>
  <c r="B3" i="5"/>
  <c r="M2" i="5"/>
  <c r="M43" i="2" l="1"/>
  <c r="B18" i="2" l="1"/>
  <c r="B17" i="2"/>
  <c r="B34" i="2"/>
  <c r="C24" i="2"/>
  <c r="C23" i="2"/>
  <c r="D17" i="2"/>
  <c r="E17" i="2"/>
  <c r="D18" i="2"/>
  <c r="E18" i="2"/>
  <c r="C18" i="2"/>
  <c r="C17" i="2"/>
  <c r="F13" i="2"/>
  <c r="F18" i="2" s="1"/>
  <c r="F12" i="2"/>
  <c r="F17" i="2" l="1"/>
  <c r="F14" i="2"/>
  <c r="F15" i="2" s="1"/>
  <c r="C25" i="2"/>
  <c r="C28" i="2" s="1"/>
  <c r="B35" i="2"/>
  <c r="B38" i="2" s="1"/>
  <c r="C29" i="2" l="1"/>
  <c r="S3" i="4" l="1"/>
  <c r="S4" i="4" s="1"/>
  <c r="B6" i="3"/>
  <c r="B5" i="3"/>
  <c r="K2" i="3"/>
  <c r="A84" i="4" s="1"/>
  <c r="B84" i="4" s="1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H26" i="3" a="1"/>
  <c r="H26" i="3" s="1"/>
  <c r="H27" i="3" a="1"/>
  <c r="H27" i="3" s="1"/>
  <c r="H28" i="3" a="1"/>
  <c r="H28" i="3" s="1"/>
  <c r="H29" i="3" a="1"/>
  <c r="H29" i="3" s="1"/>
  <c r="H30" i="3" a="1"/>
  <c r="H30" i="3" s="1"/>
  <c r="H31" i="3" a="1"/>
  <c r="H31" i="3" s="1"/>
  <c r="H32" i="3" a="1"/>
  <c r="H32" i="3" s="1"/>
  <c r="H33" i="3" a="1"/>
  <c r="H33" i="3" s="1"/>
  <c r="H34" i="3" a="1"/>
  <c r="H34" i="3" s="1"/>
  <c r="H35" i="3" a="1"/>
  <c r="H35" i="3" s="1"/>
  <c r="H36" i="3" a="1"/>
  <c r="H36" i="3" s="1"/>
  <c r="H37" i="3" a="1"/>
  <c r="H37" i="3" s="1"/>
  <c r="H38" i="3" a="1"/>
  <c r="H38" i="3" s="1"/>
  <c r="H39" i="3" a="1"/>
  <c r="H39" i="3" s="1"/>
  <c r="H40" i="3" a="1"/>
  <c r="H40" i="3" s="1"/>
  <c r="H41" i="3" a="1"/>
  <c r="H41" i="3" s="1"/>
  <c r="H42" i="3" a="1"/>
  <c r="H42" i="3" s="1"/>
  <c r="H43" i="3" a="1"/>
  <c r="H43" i="3" s="1"/>
  <c r="H44" i="3" a="1"/>
  <c r="H44" i="3" s="1"/>
  <c r="H45" i="3" a="1"/>
  <c r="H45" i="3" s="1"/>
  <c r="H46" i="3" a="1"/>
  <c r="H46" i="3" s="1"/>
  <c r="H47" i="3" a="1"/>
  <c r="H47" i="3" s="1"/>
  <c r="H48" i="3" a="1"/>
  <c r="H48" i="3" s="1"/>
  <c r="H49" i="3" a="1"/>
  <c r="H49" i="3" s="1"/>
  <c r="H50" i="3" a="1"/>
  <c r="H50" i="3" s="1"/>
  <c r="H51" i="3" a="1"/>
  <c r="H51" i="3" s="1"/>
  <c r="H52" i="3" a="1"/>
  <c r="H52" i="3" s="1"/>
  <c r="H53" i="3" a="1"/>
  <c r="H53" i="3" s="1"/>
  <c r="H54" i="3" a="1"/>
  <c r="H54" i="3" s="1"/>
  <c r="H55" i="3" a="1"/>
  <c r="H55" i="3" s="1"/>
  <c r="H56" i="3" a="1"/>
  <c r="H56" i="3" s="1"/>
  <c r="H57" i="3" a="1"/>
  <c r="H57" i="3" s="1"/>
  <c r="H58" i="3" a="1"/>
  <c r="H58" i="3" s="1"/>
  <c r="H59" i="3" a="1"/>
  <c r="H59" i="3" s="1"/>
  <c r="H60" i="3" a="1"/>
  <c r="H60" i="3" s="1"/>
  <c r="H61" i="3" a="1"/>
  <c r="H61" i="3" s="1"/>
  <c r="H62" i="3" a="1"/>
  <c r="H62" i="3" s="1"/>
  <c r="H63" i="3" a="1"/>
  <c r="H63" i="3" s="1"/>
  <c r="H64" i="3" a="1"/>
  <c r="H64" i="3" s="1"/>
  <c r="H65" i="3" a="1"/>
  <c r="H65" i="3" s="1"/>
  <c r="H66" i="3" a="1"/>
  <c r="H66" i="3" s="1"/>
  <c r="H67" i="3" a="1"/>
  <c r="H67" i="3" s="1"/>
  <c r="H68" i="3" a="1"/>
  <c r="H68" i="3" s="1"/>
  <c r="H69" i="3" a="1"/>
  <c r="H69" i="3" s="1"/>
  <c r="H70" i="3" a="1"/>
  <c r="H70" i="3" s="1"/>
  <c r="H71" i="3" a="1"/>
  <c r="H71" i="3" s="1"/>
  <c r="H72" i="3" a="1"/>
  <c r="H72" i="3" s="1"/>
  <c r="H73" i="3" a="1"/>
  <c r="H73" i="3" s="1"/>
  <c r="H74" i="3" a="1"/>
  <c r="H74" i="3" s="1"/>
  <c r="H75" i="3" a="1"/>
  <c r="H75" i="3" s="1"/>
  <c r="H76" i="3" a="1"/>
  <c r="H76" i="3" s="1"/>
  <c r="H77" i="3" a="1"/>
  <c r="H77" i="3" s="1"/>
  <c r="H78" i="3" a="1"/>
  <c r="H78" i="3" s="1"/>
  <c r="H79" i="3" a="1"/>
  <c r="H79" i="3" s="1"/>
  <c r="H80" i="3" a="1"/>
  <c r="H80" i="3" s="1"/>
  <c r="H81" i="3" a="1"/>
  <c r="H81" i="3" s="1"/>
  <c r="H82" i="3" a="1"/>
  <c r="H82" i="3" s="1"/>
  <c r="H83" i="3" a="1"/>
  <c r="H83" i="3" s="1"/>
  <c r="H84" i="3" a="1"/>
  <c r="H84" i="3" s="1"/>
  <c r="H85" i="3" a="1"/>
  <c r="H85" i="3" s="1"/>
  <c r="H86" i="3" a="1"/>
  <c r="H86" i="3" s="1"/>
  <c r="H87" i="3" a="1"/>
  <c r="H87" i="3" s="1"/>
  <c r="H88" i="3" a="1"/>
  <c r="H88" i="3" s="1"/>
  <c r="H89" i="3" a="1"/>
  <c r="H89" i="3" s="1"/>
  <c r="H90" i="3" a="1"/>
  <c r="H90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3" i="3" a="1"/>
  <c r="H3" i="3" s="1"/>
  <c r="H2" i="3" a="1"/>
  <c r="H2" i="3" s="1"/>
  <c r="K3" i="3"/>
  <c r="A23" i="4" s="1"/>
  <c r="B23" i="4" s="1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69" i="3"/>
  <c r="E14" i="3"/>
  <c r="E40" i="3"/>
  <c r="E52" i="3"/>
  <c r="E56" i="3"/>
  <c r="E39" i="3"/>
  <c r="E65" i="3"/>
  <c r="E71" i="3"/>
  <c r="E50" i="3"/>
  <c r="E32" i="3"/>
  <c r="E9" i="3"/>
  <c r="E11" i="3"/>
  <c r="E10" i="3"/>
  <c r="E3" i="3"/>
  <c r="E73" i="3"/>
  <c r="E57" i="3"/>
  <c r="E17" i="3"/>
  <c r="E49" i="3"/>
  <c r="E68" i="3"/>
  <c r="E74" i="3"/>
  <c r="E26" i="3"/>
  <c r="E58" i="3"/>
  <c r="E38" i="3"/>
  <c r="E15" i="3"/>
  <c r="E46" i="3"/>
  <c r="E22" i="3"/>
  <c r="E64" i="3"/>
  <c r="E66" i="3"/>
  <c r="E16" i="3"/>
  <c r="E55" i="3"/>
  <c r="E4" i="3"/>
  <c r="E59" i="3"/>
  <c r="E33" i="3"/>
  <c r="E18" i="3"/>
  <c r="E70" i="3"/>
  <c r="E67" i="3"/>
  <c r="E43" i="3"/>
  <c r="E7" i="3"/>
  <c r="E28" i="3"/>
  <c r="E63" i="3"/>
  <c r="E31" i="3"/>
  <c r="E8" i="3"/>
  <c r="E54" i="3"/>
  <c r="E23" i="3"/>
  <c r="E51" i="3"/>
  <c r="E25" i="3"/>
  <c r="E45" i="3"/>
  <c r="E37" i="3"/>
  <c r="E29" i="3"/>
  <c r="E27" i="3"/>
  <c r="E61" i="3"/>
  <c r="E2" i="3"/>
  <c r="E5" i="3"/>
  <c r="E72" i="3"/>
  <c r="E48" i="3"/>
  <c r="E20" i="3"/>
  <c r="E36" i="3"/>
  <c r="E47" i="3"/>
  <c r="E21" i="3"/>
  <c r="E13" i="3"/>
  <c r="E41" i="3"/>
  <c r="E6" i="3"/>
  <c r="E42" i="3"/>
  <c r="E35" i="3"/>
  <c r="E19" i="3"/>
  <c r="E44" i="3"/>
  <c r="E62" i="3"/>
  <c r="E24" i="3"/>
  <c r="E34" i="3"/>
  <c r="E12" i="3"/>
  <c r="E30" i="3"/>
  <c r="E60" i="3"/>
  <c r="E53" i="3"/>
  <c r="E2" i="2"/>
  <c r="E3" i="2" s="1"/>
  <c r="E4" i="2" s="1"/>
  <c r="E5" i="2" s="1"/>
  <c r="G17" i="1"/>
  <c r="H14" i="1" s="1"/>
  <c r="G9" i="1"/>
  <c r="H4" i="1" s="1"/>
  <c r="G5" i="1"/>
  <c r="B8" i="1"/>
  <c r="C4" i="1" s="1"/>
  <c r="T3" i="4" l="1"/>
  <c r="U3" i="4" s="1"/>
  <c r="I4" i="1"/>
  <c r="S5" i="4"/>
  <c r="T4" i="4"/>
  <c r="U4" i="4" s="1"/>
  <c r="D84" i="4" a="1"/>
  <c r="D84" i="4" s="1"/>
  <c r="D23" i="4" a="1"/>
  <c r="D23" i="4" s="1"/>
  <c r="A59" i="4"/>
  <c r="A33" i="4"/>
  <c r="A79" i="4"/>
  <c r="A66" i="4"/>
  <c r="A69" i="4"/>
  <c r="A49" i="4"/>
  <c r="A16" i="4"/>
  <c r="A58" i="4"/>
  <c r="A45" i="4"/>
  <c r="A75" i="4"/>
  <c r="A89" i="4"/>
  <c r="A83" i="4"/>
  <c r="A7" i="4"/>
  <c r="A72" i="4"/>
  <c r="A74" i="4"/>
  <c r="A42" i="4"/>
  <c r="A37" i="4"/>
  <c r="A18" i="4"/>
  <c r="A40" i="4"/>
  <c r="A17" i="4"/>
  <c r="A65" i="4"/>
  <c r="A78" i="4"/>
  <c r="A32" i="4"/>
  <c r="A27" i="4"/>
  <c r="A51" i="4"/>
  <c r="A36" i="4"/>
  <c r="A54" i="4"/>
  <c r="A26" i="4"/>
  <c r="A12" i="4"/>
  <c r="A60" i="4"/>
  <c r="A90" i="4"/>
  <c r="A63" i="4"/>
  <c r="A73" i="4"/>
  <c r="A88" i="4"/>
  <c r="A22" i="4"/>
  <c r="A70" i="4"/>
  <c r="A4" i="4"/>
  <c r="A82" i="4"/>
  <c r="A21" i="4"/>
  <c r="A44" i="4"/>
  <c r="A61" i="4"/>
  <c r="A77" i="4"/>
  <c r="A15" i="4"/>
  <c r="A76" i="4"/>
  <c r="A67" i="4"/>
  <c r="A41" i="4"/>
  <c r="A64" i="4"/>
  <c r="A80" i="4"/>
  <c r="A5" i="4"/>
  <c r="A52" i="4"/>
  <c r="A46" i="4"/>
  <c r="A86" i="4"/>
  <c r="A47" i="4"/>
  <c r="A6" i="4"/>
  <c r="A13" i="4"/>
  <c r="A29" i="4"/>
  <c r="A53" i="4"/>
  <c r="A71" i="4"/>
  <c r="A14" i="4"/>
  <c r="A10" i="4"/>
  <c r="A81" i="4"/>
  <c r="A38" i="4"/>
  <c r="A62" i="4"/>
  <c r="A39" i="4"/>
  <c r="A24" i="4"/>
  <c r="A85" i="4"/>
  <c r="A8" i="4"/>
  <c r="A43" i="4"/>
  <c r="A48" i="4"/>
  <c r="A87" i="4"/>
  <c r="A20" i="4"/>
  <c r="A9" i="4"/>
  <c r="A31" i="4"/>
  <c r="A50" i="4"/>
  <c r="A11" i="4"/>
  <c r="A55" i="4"/>
  <c r="A3" i="4"/>
  <c r="A35" i="4"/>
  <c r="A68" i="4"/>
  <c r="A2" i="4"/>
  <c r="A56" i="4"/>
  <c r="A19" i="4"/>
  <c r="A57" i="4"/>
  <c r="A28" i="4"/>
  <c r="A25" i="4"/>
  <c r="A34" i="4"/>
  <c r="A30" i="4"/>
  <c r="H6" i="1"/>
  <c r="H5" i="1"/>
  <c r="I5" i="1" s="1"/>
  <c r="I6" i="1" s="1"/>
  <c r="C6" i="1"/>
  <c r="H12" i="1"/>
  <c r="I12" i="1" s="1"/>
  <c r="H15" i="1"/>
  <c r="H13" i="1"/>
  <c r="C5" i="1"/>
  <c r="I13" i="1" l="1"/>
  <c r="I14" i="1" s="1"/>
  <c r="I15" i="1" s="1"/>
  <c r="S6" i="4"/>
  <c r="T5" i="4"/>
  <c r="U5" i="4" s="1"/>
  <c r="V5" i="4" s="1"/>
  <c r="B2" i="4"/>
  <c r="D2" i="4" a="1"/>
  <c r="D2" i="4" s="1"/>
  <c r="B39" i="4"/>
  <c r="D39" i="4" a="1"/>
  <c r="D39" i="4" s="1"/>
  <c r="B80" i="4"/>
  <c r="D80" i="4" a="1"/>
  <c r="D80" i="4" s="1"/>
  <c r="B27" i="4"/>
  <c r="D27" i="4" a="1"/>
  <c r="D27" i="4" s="1"/>
  <c r="B58" i="4"/>
  <c r="D58" i="4" a="1"/>
  <c r="D58" i="4" s="1"/>
  <c r="B68" i="4"/>
  <c r="D68" i="4" a="1"/>
  <c r="D68" i="4" s="1"/>
  <c r="B62" i="4"/>
  <c r="D62" i="4" a="1"/>
  <c r="D62" i="4" s="1"/>
  <c r="B64" i="4"/>
  <c r="D64" i="4" a="1"/>
  <c r="D64" i="4" s="1"/>
  <c r="B90" i="4"/>
  <c r="D90" i="4" a="1"/>
  <c r="D90" i="4" s="1"/>
  <c r="B74" i="4"/>
  <c r="D74" i="4" a="1"/>
  <c r="D74" i="4" s="1"/>
  <c r="B34" i="4"/>
  <c r="D34" i="4" a="1"/>
  <c r="D34" i="4" s="1"/>
  <c r="B38" i="4"/>
  <c r="D38" i="4" a="1"/>
  <c r="D38" i="4" s="1"/>
  <c r="B41" i="4"/>
  <c r="D41" i="4" a="1"/>
  <c r="D41" i="4" s="1"/>
  <c r="B60" i="4"/>
  <c r="D60" i="4" a="1"/>
  <c r="D60" i="4" s="1"/>
  <c r="B72" i="4"/>
  <c r="D72" i="4" a="1"/>
  <c r="D72" i="4" s="1"/>
  <c r="B25" i="4"/>
  <c r="D25" i="4" a="1"/>
  <c r="D25" i="4" s="1"/>
  <c r="B81" i="4"/>
  <c r="D81" i="4" a="1"/>
  <c r="D81" i="4" s="1"/>
  <c r="B4" i="4"/>
  <c r="D4" i="4" a="1"/>
  <c r="D4" i="4" s="1"/>
  <c r="B65" i="4"/>
  <c r="D65" i="4" a="1"/>
  <c r="D65" i="4" s="1"/>
  <c r="B7" i="4"/>
  <c r="D7" i="4" a="1"/>
  <c r="D7" i="4" s="1"/>
  <c r="B69" i="4"/>
  <c r="D69" i="4" a="1"/>
  <c r="D69" i="4" s="1"/>
  <c r="B28" i="4"/>
  <c r="D28" i="4" a="1"/>
  <c r="D28" i="4" s="1"/>
  <c r="B55" i="4"/>
  <c r="D55" i="4" a="1"/>
  <c r="D55" i="4" s="1"/>
  <c r="B43" i="4"/>
  <c r="D43" i="4" a="1"/>
  <c r="D43" i="4" s="1"/>
  <c r="B10" i="4"/>
  <c r="D10" i="4" a="1"/>
  <c r="D10" i="4" s="1"/>
  <c r="B70" i="4"/>
  <c r="D70" i="4" a="1"/>
  <c r="D70" i="4" s="1"/>
  <c r="B17" i="4"/>
  <c r="D17" i="4" a="1"/>
  <c r="D17" i="4" s="1"/>
  <c r="B83" i="4"/>
  <c r="D83" i="4" a="1"/>
  <c r="D83" i="4" s="1"/>
  <c r="B66" i="4"/>
  <c r="D66" i="4" a="1"/>
  <c r="D66" i="4" s="1"/>
  <c r="B86" i="4"/>
  <c r="D86" i="4" a="1"/>
  <c r="D86" i="4" s="1"/>
  <c r="B76" i="4"/>
  <c r="D76" i="4" a="1"/>
  <c r="D76" i="4" s="1"/>
  <c r="B26" i="4"/>
  <c r="D26" i="4" a="1"/>
  <c r="D26" i="4" s="1"/>
  <c r="B57" i="4"/>
  <c r="D57" i="4" a="1"/>
  <c r="D57" i="4" s="1"/>
  <c r="B11" i="4"/>
  <c r="D11" i="4" a="1"/>
  <c r="D11" i="4" s="1"/>
  <c r="B8" i="4"/>
  <c r="D8" i="4" a="1"/>
  <c r="D8" i="4" s="1"/>
  <c r="B14" i="4"/>
  <c r="D14" i="4" a="1"/>
  <c r="D14" i="4" s="1"/>
  <c r="B46" i="4"/>
  <c r="D46" i="4" a="1"/>
  <c r="D46" i="4" s="1"/>
  <c r="B15" i="4"/>
  <c r="D15" i="4" a="1"/>
  <c r="D15" i="4" s="1"/>
  <c r="B22" i="4"/>
  <c r="D22" i="4" a="1"/>
  <c r="D22" i="4" s="1"/>
  <c r="B54" i="4"/>
  <c r="D54" i="4" a="1"/>
  <c r="D54" i="4" s="1"/>
  <c r="B40" i="4"/>
  <c r="D40" i="4" a="1"/>
  <c r="D40" i="4" s="1"/>
  <c r="B89" i="4"/>
  <c r="D89" i="4" a="1"/>
  <c r="D89" i="4" s="1"/>
  <c r="B79" i="4"/>
  <c r="D79" i="4" a="1"/>
  <c r="D79" i="4" s="1"/>
  <c r="B9" i="4"/>
  <c r="D9" i="4" a="1"/>
  <c r="D9" i="4" s="1"/>
  <c r="B29" i="4"/>
  <c r="D29" i="4" a="1"/>
  <c r="D29" i="4" s="1"/>
  <c r="B44" i="4"/>
  <c r="D44" i="4" a="1"/>
  <c r="D44" i="4" s="1"/>
  <c r="B63" i="4"/>
  <c r="D63" i="4" a="1"/>
  <c r="D63" i="4" s="1"/>
  <c r="B42" i="4"/>
  <c r="D42" i="4" a="1"/>
  <c r="D42" i="4" s="1"/>
  <c r="B30" i="4"/>
  <c r="D30" i="4" a="1"/>
  <c r="D30" i="4" s="1"/>
  <c r="B20" i="4"/>
  <c r="D20" i="4" a="1"/>
  <c r="D20" i="4" s="1"/>
  <c r="B13" i="4"/>
  <c r="D13" i="4" a="1"/>
  <c r="D13" i="4" s="1"/>
  <c r="B21" i="4"/>
  <c r="D21" i="4" a="1"/>
  <c r="D21" i="4" s="1"/>
  <c r="B32" i="4"/>
  <c r="D32" i="4" a="1"/>
  <c r="D32" i="4" s="1"/>
  <c r="B16" i="4"/>
  <c r="D16" i="4" a="1"/>
  <c r="D16" i="4" s="1"/>
  <c r="B35" i="4"/>
  <c r="D35" i="4" a="1"/>
  <c r="D35" i="4" s="1"/>
  <c r="B87" i="4"/>
  <c r="D87" i="4" a="1"/>
  <c r="D87" i="4" s="1"/>
  <c r="B6" i="4"/>
  <c r="D6" i="4" a="1"/>
  <c r="D6" i="4" s="1"/>
  <c r="B82" i="4"/>
  <c r="D82" i="4" a="1"/>
  <c r="D82" i="4" s="1"/>
  <c r="B78" i="4"/>
  <c r="D78" i="4" a="1"/>
  <c r="D78" i="4" s="1"/>
  <c r="B49" i="4"/>
  <c r="D49" i="4" a="1"/>
  <c r="D49" i="4" s="1"/>
  <c r="B3" i="4"/>
  <c r="D3" i="4" a="1"/>
  <c r="D3" i="4" s="1"/>
  <c r="B48" i="4"/>
  <c r="D48" i="4" a="1"/>
  <c r="D48" i="4" s="1"/>
  <c r="B47" i="4"/>
  <c r="D47" i="4" a="1"/>
  <c r="D47" i="4" s="1"/>
  <c r="B67" i="4"/>
  <c r="D67" i="4" a="1"/>
  <c r="D67" i="4" s="1"/>
  <c r="B12" i="4"/>
  <c r="D12" i="4" a="1"/>
  <c r="D12" i="4" s="1"/>
  <c r="B19" i="4"/>
  <c r="D19" i="4" a="1"/>
  <c r="D19" i="4" s="1"/>
  <c r="B50" i="4"/>
  <c r="D50" i="4" a="1"/>
  <c r="D50" i="4" s="1"/>
  <c r="B85" i="4"/>
  <c r="D85" i="4" a="1"/>
  <c r="D85" i="4" s="1"/>
  <c r="B71" i="4"/>
  <c r="D71" i="4" a="1"/>
  <c r="D71" i="4" s="1"/>
  <c r="B52" i="4"/>
  <c r="D52" i="4" a="1"/>
  <c r="D52" i="4" s="1"/>
  <c r="B77" i="4"/>
  <c r="D77" i="4" a="1"/>
  <c r="D77" i="4" s="1"/>
  <c r="B88" i="4"/>
  <c r="D88" i="4" a="1"/>
  <c r="D88" i="4" s="1"/>
  <c r="B36" i="4"/>
  <c r="D36" i="4" a="1"/>
  <c r="D36" i="4" s="1"/>
  <c r="B18" i="4"/>
  <c r="D18" i="4" a="1"/>
  <c r="D18" i="4" s="1"/>
  <c r="B75" i="4"/>
  <c r="D75" i="4" a="1"/>
  <c r="D75" i="4" s="1"/>
  <c r="B33" i="4"/>
  <c r="D33" i="4" a="1"/>
  <c r="D33" i="4" s="1"/>
  <c r="B56" i="4"/>
  <c r="D56" i="4" a="1"/>
  <c r="D56" i="4" s="1"/>
  <c r="B31" i="4"/>
  <c r="D31" i="4" a="1"/>
  <c r="D31" i="4" s="1"/>
  <c r="B24" i="4"/>
  <c r="D24" i="4" a="1"/>
  <c r="D24" i="4" s="1"/>
  <c r="B53" i="4"/>
  <c r="D53" i="4" a="1"/>
  <c r="D53" i="4" s="1"/>
  <c r="B5" i="4"/>
  <c r="D5" i="4" a="1"/>
  <c r="D5" i="4" s="1"/>
  <c r="B61" i="4"/>
  <c r="D61" i="4" a="1"/>
  <c r="D61" i="4" s="1"/>
  <c r="B73" i="4"/>
  <c r="D73" i="4" a="1"/>
  <c r="D73" i="4" s="1"/>
  <c r="B51" i="4"/>
  <c r="D51" i="4" a="1"/>
  <c r="D51" i="4" s="1"/>
  <c r="B37" i="4"/>
  <c r="D37" i="4" a="1"/>
  <c r="D37" i="4" s="1"/>
  <c r="B45" i="4"/>
  <c r="D45" i="4" a="1"/>
  <c r="D45" i="4" s="1"/>
  <c r="B59" i="4"/>
  <c r="D59" i="4" a="1"/>
  <c r="D59" i="4" s="1"/>
  <c r="K6" i="3"/>
  <c r="K5" i="3"/>
  <c r="H7" i="1"/>
  <c r="I7" i="1" s="1"/>
  <c r="S7" i="4" l="1"/>
  <c r="T6" i="4"/>
  <c r="U6" i="4" s="1"/>
  <c r="V6" i="4" s="1"/>
  <c r="S8" i="4" l="1"/>
  <c r="T7" i="4"/>
  <c r="U7" i="4" s="1"/>
  <c r="V7" i="4" s="1"/>
  <c r="S9" i="4" l="1"/>
  <c r="T9" i="4" s="1"/>
  <c r="U9" i="4" s="1"/>
  <c r="T8" i="4"/>
  <c r="U8" i="4" s="1"/>
  <c r="V8" i="4" s="1"/>
  <c r="V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<sst xmlns="http://schemas.openxmlformats.org/spreadsheetml/2006/main" count="115" uniqueCount="83">
  <si>
    <t>Netlogo data</t>
  </si>
  <si>
    <t>Informal reuse</t>
  </si>
  <si>
    <t xml:space="preserve">Resale retail </t>
  </si>
  <si>
    <t>First-hand retail</t>
  </si>
  <si>
    <t>Total consumption</t>
  </si>
  <si>
    <t xml:space="preserve">Purchase </t>
  </si>
  <si>
    <t>Disposal</t>
  </si>
  <si>
    <t>In waste</t>
  </si>
  <si>
    <t>In colleciton bin</t>
  </si>
  <si>
    <t>Direct reuse</t>
  </si>
  <si>
    <t>Total disposal</t>
  </si>
  <si>
    <t>Collection bin</t>
  </si>
  <si>
    <t>Reused outside NL</t>
  </si>
  <si>
    <t xml:space="preserve">Recylced </t>
  </si>
  <si>
    <t>Reused resale retail</t>
  </si>
  <si>
    <t>Total collection bin</t>
  </si>
  <si>
    <t>Cumulative</t>
  </si>
  <si>
    <t xml:space="preserve">Segments </t>
  </si>
  <si>
    <t>Budget minimalist</t>
  </si>
  <si>
    <t>Casual minimalist</t>
  </si>
  <si>
    <t>Budget shopper</t>
  </si>
  <si>
    <t>Premium shopper</t>
  </si>
  <si>
    <t>Percentage reuse</t>
  </si>
  <si>
    <t xml:space="preserve">Mean </t>
  </si>
  <si>
    <t>Standarddeviation</t>
  </si>
  <si>
    <t>%</t>
  </si>
  <si>
    <t>Random number distribution</t>
  </si>
  <si>
    <t>Check</t>
  </si>
  <si>
    <t>Mean</t>
  </si>
  <si>
    <t>Standard Dev</t>
  </si>
  <si>
    <t>stdev</t>
  </si>
  <si>
    <t>norm distribution</t>
  </si>
  <si>
    <t>1 stdev</t>
  </si>
  <si>
    <t>2 stdev</t>
  </si>
  <si>
    <t>Probability</t>
  </si>
  <si>
    <t>Percentage</t>
  </si>
  <si>
    <t>Standarddev</t>
  </si>
  <si>
    <t>Reality reuse adoption</t>
  </si>
  <si>
    <t>Threshold</t>
  </si>
  <si>
    <t xml:space="preserve">Reuse adoption score </t>
  </si>
  <si>
    <t>Last 3 months</t>
  </si>
  <si>
    <t>St. dev.</t>
  </si>
  <si>
    <t xml:space="preserve">Yearly average </t>
  </si>
  <si>
    <t>Months/year</t>
  </si>
  <si>
    <t xml:space="preserve">Textile consumption </t>
  </si>
  <si>
    <t>New textiles</t>
  </si>
  <si>
    <t>Source</t>
  </si>
  <si>
    <t>Amount</t>
  </si>
  <si>
    <t>MFA</t>
  </si>
  <si>
    <t xml:space="preserve">Reused textiles </t>
  </si>
  <si>
    <t>Inwoners NL:</t>
  </si>
  <si>
    <t>CBS (zie bakker)</t>
  </si>
  <si>
    <t>Total</t>
  </si>
  <si>
    <t>Totaal kg textiel pp</t>
  </si>
  <si>
    <t>gram/textiel item</t>
  </si>
  <si>
    <t>Bought apparel (according to Gwozdz et al)</t>
  </si>
  <si>
    <t>Average</t>
  </si>
  <si>
    <t>Gemiddeld gewicht per clothing item according to Bakker</t>
  </si>
  <si>
    <t>Estimated Dutch clothing Bakker (based on Maldini)</t>
  </si>
  <si>
    <t xml:space="preserve">Kg/clothing per consumer </t>
  </si>
  <si>
    <t>Amount of clothing items Maldini</t>
  </si>
  <si>
    <t>kg/clothing combining Gwozdz &amp; MFA</t>
  </si>
  <si>
    <t>Blouse (M)</t>
  </si>
  <si>
    <t>Jeans (M)</t>
  </si>
  <si>
    <t>Blouse (F)</t>
  </si>
  <si>
    <t>jeans (F)</t>
  </si>
  <si>
    <t>dress (F)</t>
  </si>
  <si>
    <t>t-shirt (F)</t>
  </si>
  <si>
    <t>pantalon (F)</t>
  </si>
  <si>
    <t>sleeveless top (F)</t>
  </si>
  <si>
    <t>sweater (F)</t>
  </si>
  <si>
    <t>skirt (F)</t>
  </si>
  <si>
    <t>Garment</t>
  </si>
  <si>
    <t>Weight (kg)</t>
  </si>
  <si>
    <t>Weight (gram)</t>
  </si>
  <si>
    <t>Komt overeen met gemiddeld gewicht Rebel</t>
  </si>
  <si>
    <t>Average clothing purchase consumer (per year)</t>
  </si>
  <si>
    <t>Difference from mean</t>
  </si>
  <si>
    <t>Per year</t>
  </si>
  <si>
    <t>Komt overeen met gemiddelde purchase Gwozdz et al.</t>
  </si>
  <si>
    <t>Notes</t>
  </si>
  <si>
    <t xml:space="preserve">Because of very high st. dev. Random-normal distribution does not apply. Reason for this high st. dev. Is that clothing purchase is measured per 3 months, meaning that there are a lot of people that did not buy any clothes during that period. </t>
  </si>
  <si>
    <t>Percentage difference to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</si>
</sst>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Ebrima"/>
    </font>
    <font>
      <b/>
      <sz val="10"/>
      <color theme="1"/>
      <name val="Ebrima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24">
    <xf numFmtId="0" fontId="0" fillId="0" borderId="0" xfId="0"/>
    <xf numFmtId="0" fontId="3" fillId="2" borderId="0" xfId="0" applyFont="1" applyFill="1"/>
    <xf numFmtId="0" fontId="2" fillId="0" borderId="0" xfId="0" applyFont="1"/>
    <xf numFmtId="0" fontId="0" fillId="3" borderId="0" xfId="0" applyFill="1"/>
    <xf numFmtId="9" fontId="0" fillId="0" borderId="0" xfId="1" applyFont="1"/>
    <xf numFmtId="9" fontId="0" fillId="0" borderId="0" xfId="0" applyNumberFormat="1"/>
    <xf numFmtId="0" fontId="4" fillId="0" borderId="0" xfId="0" applyFont="1"/>
    <xf numFmtId="0" fontId="0" fillId="4" borderId="0" xfId="0" applyFill="1"/>
    <xf numFmtId="164" fontId="0" fillId="0" borderId="0" xfId="1" applyNumberFormat="1" applyFont="1"/>
    <xf numFmtId="2" fontId="0" fillId="0" borderId="0" xfId="0" applyNumberFormat="1"/>
    <xf numFmtId="0" fontId="0" fillId="6" borderId="0" xfId="0" applyFill="1"/>
    <xf numFmtId="0" fontId="5" fillId="0" borderId="0" xfId="0" applyFont="1"/>
    <xf numFmtId="0" fontId="7" fillId="7" borderId="0" xfId="2" applyFont="1" applyFill="1"/>
    <xf numFmtId="0" fontId="7" fillId="8" borderId="1" xfId="2" applyFont="1" applyFill="1" applyBorder="1" applyAlignment="1">
      <alignment horizontal="center"/>
    </xf>
    <xf numFmtId="0" fontId="8" fillId="7" borderId="0" xfId="2" applyFont="1" applyFill="1"/>
    <xf numFmtId="0" fontId="0" fillId="9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9" fillId="0" borderId="0" xfId="0" applyFont="1"/>
    <xf numFmtId="0" fontId="2" fillId="0" borderId="5" xfId="0" applyFont="1" applyBorder="1"/>
    <xf numFmtId="165" fontId="0" fillId="0" borderId="0" xfId="1" applyNumberFormat="1" applyFont="1"/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center"/>
    </xf>
  </cellXfs>
  <cellStyles count="3">
    <cellStyle name="Normal 2" xfId="2" xr:uid="{8244E575-EA20-4F86-9E22-E16DFA14CDA5}"/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'Reuse adoption '!$A$2:$A$90</c:f>
              <c:numCache>
                <c:formatCode>General</c:formatCode>
                <c:ptCount val="89"/>
                <c:pt idx="0">
                  <c:v>-50.13062180794914</c:v>
                </c:pt>
                <c:pt idx="1">
                  <c:v>-44.025835829615175</c:v>
                </c:pt>
                <c:pt idx="2">
                  <c:v>-39.885174852228161</c:v>
                </c:pt>
                <c:pt idx="3">
                  <c:v>-27.082068870720327</c:v>
                </c:pt>
                <c:pt idx="4">
                  <c:v>-25.596965899002534</c:v>
                </c:pt>
                <c:pt idx="5">
                  <c:v>-23.680903981773966</c:v>
                </c:pt>
                <c:pt idx="6">
                  <c:v>-17.531639785841918</c:v>
                </c:pt>
                <c:pt idx="7">
                  <c:v>-17.294841701980587</c:v>
                </c:pt>
                <c:pt idx="8">
                  <c:v>-15.310229711241307</c:v>
                </c:pt>
                <c:pt idx="9">
                  <c:v>-14.576578734952085</c:v>
                </c:pt>
                <c:pt idx="10">
                  <c:v>-13.105912491509789</c:v>
                </c:pt>
                <c:pt idx="11">
                  <c:v>-12.247955572388046</c:v>
                </c:pt>
                <c:pt idx="12">
                  <c:v>-11.71893844163551</c:v>
                </c:pt>
                <c:pt idx="13">
                  <c:v>-9.2262595735228654</c:v>
                </c:pt>
                <c:pt idx="14">
                  <c:v>-8.104655231981182</c:v>
                </c:pt>
                <c:pt idx="15">
                  <c:v>-5.9138465793555017</c:v>
                </c:pt>
                <c:pt idx="16">
                  <c:v>-4.785660182239118</c:v>
                </c:pt>
                <c:pt idx="17">
                  <c:v>-4.508492522980605</c:v>
                </c:pt>
                <c:pt idx="18">
                  <c:v>-2.6509177322597033</c:v>
                </c:pt>
                <c:pt idx="19">
                  <c:v>-0.45124888185747913</c:v>
                </c:pt>
                <c:pt idx="20">
                  <c:v>-0.40223078198555662</c:v>
                </c:pt>
                <c:pt idx="21">
                  <c:v>0.37623002530550842</c:v>
                </c:pt>
                <c:pt idx="22">
                  <c:v>2.4806553543724448</c:v>
                </c:pt>
                <c:pt idx="23">
                  <c:v>3.2350930931366975</c:v>
                </c:pt>
                <c:pt idx="24">
                  <c:v>3.6391523398255679</c:v>
                </c:pt>
                <c:pt idx="25">
                  <c:v>3.6617121086001916</c:v>
                </c:pt>
                <c:pt idx="26">
                  <c:v>4.1501901472697202</c:v>
                </c:pt>
                <c:pt idx="27">
                  <c:v>4.7434267767714733</c:v>
                </c:pt>
                <c:pt idx="28">
                  <c:v>5.243783792600655</c:v>
                </c:pt>
                <c:pt idx="29">
                  <c:v>5.3012810646782649</c:v>
                </c:pt>
                <c:pt idx="30">
                  <c:v>5.3186350443308852</c:v>
                </c:pt>
                <c:pt idx="31">
                  <c:v>5.5736247005006092</c:v>
                </c:pt>
                <c:pt idx="32">
                  <c:v>5.7383984479825036</c:v>
                </c:pt>
                <c:pt idx="33">
                  <c:v>7.8988273459397487</c:v>
                </c:pt>
                <c:pt idx="34">
                  <c:v>8.5148061262150119</c:v>
                </c:pt>
                <c:pt idx="35">
                  <c:v>8.8364189654896919</c:v>
                </c:pt>
                <c:pt idx="36">
                  <c:v>8.8536068647252826</c:v>
                </c:pt>
                <c:pt idx="37">
                  <c:v>8.9073449381204526</c:v>
                </c:pt>
                <c:pt idx="38">
                  <c:v>10.381666151289824</c:v>
                </c:pt>
                <c:pt idx="39">
                  <c:v>10.96922847551688</c:v>
                </c:pt>
                <c:pt idx="40">
                  <c:v>11.341926029113759</c:v>
                </c:pt>
                <c:pt idx="41">
                  <c:v>11.867318601293327</c:v>
                </c:pt>
                <c:pt idx="42">
                  <c:v>12.548417538186115</c:v>
                </c:pt>
                <c:pt idx="43">
                  <c:v>13.078723242236231</c:v>
                </c:pt>
                <c:pt idx="44">
                  <c:v>13.300601953470109</c:v>
                </c:pt>
                <c:pt idx="45">
                  <c:v>13.416158411099003</c:v>
                </c:pt>
                <c:pt idx="46">
                  <c:v>13.479458026371315</c:v>
                </c:pt>
                <c:pt idx="47">
                  <c:v>14.879103003993265</c:v>
                </c:pt>
                <c:pt idx="48">
                  <c:v>15.396595051646752</c:v>
                </c:pt>
                <c:pt idx="49">
                  <c:v>15.717494392143125</c:v>
                </c:pt>
                <c:pt idx="50">
                  <c:v>16.686336055034207</c:v>
                </c:pt>
                <c:pt idx="51">
                  <c:v>17.43425398518346</c:v>
                </c:pt>
                <c:pt idx="52">
                  <c:v>17.663208103283182</c:v>
                </c:pt>
                <c:pt idx="53">
                  <c:v>19.21154961071948</c:v>
                </c:pt>
                <c:pt idx="54">
                  <c:v>19.373308422279695</c:v>
                </c:pt>
                <c:pt idx="55">
                  <c:v>19.905625073535187</c:v>
                </c:pt>
                <c:pt idx="56">
                  <c:v>19.921246308183143</c:v>
                </c:pt>
                <c:pt idx="57">
                  <c:v>20.291329594370783</c:v>
                </c:pt>
                <c:pt idx="58">
                  <c:v>21.781506473309559</c:v>
                </c:pt>
                <c:pt idx="59">
                  <c:v>23.276961873928688</c:v>
                </c:pt>
                <c:pt idx="60">
                  <c:v>27.372328362409881</c:v>
                </c:pt>
                <c:pt idx="61">
                  <c:v>27.502408649856726</c:v>
                </c:pt>
                <c:pt idx="62">
                  <c:v>28.051355198577859</c:v>
                </c:pt>
                <c:pt idx="63">
                  <c:v>28.316748984732804</c:v>
                </c:pt>
                <c:pt idx="64">
                  <c:v>28.389372195731895</c:v>
                </c:pt>
                <c:pt idx="65">
                  <c:v>28.739597844068498</c:v>
                </c:pt>
                <c:pt idx="66">
                  <c:v>28.842098407246411</c:v>
                </c:pt>
                <c:pt idx="67">
                  <c:v>29.561317564510055</c:v>
                </c:pt>
                <c:pt idx="68">
                  <c:v>30.036000651376433</c:v>
                </c:pt>
                <c:pt idx="69">
                  <c:v>30.368042094268077</c:v>
                </c:pt>
                <c:pt idx="70">
                  <c:v>31.041697271816567</c:v>
                </c:pt>
                <c:pt idx="71">
                  <c:v>31.857533119041619</c:v>
                </c:pt>
                <c:pt idx="72">
                  <c:v>32.322148552270285</c:v>
                </c:pt>
                <c:pt idx="73">
                  <c:v>32.663711846268463</c:v>
                </c:pt>
                <c:pt idx="74">
                  <c:v>34.407574955799859</c:v>
                </c:pt>
                <c:pt idx="75">
                  <c:v>35.940149435605171</c:v>
                </c:pt>
                <c:pt idx="76">
                  <c:v>36.082246084709389</c:v>
                </c:pt>
                <c:pt idx="77">
                  <c:v>37.110736932900657</c:v>
                </c:pt>
                <c:pt idx="78">
                  <c:v>37.670003977294961</c:v>
                </c:pt>
                <c:pt idx="79">
                  <c:v>37.951026338574565</c:v>
                </c:pt>
                <c:pt idx="80">
                  <c:v>39.169855081948576</c:v>
                </c:pt>
                <c:pt idx="81">
                  <c:v>40.08556796151462</c:v>
                </c:pt>
                <c:pt idx="82">
                  <c:v>43.479514712405106</c:v>
                </c:pt>
                <c:pt idx="83">
                  <c:v>46.913206566831413</c:v>
                </c:pt>
                <c:pt idx="84">
                  <c:v>47.227238489762691</c:v>
                </c:pt>
                <c:pt idx="85">
                  <c:v>50.451261157506437</c:v>
                </c:pt>
                <c:pt idx="86">
                  <c:v>55.201763798606819</c:v>
                </c:pt>
                <c:pt idx="87">
                  <c:v>61.392948573489257</c:v>
                </c:pt>
                <c:pt idx="88">
                  <c:v>64.048320845843847</c:v>
                </c:pt>
              </c:numCache>
            </c:numRef>
          </c:xVal>
          <c:yVal>
            <c:numRef>
              <c:f>'Reuse adoption '!$B$2:$B$90</c:f>
              <c:numCache>
                <c:formatCode>General</c:formatCode>
                <c:ptCount val="89"/>
                <c:pt idx="0">
                  <c:v>3.2056055774312746E-4</c:v>
                </c:pt>
                <c:pt idx="1">
                  <c:v>6.6997135160234088E-4</c:v>
                </c:pt>
                <c:pt idx="2">
                  <c:v>1.0586646647860933E-3</c:v>
                </c:pt>
                <c:pt idx="3">
                  <c:v>3.5063197997563739E-3</c:v>
                </c:pt>
                <c:pt idx="4">
                  <c:v>3.944170600747263E-3</c:v>
                </c:pt>
                <c:pt idx="5">
                  <c:v>4.5609649738425628E-3</c:v>
                </c:pt>
                <c:pt idx="6">
                  <c:v>6.9184479624986722E-3</c:v>
                </c:pt>
                <c:pt idx="7">
                  <c:v>7.0197148403269545E-3</c:v>
                </c:pt>
                <c:pt idx="8">
                  <c:v>7.8939419902251395E-3</c:v>
                </c:pt>
                <c:pt idx="9">
                  <c:v>8.2275536536743372E-3</c:v>
                </c:pt>
                <c:pt idx="10">
                  <c:v>8.9104060583690397E-3</c:v>
                </c:pt>
                <c:pt idx="11">
                  <c:v>9.3160018456911881E-3</c:v>
                </c:pt>
                <c:pt idx="12">
                  <c:v>9.5682117878011976E-3</c:v>
                </c:pt>
                <c:pt idx="13">
                  <c:v>1.0770114525701565E-2</c:v>
                </c:pt>
                <c:pt idx="14">
                  <c:v>1.1313091662004202E-2</c:v>
                </c:pt>
                <c:pt idx="15">
                  <c:v>1.2363763430132419E-2</c:v>
                </c:pt>
                <c:pt idx="16">
                  <c:v>1.2893913782952512E-2</c:v>
                </c:pt>
                <c:pt idx="17">
                  <c:v>1.3022521957115727E-2</c:v>
                </c:pt>
                <c:pt idx="18">
                  <c:v>1.3863060296597441E-2</c:v>
                </c:pt>
                <c:pt idx="19">
                  <c:v>1.4796060199828057E-2</c:v>
                </c:pt>
                <c:pt idx="20">
                  <c:v>1.4815916744914536E-2</c:v>
                </c:pt>
                <c:pt idx="21">
                  <c:v>1.5125100757703147E-2</c:v>
                </c:pt>
                <c:pt idx="22">
                  <c:v>1.5896775146724898E-2</c:v>
                </c:pt>
                <c:pt idx="23">
                  <c:v>1.6148006045618266E-2</c:v>
                </c:pt>
                <c:pt idx="24">
                  <c:v>1.6276560006470962E-2</c:v>
                </c:pt>
                <c:pt idx="25">
                  <c:v>1.6283610756104454E-2</c:v>
                </c:pt>
                <c:pt idx="26">
                  <c:v>1.6432922623724693E-2</c:v>
                </c:pt>
                <c:pt idx="27">
                  <c:v>1.6605428486268191E-2</c:v>
                </c:pt>
                <c:pt idx="28">
                  <c:v>1.6743160231955483E-2</c:v>
                </c:pt>
                <c:pt idx="29">
                  <c:v>1.6758522278704585E-2</c:v>
                </c:pt>
                <c:pt idx="30">
                  <c:v>1.6763139865417026E-2</c:v>
                </c:pt>
                <c:pt idx="31">
                  <c:v>1.6829965062928019E-2</c:v>
                </c:pt>
                <c:pt idx="32">
                  <c:v>1.6872120848311314E-2</c:v>
                </c:pt>
                <c:pt idx="33">
                  <c:v>1.7347267982259298E-2</c:v>
                </c:pt>
                <c:pt idx="34">
                  <c:v>1.7455270273772805E-2</c:v>
                </c:pt>
                <c:pt idx="35">
                  <c:v>1.7506642182108012E-2</c:v>
                </c:pt>
                <c:pt idx="36">
                  <c:v>1.7509289834955984E-2</c:v>
                </c:pt>
                <c:pt idx="37">
                  <c:v>1.751750349069341E-2</c:v>
                </c:pt>
                <c:pt idx="38">
                  <c:v>1.7704388424725492E-2</c:v>
                </c:pt>
                <c:pt idx="39">
                  <c:v>1.7757875227738865E-2</c:v>
                </c:pt>
                <c:pt idx="40">
                  <c:v>1.7785513827910958E-2</c:v>
                </c:pt>
                <c:pt idx="41">
                  <c:v>1.7816132540087164E-2</c:v>
                </c:pt>
                <c:pt idx="42">
                  <c:v>1.7841223046432438E-2</c:v>
                </c:pt>
                <c:pt idx="43">
                  <c:v>1.7849301747292958E-2</c:v>
                </c:pt>
                <c:pt idx="44">
                  <c:v>1.7849700843375411E-2</c:v>
                </c:pt>
                <c:pt idx="45">
                  <c:v>1.7849212029905723E-2</c:v>
                </c:pt>
                <c:pt idx="46">
                  <c:v>1.7848742003707164E-2</c:v>
                </c:pt>
                <c:pt idx="47">
                  <c:v>1.7801828875746911E-2</c:v>
                </c:pt>
                <c:pt idx="48">
                  <c:v>1.7766862707635556E-2</c:v>
                </c:pt>
                <c:pt idx="49">
                  <c:v>1.774043644485896E-2</c:v>
                </c:pt>
                <c:pt idx="50">
                  <c:v>1.7638814426082099E-2</c:v>
                </c:pt>
                <c:pt idx="51">
                  <c:v>1.7538208469693024E-2</c:v>
                </c:pt>
                <c:pt idx="52">
                  <c:v>1.7503606625431399E-2</c:v>
                </c:pt>
                <c:pt idx="53">
                  <c:v>1.7223882405567735E-2</c:v>
                </c:pt>
                <c:pt idx="54">
                  <c:v>1.7190157703390607E-2</c:v>
                </c:pt>
                <c:pt idx="55">
                  <c:v>1.7073326559500491E-2</c:v>
                </c:pt>
                <c:pt idx="56">
                  <c:v>1.7069763831956561E-2</c:v>
                </c:pt>
                <c:pt idx="57">
                  <c:v>1.6983149497992105E-2</c:v>
                </c:pt>
                <c:pt idx="58">
                  <c:v>1.6592708485922671E-2</c:v>
                </c:pt>
                <c:pt idx="59">
                  <c:v>1.6137625318569174E-2</c:v>
                </c:pt>
                <c:pt idx="60">
                  <c:v>1.4615415126004064E-2</c:v>
                </c:pt>
                <c:pt idx="61">
                  <c:v>1.4561479854428414E-2</c:v>
                </c:pt>
                <c:pt idx="62">
                  <c:v>1.4330705561791881E-2</c:v>
                </c:pt>
                <c:pt idx="63">
                  <c:v>1.421737456776281E-2</c:v>
                </c:pt>
                <c:pt idx="64">
                  <c:v>1.4186170214278123E-2</c:v>
                </c:pt>
                <c:pt idx="65">
                  <c:v>1.4034565418844965E-2</c:v>
                </c:pt>
                <c:pt idx="66">
                  <c:v>1.3989852655023834E-2</c:v>
                </c:pt>
                <c:pt idx="67">
                  <c:v>1.3672005887395491E-2</c:v>
                </c:pt>
                <c:pt idx="68">
                  <c:v>1.3458557087314728E-2</c:v>
                </c:pt>
                <c:pt idx="69">
                  <c:v>1.3307664703553906E-2</c:v>
                </c:pt>
                <c:pt idx="70">
                  <c:v>1.2997890431017668E-2</c:v>
                </c:pt>
                <c:pt idx="71">
                  <c:v>1.2617018205549555E-2</c:v>
                </c:pt>
                <c:pt idx="72">
                  <c:v>1.239773700451049E-2</c:v>
                </c:pt>
                <c:pt idx="73">
                  <c:v>1.2235593394300694E-2</c:v>
                </c:pt>
                <c:pt idx="74">
                  <c:v>1.1398660892390703E-2</c:v>
                </c:pt>
                <c:pt idx="75">
                  <c:v>1.065683064284197E-2</c:v>
                </c:pt>
                <c:pt idx="76">
                  <c:v>1.0588022967526794E-2</c:v>
                </c:pt>
                <c:pt idx="77">
                  <c:v>1.0090896212561059E-2</c:v>
                </c:pt>
                <c:pt idx="78">
                  <c:v>9.8217058351650274E-3</c:v>
                </c:pt>
                <c:pt idx="79">
                  <c:v>9.6868751146995061E-3</c:v>
                </c:pt>
                <c:pt idx="80">
                  <c:v>9.1065171274793237E-3</c:v>
                </c:pt>
                <c:pt idx="81">
                  <c:v>8.6764893484466317E-3</c:v>
                </c:pt>
                <c:pt idx="82">
                  <c:v>7.1469669286265622E-3</c:v>
                </c:pt>
                <c:pt idx="83">
                  <c:v>5.7374891773421177E-3</c:v>
                </c:pt>
                <c:pt idx="84">
                  <c:v>5.6167535599124761E-3</c:v>
                </c:pt>
                <c:pt idx="85">
                  <c:v>4.4637482874480437E-3</c:v>
                </c:pt>
                <c:pt idx="86">
                  <c:v>3.0633762032094814E-3</c:v>
                </c:pt>
                <c:pt idx="87">
                  <c:v>1.7525423182417257E-3</c:v>
                </c:pt>
                <c:pt idx="88">
                  <c:v>1.3472120140958592E-3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0-4A0B-AE7D-2AD3E0A01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838016"/>
        <c:axId val="1248467472"/>
      </c:scatterChart>
      <c:valAx>
        <c:axId val="135183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48467472"/>
        <c:crossesAt val="0"/>
        <c:crossBetween val="midCat"/>
      </c:valAx>
      <c:valAx>
        <c:axId val="12484674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5183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'Reuse adoption '!$D$2:$D$90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0.37623002530550842</c:v>
                </c:pt>
                <c:pt idx="22">
                  <c:v>2.4806553543724448</c:v>
                </c:pt>
                <c:pt idx="23">
                  <c:v>3.2350930931366975</c:v>
                </c:pt>
                <c:pt idx="24">
                  <c:v>3.6391523398255679</c:v>
                </c:pt>
                <c:pt idx="25">
                  <c:v>3.6617121086001916</c:v>
                </c:pt>
                <c:pt idx="26">
                  <c:v>4.1501901472697202</c:v>
                </c:pt>
                <c:pt idx="27">
                  <c:v>4.7434267767714733</c:v>
                </c:pt>
                <c:pt idx="28">
                  <c:v>5.243783792600655</c:v>
                </c:pt>
                <c:pt idx="29">
                  <c:v>5.3012810646782649</c:v>
                </c:pt>
                <c:pt idx="30">
                  <c:v>5.3186350443308852</c:v>
                </c:pt>
                <c:pt idx="31">
                  <c:v>5.5736247005006092</c:v>
                </c:pt>
                <c:pt idx="32">
                  <c:v>5.7383984479825036</c:v>
                </c:pt>
                <c:pt idx="33">
                  <c:v>7.8988273459397487</c:v>
                </c:pt>
                <c:pt idx="34">
                  <c:v>8.5148061262150119</c:v>
                </c:pt>
                <c:pt idx="35">
                  <c:v>8.8364189654896919</c:v>
                </c:pt>
                <c:pt idx="36">
                  <c:v>8.8536068647252826</c:v>
                </c:pt>
                <c:pt idx="37">
                  <c:v>8.9073449381204526</c:v>
                </c:pt>
                <c:pt idx="38">
                  <c:v>10.381666151289824</c:v>
                </c:pt>
                <c:pt idx="39">
                  <c:v>10.96922847551688</c:v>
                </c:pt>
                <c:pt idx="40">
                  <c:v>11.341926029113759</c:v>
                </c:pt>
                <c:pt idx="41">
                  <c:v>11.867318601293327</c:v>
                </c:pt>
                <c:pt idx="42">
                  <c:v>12.548417538186115</c:v>
                </c:pt>
                <c:pt idx="43">
                  <c:v>13.078723242236231</c:v>
                </c:pt>
                <c:pt idx="44">
                  <c:v>13.300601953470109</c:v>
                </c:pt>
                <c:pt idx="45">
                  <c:v>13.416158411099003</c:v>
                </c:pt>
                <c:pt idx="46">
                  <c:v>13.479458026371315</c:v>
                </c:pt>
                <c:pt idx="47">
                  <c:v>14.879103003993265</c:v>
                </c:pt>
                <c:pt idx="48">
                  <c:v>15.396595051646752</c:v>
                </c:pt>
                <c:pt idx="49">
                  <c:v>15.717494392143125</c:v>
                </c:pt>
                <c:pt idx="50">
                  <c:v>16.686336055034207</c:v>
                </c:pt>
                <c:pt idx="51">
                  <c:v>17.43425398518346</c:v>
                </c:pt>
                <c:pt idx="52">
                  <c:v>17.663208103283182</c:v>
                </c:pt>
                <c:pt idx="53">
                  <c:v>19.21154961071948</c:v>
                </c:pt>
                <c:pt idx="54">
                  <c:v>19.373308422279695</c:v>
                </c:pt>
                <c:pt idx="55">
                  <c:v>19.905625073535187</c:v>
                </c:pt>
                <c:pt idx="56">
                  <c:v>19.921246308183143</c:v>
                </c:pt>
                <c:pt idx="57">
                  <c:v>20.291329594370783</c:v>
                </c:pt>
                <c:pt idx="58">
                  <c:v>21.781506473309559</c:v>
                </c:pt>
                <c:pt idx="59">
                  <c:v>23.276961873928688</c:v>
                </c:pt>
                <c:pt idx="60">
                  <c:v>27.372328362409881</c:v>
                </c:pt>
                <c:pt idx="61">
                  <c:v>27.502408649856726</c:v>
                </c:pt>
                <c:pt idx="62">
                  <c:v>28.051355198577859</c:v>
                </c:pt>
                <c:pt idx="63">
                  <c:v>28.316748984732804</c:v>
                </c:pt>
                <c:pt idx="64">
                  <c:v>28.389372195731895</c:v>
                </c:pt>
                <c:pt idx="65">
                  <c:v>28.739597844068498</c:v>
                </c:pt>
                <c:pt idx="66">
                  <c:v>28.842098407246411</c:v>
                </c:pt>
                <c:pt idx="67">
                  <c:v>29.561317564510055</c:v>
                </c:pt>
                <c:pt idx="68">
                  <c:v>30.036000651376433</c:v>
                </c:pt>
                <c:pt idx="69">
                  <c:v>30.368042094268077</c:v>
                </c:pt>
                <c:pt idx="70">
                  <c:v>31.041697271816567</c:v>
                </c:pt>
                <c:pt idx="71">
                  <c:v>31.857533119041619</c:v>
                </c:pt>
                <c:pt idx="72">
                  <c:v>32.322148552270285</c:v>
                </c:pt>
                <c:pt idx="73">
                  <c:v>32.663711846268463</c:v>
                </c:pt>
                <c:pt idx="74">
                  <c:v>34.407574955799859</c:v>
                </c:pt>
                <c:pt idx="75">
                  <c:v>35.940149435605171</c:v>
                </c:pt>
                <c:pt idx="76">
                  <c:v>36.082246084709389</c:v>
                </c:pt>
                <c:pt idx="77">
                  <c:v>37.110736932900657</c:v>
                </c:pt>
                <c:pt idx="78">
                  <c:v>37.670003977294961</c:v>
                </c:pt>
                <c:pt idx="79">
                  <c:v>37.951026338574565</c:v>
                </c:pt>
                <c:pt idx="80">
                  <c:v>39.169855081948576</c:v>
                </c:pt>
                <c:pt idx="81">
                  <c:v>40.08556796151462</c:v>
                </c:pt>
                <c:pt idx="82">
                  <c:v>43.479514712405106</c:v>
                </c:pt>
                <c:pt idx="83">
                  <c:v>46.913206566831413</c:v>
                </c:pt>
                <c:pt idx="84">
                  <c:v>47.227238489762691</c:v>
                </c:pt>
                <c:pt idx="85">
                  <c:v>50.451261157506437</c:v>
                </c:pt>
                <c:pt idx="86">
                  <c:v>55.201763798606819</c:v>
                </c:pt>
                <c:pt idx="87">
                  <c:v>61.392948573489257</c:v>
                </c:pt>
                <c:pt idx="88">
                  <c:v>64.048320845843847</c:v>
                </c:pt>
              </c:numCache>
            </c:numRef>
          </c:xVal>
          <c:yVal>
            <c:numRef>
              <c:f>'Reuse adoption '!$E$2:$E$90</c:f>
              <c:numCache>
                <c:formatCode>General</c:formatCode>
                <c:ptCount val="89"/>
                <c:pt idx="0">
                  <c:v>3.2056055774312746E-4</c:v>
                </c:pt>
                <c:pt idx="1">
                  <c:v>6.6997135160234088E-4</c:v>
                </c:pt>
                <c:pt idx="2">
                  <c:v>1.0586646647860933E-3</c:v>
                </c:pt>
                <c:pt idx="3">
                  <c:v>3.5063197997563739E-3</c:v>
                </c:pt>
                <c:pt idx="4">
                  <c:v>3.944170600747263E-3</c:v>
                </c:pt>
                <c:pt idx="5">
                  <c:v>4.5609649738425628E-3</c:v>
                </c:pt>
                <c:pt idx="6">
                  <c:v>6.9184479624986722E-3</c:v>
                </c:pt>
                <c:pt idx="7">
                  <c:v>7.0197148403269545E-3</c:v>
                </c:pt>
                <c:pt idx="8">
                  <c:v>7.8939419902251395E-3</c:v>
                </c:pt>
                <c:pt idx="9">
                  <c:v>8.2275536536743372E-3</c:v>
                </c:pt>
                <c:pt idx="10">
                  <c:v>8.9104060583690397E-3</c:v>
                </c:pt>
                <c:pt idx="11">
                  <c:v>9.3160018456911881E-3</c:v>
                </c:pt>
                <c:pt idx="12">
                  <c:v>9.5682117878011976E-3</c:v>
                </c:pt>
                <c:pt idx="13">
                  <c:v>1.0770114525701565E-2</c:v>
                </c:pt>
                <c:pt idx="14">
                  <c:v>1.1313091662004202E-2</c:v>
                </c:pt>
                <c:pt idx="15">
                  <c:v>1.2363763430132419E-2</c:v>
                </c:pt>
                <c:pt idx="16">
                  <c:v>1.2893913782952512E-2</c:v>
                </c:pt>
                <c:pt idx="17">
                  <c:v>1.3022521957115727E-2</c:v>
                </c:pt>
                <c:pt idx="18">
                  <c:v>1.3863060296597441E-2</c:v>
                </c:pt>
                <c:pt idx="19">
                  <c:v>1.4796060199828057E-2</c:v>
                </c:pt>
                <c:pt idx="20">
                  <c:v>1.4815916744914536E-2</c:v>
                </c:pt>
                <c:pt idx="21">
                  <c:v>1.5125100757703147E-2</c:v>
                </c:pt>
                <c:pt idx="22">
                  <c:v>1.5896775146724898E-2</c:v>
                </c:pt>
                <c:pt idx="23">
                  <c:v>1.6148006045618266E-2</c:v>
                </c:pt>
                <c:pt idx="24">
                  <c:v>1.6276560006470962E-2</c:v>
                </c:pt>
                <c:pt idx="25">
                  <c:v>1.6283610756104454E-2</c:v>
                </c:pt>
                <c:pt idx="26">
                  <c:v>1.6432922623724693E-2</c:v>
                </c:pt>
                <c:pt idx="27">
                  <c:v>1.6605428486268191E-2</c:v>
                </c:pt>
                <c:pt idx="28">
                  <c:v>1.6743160231955483E-2</c:v>
                </c:pt>
                <c:pt idx="29">
                  <c:v>1.6758522278704585E-2</c:v>
                </c:pt>
                <c:pt idx="30">
                  <c:v>1.6763139865417026E-2</c:v>
                </c:pt>
                <c:pt idx="31">
                  <c:v>1.6829965062928019E-2</c:v>
                </c:pt>
                <c:pt idx="32">
                  <c:v>1.6872120848311314E-2</c:v>
                </c:pt>
                <c:pt idx="33">
                  <c:v>1.7347267982259298E-2</c:v>
                </c:pt>
                <c:pt idx="34">
                  <c:v>1.7455270273772805E-2</c:v>
                </c:pt>
                <c:pt idx="35">
                  <c:v>1.7506642182108012E-2</c:v>
                </c:pt>
                <c:pt idx="36">
                  <c:v>1.7509289834955984E-2</c:v>
                </c:pt>
                <c:pt idx="37">
                  <c:v>1.751750349069341E-2</c:v>
                </c:pt>
                <c:pt idx="38">
                  <c:v>1.7704388424725492E-2</c:v>
                </c:pt>
                <c:pt idx="39">
                  <c:v>1.7757875227738865E-2</c:v>
                </c:pt>
                <c:pt idx="40">
                  <c:v>1.7785513827910958E-2</c:v>
                </c:pt>
                <c:pt idx="41">
                  <c:v>1.7816132540087164E-2</c:v>
                </c:pt>
                <c:pt idx="42">
                  <c:v>1.7841223046432438E-2</c:v>
                </c:pt>
                <c:pt idx="43">
                  <c:v>1.7849301747292958E-2</c:v>
                </c:pt>
                <c:pt idx="44">
                  <c:v>1.7849700843375411E-2</c:v>
                </c:pt>
                <c:pt idx="45">
                  <c:v>1.7849212029905723E-2</c:v>
                </c:pt>
                <c:pt idx="46">
                  <c:v>1.7848742003707164E-2</c:v>
                </c:pt>
                <c:pt idx="47">
                  <c:v>1.7801828875746911E-2</c:v>
                </c:pt>
                <c:pt idx="48">
                  <c:v>1.7766862707635556E-2</c:v>
                </c:pt>
                <c:pt idx="49">
                  <c:v>1.774043644485896E-2</c:v>
                </c:pt>
                <c:pt idx="50">
                  <c:v>1.7638814426082099E-2</c:v>
                </c:pt>
                <c:pt idx="51">
                  <c:v>1.7538208469693024E-2</c:v>
                </c:pt>
                <c:pt idx="52">
                  <c:v>1.7503606625431399E-2</c:v>
                </c:pt>
                <c:pt idx="53">
                  <c:v>1.7223882405567735E-2</c:v>
                </c:pt>
                <c:pt idx="54">
                  <c:v>1.7190157703390607E-2</c:v>
                </c:pt>
                <c:pt idx="55">
                  <c:v>1.7073326559500491E-2</c:v>
                </c:pt>
                <c:pt idx="56">
                  <c:v>1.7069763831956561E-2</c:v>
                </c:pt>
                <c:pt idx="57">
                  <c:v>1.6983149497992105E-2</c:v>
                </c:pt>
                <c:pt idx="58">
                  <c:v>1.6592708485922671E-2</c:v>
                </c:pt>
                <c:pt idx="59">
                  <c:v>1.6137625318569174E-2</c:v>
                </c:pt>
                <c:pt idx="60">
                  <c:v>1.4615415126004064E-2</c:v>
                </c:pt>
                <c:pt idx="61">
                  <c:v>1.4561479854428414E-2</c:v>
                </c:pt>
                <c:pt idx="62">
                  <c:v>1.4330705561791881E-2</c:v>
                </c:pt>
                <c:pt idx="63">
                  <c:v>1.421737456776281E-2</c:v>
                </c:pt>
                <c:pt idx="64">
                  <c:v>1.4186170214278123E-2</c:v>
                </c:pt>
                <c:pt idx="65">
                  <c:v>1.4034565418844965E-2</c:v>
                </c:pt>
                <c:pt idx="66">
                  <c:v>1.3989852655023834E-2</c:v>
                </c:pt>
                <c:pt idx="67">
                  <c:v>1.3672005887395491E-2</c:v>
                </c:pt>
                <c:pt idx="68">
                  <c:v>1.3458557087314728E-2</c:v>
                </c:pt>
                <c:pt idx="69">
                  <c:v>1.3307664703553906E-2</c:v>
                </c:pt>
                <c:pt idx="70">
                  <c:v>1.2997890431017668E-2</c:v>
                </c:pt>
                <c:pt idx="71">
                  <c:v>1.2617018205549555E-2</c:v>
                </c:pt>
                <c:pt idx="72">
                  <c:v>1.239773700451049E-2</c:v>
                </c:pt>
                <c:pt idx="73">
                  <c:v>1.2235593394300694E-2</c:v>
                </c:pt>
                <c:pt idx="74">
                  <c:v>1.1398660892390703E-2</c:v>
                </c:pt>
                <c:pt idx="75">
                  <c:v>1.065683064284197E-2</c:v>
                </c:pt>
                <c:pt idx="76">
                  <c:v>1.0588022967526794E-2</c:v>
                </c:pt>
                <c:pt idx="77">
                  <c:v>1.0090896212561059E-2</c:v>
                </c:pt>
                <c:pt idx="78">
                  <c:v>9.8217058351650274E-3</c:v>
                </c:pt>
                <c:pt idx="79">
                  <c:v>9.6868751146995061E-3</c:v>
                </c:pt>
                <c:pt idx="80">
                  <c:v>9.1065171274793237E-3</c:v>
                </c:pt>
                <c:pt idx="81">
                  <c:v>8.6764893484466317E-3</c:v>
                </c:pt>
                <c:pt idx="82">
                  <c:v>7.1469669286265622E-3</c:v>
                </c:pt>
                <c:pt idx="83">
                  <c:v>5.7374891773421177E-3</c:v>
                </c:pt>
                <c:pt idx="84">
                  <c:v>5.6167535599124761E-3</c:v>
                </c:pt>
                <c:pt idx="85">
                  <c:v>4.4637482874480437E-3</c:v>
                </c:pt>
                <c:pt idx="86">
                  <c:v>3.0633762032094814E-3</c:v>
                </c:pt>
                <c:pt idx="87">
                  <c:v>1.7525423182417257E-3</c:v>
                </c:pt>
                <c:pt idx="88">
                  <c:v>1.3472120140958592E-3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BD-4FAE-AED5-F5E77B34B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31440"/>
        <c:axId val="1355430192"/>
      </c:scatterChart>
      <c:valAx>
        <c:axId val="135543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55430192"/>
        <c:crosses val="autoZero"/>
        <c:crossBetween val="midCat"/>
      </c:valAx>
      <c:valAx>
        <c:axId val="135543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5543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101600</xdr:colOff>
      <xdr:row>1</xdr:row>
      <xdr:rowOff>14287</xdr:rowOff>
    </xdr:from>
    <xdr:to>
      <xdr:col>12</xdr:col>
      <xdr:colOff>406400</xdr:colOff>
      <xdr:row>16</xdr:row>
      <xdr:rowOff>33337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67C933F-5BFD-4D56-889E-F0F07DE3D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68262</xdr:colOff>
      <xdr:row>19</xdr:row>
      <xdr:rowOff>160337</xdr:rowOff>
    </xdr:from>
    <xdr:to>
      <xdr:col>13</xdr:col>
      <xdr:colOff>373062</xdr:colOff>
      <xdr:row>34</xdr:row>
      <xdr:rowOff>182562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96B89B40-7EF6-4D27-BC23-B56B78A81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9525</xdr:colOff>
      <xdr:row>18</xdr:row>
      <xdr:rowOff>34925</xdr:rowOff>
    </xdr:from>
    <xdr:to>
      <xdr:col>20</xdr:col>
      <xdr:colOff>866775</xdr:colOff>
      <xdr:row>31</xdr:row>
      <xdr:rowOff>152400</xdr:rowOff>
    </xdr:to>
    <xdr:pic>
      <xdr:nvPicPr>
        <xdr:cNvPr id="5" name="Afbeelding 4" descr="Normal Distribution - A Plus Topper">
          <a:extLst>
            <a:ext uri="{FF2B5EF4-FFF2-40B4-BE49-F238E27FC236}">
              <a16:creationId xmlns:a16="http://schemas.microsoft.com/office/drawing/2014/main" id="{D99A98E9-D766-4289-9DEE-5B33BE035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3292475"/>
          <a:ext cx="4762500" cy="247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F2EE-A951-439A-A100-1EDB87C3D56F}">
  <dimension ref="A1:I17"/>
  <sheetViews>
    <sheetView workbookViewId="0">
      <selection activeCell="D11" sqref="D11"/>
    </sheetView>
  </sheetViews>
  <sheetFormatPr defaultRowHeight="14.5" x14ac:dyDescent="0.35"/>
  <cols>
    <col min="1" max="1" width="17.7265625" customWidth="1"/>
    <col min="9" max="9" width="12.54296875" customWidth="1"/>
  </cols>
  <sheetData>
    <row r="1" spans="1:9" ht="21" x14ac:dyDescent="0.5">
      <c r="A1" s="1" t="s">
        <v>0</v>
      </c>
      <c r="B1" s="1"/>
    </row>
    <row r="3" spans="1:9" x14ac:dyDescent="0.35">
      <c r="A3" s="3" t="s">
        <v>5</v>
      </c>
      <c r="B3" s="3"/>
      <c r="C3" s="3"/>
      <c r="D3" s="3"/>
      <c r="F3" s="3" t="s">
        <v>6</v>
      </c>
      <c r="G3" s="3"/>
      <c r="H3" s="3"/>
      <c r="I3" s="3" t="s">
        <v>16</v>
      </c>
    </row>
    <row r="4" spans="1:9" x14ac:dyDescent="0.35">
      <c r="A4" t="s">
        <v>1</v>
      </c>
      <c r="B4">
        <v>15900</v>
      </c>
      <c r="C4" s="21">
        <f>B4/B8</f>
        <v>4.3147896879240165E-2</v>
      </c>
      <c r="D4" s="21">
        <f>C4/SUM($C$4:$C$5)</f>
        <v>0.34193548387096773</v>
      </c>
      <c r="F4" t="s">
        <v>1</v>
      </c>
      <c r="G4">
        <v>15900</v>
      </c>
      <c r="H4" s="21">
        <f>G4/$G$9</f>
        <v>4.6060254924681347E-2</v>
      </c>
      <c r="I4" s="5">
        <f>H3+H4</f>
        <v>4.6060254924681347E-2</v>
      </c>
    </row>
    <row r="5" spans="1:9" x14ac:dyDescent="0.35">
      <c r="A5" t="s">
        <v>2</v>
      </c>
      <c r="B5">
        <v>30600</v>
      </c>
      <c r="C5" s="21">
        <f>B5/B8</f>
        <v>8.3039348710990502E-2</v>
      </c>
      <c r="D5" s="21">
        <f>C5/SUM($C$4:$C$5)</f>
        <v>0.65806451612903216</v>
      </c>
      <c r="E5" s="21">
        <f>B5/G9</f>
        <v>8.8644264194669753E-2</v>
      </c>
      <c r="F5" t="s">
        <v>9</v>
      </c>
      <c r="G5">
        <f>24200</f>
        <v>24200</v>
      </c>
      <c r="H5" s="21">
        <f>G5/$G$9</f>
        <v>7.0104287369640791E-2</v>
      </c>
      <c r="I5" s="5">
        <f>H4+H5</f>
        <v>0.11616454229432213</v>
      </c>
    </row>
    <row r="6" spans="1:9" x14ac:dyDescent="0.35">
      <c r="A6" t="s">
        <v>3</v>
      </c>
      <c r="B6">
        <v>322000</v>
      </c>
      <c r="C6" s="21">
        <f>B6/B8</f>
        <v>0.87381275440976935</v>
      </c>
      <c r="D6" s="21"/>
      <c r="F6" t="s">
        <v>8</v>
      </c>
      <c r="G6">
        <v>136100</v>
      </c>
      <c r="H6" s="21">
        <f>G6/$G$9</f>
        <v>0.39426419466975665</v>
      </c>
      <c r="I6" s="5">
        <f>I5+H6</f>
        <v>0.51042873696407876</v>
      </c>
    </row>
    <row r="7" spans="1:9" x14ac:dyDescent="0.35">
      <c r="C7" s="4"/>
      <c r="D7" s="4"/>
      <c r="F7" t="s">
        <v>7</v>
      </c>
      <c r="G7">
        <v>169000</v>
      </c>
      <c r="H7" s="21">
        <f>G7/$G$9</f>
        <v>0.48957126303592119</v>
      </c>
      <c r="I7" s="5">
        <f>I6+H7</f>
        <v>1</v>
      </c>
    </row>
    <row r="8" spans="1:9" x14ac:dyDescent="0.35">
      <c r="A8" s="2" t="s">
        <v>4</v>
      </c>
      <c r="B8">
        <f>SUM(B4:B6)</f>
        <v>368500</v>
      </c>
      <c r="I8" s="5"/>
    </row>
    <row r="9" spans="1:9" x14ac:dyDescent="0.35">
      <c r="F9" s="2" t="s">
        <v>10</v>
      </c>
      <c r="G9">
        <f>SUM(G4:G7)</f>
        <v>345200</v>
      </c>
    </row>
    <row r="11" spans="1:9" x14ac:dyDescent="0.35">
      <c r="F11" s="3" t="s">
        <v>11</v>
      </c>
      <c r="G11" s="3"/>
      <c r="H11" s="3"/>
      <c r="I11" s="3" t="s">
        <v>16</v>
      </c>
    </row>
    <row r="12" spans="1:9" x14ac:dyDescent="0.35">
      <c r="F12" t="s">
        <v>14</v>
      </c>
      <c r="G12">
        <v>6400</v>
      </c>
      <c r="H12" s="4">
        <f>G12/$G$17</f>
        <v>4.8521607278241091E-2</v>
      </c>
      <c r="I12" s="5">
        <f>H12</f>
        <v>4.8521607278241091E-2</v>
      </c>
    </row>
    <row r="13" spans="1:9" x14ac:dyDescent="0.35">
      <c r="F13" t="s">
        <v>12</v>
      </c>
      <c r="G13">
        <v>62900</v>
      </c>
      <c r="H13" s="4">
        <f>G13/$G$17</f>
        <v>0.47687642153146326</v>
      </c>
      <c r="I13" s="5">
        <f>H13+H12</f>
        <v>0.52539802880970432</v>
      </c>
    </row>
    <row r="14" spans="1:9" x14ac:dyDescent="0.35">
      <c r="F14" t="s">
        <v>13</v>
      </c>
      <c r="G14">
        <v>44000</v>
      </c>
      <c r="H14" s="4">
        <f>G14/$G$17</f>
        <v>0.33358605003790753</v>
      </c>
      <c r="I14" s="5">
        <f>H14+I13</f>
        <v>0.85898407884761185</v>
      </c>
    </row>
    <row r="15" spans="1:9" x14ac:dyDescent="0.35">
      <c r="F15" t="s">
        <v>7</v>
      </c>
      <c r="G15">
        <v>18600</v>
      </c>
      <c r="H15" s="4">
        <f>G15/$G$17</f>
        <v>0.14101592115238817</v>
      </c>
      <c r="I15" s="5">
        <f>H15+I14</f>
        <v>1</v>
      </c>
    </row>
    <row r="17" spans="6:7" x14ac:dyDescent="0.35">
      <c r="F17" s="2" t="s">
        <v>15</v>
      </c>
      <c r="G17">
        <f>SUM(G12:G15)</f>
        <v>131900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2D17-0F43-4E80-8B6A-FD8106BDB57A}">
  <dimension ref="A1:T43"/>
  <sheetViews>
    <sheetView tabSelected="1" workbookViewId="0">
      <selection activeCell="H6" sqref="H6"/>
    </sheetView>
  </sheetViews>
  <sheetFormatPr defaultRowHeight="14.5" x14ac:dyDescent="0.35"/>
  <cols>
    <col min="1" max="1" width="19" customWidth="1"/>
    <col min="2" max="2" width="23.26953125" customWidth="1"/>
    <col min="3" max="3" width="16.90625" customWidth="1"/>
    <col min="4" max="4" width="17.81640625" customWidth="1"/>
    <col min="5" max="5" width="17.36328125" customWidth="1"/>
    <col min="8" max="8" width="11.90625" customWidth="1"/>
  </cols>
  <sheetData>
    <row r="1" spans="1:20" x14ac:dyDescent="0.35">
      <c r="A1" s="3" t="s">
        <v>17</v>
      </c>
      <c r="B1" s="3"/>
      <c r="C1" s="3"/>
      <c r="D1" s="3"/>
      <c r="E1" s="3"/>
      <c r="F1" s="3"/>
    </row>
    <row r="2" spans="1:20" x14ac:dyDescent="0.35">
      <c r="A2" t="s">
        <v>18</v>
      </c>
      <c r="D2" s="4">
        <v>0.43</v>
      </c>
      <c r="E2" s="5">
        <f>D2</f>
        <v>0.43</v>
      </c>
    </row>
    <row r="3" spans="1:20" x14ac:dyDescent="0.35">
      <c r="A3" t="s">
        <v>19</v>
      </c>
      <c r="D3" s="4">
        <v>0.27</v>
      </c>
      <c r="E3" s="5">
        <f>D3+E2</f>
        <v>0.7</v>
      </c>
    </row>
    <row r="4" spans="1:20" x14ac:dyDescent="0.35">
      <c r="A4" t="s">
        <v>20</v>
      </c>
      <c r="D4" s="4">
        <v>0.21</v>
      </c>
      <c r="E4" s="5">
        <f>D4+E3</f>
        <v>0.90999999999999992</v>
      </c>
      <c r="G4" s="6"/>
    </row>
    <row r="5" spans="1:20" x14ac:dyDescent="0.35">
      <c r="A5" t="s">
        <v>21</v>
      </c>
      <c r="D5" s="4">
        <v>0.09</v>
      </c>
      <c r="E5" s="5">
        <f>D5+E4</f>
        <v>0.99999999999999989</v>
      </c>
    </row>
    <row r="6" spans="1:20" x14ac:dyDescent="0.35">
      <c r="D6" s="4"/>
      <c r="E6" s="5"/>
    </row>
    <row r="7" spans="1:20" ht="15" thickBot="1" x14ac:dyDescent="0.4">
      <c r="M7" s="20" t="s">
        <v>80</v>
      </c>
      <c r="N7" s="20"/>
      <c r="O7" s="20"/>
      <c r="P7" s="20"/>
    </row>
    <row r="8" spans="1:20" x14ac:dyDescent="0.35">
      <c r="M8" s="22" t="s">
        <v>81</v>
      </c>
      <c r="N8" s="22"/>
      <c r="O8" s="22"/>
      <c r="P8" s="22"/>
      <c r="Q8" s="22"/>
      <c r="R8" s="22"/>
      <c r="S8" s="22"/>
      <c r="T8" s="22"/>
    </row>
    <row r="9" spans="1:20" x14ac:dyDescent="0.35">
      <c r="A9" s="7" t="s">
        <v>55</v>
      </c>
      <c r="B9" s="7"/>
      <c r="C9" s="7"/>
      <c r="D9" s="7"/>
      <c r="E9" s="7"/>
      <c r="F9" s="7"/>
      <c r="M9" s="22"/>
      <c r="N9" s="22"/>
      <c r="O9" s="22"/>
      <c r="P9" s="22"/>
      <c r="Q9" s="22"/>
      <c r="R9" s="22"/>
      <c r="S9" s="22"/>
      <c r="T9" s="22"/>
    </row>
    <row r="10" spans="1:20" x14ac:dyDescent="0.35">
      <c r="B10" t="s">
        <v>56</v>
      </c>
      <c r="C10" t="s">
        <v>18</v>
      </c>
      <c r="D10" t="s">
        <v>19</v>
      </c>
      <c r="E10" t="s">
        <v>20</v>
      </c>
      <c r="F10" t="s">
        <v>21</v>
      </c>
      <c r="M10" s="22"/>
      <c r="N10" s="22"/>
      <c r="O10" s="22"/>
      <c r="P10" s="22"/>
      <c r="Q10" s="22"/>
      <c r="R10" s="22"/>
      <c r="S10" s="22"/>
      <c r="T10" s="22"/>
    </row>
    <row r="11" spans="1:20" x14ac:dyDescent="0.35">
      <c r="A11" s="2" t="s">
        <v>40</v>
      </c>
      <c r="B11" s="2"/>
      <c r="H11" t="s">
        <v>43</v>
      </c>
      <c r="I11">
        <v>12</v>
      </c>
      <c r="M11" s="22"/>
      <c r="N11" s="22"/>
      <c r="O11" s="22"/>
      <c r="P11" s="22"/>
      <c r="Q11" s="22"/>
      <c r="R11" s="22"/>
      <c r="S11" s="22"/>
      <c r="T11" s="22"/>
    </row>
    <row r="12" spans="1:20" x14ac:dyDescent="0.35">
      <c r="A12" t="s">
        <v>28</v>
      </c>
      <c r="B12">
        <v>5.86</v>
      </c>
      <c r="C12">
        <v>4.38</v>
      </c>
      <c r="D12">
        <v>4.25</v>
      </c>
      <c r="E12">
        <v>8.39</v>
      </c>
      <c r="F12">
        <f>(10.9*7+13.63*3)/10</f>
        <v>11.718999999999999</v>
      </c>
      <c r="M12" s="22"/>
      <c r="N12" s="22"/>
      <c r="O12" s="22"/>
      <c r="P12" s="22"/>
      <c r="Q12" s="22"/>
      <c r="R12" s="22"/>
      <c r="S12" s="22"/>
      <c r="T12" s="22"/>
    </row>
    <row r="13" spans="1:20" x14ac:dyDescent="0.35">
      <c r="A13" t="s">
        <v>41</v>
      </c>
      <c r="B13">
        <v>5.14</v>
      </c>
      <c r="C13">
        <v>4.01</v>
      </c>
      <c r="D13">
        <v>3.63</v>
      </c>
      <c r="E13">
        <v>5.23</v>
      </c>
      <c r="F13">
        <f>(6.37*7+7.24*3)/10</f>
        <v>6.6310000000000002</v>
      </c>
      <c r="M13" s="22"/>
      <c r="N13" s="22"/>
      <c r="O13" s="22"/>
      <c r="P13" s="22"/>
      <c r="Q13" s="22"/>
      <c r="R13" s="22"/>
      <c r="S13" s="22"/>
      <c r="T13" s="22"/>
    </row>
    <row r="14" spans="1:20" x14ac:dyDescent="0.35">
      <c r="A14" s="19" t="s">
        <v>77</v>
      </c>
      <c r="C14">
        <f>C12-$B$12</f>
        <v>-1.4800000000000004</v>
      </c>
      <c r="D14">
        <f t="shared" ref="D14:F14" si="0">D12-$B$12</f>
        <v>-1.6100000000000003</v>
      </c>
      <c r="E14">
        <f t="shared" si="0"/>
        <v>2.5300000000000002</v>
      </c>
      <c r="F14">
        <f t="shared" si="0"/>
        <v>5.8589999999999991</v>
      </c>
      <c r="M14" s="22"/>
      <c r="N14" s="22"/>
      <c r="O14" s="22"/>
      <c r="P14" s="22"/>
      <c r="Q14" s="22"/>
      <c r="R14" s="22"/>
      <c r="S14" s="22"/>
      <c r="T14" s="22"/>
    </row>
    <row r="15" spans="1:20" x14ac:dyDescent="0.35">
      <c r="A15" t="s">
        <v>78</v>
      </c>
      <c r="C15">
        <f>C14*$I$11</f>
        <v>-17.760000000000005</v>
      </c>
      <c r="D15">
        <f t="shared" ref="D15:F15" si="1">D14*$I$11</f>
        <v>-19.320000000000004</v>
      </c>
      <c r="E15">
        <f t="shared" si="1"/>
        <v>30.360000000000003</v>
      </c>
      <c r="F15">
        <f t="shared" si="1"/>
        <v>70.307999999999993</v>
      </c>
      <c r="M15" s="22"/>
      <c r="N15" s="22"/>
      <c r="O15" s="22"/>
      <c r="P15" s="22"/>
      <c r="Q15" s="22"/>
      <c r="R15" s="22"/>
      <c r="S15" s="22"/>
      <c r="T15" s="22"/>
    </row>
    <row r="16" spans="1:20" x14ac:dyDescent="0.35">
      <c r="M16" s="22"/>
      <c r="N16" s="22"/>
      <c r="O16" s="22"/>
      <c r="P16" s="22"/>
      <c r="Q16" s="22"/>
      <c r="R16" s="22"/>
      <c r="S16" s="22"/>
      <c r="T16" s="22"/>
    </row>
    <row r="17" spans="1:20" x14ac:dyDescent="0.35">
      <c r="A17" t="s">
        <v>42</v>
      </c>
      <c r="B17" s="15">
        <f>B12*$I$11</f>
        <v>70.320000000000007</v>
      </c>
      <c r="C17">
        <f>C12*$I$11</f>
        <v>52.56</v>
      </c>
      <c r="D17">
        <f t="shared" ref="D17:F17" si="2">D12*$I$11</f>
        <v>51</v>
      </c>
      <c r="E17">
        <f t="shared" si="2"/>
        <v>100.68</v>
      </c>
      <c r="F17">
        <f t="shared" si="2"/>
        <v>140.62799999999999</v>
      </c>
      <c r="M17" s="22"/>
      <c r="N17" s="22"/>
      <c r="O17" s="22"/>
      <c r="P17" s="22"/>
      <c r="Q17" s="22"/>
      <c r="R17" s="22"/>
      <c r="S17" s="22"/>
      <c r="T17" s="22"/>
    </row>
    <row r="18" spans="1:20" x14ac:dyDescent="0.35">
      <c r="B18">
        <f>B13*$I$11</f>
        <v>61.679999999999993</v>
      </c>
      <c r="C18">
        <f>C13*$I$11</f>
        <v>48.12</v>
      </c>
      <c r="D18">
        <f t="shared" ref="D18:F18" si="3">D13*$I$11</f>
        <v>43.56</v>
      </c>
      <c r="E18">
        <f t="shared" si="3"/>
        <v>62.760000000000005</v>
      </c>
      <c r="F18">
        <f t="shared" si="3"/>
        <v>79.572000000000003</v>
      </c>
      <c r="M18" s="22"/>
      <c r="N18" s="22"/>
      <c r="O18" s="22"/>
      <c r="P18" s="22"/>
      <c r="Q18" s="22"/>
      <c r="R18" s="22"/>
      <c r="S18" s="22"/>
      <c r="T18" s="22"/>
    </row>
    <row r="19" spans="1:20" x14ac:dyDescent="0.35">
      <c r="M19" s="22"/>
      <c r="N19" s="22"/>
      <c r="O19" s="22"/>
      <c r="P19" s="22"/>
      <c r="Q19" s="22"/>
      <c r="R19" s="22"/>
      <c r="S19" s="22"/>
      <c r="T19" s="22"/>
    </row>
    <row r="20" spans="1:20" x14ac:dyDescent="0.35">
      <c r="B20" t="s">
        <v>82</v>
      </c>
      <c r="C20" s="4">
        <f>(C17-$B$17)/$B$17</f>
        <v>-0.25255972696245738</v>
      </c>
      <c r="D20" s="4">
        <f>(D17-$B$17)/$B$17</f>
        <v>-0.27474402730375436</v>
      </c>
      <c r="E20" s="4">
        <f>(E17-$B$17)/$B$17</f>
        <v>0.43174061433447092</v>
      </c>
      <c r="F20" s="4">
        <f t="shared" ref="F20" si="4">(F17-$B$17)/$B$17</f>
        <v>0.99982935153583574</v>
      </c>
      <c r="M20" s="22"/>
      <c r="N20" s="22"/>
      <c r="O20" s="22"/>
      <c r="P20" s="22"/>
      <c r="Q20" s="22"/>
      <c r="R20" s="22"/>
      <c r="S20" s="22"/>
      <c r="T20" s="22"/>
    </row>
    <row r="21" spans="1:20" x14ac:dyDescent="0.35">
      <c r="A21" s="10" t="s">
        <v>44</v>
      </c>
      <c r="B21" s="10"/>
      <c r="C21" s="10"/>
      <c r="D21" s="10"/>
      <c r="E21" s="10"/>
      <c r="F21" s="10"/>
      <c r="M21" s="22"/>
      <c r="N21" s="22"/>
      <c r="O21" s="22"/>
      <c r="P21" s="22"/>
      <c r="Q21" s="22"/>
      <c r="R21" s="22"/>
      <c r="S21" s="22"/>
      <c r="T21" s="22"/>
    </row>
    <row r="22" spans="1:20" x14ac:dyDescent="0.35">
      <c r="C22" t="s">
        <v>47</v>
      </c>
      <c r="D22" s="2" t="s">
        <v>46</v>
      </c>
      <c r="M22" s="22"/>
      <c r="N22" s="22"/>
      <c r="O22" s="22"/>
      <c r="P22" s="22"/>
      <c r="Q22" s="22"/>
      <c r="R22" s="22"/>
      <c r="S22" s="22"/>
      <c r="T22" s="22"/>
    </row>
    <row r="23" spans="1:20" x14ac:dyDescent="0.35">
      <c r="A23" s="2" t="s">
        <v>45</v>
      </c>
      <c r="B23" s="2"/>
      <c r="C23">
        <f>322*1000*1000</f>
        <v>322000000</v>
      </c>
      <c r="D23" t="s">
        <v>48</v>
      </c>
      <c r="M23" s="22"/>
      <c r="N23" s="22"/>
      <c r="O23" s="22"/>
      <c r="P23" s="22"/>
      <c r="Q23" s="22"/>
      <c r="R23" s="22"/>
      <c r="S23" s="22"/>
      <c r="T23" s="22"/>
    </row>
    <row r="24" spans="1:20" x14ac:dyDescent="0.35">
      <c r="A24" s="2" t="s">
        <v>49</v>
      </c>
      <c r="B24" s="2"/>
      <c r="C24">
        <f>30.6*1000*1000</f>
        <v>30600000</v>
      </c>
      <c r="D24" t="s">
        <v>48</v>
      </c>
      <c r="M24" s="22"/>
      <c r="N24" s="22"/>
      <c r="O24" s="22"/>
      <c r="P24" s="22"/>
      <c r="Q24" s="22"/>
      <c r="R24" s="22"/>
      <c r="S24" s="22"/>
      <c r="T24" s="22"/>
    </row>
    <row r="25" spans="1:20" x14ac:dyDescent="0.35">
      <c r="A25" s="11" t="s">
        <v>52</v>
      </c>
      <c r="B25" s="11"/>
      <c r="C25">
        <f>SUM(C23:C24)</f>
        <v>352600000</v>
      </c>
      <c r="M25" s="22"/>
      <c r="N25" s="22"/>
      <c r="O25" s="22"/>
      <c r="P25" s="22"/>
      <c r="Q25" s="22"/>
      <c r="R25" s="22"/>
      <c r="S25" s="22"/>
      <c r="T25" s="22"/>
    </row>
    <row r="26" spans="1:20" x14ac:dyDescent="0.35">
      <c r="M26" s="22"/>
      <c r="N26" s="22"/>
      <c r="O26" s="22"/>
      <c r="P26" s="22"/>
      <c r="Q26" s="22"/>
      <c r="R26" s="22"/>
      <c r="S26" s="22"/>
      <c r="T26" s="22"/>
    </row>
    <row r="27" spans="1:20" x14ac:dyDescent="0.35">
      <c r="A27" t="s">
        <v>53</v>
      </c>
      <c r="C27" s="9">
        <f>C25/C32</f>
        <v>20.521495072978766</v>
      </c>
      <c r="M27" s="22"/>
      <c r="N27" s="22"/>
      <c r="O27" s="22"/>
      <c r="P27" s="22"/>
      <c r="Q27" s="22"/>
      <c r="R27" s="22"/>
      <c r="S27" s="22"/>
      <c r="T27" s="22"/>
    </row>
    <row r="28" spans="1:20" ht="15" thickBot="1" x14ac:dyDescent="0.4">
      <c r="A28" t="s">
        <v>61</v>
      </c>
      <c r="C28">
        <f>C27/B17</f>
        <v>0.29183013471243974</v>
      </c>
      <c r="E28" s="15" t="s">
        <v>75</v>
      </c>
      <c r="M28" s="22"/>
      <c r="N28" s="22"/>
      <c r="O28" s="22"/>
      <c r="P28" s="22"/>
      <c r="Q28" s="22"/>
      <c r="R28" s="22"/>
      <c r="S28" s="22"/>
      <c r="T28" s="22"/>
    </row>
    <row r="29" spans="1:20" ht="15" thickBot="1" x14ac:dyDescent="0.4">
      <c r="A29" s="16" t="s">
        <v>76</v>
      </c>
      <c r="B29" s="17"/>
      <c r="C29" s="18">
        <f>C27/0.3</f>
        <v>68.404983576595896</v>
      </c>
      <c r="E29" s="15" t="s">
        <v>79</v>
      </c>
      <c r="M29" s="22"/>
      <c r="N29" s="22"/>
      <c r="O29" s="22"/>
      <c r="P29" s="22"/>
      <c r="Q29" s="22"/>
      <c r="R29" s="22"/>
      <c r="S29" s="22"/>
      <c r="T29" s="22"/>
    </row>
    <row r="30" spans="1:20" x14ac:dyDescent="0.35">
      <c r="C30">
        <f>C27/46</f>
        <v>0.44611945810823406</v>
      </c>
      <c r="M30" s="22"/>
      <c r="N30" s="22"/>
      <c r="O30" s="22"/>
      <c r="P30" s="22"/>
      <c r="Q30" s="22"/>
      <c r="R30" s="22"/>
      <c r="S30" s="22"/>
      <c r="T30" s="22"/>
    </row>
    <row r="31" spans="1:20" x14ac:dyDescent="0.35">
      <c r="M31" s="22"/>
      <c r="N31" s="22"/>
      <c r="O31" s="22"/>
      <c r="P31" s="22"/>
      <c r="Q31" s="22"/>
      <c r="R31" s="22"/>
      <c r="S31" s="22"/>
      <c r="T31" s="22"/>
    </row>
    <row r="32" spans="1:20" x14ac:dyDescent="0.35">
      <c r="A32" t="s">
        <v>50</v>
      </c>
      <c r="C32">
        <v>17181984</v>
      </c>
      <c r="D32" t="s">
        <v>51</v>
      </c>
      <c r="M32" s="22"/>
      <c r="N32" s="22"/>
      <c r="O32" s="22"/>
      <c r="P32" s="22"/>
      <c r="Q32" s="22"/>
      <c r="R32" s="22"/>
      <c r="S32" s="22"/>
      <c r="T32" s="22"/>
    </row>
    <row r="33" spans="1:13" x14ac:dyDescent="0.35">
      <c r="A33" s="10" t="s">
        <v>57</v>
      </c>
      <c r="B33" s="10"/>
      <c r="C33" s="10"/>
      <c r="D33" s="10"/>
      <c r="E33" s="10"/>
      <c r="F33" s="10"/>
    </row>
    <row r="34" spans="1:13" x14ac:dyDescent="0.35">
      <c r="A34" t="s">
        <v>58</v>
      </c>
      <c r="B34">
        <f>365*1000*1000</f>
        <v>365000000</v>
      </c>
    </row>
    <row r="35" spans="1:13" x14ac:dyDescent="0.35">
      <c r="A35" t="s">
        <v>59</v>
      </c>
      <c r="B35">
        <f>B34/C32</f>
        <v>21.243181229827709</v>
      </c>
    </row>
    <row r="36" spans="1:13" x14ac:dyDescent="0.35">
      <c r="A36" t="s">
        <v>60</v>
      </c>
      <c r="B36">
        <v>123</v>
      </c>
    </row>
    <row r="38" spans="1:13" x14ac:dyDescent="0.35">
      <c r="A38" s="2" t="s">
        <v>54</v>
      </c>
      <c r="B38">
        <f>B35/123</f>
        <v>0.17270879048640414</v>
      </c>
    </row>
    <row r="41" spans="1:13" ht="16" x14ac:dyDescent="0.45">
      <c r="A41" t="s">
        <v>72</v>
      </c>
      <c r="B41" s="12" t="s">
        <v>62</v>
      </c>
      <c r="C41" s="12" t="s">
        <v>63</v>
      </c>
      <c r="D41" s="12" t="s">
        <v>64</v>
      </c>
      <c r="E41" s="12" t="s">
        <v>65</v>
      </c>
      <c r="F41" s="12" t="s">
        <v>66</v>
      </c>
      <c r="G41" s="12" t="s">
        <v>67</v>
      </c>
      <c r="H41" s="12" t="s">
        <v>68</v>
      </c>
      <c r="I41" s="12" t="s">
        <v>69</v>
      </c>
      <c r="J41" s="12" t="s">
        <v>70</v>
      </c>
      <c r="K41" s="12" t="s">
        <v>71</v>
      </c>
      <c r="M41" s="14" t="s">
        <v>56</v>
      </c>
    </row>
    <row r="42" spans="1:13" ht="16" x14ac:dyDescent="0.45">
      <c r="A42" t="s">
        <v>74</v>
      </c>
      <c r="B42" s="13">
        <v>200</v>
      </c>
      <c r="C42" s="13">
        <v>750</v>
      </c>
      <c r="D42" s="13">
        <v>150</v>
      </c>
      <c r="E42" s="13">
        <v>550</v>
      </c>
      <c r="F42" s="13">
        <v>240</v>
      </c>
      <c r="G42" s="13">
        <v>120</v>
      </c>
      <c r="H42" s="13">
        <v>350</v>
      </c>
      <c r="I42" s="13">
        <v>75</v>
      </c>
      <c r="J42" s="13">
        <v>450</v>
      </c>
      <c r="K42" s="13">
        <v>250</v>
      </c>
      <c r="M42">
        <f>AVERAGE(B42:K42)</f>
        <v>313.5</v>
      </c>
    </row>
    <row r="43" spans="1:13" x14ac:dyDescent="0.35">
      <c r="A43" t="s">
        <v>73</v>
      </c>
      <c r="B43">
        <f>B42/1000</f>
        <v>0.2</v>
      </c>
      <c r="C43">
        <f t="shared" ref="C43:K43" si="5">C42/1000</f>
        <v>0.75</v>
      </c>
      <c r="D43">
        <f t="shared" si="5"/>
        <v>0.15</v>
      </c>
      <c r="E43">
        <f t="shared" si="5"/>
        <v>0.55000000000000004</v>
      </c>
      <c r="F43">
        <f t="shared" si="5"/>
        <v>0.24</v>
      </c>
      <c r="G43">
        <f t="shared" si="5"/>
        <v>0.12</v>
      </c>
      <c r="H43">
        <f t="shared" si="5"/>
        <v>0.35</v>
      </c>
      <c r="I43">
        <f t="shared" si="5"/>
        <v>7.4999999999999997E-2</v>
      </c>
      <c r="J43">
        <f t="shared" si="5"/>
        <v>0.45</v>
      </c>
      <c r="K43">
        <f t="shared" si="5"/>
        <v>0.25</v>
      </c>
      <c r="M43" s="15">
        <f>AVERAGE(B43:K43)</f>
        <v>0.3135</v>
      </c>
    </row>
  </sheetData>
  <mergeCells count="1">
    <mergeCell ref="M8:T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A738-B898-477D-89FB-FCE9833D6929}">
  <dimension ref="A1:M3"/>
  <sheetViews>
    <sheetView workbookViewId="0">
      <selection activeCell="F16" sqref="F16"/>
    </sheetView>
  </sheetViews>
  <sheetFormatPr defaultRowHeight="14.5" x14ac:dyDescent="0.35"/>
  <cols>
    <col min="1" max="1" width="14.36328125" customWidth="1"/>
  </cols>
  <sheetData>
    <row r="1" spans="1:13" ht="16" x14ac:dyDescent="0.45">
      <c r="A1" t="s">
        <v>72</v>
      </c>
      <c r="B1" s="12" t="s">
        <v>62</v>
      </c>
      <c r="C1" s="12" t="s">
        <v>63</v>
      </c>
      <c r="D1" s="12" t="s">
        <v>64</v>
      </c>
      <c r="E1" s="12" t="s">
        <v>65</v>
      </c>
      <c r="F1" s="12" t="s">
        <v>66</v>
      </c>
      <c r="G1" s="12" t="s">
        <v>67</v>
      </c>
      <c r="H1" s="12" t="s">
        <v>68</v>
      </c>
      <c r="I1" s="12" t="s">
        <v>69</v>
      </c>
      <c r="J1" s="12" t="s">
        <v>70</v>
      </c>
      <c r="K1" s="12" t="s">
        <v>71</v>
      </c>
      <c r="M1" s="14" t="s">
        <v>56</v>
      </c>
    </row>
    <row r="2" spans="1:13" ht="16" x14ac:dyDescent="0.45">
      <c r="A2" t="s">
        <v>74</v>
      </c>
      <c r="B2" s="13">
        <v>200</v>
      </c>
      <c r="C2" s="13">
        <v>750</v>
      </c>
      <c r="D2" s="13">
        <v>150</v>
      </c>
      <c r="E2" s="13">
        <v>550</v>
      </c>
      <c r="F2" s="13">
        <v>240</v>
      </c>
      <c r="G2" s="13">
        <v>120</v>
      </c>
      <c r="H2" s="13">
        <v>350</v>
      </c>
      <c r="I2" s="13">
        <v>75</v>
      </c>
      <c r="J2" s="13">
        <v>450</v>
      </c>
      <c r="K2" s="13">
        <v>250</v>
      </c>
      <c r="M2">
        <f>AVERAGE(B2:K2)</f>
        <v>313.5</v>
      </c>
    </row>
    <row r="3" spans="1:13" x14ac:dyDescent="0.35">
      <c r="A3" t="s">
        <v>73</v>
      </c>
      <c r="B3">
        <f>B2/1000</f>
        <v>0.2</v>
      </c>
      <c r="C3">
        <f t="shared" ref="C3:K3" si="0">C2/1000</f>
        <v>0.75</v>
      </c>
      <c r="D3">
        <f t="shared" si="0"/>
        <v>0.15</v>
      </c>
      <c r="E3">
        <f t="shared" si="0"/>
        <v>0.55000000000000004</v>
      </c>
      <c r="F3">
        <f t="shared" si="0"/>
        <v>0.24</v>
      </c>
      <c r="G3">
        <f t="shared" si="0"/>
        <v>0.12</v>
      </c>
      <c r="H3">
        <f t="shared" si="0"/>
        <v>0.35</v>
      </c>
      <c r="I3">
        <f t="shared" si="0"/>
        <v>7.4999999999999997E-2</v>
      </c>
      <c r="J3">
        <f t="shared" si="0"/>
        <v>0.45</v>
      </c>
      <c r="K3">
        <f t="shared" si="0"/>
        <v>0.25</v>
      </c>
      <c r="M3">
        <f>AVERAGE(B3:K3)</f>
        <v>0.3135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F98F-E923-4AC4-96DA-611A456ACB17}">
  <dimension ref="A1:K90"/>
  <sheetViews>
    <sheetView workbookViewId="0">
      <selection activeCell="O10" sqref="O10"/>
    </sheetView>
  </sheetViews>
  <sheetFormatPr defaultRowHeight="14.5" x14ac:dyDescent="0.35"/>
  <cols>
    <col min="1" max="1" width="18.1796875" customWidth="1"/>
  </cols>
  <sheetData>
    <row r="1" spans="1:11" x14ac:dyDescent="0.35">
      <c r="A1" t="s">
        <v>22</v>
      </c>
      <c r="E1" t="s">
        <v>26</v>
      </c>
      <c r="J1" t="s">
        <v>27</v>
      </c>
    </row>
    <row r="2" spans="1:11" x14ac:dyDescent="0.35">
      <c r="A2" t="s">
        <v>23</v>
      </c>
      <c r="B2">
        <v>13.24</v>
      </c>
      <c r="C2" t="s">
        <v>25</v>
      </c>
      <c r="E2">
        <f t="shared" ref="E2:E33" ca="1" si="0">_xlfn.NORM.INV(RAND(),$B$2,$B$3)</f>
        <v>3.5618230139163227</v>
      </c>
      <c r="G2">
        <v>46.276907040361614</v>
      </c>
      <c r="H2" cm="1">
        <f t="array" ref="H2">_xlfn.IFS(G2&gt;0,G2)</f>
        <v>46.276907040361614</v>
      </c>
      <c r="J2" t="s">
        <v>28</v>
      </c>
      <c r="K2">
        <f>AVERAGE(G2:G90)</f>
        <v>12.019166196511815</v>
      </c>
    </row>
    <row r="3" spans="1:11" x14ac:dyDescent="0.35">
      <c r="A3" t="s">
        <v>24</v>
      </c>
      <c r="B3">
        <v>22.35</v>
      </c>
      <c r="C3" t="s">
        <v>25</v>
      </c>
      <c r="E3">
        <f t="shared" ca="1" si="0"/>
        <v>-37.803957673454214</v>
      </c>
      <c r="G3">
        <v>19.192900048353103</v>
      </c>
      <c r="H3" cm="1">
        <f t="array" ref="H3">_xlfn.IFS(G3&gt;0,G3,G3&lt;0,0)</f>
        <v>19.192900048353103</v>
      </c>
      <c r="J3" t="s">
        <v>29</v>
      </c>
      <c r="K3">
        <f>STDEV(G2:G90)</f>
        <v>22.737974369635165</v>
      </c>
    </row>
    <row r="4" spans="1:11" x14ac:dyDescent="0.35">
      <c r="E4">
        <f t="shared" ca="1" si="0"/>
        <v>-5.0951715298859153</v>
      </c>
      <c r="G4">
        <v>-27.491971844021265</v>
      </c>
      <c r="H4" cm="1">
        <f t="array" ref="H4">_xlfn.IFS(G4&gt;0,G4,G4&lt;0,0)</f>
        <v>0</v>
      </c>
    </row>
    <row r="5" spans="1:11" x14ac:dyDescent="0.35">
      <c r="B5">
        <f>B2+B3</f>
        <v>35.590000000000003</v>
      </c>
      <c r="C5" t="s">
        <v>32</v>
      </c>
      <c r="E5">
        <f t="shared" ca="1" si="0"/>
        <v>53.243120569347461</v>
      </c>
      <c r="G5">
        <v>26.52915645734873</v>
      </c>
      <c r="H5" cm="1">
        <f t="array" ref="H5">_xlfn.IFS(G5&gt;0,G5,G5&lt;0,0)</f>
        <v>26.52915645734873</v>
      </c>
      <c r="J5" t="s">
        <v>28</v>
      </c>
      <c r="K5">
        <f>AVERAGE('Reuse adoption '!A2:A90)</f>
        <v>13.240000000000004</v>
      </c>
    </row>
    <row r="6" spans="1:11" x14ac:dyDescent="0.35">
      <c r="B6">
        <f>B2+B5</f>
        <v>48.830000000000005</v>
      </c>
      <c r="C6" t="s">
        <v>33</v>
      </c>
      <c r="E6">
        <f t="shared" ca="1" si="0"/>
        <v>34.942848421846378</v>
      </c>
      <c r="G6">
        <v>-19.28663947517137</v>
      </c>
      <c r="H6" cm="1">
        <f t="array" ref="H6">_xlfn.IFS(G6&gt;0,G6,G6&lt;0,0)</f>
        <v>0</v>
      </c>
      <c r="J6" t="s">
        <v>30</v>
      </c>
      <c r="K6">
        <f>STDEV('Reuse adoption '!A2:A90)</f>
        <v>22.35</v>
      </c>
    </row>
    <row r="7" spans="1:11" x14ac:dyDescent="0.35">
      <c r="E7">
        <f t="shared" ca="1" si="0"/>
        <v>19.232659938480577</v>
      </c>
      <c r="G7">
        <v>4.2197100413430793</v>
      </c>
      <c r="H7" cm="1">
        <f t="array" ref="H7">_xlfn.IFS(G7&gt;0,G7,G7&lt;0,0)</f>
        <v>4.2197100413430793</v>
      </c>
    </row>
    <row r="8" spans="1:11" x14ac:dyDescent="0.35">
      <c r="E8">
        <f t="shared" ca="1" si="0"/>
        <v>13.647761649911581</v>
      </c>
      <c r="G8">
        <v>7.2119475301279152</v>
      </c>
      <c r="H8" cm="1">
        <f t="array" ref="H8">_xlfn.IFS(G8&gt;0,G8,G8&lt;0,0)</f>
        <v>7.2119475301279152</v>
      </c>
    </row>
    <row r="9" spans="1:11" x14ac:dyDescent="0.35">
      <c r="E9">
        <f t="shared" ca="1" si="0"/>
        <v>19.591663295609358</v>
      </c>
      <c r="G9">
        <v>30.959881672422426</v>
      </c>
      <c r="H9" cm="1">
        <f t="array" ref="H9">_xlfn.IFS(G9&gt;0,G9,G9&lt;0,0)</f>
        <v>30.959881672422426</v>
      </c>
    </row>
    <row r="10" spans="1:11" x14ac:dyDescent="0.35">
      <c r="E10">
        <f t="shared" ca="1" si="0"/>
        <v>12.778744462448707</v>
      </c>
      <c r="G10">
        <v>10.622656377206791</v>
      </c>
      <c r="H10" cm="1">
        <f t="array" ref="H10">_xlfn.IFS(G10&gt;0,G10,G10&lt;0,0)</f>
        <v>10.622656377206791</v>
      </c>
    </row>
    <row r="11" spans="1:11" x14ac:dyDescent="0.35">
      <c r="E11">
        <f t="shared" ca="1" si="0"/>
        <v>-3.1644702442624766</v>
      </c>
      <c r="G11">
        <v>36.304276020431217</v>
      </c>
      <c r="H11" cm="1">
        <f t="array" ref="H11">_xlfn.IFS(G11&gt;0,G11,G11&lt;0,0)</f>
        <v>36.304276020431217</v>
      </c>
    </row>
    <row r="12" spans="1:11" x14ac:dyDescent="0.35">
      <c r="E12">
        <f t="shared" ca="1" si="0"/>
        <v>-6.8223815048341709</v>
      </c>
      <c r="G12">
        <v>-17.026667871559823</v>
      </c>
      <c r="H12" cm="1">
        <f t="array" ref="H12">_xlfn.IFS(G12&gt;0,G12,G12&lt;0,0)</f>
        <v>0</v>
      </c>
    </row>
    <row r="13" spans="1:11" x14ac:dyDescent="0.35">
      <c r="E13">
        <f t="shared" ca="1" si="0"/>
        <v>31.887197260987058</v>
      </c>
      <c r="G13">
        <v>54.709345604002031</v>
      </c>
      <c r="H13" cm="1">
        <f t="array" ref="H13">_xlfn.IFS(G13&gt;0,G13,G13&lt;0,0)</f>
        <v>54.709345604002031</v>
      </c>
    </row>
    <row r="14" spans="1:11" x14ac:dyDescent="0.35">
      <c r="E14">
        <f t="shared" ca="1" si="0"/>
        <v>7.0124263916235119</v>
      </c>
      <c r="G14">
        <v>12.262780982473085</v>
      </c>
      <c r="H14" cm="1">
        <f t="array" ref="H14">_xlfn.IFS(G14&gt;0,G14,G14&lt;0,0)</f>
        <v>12.262780982473085</v>
      </c>
    </row>
    <row r="15" spans="1:11" x14ac:dyDescent="0.35">
      <c r="E15">
        <f t="shared" ca="1" si="0"/>
        <v>7.4975689983893421</v>
      </c>
      <c r="G15">
        <v>27.431516831975593</v>
      </c>
      <c r="H15" cm="1">
        <f t="array" ref="H15">_xlfn.IFS(G15&gt;0,G15,G15&lt;0,0)</f>
        <v>27.431516831975593</v>
      </c>
    </row>
    <row r="16" spans="1:11" x14ac:dyDescent="0.35">
      <c r="E16">
        <f t="shared" ca="1" si="0"/>
        <v>25.390828982543017</v>
      </c>
      <c r="G16">
        <v>3.9602940115216345</v>
      </c>
      <c r="H16" cm="1">
        <f t="array" ref="H16">_xlfn.IFS(G16&gt;0,G16,G16&lt;0,0)</f>
        <v>3.9602940115216345</v>
      </c>
    </row>
    <row r="17" spans="5:8" x14ac:dyDescent="0.35">
      <c r="E17">
        <f t="shared" ca="1" si="0"/>
        <v>37.400635127381904</v>
      </c>
      <c r="G17">
        <v>-1.8598805088767953</v>
      </c>
      <c r="H17" cm="1">
        <f t="array" ref="H17">_xlfn.IFS(G17&gt;0,G17,G17&lt;0,0)</f>
        <v>0</v>
      </c>
    </row>
    <row r="18" spans="5:8" x14ac:dyDescent="0.35">
      <c r="E18">
        <f t="shared" ca="1" si="0"/>
        <v>21.821202554769627</v>
      </c>
      <c r="G18">
        <v>49.876378834596011</v>
      </c>
      <c r="H18" cm="1">
        <f t="array" ref="H18">_xlfn.IFS(G18&gt;0,G18,G18&lt;0,0)</f>
        <v>49.876378834596011</v>
      </c>
    </row>
    <row r="19" spans="5:8" x14ac:dyDescent="0.35">
      <c r="E19">
        <f t="shared" ca="1" si="0"/>
        <v>9.6466851386103514</v>
      </c>
      <c r="G19">
        <v>28.623806038145183</v>
      </c>
      <c r="H19" cm="1">
        <f t="array" ref="H19">_xlfn.IFS(G19&gt;0,G19,G19&lt;0,0)</f>
        <v>28.623806038145183</v>
      </c>
    </row>
    <row r="20" spans="5:8" x14ac:dyDescent="0.35">
      <c r="E20">
        <f t="shared" ca="1" si="0"/>
        <v>-18.011114177346307</v>
      </c>
      <c r="G20">
        <v>-13.911235617329757</v>
      </c>
      <c r="H20" cm="1">
        <f t="array" ref="H20">_xlfn.IFS(G20&gt;0,G20,G20&lt;0,0)</f>
        <v>0</v>
      </c>
    </row>
    <row r="21" spans="5:8" x14ac:dyDescent="0.35">
      <c r="E21">
        <f t="shared" ca="1" si="0"/>
        <v>11.533360617696115</v>
      </c>
      <c r="G21">
        <v>29.106729164000534</v>
      </c>
      <c r="H21" cm="1">
        <f t="array" ref="H21">_xlfn.IFS(G21&gt;0,G21,G21&lt;0,0)</f>
        <v>29.106729164000534</v>
      </c>
    </row>
    <row r="22" spans="5:8" x14ac:dyDescent="0.35">
      <c r="E22">
        <f t="shared" ca="1" si="0"/>
        <v>-32.429484932538557</v>
      </c>
      <c r="G22">
        <v>-4.1476024883249689</v>
      </c>
      <c r="H22" cm="1">
        <f t="array" ref="H22">_xlfn.IFS(G22&gt;0,G22,G22&lt;0,0)</f>
        <v>0</v>
      </c>
    </row>
    <row r="23" spans="5:8" x14ac:dyDescent="0.35">
      <c r="E23">
        <f t="shared" ca="1" si="0"/>
        <v>15.222991503253766</v>
      </c>
      <c r="G23">
        <v>13.686722442327961</v>
      </c>
      <c r="H23" cm="1">
        <f t="array" ref="H23">_xlfn.IFS(G23&gt;0,G23,G23&lt;0,0)</f>
        <v>13.686722442327961</v>
      </c>
    </row>
    <row r="24" spans="5:8" x14ac:dyDescent="0.35">
      <c r="E24">
        <f t="shared" ca="1" si="0"/>
        <v>2.2911735034998344</v>
      </c>
      <c r="G24">
        <v>37.159152036954225</v>
      </c>
      <c r="H24" cm="1">
        <f t="array" ref="H24">_xlfn.IFS(G24&gt;0,G24,G24&lt;0,0)</f>
        <v>37.159152036954225</v>
      </c>
    </row>
    <row r="25" spans="5:8" x14ac:dyDescent="0.35">
      <c r="E25">
        <f t="shared" ca="1" si="0"/>
        <v>18.907141367253246</v>
      </c>
      <c r="G25">
        <v>-42.028210276524</v>
      </c>
      <c r="H25" cm="1">
        <f t="array" ref="H25">_xlfn.IFS(G25&gt;0,G25,G25&lt;0,0)</f>
        <v>0</v>
      </c>
    </row>
    <row r="26" spans="5:8" x14ac:dyDescent="0.35">
      <c r="E26">
        <f t="shared" ca="1" si="0"/>
        <v>18.165850283711904</v>
      </c>
      <c r="G26">
        <v>-19.045730805747759</v>
      </c>
      <c r="H26" cm="1">
        <f t="array" ref="H26">_xlfn.IFS(G26&gt;0,G26,G26&lt;0,0)</f>
        <v>0</v>
      </c>
    </row>
    <row r="27" spans="5:8" x14ac:dyDescent="0.35">
      <c r="E27">
        <f t="shared" ca="1" si="0"/>
        <v>18.02053545784058</v>
      </c>
      <c r="G27">
        <v>-9.6960115929059558</v>
      </c>
      <c r="H27" cm="1">
        <f t="array" ref="H27">_xlfn.IFS(G27&gt;0,G27,G27&lt;0,0)</f>
        <v>0</v>
      </c>
    </row>
    <row r="28" spans="5:8" x14ac:dyDescent="0.35">
      <c r="E28">
        <f t="shared" ca="1" si="0"/>
        <v>18.380974756619729</v>
      </c>
      <c r="G28">
        <v>3.3751006851248491</v>
      </c>
      <c r="H28" cm="1">
        <f t="array" ref="H28">_xlfn.IFS(G28&gt;0,G28,G28&lt;0,0)</f>
        <v>3.3751006851248491</v>
      </c>
    </row>
    <row r="29" spans="5:8" x14ac:dyDescent="0.35">
      <c r="E29">
        <f t="shared" ca="1" si="0"/>
        <v>8.4189747859258688</v>
      </c>
      <c r="G29">
        <v>38.399138467728854</v>
      </c>
      <c r="H29" cm="1">
        <f t="array" ref="H29">_xlfn.IFS(G29&gt;0,G29,G29&lt;0,0)</f>
        <v>38.399138467728854</v>
      </c>
    </row>
    <row r="30" spans="5:8" x14ac:dyDescent="0.35">
      <c r="E30">
        <f t="shared" ca="1" si="0"/>
        <v>5.9609373547754601</v>
      </c>
      <c r="G30">
        <v>3.9426387835774541</v>
      </c>
      <c r="H30" cm="1">
        <f t="array" ref="H30">_xlfn.IFS(G30&gt;0,G30,G30&lt;0,0)</f>
        <v>3.9426387835774541</v>
      </c>
    </row>
    <row r="31" spans="5:8" x14ac:dyDescent="0.35">
      <c r="E31">
        <f t="shared" ca="1" si="0"/>
        <v>17.016934072731051</v>
      </c>
      <c r="G31">
        <v>18.816392474484424</v>
      </c>
      <c r="H31" cm="1">
        <f t="array" ref="H31">_xlfn.IFS(G31&gt;0,G31,G31&lt;0,0)</f>
        <v>18.816392474484424</v>
      </c>
    </row>
    <row r="32" spans="5:8" x14ac:dyDescent="0.35">
      <c r="E32">
        <f t="shared" ca="1" si="0"/>
        <v>7.4869056669587666</v>
      </c>
      <c r="G32">
        <v>16.519156911680298</v>
      </c>
      <c r="H32" cm="1">
        <f t="array" ref="H32">_xlfn.IFS(G32&gt;0,G32,G32&lt;0,0)</f>
        <v>16.519156911680298</v>
      </c>
    </row>
    <row r="33" spans="5:8" x14ac:dyDescent="0.35">
      <c r="E33">
        <f t="shared" ca="1" si="0"/>
        <v>-13.010786840656772</v>
      </c>
      <c r="G33">
        <v>-1.9097495155227016</v>
      </c>
      <c r="H33" cm="1">
        <f t="array" ref="H33">_xlfn.IFS(G33&gt;0,G33,G33&lt;0,0)</f>
        <v>0</v>
      </c>
    </row>
    <row r="34" spans="5:8" x14ac:dyDescent="0.35">
      <c r="E34">
        <f t="shared" ref="E34:E65" ca="1" si="1">_xlfn.NORM.INV(RAND(),$B$2,$B$3)</f>
        <v>8.660276774826059</v>
      </c>
      <c r="G34">
        <v>14.213197651099103</v>
      </c>
      <c r="H34" cm="1">
        <f t="array" ref="H34">_xlfn.IFS(G34&gt;0,G34,G34&lt;0,0)</f>
        <v>14.213197651099103</v>
      </c>
    </row>
    <row r="35" spans="5:8" x14ac:dyDescent="0.35">
      <c r="E35">
        <f t="shared" ca="1" si="1"/>
        <v>16.982045446963948</v>
      </c>
      <c r="G35">
        <v>11.855089830317164</v>
      </c>
      <c r="H35" cm="1">
        <f t="array" ref="H35">_xlfn.IFS(G35&gt;0,G35,G35&lt;0,0)</f>
        <v>11.855089830317164</v>
      </c>
    </row>
    <row r="36" spans="5:8" x14ac:dyDescent="0.35">
      <c r="E36">
        <f t="shared" ca="1" si="1"/>
        <v>-27.207642567065619</v>
      </c>
      <c r="G36">
        <v>7.5566295215668422</v>
      </c>
      <c r="H36" cm="1">
        <f t="array" ref="H36">_xlfn.IFS(G36&gt;0,G36,G36&lt;0,0)</f>
        <v>7.5566295215668422</v>
      </c>
    </row>
    <row r="37" spans="5:8" x14ac:dyDescent="0.35">
      <c r="E37">
        <f t="shared" ca="1" si="1"/>
        <v>-19.777901745801145</v>
      </c>
      <c r="G37">
        <v>11.315578532475426</v>
      </c>
      <c r="H37" cm="1">
        <f t="array" ref="H37">_xlfn.IFS(G37&gt;0,G37,G37&lt;0,0)</f>
        <v>11.315578532475426</v>
      </c>
    </row>
    <row r="38" spans="5:8" x14ac:dyDescent="0.35">
      <c r="E38">
        <f t="shared" ca="1" si="1"/>
        <v>-0.27731510620749766</v>
      </c>
      <c r="G38">
        <v>-16.280281424350783</v>
      </c>
      <c r="H38" cm="1">
        <f t="array" ref="H38">_xlfn.IFS(G38&gt;0,G38,G38&lt;0,0)</f>
        <v>0</v>
      </c>
    </row>
    <row r="39" spans="5:8" x14ac:dyDescent="0.35">
      <c r="E39">
        <f t="shared" ca="1" si="1"/>
        <v>13.065911612944101</v>
      </c>
      <c r="G39">
        <v>31.780054882132895</v>
      </c>
      <c r="H39" cm="1">
        <f t="array" ref="H39">_xlfn.IFS(G39&gt;0,G39,G39&lt;0,0)</f>
        <v>31.780054882132895</v>
      </c>
    </row>
    <row r="40" spans="5:8" x14ac:dyDescent="0.35">
      <c r="E40">
        <f t="shared" ca="1" si="1"/>
        <v>-1.7788466631302118</v>
      </c>
      <c r="G40">
        <v>-1.067906375366741</v>
      </c>
      <c r="H40" cm="1">
        <f t="array" ref="H40">_xlfn.IFS(G40&gt;0,G40,G40&lt;0,0)</f>
        <v>0</v>
      </c>
    </row>
    <row r="41" spans="5:8" x14ac:dyDescent="0.35">
      <c r="E41">
        <f t="shared" ca="1" si="1"/>
        <v>26.271656935280774</v>
      </c>
      <c r="G41">
        <v>22.230360014784559</v>
      </c>
      <c r="H41" cm="1">
        <f t="array" ref="H41">_xlfn.IFS(G41&gt;0,G41,G41&lt;0,0)</f>
        <v>22.230360014784559</v>
      </c>
    </row>
    <row r="42" spans="5:8" x14ac:dyDescent="0.35">
      <c r="E42">
        <f t="shared" ca="1" si="1"/>
        <v>-5.2914907654275058</v>
      </c>
      <c r="G42">
        <v>18.094376129198366</v>
      </c>
      <c r="H42" cm="1">
        <f t="array" ref="H42">_xlfn.IFS(G42&gt;0,G42,G42&lt;0,0)</f>
        <v>18.094376129198366</v>
      </c>
    </row>
    <row r="43" spans="5:8" x14ac:dyDescent="0.35">
      <c r="E43">
        <f t="shared" ca="1" si="1"/>
        <v>11.266092513821892</v>
      </c>
      <c r="G43">
        <v>61.008003354738157</v>
      </c>
      <c r="H43" cm="1">
        <f t="array" ref="H43">_xlfn.IFS(G43&gt;0,G43,G43&lt;0,0)</f>
        <v>61.008003354738157</v>
      </c>
    </row>
    <row r="44" spans="5:8" x14ac:dyDescent="0.35">
      <c r="E44">
        <f t="shared" ca="1" si="1"/>
        <v>20.72266528183232</v>
      </c>
      <c r="G44">
        <v>2.2516571126720848</v>
      </c>
      <c r="H44" cm="1">
        <f t="array" ref="H44">_xlfn.IFS(G44&gt;0,G44,G44&lt;0,0)</f>
        <v>2.2516571126720848</v>
      </c>
    </row>
    <row r="45" spans="5:8" x14ac:dyDescent="0.35">
      <c r="E45">
        <f t="shared" ca="1" si="1"/>
        <v>12.78266555783938</v>
      </c>
      <c r="G45">
        <v>35.113368257079088</v>
      </c>
      <c r="H45" cm="1">
        <f t="array" ref="H45">_xlfn.IFS(G45&gt;0,G45,G45&lt;0,0)</f>
        <v>35.113368257079088</v>
      </c>
    </row>
    <row r="46" spans="5:8" x14ac:dyDescent="0.35">
      <c r="E46">
        <f t="shared" ca="1" si="1"/>
        <v>-1.8958951860865145</v>
      </c>
      <c r="G46">
        <v>-46.240749121140297</v>
      </c>
      <c r="H46" cm="1">
        <f t="array" ref="H46">_xlfn.IFS(G46&gt;0,G46,G46&lt;0,0)</f>
        <v>0</v>
      </c>
    </row>
    <row r="47" spans="5:8" x14ac:dyDescent="0.35">
      <c r="E47">
        <f t="shared" ca="1" si="1"/>
        <v>-15.191508920703852</v>
      </c>
      <c r="G47">
        <v>39.33074723665581</v>
      </c>
      <c r="H47" cm="1">
        <f t="array" ref="H47">_xlfn.IFS(G47&gt;0,G47,G47&lt;0,0)</f>
        <v>39.33074723665581</v>
      </c>
    </row>
    <row r="48" spans="5:8" x14ac:dyDescent="0.35">
      <c r="E48">
        <f t="shared" ca="1" si="1"/>
        <v>11.797670481385882</v>
      </c>
      <c r="G48">
        <v>16.286228371672514</v>
      </c>
      <c r="H48" cm="1">
        <f t="array" ref="H48">_xlfn.IFS(G48&gt;0,G48,G48&lt;0,0)</f>
        <v>16.286228371672514</v>
      </c>
    </row>
    <row r="49" spans="5:8" x14ac:dyDescent="0.35">
      <c r="E49">
        <f t="shared" ca="1" si="1"/>
        <v>-11.090059846737747</v>
      </c>
      <c r="G49">
        <v>-10.837085900326374</v>
      </c>
      <c r="H49" cm="1">
        <f t="array" ref="H49">_xlfn.IFS(G49&gt;0,G49,G49&lt;0,0)</f>
        <v>0</v>
      </c>
    </row>
    <row r="50" spans="5:8" x14ac:dyDescent="0.35">
      <c r="E50">
        <f t="shared" ca="1" si="1"/>
        <v>20.104681090128338</v>
      </c>
      <c r="G50">
        <v>6.585275954372297</v>
      </c>
      <c r="H50" cm="1">
        <f t="array" ref="H50">_xlfn.IFS(G50&gt;0,G50,G50&lt;0,0)</f>
        <v>6.585275954372297</v>
      </c>
    </row>
    <row r="51" spans="5:8" x14ac:dyDescent="0.35">
      <c r="E51">
        <f t="shared" ca="1" si="1"/>
        <v>2.3560670130669799</v>
      </c>
      <c r="G51">
        <v>-25.542648946277332</v>
      </c>
      <c r="H51" cm="1">
        <f t="array" ref="H51">_xlfn.IFS(G51&gt;0,G51,G51&lt;0,0)</f>
        <v>0</v>
      </c>
    </row>
    <row r="52" spans="5:8" x14ac:dyDescent="0.35">
      <c r="E52">
        <f t="shared" ca="1" si="1"/>
        <v>34.554793897679382</v>
      </c>
      <c r="G52">
        <v>26.396818102003714</v>
      </c>
      <c r="H52" cm="1">
        <f t="array" ref="H52">_xlfn.IFS(G52&gt;0,G52,G52&lt;0,0)</f>
        <v>26.396818102003714</v>
      </c>
    </row>
    <row r="53" spans="5:8" x14ac:dyDescent="0.35">
      <c r="E53">
        <f t="shared" ca="1" si="1"/>
        <v>12.250963999975346</v>
      </c>
      <c r="G53">
        <v>33.554189767532321</v>
      </c>
      <c r="H53" cm="1">
        <f t="array" ref="H53">_xlfn.IFS(G53&gt;0,G53,G53&lt;0,0)</f>
        <v>33.554189767532321</v>
      </c>
    </row>
    <row r="54" spans="5:8" x14ac:dyDescent="0.35">
      <c r="E54">
        <f t="shared" ca="1" si="1"/>
        <v>33.470323483235184</v>
      </c>
      <c r="G54">
        <v>27.892101932372867</v>
      </c>
      <c r="H54" cm="1">
        <f t="array" ref="H54">_xlfn.IFS(G54&gt;0,G54,G54&lt;0,0)</f>
        <v>27.892101932372867</v>
      </c>
    </row>
    <row r="55" spans="5:8" x14ac:dyDescent="0.35">
      <c r="E55">
        <f t="shared" ca="1" si="1"/>
        <v>40.440395969529227</v>
      </c>
      <c r="G55">
        <v>30.129883704456752</v>
      </c>
      <c r="H55" cm="1">
        <f t="array" ref="H55">_xlfn.IFS(G55&gt;0,G55,G55&lt;0,0)</f>
        <v>30.129883704456752</v>
      </c>
    </row>
    <row r="56" spans="5:8" x14ac:dyDescent="0.35">
      <c r="E56">
        <f t="shared" ca="1" si="1"/>
        <v>25.149713768167153</v>
      </c>
      <c r="G56">
        <v>2.2746084971992566</v>
      </c>
      <c r="H56" cm="1">
        <f t="array" ref="H56">_xlfn.IFS(G56&gt;0,G56,G56&lt;0,0)</f>
        <v>2.2746084971992566</v>
      </c>
    </row>
    <row r="57" spans="5:8" x14ac:dyDescent="0.35">
      <c r="E57">
        <f t="shared" ca="1" si="1"/>
        <v>18.435535455376552</v>
      </c>
      <c r="G57">
        <v>27.787822058618389</v>
      </c>
      <c r="H57" cm="1">
        <f t="array" ref="H57">_xlfn.IFS(G57&gt;0,G57,G57&lt;0,0)</f>
        <v>27.787822058618389</v>
      </c>
    </row>
    <row r="58" spans="5:8" x14ac:dyDescent="0.35">
      <c r="E58">
        <f t="shared" ca="1" si="1"/>
        <v>29.506978730516011</v>
      </c>
      <c r="G58">
        <v>-52.451508275836765</v>
      </c>
      <c r="H58" cm="1">
        <f t="array" ref="H58">_xlfn.IFS(G58&gt;0,G58,G58&lt;0,0)</f>
        <v>0</v>
      </c>
    </row>
    <row r="59" spans="5:8" x14ac:dyDescent="0.35">
      <c r="E59">
        <f t="shared" ca="1" si="1"/>
        <v>14.16919339660042</v>
      </c>
      <c r="G59">
        <v>31.432562379916398</v>
      </c>
      <c r="H59" cm="1">
        <f t="array" ref="H59">_xlfn.IFS(G59&gt;0,G59,G59&lt;0,0)</f>
        <v>31.432562379916398</v>
      </c>
    </row>
    <row r="60" spans="5:8" x14ac:dyDescent="0.35">
      <c r="E60">
        <f t="shared" ca="1" si="1"/>
        <v>10.782899104118867</v>
      </c>
      <c r="G60">
        <v>-14.784085838235411</v>
      </c>
      <c r="H60" cm="1">
        <f t="array" ref="H60">_xlfn.IFS(G60&gt;0,G60,G60&lt;0,0)</f>
        <v>0</v>
      </c>
    </row>
    <row r="61" spans="5:8" x14ac:dyDescent="0.35">
      <c r="E61">
        <f t="shared" ca="1" si="1"/>
        <v>25.996793936605215</v>
      </c>
      <c r="G61">
        <v>9.7089762760198894</v>
      </c>
      <c r="H61" cm="1">
        <f t="array" ref="H61">_xlfn.IFS(G61&gt;0,G61,G61&lt;0,0)</f>
        <v>9.7089762760198894</v>
      </c>
    </row>
    <row r="62" spans="5:8" x14ac:dyDescent="0.35">
      <c r="E62">
        <f t="shared" ca="1" si="1"/>
        <v>8.0211704824802013</v>
      </c>
      <c r="G62">
        <v>18.258942917176835</v>
      </c>
      <c r="H62" cm="1">
        <f t="array" ref="H62">_xlfn.IFS(G62&gt;0,G62,G62&lt;0,0)</f>
        <v>18.258942917176835</v>
      </c>
    </row>
    <row r="63" spans="5:8" x14ac:dyDescent="0.35">
      <c r="E63">
        <f t="shared" ca="1" si="1"/>
        <v>39.018523899774536</v>
      </c>
      <c r="G63">
        <v>10.088143498449936</v>
      </c>
      <c r="H63" cm="1">
        <f t="array" ref="H63">_xlfn.IFS(G63&gt;0,G63,G63&lt;0,0)</f>
        <v>10.088143498449936</v>
      </c>
    </row>
    <row r="64" spans="5:8" x14ac:dyDescent="0.35">
      <c r="E64">
        <f t="shared" ca="1" si="1"/>
        <v>25.683109658584996</v>
      </c>
      <c r="G64">
        <v>29.444534524990551</v>
      </c>
      <c r="H64" cm="1">
        <f t="array" ref="H64">_xlfn.IFS(G64&gt;0,G64,G64&lt;0,0)</f>
        <v>29.444534524990551</v>
      </c>
    </row>
    <row r="65" spans="5:8" x14ac:dyDescent="0.35">
      <c r="E65">
        <f t="shared" ca="1" si="1"/>
        <v>-5.2985131899990687</v>
      </c>
      <c r="G65">
        <v>27.087632186884335</v>
      </c>
      <c r="H65" cm="1">
        <f t="array" ref="H65">_xlfn.IFS(G65&gt;0,G65,G65&lt;0,0)</f>
        <v>27.087632186884335</v>
      </c>
    </row>
    <row r="66" spans="5:8" x14ac:dyDescent="0.35">
      <c r="E66">
        <f t="shared" ref="E66:E90" ca="1" si="2">_xlfn.NORM.INV(RAND(),$B$2,$B$3)</f>
        <v>31.201240021725454</v>
      </c>
      <c r="G66">
        <v>-6.0374229796490031</v>
      </c>
      <c r="H66" cm="1">
        <f t="array" ref="H66">_xlfn.IFS(G66&gt;0,G66,G66&lt;0,0)</f>
        <v>0</v>
      </c>
    </row>
    <row r="67" spans="5:8" x14ac:dyDescent="0.35">
      <c r="E67">
        <f t="shared" ca="1" si="2"/>
        <v>55.354920938082522</v>
      </c>
      <c r="G67">
        <v>7.5391432570349979</v>
      </c>
      <c r="H67" cm="1">
        <f t="array" ref="H67">_xlfn.IFS(G67&gt;0,G67,G67&lt;0,0)</f>
        <v>7.5391432570349979</v>
      </c>
    </row>
    <row r="68" spans="5:8" x14ac:dyDescent="0.35">
      <c r="E68">
        <f t="shared" ca="1" si="2"/>
        <v>31.087418323522733</v>
      </c>
      <c r="G68">
        <v>7.6113004359083618</v>
      </c>
      <c r="H68" cm="1">
        <f t="array" ref="H68">_xlfn.IFS(G68&gt;0,G68,G68&lt;0,0)</f>
        <v>7.6113004359083618</v>
      </c>
    </row>
    <row r="69" spans="5:8" x14ac:dyDescent="0.35">
      <c r="E69">
        <f t="shared" ca="1" si="2"/>
        <v>16.899865160753752</v>
      </c>
      <c r="G69">
        <v>36.873251399456692</v>
      </c>
      <c r="H69" cm="1">
        <f t="array" ref="H69">_xlfn.IFS(G69&gt;0,G69,G69&lt;0,0)</f>
        <v>36.873251399456692</v>
      </c>
    </row>
    <row r="70" spans="5:8" x14ac:dyDescent="0.35">
      <c r="E70">
        <f t="shared" ca="1" si="2"/>
        <v>-20.353392428902957</v>
      </c>
      <c r="G70">
        <v>18.800500070321238</v>
      </c>
      <c r="H70" cm="1">
        <f t="array" ref="H70">_xlfn.IFS(G70&gt;0,G70,G70&lt;0,0)</f>
        <v>18.800500070321238</v>
      </c>
    </row>
    <row r="71" spans="5:8" x14ac:dyDescent="0.35">
      <c r="E71">
        <f t="shared" ca="1" si="2"/>
        <v>34.865891295682381</v>
      </c>
      <c r="G71">
        <v>-6.3194020012289567</v>
      </c>
      <c r="H71" cm="1">
        <f t="array" ref="H71">_xlfn.IFS(G71&gt;0,G71,G71&lt;0,0)</f>
        <v>0</v>
      </c>
    </row>
    <row r="72" spans="5:8" x14ac:dyDescent="0.35">
      <c r="E72">
        <f t="shared" ca="1" si="2"/>
        <v>-0.66521376421930789</v>
      </c>
      <c r="G72">
        <v>20.708944955714749</v>
      </c>
      <c r="H72" cm="1">
        <f t="array" ref="H72">_xlfn.IFS(G72&gt;0,G72,G72&lt;0,0)</f>
        <v>20.708944955714749</v>
      </c>
    </row>
    <row r="73" spans="5:8" x14ac:dyDescent="0.35">
      <c r="E73">
        <f t="shared" ca="1" si="2"/>
        <v>12.284090672346625</v>
      </c>
      <c r="G73">
        <v>-29.002854766043122</v>
      </c>
      <c r="H73" cm="1">
        <f t="array" ref="H73">_xlfn.IFS(G73&gt;0,G73,G73&lt;0,0)</f>
        <v>0</v>
      </c>
    </row>
    <row r="74" spans="5:8" x14ac:dyDescent="0.35">
      <c r="E74">
        <f t="shared" ca="1" si="2"/>
        <v>7.9438856343656266</v>
      </c>
      <c r="G74">
        <v>2.7715660418702814</v>
      </c>
      <c r="H74" cm="1">
        <f t="array" ref="H74">_xlfn.IFS(G74&gt;0,G74,G74&lt;0,0)</f>
        <v>2.7715660418702814</v>
      </c>
    </row>
    <row r="75" spans="5:8" x14ac:dyDescent="0.35">
      <c r="E75">
        <f t="shared" ca="1" si="2"/>
        <v>-6.9955505965500944</v>
      </c>
      <c r="G75">
        <v>9.1112144384879841</v>
      </c>
      <c r="H75" cm="1">
        <f t="array" ref="H75">_xlfn.IFS(G75&gt;0,G75,G75&lt;0,0)</f>
        <v>9.1112144384879841</v>
      </c>
    </row>
    <row r="76" spans="5:8" x14ac:dyDescent="0.35">
      <c r="E76">
        <f t="shared" ca="1" si="2"/>
        <v>23.395196109620532</v>
      </c>
      <c r="G76">
        <v>1.0730497407466846</v>
      </c>
      <c r="H76" cm="1">
        <f t="array" ref="H76">_xlfn.IFS(G76&gt;0,G76,G76&lt;0,0)</f>
        <v>1.0730497407466846</v>
      </c>
    </row>
    <row r="77" spans="5:8" x14ac:dyDescent="0.35">
      <c r="E77">
        <f t="shared" ca="1" si="2"/>
        <v>0.14763929008895538</v>
      </c>
      <c r="G77">
        <v>15.52532731009201</v>
      </c>
      <c r="H77" cm="1">
        <f t="array" ref="H77">_xlfn.IFS(G77&gt;0,G77,G77&lt;0,0)</f>
        <v>15.52532731009201</v>
      </c>
    </row>
    <row r="78" spans="5:8" x14ac:dyDescent="0.35">
      <c r="E78">
        <f t="shared" ca="1" si="2"/>
        <v>29.125129017563175</v>
      </c>
      <c r="G78">
        <v>1.8405837885098641</v>
      </c>
      <c r="H78" cm="1">
        <f t="array" ref="H78">_xlfn.IFS(G78&gt;0,G78,G78&lt;0,0)</f>
        <v>1.8405837885098641</v>
      </c>
    </row>
    <row r="79" spans="5:8" x14ac:dyDescent="0.35">
      <c r="E79">
        <f t="shared" ca="1" si="2"/>
        <v>35.632739597516633</v>
      </c>
      <c r="G79">
        <v>-7.4671726223387278</v>
      </c>
      <c r="H79" cm="1">
        <f t="array" ref="H79">_xlfn.IFS(G79&gt;0,G79,G79&lt;0,0)</f>
        <v>0</v>
      </c>
    </row>
    <row r="80" spans="5:8" x14ac:dyDescent="0.35">
      <c r="E80">
        <f t="shared" ca="1" si="2"/>
        <v>49.46082597248764</v>
      </c>
      <c r="G80">
        <v>-13.373035261170957</v>
      </c>
      <c r="H80" cm="1">
        <f t="array" ref="H80">_xlfn.IFS(G80&gt;0,G80,G80&lt;0,0)</f>
        <v>0</v>
      </c>
    </row>
    <row r="81" spans="5:8" x14ac:dyDescent="0.35">
      <c r="E81">
        <f t="shared" ca="1" si="2"/>
        <v>2.6455738394711137</v>
      </c>
      <c r="G81">
        <v>12.0808201412435</v>
      </c>
      <c r="H81" cm="1">
        <f t="array" ref="H81">_xlfn.IFS(G81&gt;0,G81,G81&lt;0,0)</f>
        <v>12.0808201412435</v>
      </c>
    </row>
    <row r="82" spans="5:8" x14ac:dyDescent="0.35">
      <c r="E82">
        <f t="shared" ca="1" si="2"/>
        <v>-0.57358827663272649</v>
      </c>
      <c r="G82">
        <v>4.3873441016129693</v>
      </c>
      <c r="H82" cm="1">
        <f t="array" ref="H82">_xlfn.IFS(G82&gt;0,G82,G82&lt;0,0)</f>
        <v>4.3873441016129693</v>
      </c>
    </row>
    <row r="83" spans="5:8" x14ac:dyDescent="0.35">
      <c r="E83">
        <f t="shared" ca="1" si="2"/>
        <v>1.9029529409700494</v>
      </c>
      <c r="G83">
        <v>27.357632952318411</v>
      </c>
      <c r="H83" cm="1">
        <f t="array" ref="H83">_xlfn.IFS(G83&gt;0,G83,G83&lt;0,0)</f>
        <v>27.357632952318411</v>
      </c>
    </row>
    <row r="84" spans="5:8" x14ac:dyDescent="0.35">
      <c r="E84">
        <f t="shared" ca="1" si="2"/>
        <v>44.67232941486391</v>
      </c>
      <c r="G84">
        <v>63.7094703198674</v>
      </c>
      <c r="H84" cm="1">
        <f t="array" ref="H84">_xlfn.IFS(G84&gt;0,G84,G84&lt;0,0)</f>
        <v>63.7094703198674</v>
      </c>
    </row>
    <row r="85" spans="5:8" x14ac:dyDescent="0.35">
      <c r="E85">
        <f t="shared" ca="1" si="2"/>
        <v>-40.45279675412344</v>
      </c>
      <c r="G85">
        <v>46.596390253554404</v>
      </c>
      <c r="H85" cm="1">
        <f t="array" ref="H85">_xlfn.IFS(G85&gt;0,G85,G85&lt;0,0)</f>
        <v>46.596390253554404</v>
      </c>
    </row>
    <row r="86" spans="5:8" x14ac:dyDescent="0.35">
      <c r="E86">
        <f t="shared" ca="1" si="2"/>
        <v>6.0352557518524073</v>
      </c>
      <c r="G86">
        <v>3.8841434145025264</v>
      </c>
      <c r="H86" cm="1">
        <f t="array" ref="H86">_xlfn.IFS(G86&gt;0,G86,G86&lt;0,0)</f>
        <v>3.8841434145025264</v>
      </c>
    </row>
    <row r="87" spans="5:8" x14ac:dyDescent="0.35">
      <c r="E87">
        <f t="shared" ca="1" si="2"/>
        <v>31.966097032775835</v>
      </c>
      <c r="G87">
        <v>35.257931566490392</v>
      </c>
      <c r="H87" cm="1">
        <f t="array" ref="H87">_xlfn.IFS(G87&gt;0,G87,G87&lt;0,0)</f>
        <v>35.257931566490392</v>
      </c>
    </row>
    <row r="88" spans="5:8" x14ac:dyDescent="0.35">
      <c r="E88">
        <f t="shared" ca="1" si="2"/>
        <v>34.768764160750919</v>
      </c>
      <c r="G88">
        <v>14.539667493579611</v>
      </c>
      <c r="H88" cm="1">
        <f t="array" ref="H88">_xlfn.IFS(G88&gt;0,G88,G88&lt;0,0)</f>
        <v>14.539667493579611</v>
      </c>
    </row>
    <row r="89" spans="5:8" x14ac:dyDescent="0.35">
      <c r="E89">
        <f t="shared" ca="1" si="2"/>
        <v>27.748337046895323</v>
      </c>
      <c r="G89">
        <v>12.198382547141112</v>
      </c>
      <c r="H89" cm="1">
        <f t="array" ref="H89">_xlfn.IFS(G89&gt;0,G89,G89&lt;0,0)</f>
        <v>12.198382547141112</v>
      </c>
    </row>
    <row r="90" spans="5:8" x14ac:dyDescent="0.35">
      <c r="E90">
        <f t="shared" ca="1" si="2"/>
        <v>2.8145433338223782</v>
      </c>
      <c r="G90">
        <v>42.783609618474799</v>
      </c>
      <c r="H90" cm="1">
        <f t="array" ref="H90">_xlfn.IFS(G90&gt;0,G90,G90&lt;0,0)</f>
        <v>42.783609618474799</v>
      </c>
    </row>
  </sheetData>
  <sortState xmlns:xlrd2="http://schemas.microsoft.com/office/spreadsheetml/2017/richdata2" ref="M2:N90">
    <sortCondition ref="N2:N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0581-66B7-4FA9-B1E6-FB6F17FAEE95}">
  <dimension ref="A1:Y90"/>
  <sheetViews>
    <sheetView topLeftCell="J1" workbookViewId="0">
      <selection activeCell="R9" sqref="R9"/>
    </sheetView>
  </sheetViews>
  <sheetFormatPr defaultRowHeight="14.5" x14ac:dyDescent="0.35"/>
  <cols>
    <col min="15" max="15" width="16.81640625" customWidth="1"/>
    <col min="16" max="16" width="10.1796875" customWidth="1"/>
    <col min="18" max="18" width="15" customWidth="1"/>
    <col min="19" max="19" width="11.54296875" customWidth="1"/>
    <col min="20" max="20" width="10.36328125" customWidth="1"/>
    <col min="21" max="21" width="12.81640625" customWidth="1"/>
    <col min="23" max="23" width="6.6328125" customWidth="1"/>
  </cols>
  <sheetData>
    <row r="1" spans="1:25" x14ac:dyDescent="0.35">
      <c r="B1" t="s">
        <v>31</v>
      </c>
      <c r="O1" s="3" t="s">
        <v>22</v>
      </c>
      <c r="P1" s="3"/>
      <c r="R1" s="23" t="s">
        <v>37</v>
      </c>
      <c r="S1" s="23"/>
      <c r="T1" s="23"/>
      <c r="U1" s="23"/>
      <c r="W1" t="s">
        <v>39</v>
      </c>
      <c r="Y1" t="s">
        <v>39</v>
      </c>
    </row>
    <row r="2" spans="1:25" x14ac:dyDescent="0.35">
      <c r="A2">
        <f>'Normal distr.'!$B$2+('Normal distr.'!G58-'Normal distr.'!$K$2)*'Normal distr.'!$B$3/'Normal distr.'!$K$3</f>
        <v>-50.13062180794914</v>
      </c>
      <c r="B2">
        <f>_xlfn.NORM.DIST(A2,'Normal distr.'!$B$2,'Normal distr.'!$B$3,)</f>
        <v>3.2056055774312746E-4</v>
      </c>
      <c r="D2" cm="1">
        <f t="array" ref="D2">_xlfn.IFS(A2&lt;0,0,A2&gt;0,A2)</f>
        <v>0</v>
      </c>
      <c r="E2">
        <v>3.2056055774312746E-4</v>
      </c>
      <c r="O2" t="s">
        <v>23</v>
      </c>
      <c r="P2">
        <v>8.24</v>
      </c>
      <c r="Q2" t="s">
        <v>25</v>
      </c>
      <c r="R2" s="3" t="s">
        <v>36</v>
      </c>
      <c r="S2" s="3" t="s">
        <v>35</v>
      </c>
      <c r="T2" s="3" t="s">
        <v>34</v>
      </c>
      <c r="U2" s="3" t="s">
        <v>38</v>
      </c>
    </row>
    <row r="3" spans="1:25" x14ac:dyDescent="0.35">
      <c r="A3">
        <f>'Normal distr.'!$B$2+('Normal distr.'!G46-'Normal distr.'!$K$2)*'Normal distr.'!$B$3/'Normal distr.'!$K$3</f>
        <v>-44.025835829615175</v>
      </c>
      <c r="B3">
        <f>_xlfn.NORM.DIST(A3,'Normal distr.'!$B$2,'Normal distr.'!$B$3,)</f>
        <v>6.6997135160234088E-4</v>
      </c>
      <c r="D3" cm="1">
        <f t="array" ref="D3">_xlfn.IFS(A3&lt;0,0,A3&gt;0,A3)</f>
        <v>0</v>
      </c>
      <c r="E3">
        <v>6.6997135160234088E-4</v>
      </c>
      <c r="O3" t="s">
        <v>24</v>
      </c>
      <c r="P3">
        <v>22.35</v>
      </c>
      <c r="Q3" t="s">
        <v>25</v>
      </c>
      <c r="R3">
        <v>-1.5</v>
      </c>
      <c r="S3" s="4">
        <f>0.001+0.005+0.017+0.044</f>
        <v>6.7000000000000004E-2</v>
      </c>
      <c r="T3" s="8">
        <f t="shared" ref="T3:T9" si="0">S3</f>
        <v>6.7000000000000004E-2</v>
      </c>
      <c r="U3">
        <f t="shared" ref="U3:U9" si="1">_xlfn.NORM.INV(T3,$P$2,$P$3)</f>
        <v>-25.251767067117449</v>
      </c>
      <c r="W3">
        <v>0</v>
      </c>
    </row>
    <row r="4" spans="1:25" x14ac:dyDescent="0.35">
      <c r="A4">
        <f>'Normal distr.'!$B$2+('Normal distr.'!G25-'Normal distr.'!$K$2)*'Normal distr.'!$B$3/'Normal distr.'!$K$3</f>
        <v>-39.885174852228161</v>
      </c>
      <c r="B4">
        <f>_xlfn.NORM.DIST(A4,'Normal distr.'!$B$2,'Normal distr.'!$B$3,)</f>
        <v>1.0586646647860933E-3</v>
      </c>
      <c r="D4" cm="1">
        <f t="array" ref="D4">_xlfn.IFS(A4&lt;0,0,A4&gt;0,A4)</f>
        <v>0</v>
      </c>
      <c r="E4">
        <v>1.0586646647860933E-3</v>
      </c>
      <c r="R4">
        <v>-1</v>
      </c>
      <c r="S4" s="4">
        <f>S3+0.092</f>
        <v>0.159</v>
      </c>
      <c r="T4" s="8">
        <f t="shared" si="0"/>
        <v>0.159</v>
      </c>
      <c r="U4">
        <f t="shared" si="1"/>
        <v>-14.078179648259946</v>
      </c>
      <c r="W4">
        <v>0.25</v>
      </c>
    </row>
    <row r="5" spans="1:25" x14ac:dyDescent="0.35">
      <c r="A5">
        <f>'Normal distr.'!$B$2+('Normal distr.'!G73-'Normal distr.'!$K$2)*'Normal distr.'!$B$3/'Normal distr.'!$K$3</f>
        <v>-27.082068870720327</v>
      </c>
      <c r="B5">
        <f>_xlfn.NORM.DIST(A5,'Normal distr.'!$B$2,'Normal distr.'!$B$3,)</f>
        <v>3.5063197997563739E-3</v>
      </c>
      <c r="D5" cm="1">
        <f t="array" ref="D5">_xlfn.IFS(A5&lt;0,0,A5&gt;0,A5)</f>
        <v>0</v>
      </c>
      <c r="E5">
        <v>3.5063197997563739E-3</v>
      </c>
      <c r="R5">
        <v>-0.5</v>
      </c>
      <c r="S5" s="4">
        <f>S4+0.15</f>
        <v>0.309</v>
      </c>
      <c r="T5" s="8">
        <f t="shared" si="0"/>
        <v>0.309</v>
      </c>
      <c r="U5">
        <f t="shared" si="1"/>
        <v>-2.9056514135764324</v>
      </c>
      <c r="V5">
        <f>U5-U4</f>
        <v>11.172528234683513</v>
      </c>
      <c r="W5">
        <v>0.5</v>
      </c>
    </row>
    <row r="6" spans="1:25" x14ac:dyDescent="0.35">
      <c r="A6">
        <f>'Normal distr.'!$B$2+('Normal distr.'!G4-'Normal distr.'!$K$2)*'Normal distr.'!$B$3/'Normal distr.'!$K$3</f>
        <v>-25.596965899002534</v>
      </c>
      <c r="B6">
        <f>_xlfn.NORM.DIST(A6,'Normal distr.'!$B$2,'Normal distr.'!$B$3,)</f>
        <v>3.944170600747263E-3</v>
      </c>
      <c r="D6" cm="1">
        <f t="array" ref="D6">_xlfn.IFS(A6&lt;0,0,A6&gt;0,A6)</f>
        <v>0</v>
      </c>
      <c r="E6">
        <v>3.944170600747263E-3</v>
      </c>
      <c r="R6">
        <v>0</v>
      </c>
      <c r="S6" s="4">
        <f>S5+0.19</f>
        <v>0.499</v>
      </c>
      <c r="T6" s="8">
        <f t="shared" si="0"/>
        <v>0.499</v>
      </c>
      <c r="U6">
        <f t="shared" si="1"/>
        <v>8.1839767993945713</v>
      </c>
      <c r="V6">
        <f>U6-U5</f>
        <v>11.089628212971004</v>
      </c>
      <c r="W6">
        <v>0.75</v>
      </c>
    </row>
    <row r="7" spans="1:25" x14ac:dyDescent="0.35">
      <c r="A7">
        <f>'Normal distr.'!$B$2+('Normal distr.'!G51-'Normal distr.'!$K$2)*'Normal distr.'!$B$3/'Normal distr.'!$K$3</f>
        <v>-23.680903981773966</v>
      </c>
      <c r="B7">
        <f>_xlfn.NORM.DIST(A7,'Normal distr.'!$B$2,'Normal distr.'!$B$3,)</f>
        <v>4.5609649738425628E-3</v>
      </c>
      <c r="D7" cm="1">
        <f t="array" ref="D7">_xlfn.IFS(A7&lt;0,0,A7&gt;0,A7)</f>
        <v>0</v>
      </c>
      <c r="E7">
        <v>4.5609649738425628E-3</v>
      </c>
      <c r="R7">
        <v>0.5</v>
      </c>
      <c r="S7" s="5">
        <f>S6+0.19</f>
        <v>0.68900000000000006</v>
      </c>
      <c r="T7" s="8">
        <f t="shared" si="0"/>
        <v>0.68900000000000006</v>
      </c>
      <c r="U7">
        <f t="shared" si="1"/>
        <v>19.258948153727797</v>
      </c>
      <c r="V7">
        <f t="shared" ref="V7:V9" si="2">U7-U6</f>
        <v>11.074971354333226</v>
      </c>
      <c r="W7">
        <v>1</v>
      </c>
    </row>
    <row r="8" spans="1:25" x14ac:dyDescent="0.35">
      <c r="A8">
        <f>'Normal distr.'!$B$2+('Normal distr.'!G6-'Normal distr.'!$K$2)*'Normal distr.'!$B$3/'Normal distr.'!$K$3</f>
        <v>-17.531639785841918</v>
      </c>
      <c r="B8">
        <f>_xlfn.NORM.DIST(A8,'Normal distr.'!$B$2,'Normal distr.'!$B$3,)</f>
        <v>6.9184479624986722E-3</v>
      </c>
      <c r="D8" cm="1">
        <f t="array" ref="D8">_xlfn.IFS(A8&lt;0,0,A8&gt;0,A8)</f>
        <v>0</v>
      </c>
      <c r="E8">
        <v>6.9184479624986722E-3</v>
      </c>
      <c r="R8">
        <v>1</v>
      </c>
      <c r="S8" s="5">
        <f>S7+0.15</f>
        <v>0.83900000000000008</v>
      </c>
      <c r="T8" s="8">
        <f t="shared" si="0"/>
        <v>0.83900000000000008</v>
      </c>
      <c r="U8">
        <f t="shared" si="1"/>
        <v>30.374463175673384</v>
      </c>
      <c r="V8">
        <f t="shared" si="2"/>
        <v>11.115515021945587</v>
      </c>
      <c r="W8">
        <v>1.25</v>
      </c>
    </row>
    <row r="9" spans="1:25" x14ac:dyDescent="0.35">
      <c r="A9">
        <f>'Normal distr.'!$B$2+('Normal distr.'!G26-'Normal distr.'!$K$2)*'Normal distr.'!$B$3/'Normal distr.'!$K$3</f>
        <v>-17.294841701980587</v>
      </c>
      <c r="B9">
        <f>_xlfn.NORM.DIST(A9,'Normal distr.'!$B$2,'Normal distr.'!$B$3,)</f>
        <v>7.0197148403269545E-3</v>
      </c>
      <c r="D9" cm="1">
        <f t="array" ref="D9">_xlfn.IFS(A9&lt;0,0,A9&gt;0,A9)</f>
        <v>0</v>
      </c>
      <c r="E9">
        <v>7.0197148403269545E-3</v>
      </c>
      <c r="R9">
        <v>1.5</v>
      </c>
      <c r="S9" s="5">
        <f>S8+0.092</f>
        <v>0.93100000000000005</v>
      </c>
      <c r="T9" s="8">
        <f t="shared" si="0"/>
        <v>0.93100000000000005</v>
      </c>
      <c r="U9">
        <f t="shared" si="1"/>
        <v>41.391310845951132</v>
      </c>
      <c r="V9">
        <f t="shared" si="2"/>
        <v>11.016847670277748</v>
      </c>
      <c r="W9">
        <v>1.5</v>
      </c>
    </row>
    <row r="10" spans="1:25" x14ac:dyDescent="0.35">
      <c r="A10">
        <f>'Normal distr.'!$B$2+('Normal distr.'!G12-'Normal distr.'!$K$2)*'Normal distr.'!$B$3/'Normal distr.'!$K$3</f>
        <v>-15.310229711241307</v>
      </c>
      <c r="B10">
        <f>_xlfn.NORM.DIST(A10,'Normal distr.'!$B$2,'Normal distr.'!$B$3,)</f>
        <v>7.8939419902251395E-3</v>
      </c>
      <c r="D10" cm="1">
        <f t="array" ref="D10">_xlfn.IFS(A10&lt;0,0,A10&gt;0,A10)</f>
        <v>0</v>
      </c>
      <c r="E10">
        <v>7.8939419902251395E-3</v>
      </c>
    </row>
    <row r="11" spans="1:25" x14ac:dyDescent="0.35">
      <c r="A11">
        <f>'Normal distr.'!$B$2+('Normal distr.'!G38-'Normal distr.'!$K$2)*'Normal distr.'!$B$3/'Normal distr.'!$K$3</f>
        <v>-14.576578734952085</v>
      </c>
      <c r="B11">
        <f>_xlfn.NORM.DIST(A11,'Normal distr.'!$B$2,'Normal distr.'!$B$3,)</f>
        <v>8.2275536536743372E-3</v>
      </c>
      <c r="D11" cm="1">
        <f t="array" ref="D11">_xlfn.IFS(A11&lt;0,0,A11&gt;0,A11)</f>
        <v>0</v>
      </c>
      <c r="E11">
        <v>8.2275536536743372E-3</v>
      </c>
    </row>
    <row r="12" spans="1:25" x14ac:dyDescent="0.35">
      <c r="A12">
        <f>'Normal distr.'!$B$2+('Normal distr.'!G60-'Normal distr.'!$K$2)*'Normal distr.'!$B$3/'Normal distr.'!$K$3</f>
        <v>-13.105912491509789</v>
      </c>
      <c r="B12">
        <f>_xlfn.NORM.DIST(A12,'Normal distr.'!$B$2,'Normal distr.'!$B$3,)</f>
        <v>8.9104060583690397E-3</v>
      </c>
      <c r="D12" cm="1">
        <f t="array" ref="D12">_xlfn.IFS(A12&lt;0,0,A12&gt;0,A12)</f>
        <v>0</v>
      </c>
      <c r="E12">
        <v>8.9104060583690397E-3</v>
      </c>
    </row>
    <row r="13" spans="1:25" x14ac:dyDescent="0.35">
      <c r="A13">
        <f>'Normal distr.'!$B$2+('Normal distr.'!G20-'Normal distr.'!$K$2)*'Normal distr.'!$B$3/'Normal distr.'!$K$3</f>
        <v>-12.247955572388046</v>
      </c>
      <c r="B13">
        <f>_xlfn.NORM.DIST(A13,'Normal distr.'!$B$2,'Normal distr.'!$B$3,)</f>
        <v>9.3160018456911881E-3</v>
      </c>
      <c r="D13" cm="1">
        <f t="array" ref="D13">_xlfn.IFS(A13&lt;0,0,A13&gt;0,A13)</f>
        <v>0</v>
      </c>
      <c r="E13">
        <v>9.3160018456911881E-3</v>
      </c>
    </row>
    <row r="14" spans="1:25" x14ac:dyDescent="0.35">
      <c r="A14">
        <f>'Normal distr.'!$B$2+('Normal distr.'!G80-'Normal distr.'!$K$2)*'Normal distr.'!$B$3/'Normal distr.'!$K$3</f>
        <v>-11.71893844163551</v>
      </c>
      <c r="B14">
        <f>_xlfn.NORM.DIST(A14,'Normal distr.'!$B$2,'Normal distr.'!$B$3,)</f>
        <v>9.5682117878011976E-3</v>
      </c>
      <c r="D14" cm="1">
        <f t="array" ref="D14">_xlfn.IFS(A14&lt;0,0,A14&gt;0,A14)</f>
        <v>0</v>
      </c>
      <c r="E14">
        <v>9.5682117878011976E-3</v>
      </c>
    </row>
    <row r="15" spans="1:25" x14ac:dyDescent="0.35">
      <c r="A15">
        <f>'Normal distr.'!$B$2+('Normal distr.'!G49-'Normal distr.'!$K$2)*'Normal distr.'!$B$3/'Normal distr.'!$K$3</f>
        <v>-9.2262595735228654</v>
      </c>
      <c r="B15">
        <f>_xlfn.NORM.DIST(A15,'Normal distr.'!$B$2,'Normal distr.'!$B$3,)</f>
        <v>1.0770114525701565E-2</v>
      </c>
      <c r="D15" cm="1">
        <f t="array" ref="D15">_xlfn.IFS(A15&lt;0,0,A15&gt;0,A15)</f>
        <v>0</v>
      </c>
      <c r="E15">
        <v>1.0770114525701565E-2</v>
      </c>
    </row>
    <row r="16" spans="1:25" x14ac:dyDescent="0.35">
      <c r="A16">
        <f>'Normal distr.'!$B$2+('Normal distr.'!G27-'Normal distr.'!$K$2)*'Normal distr.'!$B$3/'Normal distr.'!$K$3</f>
        <v>-8.104655231981182</v>
      </c>
      <c r="B16">
        <f>_xlfn.NORM.DIST(A16,'Normal distr.'!$B$2,'Normal distr.'!$B$3,)</f>
        <v>1.1313091662004202E-2</v>
      </c>
      <c r="D16" cm="1">
        <f t="array" ref="D16">_xlfn.IFS(A16&lt;0,0,A16&gt;0,A16)</f>
        <v>0</v>
      </c>
      <c r="E16">
        <v>1.1313091662004202E-2</v>
      </c>
    </row>
    <row r="17" spans="1:5" x14ac:dyDescent="0.35">
      <c r="A17">
        <f>'Normal distr.'!$B$2+('Normal distr.'!G79-'Normal distr.'!$K$2)*'Normal distr.'!$B$3/'Normal distr.'!$K$3</f>
        <v>-5.9138465793555017</v>
      </c>
      <c r="B17">
        <f>_xlfn.NORM.DIST(A17,'Normal distr.'!$B$2,'Normal distr.'!$B$3,)</f>
        <v>1.2363763430132419E-2</v>
      </c>
      <c r="D17" cm="1">
        <f t="array" ref="D17">_xlfn.IFS(A17&lt;0,0,A17&gt;0,A17)</f>
        <v>0</v>
      </c>
      <c r="E17">
        <v>1.2363763430132419E-2</v>
      </c>
    </row>
    <row r="18" spans="1:5" x14ac:dyDescent="0.35">
      <c r="A18">
        <f>'Normal distr.'!$B$2+('Normal distr.'!G71-'Normal distr.'!$K$2)*'Normal distr.'!$B$3/'Normal distr.'!$K$3</f>
        <v>-4.785660182239118</v>
      </c>
      <c r="B18">
        <f>_xlfn.NORM.DIST(A18,'Normal distr.'!$B$2,'Normal distr.'!$B$3,)</f>
        <v>1.2893913782952512E-2</v>
      </c>
      <c r="D18" cm="1">
        <f t="array" ref="D18">_xlfn.IFS(A18&lt;0,0,A18&gt;0,A18)</f>
        <v>0</v>
      </c>
      <c r="E18">
        <v>1.2893913782952512E-2</v>
      </c>
    </row>
    <row r="19" spans="1:5" x14ac:dyDescent="0.35">
      <c r="A19">
        <f>'Normal distr.'!$B$2+('Normal distr.'!G66-'Normal distr.'!$K$2)*'Normal distr.'!$B$3/'Normal distr.'!$K$3</f>
        <v>-4.508492522980605</v>
      </c>
      <c r="B19">
        <f>_xlfn.NORM.DIST(A19,'Normal distr.'!$B$2,'Normal distr.'!$B$3,)</f>
        <v>1.3022521957115727E-2</v>
      </c>
      <c r="D19" cm="1">
        <f t="array" ref="D19">_xlfn.IFS(A19&lt;0,0,A19&gt;0,A19)</f>
        <v>0</v>
      </c>
      <c r="E19">
        <v>1.3022521957115727E-2</v>
      </c>
    </row>
    <row r="20" spans="1:5" x14ac:dyDescent="0.35">
      <c r="A20">
        <f>'Normal distr.'!$B$2+('Normal distr.'!G22-'Normal distr.'!$K$2)*'Normal distr.'!$B$3/'Normal distr.'!$K$3</f>
        <v>-2.6509177322597033</v>
      </c>
      <c r="B20">
        <f>_xlfn.NORM.DIST(A20,'Normal distr.'!$B$2,'Normal distr.'!$B$3,)</f>
        <v>1.3863060296597441E-2</v>
      </c>
      <c r="D20" cm="1">
        <f t="array" ref="D20">_xlfn.IFS(A20&lt;0,0,A20&gt;0,A20)</f>
        <v>0</v>
      </c>
      <c r="E20">
        <v>1.3863060296597441E-2</v>
      </c>
    </row>
    <row r="21" spans="1:5" x14ac:dyDescent="0.35">
      <c r="A21">
        <f>'Normal distr.'!$B$2+('Normal distr.'!G33-'Normal distr.'!$K$2)*'Normal distr.'!$B$3/'Normal distr.'!$K$3</f>
        <v>-0.45124888185747913</v>
      </c>
      <c r="B21">
        <f>_xlfn.NORM.DIST(A21,'Normal distr.'!$B$2,'Normal distr.'!$B$3,)</f>
        <v>1.4796060199828057E-2</v>
      </c>
      <c r="D21" cm="1">
        <f t="array" ref="D21">_xlfn.IFS(A21&lt;0,0,A21&gt;0,A21)</f>
        <v>0</v>
      </c>
      <c r="E21">
        <v>1.4796060199828057E-2</v>
      </c>
    </row>
    <row r="22" spans="1:5" x14ac:dyDescent="0.35">
      <c r="A22">
        <f>'Normal distr.'!$B$2+('Normal distr.'!G17-'Normal distr.'!$K$2)*'Normal distr.'!$B$3/'Normal distr.'!$K$3</f>
        <v>-0.40223078198555662</v>
      </c>
      <c r="B22">
        <f>_xlfn.NORM.DIST(A22,'Normal distr.'!$B$2,'Normal distr.'!$B$3,)</f>
        <v>1.4815916744914536E-2</v>
      </c>
      <c r="D22" cm="1">
        <f t="array" ref="D22">_xlfn.IFS(A22&lt;0,0,A22&gt;0,A22)</f>
        <v>0</v>
      </c>
      <c r="E22">
        <v>1.4815916744914536E-2</v>
      </c>
    </row>
    <row r="23" spans="1:5" x14ac:dyDescent="0.35">
      <c r="A23">
        <f>'Normal distr.'!$B$2+('Normal distr.'!G40-'Normal distr.'!$K$2)*'Normal distr.'!$B$3/'Normal distr.'!$K$3</f>
        <v>0.37623002530550842</v>
      </c>
      <c r="B23">
        <f>_xlfn.NORM.DIST(A23,'Normal distr.'!$B$2,'Normal distr.'!$B$3,)</f>
        <v>1.5125100757703147E-2</v>
      </c>
      <c r="D23" cm="1">
        <f t="array" ref="D23">_xlfn.IFS(A23&lt;0,0,A23&gt;0,A23)</f>
        <v>0.37623002530550842</v>
      </c>
      <c r="E23">
        <v>1.5125100757703147E-2</v>
      </c>
    </row>
    <row r="24" spans="1:5" x14ac:dyDescent="0.35">
      <c r="A24">
        <f>'Normal distr.'!$B$2+('Normal distr.'!G76-'Normal distr.'!$K$2)*'Normal distr.'!$B$3/'Normal distr.'!$K$3</f>
        <v>2.4806553543724448</v>
      </c>
      <c r="B24">
        <f>_xlfn.NORM.DIST(A24,'Normal distr.'!$B$2,'Normal distr.'!$B$3,)</f>
        <v>1.5896775146724898E-2</v>
      </c>
      <c r="D24" cm="1">
        <f t="array" ref="D24">_xlfn.IFS(A24&lt;0,0,A24&gt;0,A24)</f>
        <v>2.4806553543724448</v>
      </c>
      <c r="E24">
        <v>1.5896775146724898E-2</v>
      </c>
    </row>
    <row r="25" spans="1:5" x14ac:dyDescent="0.35">
      <c r="A25">
        <f>'Normal distr.'!$B$2+('Normal distr.'!G78-'Normal distr.'!$K$2)*'Normal distr.'!$B$3/'Normal distr.'!$K$3</f>
        <v>3.2350930931366975</v>
      </c>
      <c r="B25">
        <f>_xlfn.NORM.DIST(A25,'Normal distr.'!$B$2,'Normal distr.'!$B$3,)</f>
        <v>1.6148006045618266E-2</v>
      </c>
      <c r="D25" cm="1">
        <f t="array" ref="D25">_xlfn.IFS(A25&lt;0,0,A25&gt;0,A25)</f>
        <v>3.2350930931366975</v>
      </c>
      <c r="E25">
        <v>1.6148006045618266E-2</v>
      </c>
    </row>
    <row r="26" spans="1:5" x14ac:dyDescent="0.35">
      <c r="A26">
        <f>'Normal distr.'!$B$2+('Normal distr.'!G44-'Normal distr.'!$K$2)*'Normal distr.'!$B$3/'Normal distr.'!$K$3</f>
        <v>3.6391523398255679</v>
      </c>
      <c r="B26">
        <f>_xlfn.NORM.DIST(A26,'Normal distr.'!$B$2,'Normal distr.'!$B$3,)</f>
        <v>1.6276560006470962E-2</v>
      </c>
      <c r="D26" cm="1">
        <f t="array" ref="D26">_xlfn.IFS(A26&lt;0,0,A26&gt;0,A26)</f>
        <v>3.6391523398255679</v>
      </c>
      <c r="E26">
        <v>1.6276560006470962E-2</v>
      </c>
    </row>
    <row r="27" spans="1:5" x14ac:dyDescent="0.35">
      <c r="A27">
        <f>'Normal distr.'!$B$2+('Normal distr.'!G56-'Normal distr.'!$K$2)*'Normal distr.'!$B$3/'Normal distr.'!$K$3</f>
        <v>3.6617121086001916</v>
      </c>
      <c r="B27">
        <f>_xlfn.NORM.DIST(A27,'Normal distr.'!$B$2,'Normal distr.'!$B$3,)</f>
        <v>1.6283610756104454E-2</v>
      </c>
      <c r="D27" cm="1">
        <f t="array" ref="D27">_xlfn.IFS(A27&lt;0,0,A27&gt;0,A27)</f>
        <v>3.6617121086001916</v>
      </c>
      <c r="E27">
        <v>1.6283610756104454E-2</v>
      </c>
    </row>
    <row r="28" spans="1:5" x14ac:dyDescent="0.35">
      <c r="A28">
        <f>'Normal distr.'!$B$2+('Normal distr.'!G74-'Normal distr.'!$K$2)*'Normal distr.'!$B$3/'Normal distr.'!$K$3</f>
        <v>4.1501901472697202</v>
      </c>
      <c r="B28">
        <f>_xlfn.NORM.DIST(A28,'Normal distr.'!$B$2,'Normal distr.'!$B$3,)</f>
        <v>1.6432922623724693E-2</v>
      </c>
      <c r="D28" cm="1">
        <f t="array" ref="D28">_xlfn.IFS(A28&lt;0,0,A28&gt;0,A28)</f>
        <v>4.1501901472697202</v>
      </c>
      <c r="E28">
        <v>1.6432922623724693E-2</v>
      </c>
    </row>
    <row r="29" spans="1:5" x14ac:dyDescent="0.35">
      <c r="A29">
        <f>'Normal distr.'!$B$2+('Normal distr.'!G28-'Normal distr.'!$K$2)*'Normal distr.'!$B$3/'Normal distr.'!$K$3</f>
        <v>4.7434267767714733</v>
      </c>
      <c r="B29">
        <f>_xlfn.NORM.DIST(A29,'Normal distr.'!$B$2,'Normal distr.'!$B$3,)</f>
        <v>1.6605428486268191E-2</v>
      </c>
      <c r="D29" cm="1">
        <f t="array" ref="D29">_xlfn.IFS(A29&lt;0,0,A29&gt;0,A29)</f>
        <v>4.7434267767714733</v>
      </c>
      <c r="E29">
        <v>1.6605428486268191E-2</v>
      </c>
    </row>
    <row r="30" spans="1:5" x14ac:dyDescent="0.35">
      <c r="A30">
        <f>'Normal distr.'!$B$2+('Normal distr.'!G86-'Normal distr.'!$K$2)*'Normal distr.'!$B$3/'Normal distr.'!$K$3</f>
        <v>5.243783792600655</v>
      </c>
      <c r="B30">
        <f>_xlfn.NORM.DIST(A30,'Normal distr.'!$B$2,'Normal distr.'!$B$3,)</f>
        <v>1.6743160231955483E-2</v>
      </c>
      <c r="D30" cm="1">
        <f t="array" ref="D30">_xlfn.IFS(A30&lt;0,0,A30&gt;0,A30)</f>
        <v>5.243783792600655</v>
      </c>
      <c r="E30">
        <v>1.6743160231955483E-2</v>
      </c>
    </row>
    <row r="31" spans="1:5" x14ac:dyDescent="0.35">
      <c r="A31">
        <f>'Normal distr.'!$B$2+('Normal distr.'!G30-'Normal distr.'!$K$2)*'Normal distr.'!$B$3/'Normal distr.'!$K$3</f>
        <v>5.3012810646782649</v>
      </c>
      <c r="B31">
        <f>_xlfn.NORM.DIST(A31,'Normal distr.'!$B$2,'Normal distr.'!$B$3,)</f>
        <v>1.6758522278704585E-2</v>
      </c>
      <c r="D31" cm="1">
        <f t="array" ref="D31">_xlfn.IFS(A31&lt;0,0,A31&gt;0,A31)</f>
        <v>5.3012810646782649</v>
      </c>
      <c r="E31">
        <v>1.6758522278704585E-2</v>
      </c>
    </row>
    <row r="32" spans="1:5" x14ac:dyDescent="0.35">
      <c r="A32">
        <f>'Normal distr.'!$B$2+('Normal distr.'!G16-'Normal distr.'!$K$2)*'Normal distr.'!$B$3/'Normal distr.'!$K$3</f>
        <v>5.3186350443308852</v>
      </c>
      <c r="B32">
        <f>_xlfn.NORM.DIST(A32,'Normal distr.'!$B$2,'Normal distr.'!$B$3,)</f>
        <v>1.6763139865417026E-2</v>
      </c>
      <c r="D32" cm="1">
        <f t="array" ref="D32">_xlfn.IFS(A32&lt;0,0,A32&gt;0,A32)</f>
        <v>5.3186350443308852</v>
      </c>
      <c r="E32">
        <v>1.6763139865417026E-2</v>
      </c>
    </row>
    <row r="33" spans="1:5" x14ac:dyDescent="0.35">
      <c r="A33">
        <f>'Normal distr.'!$B$2+('Normal distr.'!G7-'Normal distr.'!$K$2)*'Normal distr.'!$B$3/'Normal distr.'!$K$3</f>
        <v>5.5736247005006092</v>
      </c>
      <c r="B33">
        <f>_xlfn.NORM.DIST(A33,'Normal distr.'!$B$2,'Normal distr.'!$B$3,)</f>
        <v>1.6829965062928019E-2</v>
      </c>
      <c r="D33" cm="1">
        <f t="array" ref="D33">_xlfn.IFS(A33&lt;0,0,A33&gt;0,A33)</f>
        <v>5.5736247005006092</v>
      </c>
      <c r="E33">
        <v>1.6829965062928019E-2</v>
      </c>
    </row>
    <row r="34" spans="1:5" x14ac:dyDescent="0.35">
      <c r="A34">
        <f>'Normal distr.'!$B$2+('Normal distr.'!G82-'Normal distr.'!$K$2)*'Normal distr.'!$B$3/'Normal distr.'!$K$3</f>
        <v>5.7383984479825036</v>
      </c>
      <c r="B34">
        <f>_xlfn.NORM.DIST(A34,'Normal distr.'!$B$2,'Normal distr.'!$B$3,)</f>
        <v>1.6872120848311314E-2</v>
      </c>
      <c r="D34" cm="1">
        <f t="array" ref="D34">_xlfn.IFS(A34&lt;0,0,A34&gt;0,A34)</f>
        <v>5.7383984479825036</v>
      </c>
      <c r="E34">
        <v>1.6872120848311314E-2</v>
      </c>
    </row>
    <row r="35" spans="1:5" x14ac:dyDescent="0.35">
      <c r="A35">
        <f>'Normal distr.'!$B$2+('Normal distr.'!G50-'Normal distr.'!$K$2)*'Normal distr.'!$B$3/'Normal distr.'!$K$3</f>
        <v>7.8988273459397487</v>
      </c>
      <c r="B35">
        <f>_xlfn.NORM.DIST(A35,'Normal distr.'!$B$2,'Normal distr.'!$B$3,)</f>
        <v>1.7347267982259298E-2</v>
      </c>
      <c r="D35" cm="1">
        <f t="array" ref="D35">_xlfn.IFS(A35&lt;0,0,A35&gt;0,A35)</f>
        <v>7.8988273459397487</v>
      </c>
      <c r="E35">
        <v>1.7347267982259298E-2</v>
      </c>
    </row>
    <row r="36" spans="1:5" x14ac:dyDescent="0.35">
      <c r="A36">
        <f>'Normal distr.'!$B$2+('Normal distr.'!G8-'Normal distr.'!$K$2)*'Normal distr.'!$B$3/'Normal distr.'!$K$3</f>
        <v>8.5148061262150119</v>
      </c>
      <c r="B36">
        <f>_xlfn.NORM.DIST(A36,'Normal distr.'!$B$2,'Normal distr.'!$B$3,)</f>
        <v>1.7455270273772805E-2</v>
      </c>
      <c r="D36" cm="1">
        <f t="array" ref="D36">_xlfn.IFS(A36&lt;0,0,A36&gt;0,A36)</f>
        <v>8.5148061262150119</v>
      </c>
      <c r="E36">
        <v>1.7455270273772805E-2</v>
      </c>
    </row>
    <row r="37" spans="1:5" x14ac:dyDescent="0.35">
      <c r="A37">
        <f>'Normal distr.'!$B$2+('Normal distr.'!G67-'Normal distr.'!$K$2)*'Normal distr.'!$B$3/'Normal distr.'!$K$3</f>
        <v>8.8364189654896919</v>
      </c>
      <c r="B37">
        <f>_xlfn.NORM.DIST(A37,'Normal distr.'!$B$2,'Normal distr.'!$B$3,)</f>
        <v>1.7506642182108012E-2</v>
      </c>
      <c r="D37" cm="1">
        <f t="array" ref="D37">_xlfn.IFS(A37&lt;0,0,A37&gt;0,A37)</f>
        <v>8.8364189654896919</v>
      </c>
      <c r="E37">
        <v>1.7506642182108012E-2</v>
      </c>
    </row>
    <row r="38" spans="1:5" x14ac:dyDescent="0.35">
      <c r="A38">
        <f>'Normal distr.'!$B$2+('Normal distr.'!G36-'Normal distr.'!$K$2)*'Normal distr.'!$B$3/'Normal distr.'!$K$3</f>
        <v>8.8536068647252826</v>
      </c>
      <c r="B38">
        <f>_xlfn.NORM.DIST(A38,'Normal distr.'!$B$2,'Normal distr.'!$B$3,)</f>
        <v>1.7509289834955984E-2</v>
      </c>
      <c r="D38" cm="1">
        <f t="array" ref="D38">_xlfn.IFS(A38&lt;0,0,A38&gt;0,A38)</f>
        <v>8.8536068647252826</v>
      </c>
      <c r="E38">
        <v>1.7509289834955984E-2</v>
      </c>
    </row>
    <row r="39" spans="1:5" x14ac:dyDescent="0.35">
      <c r="A39">
        <f>'Normal distr.'!$B$2+('Normal distr.'!G68-'Normal distr.'!$K$2)*'Normal distr.'!$B$3/'Normal distr.'!$K$3</f>
        <v>8.9073449381204526</v>
      </c>
      <c r="B39">
        <f>_xlfn.NORM.DIST(A39,'Normal distr.'!$B$2,'Normal distr.'!$B$3,)</f>
        <v>1.751750349069341E-2</v>
      </c>
      <c r="D39" cm="1">
        <f t="array" ref="D39">_xlfn.IFS(A39&lt;0,0,A39&gt;0,A39)</f>
        <v>8.9073449381204526</v>
      </c>
      <c r="E39">
        <v>1.751750349069341E-2</v>
      </c>
    </row>
    <row r="40" spans="1:5" x14ac:dyDescent="0.35">
      <c r="A40">
        <f>'Normal distr.'!$B$2+('Normal distr.'!G75-'Normal distr.'!$K$2)*'Normal distr.'!$B$3/'Normal distr.'!$K$3</f>
        <v>10.381666151289824</v>
      </c>
      <c r="B40">
        <f>_xlfn.NORM.DIST(A40,'Normal distr.'!$B$2,'Normal distr.'!$B$3,)</f>
        <v>1.7704388424725492E-2</v>
      </c>
      <c r="D40" cm="1">
        <f t="array" ref="D40">_xlfn.IFS(A40&lt;0,0,A40&gt;0,A40)</f>
        <v>10.381666151289824</v>
      </c>
      <c r="E40">
        <v>1.7704388424725492E-2</v>
      </c>
    </row>
    <row r="41" spans="1:5" x14ac:dyDescent="0.35">
      <c r="A41">
        <f>'Normal distr.'!$B$2+('Normal distr.'!G61-'Normal distr.'!$K$2)*'Normal distr.'!$B$3/'Normal distr.'!$K$3</f>
        <v>10.96922847551688</v>
      </c>
      <c r="B41">
        <f>_xlfn.NORM.DIST(A41,'Normal distr.'!$B$2,'Normal distr.'!$B$3,)</f>
        <v>1.7757875227738865E-2</v>
      </c>
      <c r="D41" cm="1">
        <f t="array" ref="D41">_xlfn.IFS(A41&lt;0,0,A41&gt;0,A41)</f>
        <v>10.96922847551688</v>
      </c>
      <c r="E41">
        <v>1.7757875227738865E-2</v>
      </c>
    </row>
    <row r="42" spans="1:5" x14ac:dyDescent="0.35">
      <c r="A42">
        <f>'Normal distr.'!$B$2+('Normal distr.'!G63-'Normal distr.'!$K$2)*'Normal distr.'!$B$3/'Normal distr.'!$K$3</f>
        <v>11.341926029113759</v>
      </c>
      <c r="B42">
        <f>_xlfn.NORM.DIST(A42,'Normal distr.'!$B$2,'Normal distr.'!$B$3,)</f>
        <v>1.7785513827910958E-2</v>
      </c>
      <c r="D42" cm="1">
        <f t="array" ref="D42">_xlfn.IFS(A42&lt;0,0,A42&gt;0,A42)</f>
        <v>11.341926029113759</v>
      </c>
      <c r="E42">
        <v>1.7785513827910958E-2</v>
      </c>
    </row>
    <row r="43" spans="1:5" x14ac:dyDescent="0.35">
      <c r="A43">
        <f>'Normal distr.'!$B$2+('Normal distr.'!G10-'Normal distr.'!$K$2)*'Normal distr.'!$B$3/'Normal distr.'!$K$3</f>
        <v>11.867318601293327</v>
      </c>
      <c r="B43">
        <f>_xlfn.NORM.DIST(A43,'Normal distr.'!$B$2,'Normal distr.'!$B$3,)</f>
        <v>1.7816132540087164E-2</v>
      </c>
      <c r="D43" cm="1">
        <f t="array" ref="D43">_xlfn.IFS(A43&lt;0,0,A43&gt;0,A43)</f>
        <v>11.867318601293327</v>
      </c>
      <c r="E43">
        <v>1.7816132540087164E-2</v>
      </c>
    </row>
    <row r="44" spans="1:5" x14ac:dyDescent="0.35">
      <c r="A44">
        <f>'Normal distr.'!$B$2+('Normal distr.'!G37-'Normal distr.'!$K$2)*'Normal distr.'!$B$3/'Normal distr.'!$K$3</f>
        <v>12.548417538186115</v>
      </c>
      <c r="B44">
        <f>_xlfn.NORM.DIST(A44,'Normal distr.'!$B$2,'Normal distr.'!$B$3,)</f>
        <v>1.7841223046432438E-2</v>
      </c>
      <c r="D44" cm="1">
        <f t="array" ref="D44">_xlfn.IFS(A44&lt;0,0,A44&gt;0,A44)</f>
        <v>12.548417538186115</v>
      </c>
      <c r="E44">
        <v>1.7841223046432438E-2</v>
      </c>
    </row>
    <row r="45" spans="1:5" x14ac:dyDescent="0.35">
      <c r="A45">
        <f>'Normal distr.'!$B$2+('Normal distr.'!G35-'Normal distr.'!$K$2)*'Normal distr.'!$B$3/'Normal distr.'!$K$3</f>
        <v>13.078723242236231</v>
      </c>
      <c r="B45">
        <f>_xlfn.NORM.DIST(A45,'Normal distr.'!$B$2,'Normal distr.'!$B$3,)</f>
        <v>1.7849301747292958E-2</v>
      </c>
      <c r="D45" cm="1">
        <f t="array" ref="D45">_xlfn.IFS(A45&lt;0,0,A45&gt;0,A45)</f>
        <v>13.078723242236231</v>
      </c>
      <c r="E45">
        <v>1.7849301747292958E-2</v>
      </c>
    </row>
    <row r="46" spans="1:5" x14ac:dyDescent="0.35">
      <c r="A46">
        <f>'Normal distr.'!$B$2+('Normal distr.'!G81-'Normal distr.'!$K$2)*'Normal distr.'!$B$3/'Normal distr.'!$K$3</f>
        <v>13.300601953470109</v>
      </c>
      <c r="B46">
        <f>_xlfn.NORM.DIST(A46,'Normal distr.'!$B$2,'Normal distr.'!$B$3,)</f>
        <v>1.7849700843375411E-2</v>
      </c>
      <c r="D46" cm="1">
        <f t="array" ref="D46">_xlfn.IFS(A46&lt;0,0,A46&gt;0,A46)</f>
        <v>13.300601953470109</v>
      </c>
      <c r="E46">
        <v>1.7849700843375411E-2</v>
      </c>
    </row>
    <row r="47" spans="1:5" x14ac:dyDescent="0.35">
      <c r="A47">
        <f>'Normal distr.'!$B$2+('Normal distr.'!G89-'Normal distr.'!$K$2)*'Normal distr.'!$B$3/'Normal distr.'!$K$3</f>
        <v>13.416158411099003</v>
      </c>
      <c r="B47">
        <f>_xlfn.NORM.DIST(A47,'Normal distr.'!$B$2,'Normal distr.'!$B$3,)</f>
        <v>1.7849212029905723E-2</v>
      </c>
      <c r="D47" cm="1">
        <f t="array" ref="D47">_xlfn.IFS(A47&lt;0,0,A47&gt;0,A47)</f>
        <v>13.416158411099003</v>
      </c>
      <c r="E47">
        <v>1.7849212029905723E-2</v>
      </c>
    </row>
    <row r="48" spans="1:5" x14ac:dyDescent="0.35">
      <c r="A48">
        <f>'Normal distr.'!$B$2+('Normal distr.'!G14-'Normal distr.'!$K$2)*'Normal distr.'!$B$3/'Normal distr.'!$K$3</f>
        <v>13.479458026371315</v>
      </c>
      <c r="B48">
        <f>_xlfn.NORM.DIST(A48,'Normal distr.'!$B$2,'Normal distr.'!$B$3,)</f>
        <v>1.7848742003707164E-2</v>
      </c>
      <c r="D48" cm="1">
        <f t="array" ref="D48">_xlfn.IFS(A48&lt;0,0,A48&gt;0,A48)</f>
        <v>13.479458026371315</v>
      </c>
      <c r="E48">
        <v>1.7848742003707164E-2</v>
      </c>
    </row>
    <row r="49" spans="1:5" x14ac:dyDescent="0.35">
      <c r="A49">
        <f>'Normal distr.'!$B$2+('Normal distr.'!G23-'Normal distr.'!$K$2)*'Normal distr.'!$B$3/'Normal distr.'!$K$3</f>
        <v>14.879103003993265</v>
      </c>
      <c r="B49">
        <f>_xlfn.NORM.DIST(A49,'Normal distr.'!$B$2,'Normal distr.'!$B$3,)</f>
        <v>1.7801828875746911E-2</v>
      </c>
      <c r="D49" cm="1">
        <f t="array" ref="D49">_xlfn.IFS(A49&lt;0,0,A49&gt;0,A49)</f>
        <v>14.879103003993265</v>
      </c>
      <c r="E49">
        <v>1.7801828875746911E-2</v>
      </c>
    </row>
    <row r="50" spans="1:5" x14ac:dyDescent="0.35">
      <c r="A50">
        <f>'Normal distr.'!$B$2+('Normal distr.'!G34-'Normal distr.'!$K$2)*'Normal distr.'!$B$3/'Normal distr.'!$K$3</f>
        <v>15.396595051646752</v>
      </c>
      <c r="B50">
        <f>_xlfn.NORM.DIST(A50,'Normal distr.'!$B$2,'Normal distr.'!$B$3,)</f>
        <v>1.7766862707635556E-2</v>
      </c>
      <c r="D50" cm="1">
        <f t="array" ref="D50">_xlfn.IFS(A50&lt;0,0,A50&gt;0,A50)</f>
        <v>15.396595051646752</v>
      </c>
      <c r="E50">
        <v>1.7766862707635556E-2</v>
      </c>
    </row>
    <row r="51" spans="1:5" x14ac:dyDescent="0.35">
      <c r="A51">
        <f>'Normal distr.'!$B$2+('Normal distr.'!G88-'Normal distr.'!$K$2)*'Normal distr.'!$B$3/'Normal distr.'!$K$3</f>
        <v>15.717494392143125</v>
      </c>
      <c r="B51">
        <f>_xlfn.NORM.DIST(A51,'Normal distr.'!$B$2,'Normal distr.'!$B$3,)</f>
        <v>1.774043644485896E-2</v>
      </c>
      <c r="D51" cm="1">
        <f t="array" ref="D51">_xlfn.IFS(A51&lt;0,0,A51&gt;0,A51)</f>
        <v>15.717494392143125</v>
      </c>
      <c r="E51">
        <v>1.774043644485896E-2</v>
      </c>
    </row>
    <row r="52" spans="1:5" x14ac:dyDescent="0.35">
      <c r="A52">
        <f>'Normal distr.'!$B$2+('Normal distr.'!G77-'Normal distr.'!$K$2)*'Normal distr.'!$B$3/'Normal distr.'!$K$3</f>
        <v>16.686336055034207</v>
      </c>
      <c r="B52">
        <f>_xlfn.NORM.DIST(A52,'Normal distr.'!$B$2,'Normal distr.'!$B$3,)</f>
        <v>1.7638814426082099E-2</v>
      </c>
      <c r="D52" cm="1">
        <f t="array" ref="D52">_xlfn.IFS(A52&lt;0,0,A52&gt;0,A52)</f>
        <v>16.686336055034207</v>
      </c>
      <c r="E52">
        <v>1.7638814426082099E-2</v>
      </c>
    </row>
    <row r="53" spans="1:5" x14ac:dyDescent="0.35">
      <c r="A53">
        <f>'Normal distr.'!$B$2+('Normal distr.'!G48-'Normal distr.'!$K$2)*'Normal distr.'!$B$3/'Normal distr.'!$K$3</f>
        <v>17.43425398518346</v>
      </c>
      <c r="B53">
        <f>_xlfn.NORM.DIST(A53,'Normal distr.'!$B$2,'Normal distr.'!$B$3,)</f>
        <v>1.7538208469693024E-2</v>
      </c>
      <c r="D53" cm="1">
        <f t="array" ref="D53">_xlfn.IFS(A53&lt;0,0,A53&gt;0,A53)</f>
        <v>17.43425398518346</v>
      </c>
      <c r="E53">
        <v>1.7538208469693024E-2</v>
      </c>
    </row>
    <row r="54" spans="1:5" x14ac:dyDescent="0.35">
      <c r="A54">
        <f>'Normal distr.'!$B$2+('Normal distr.'!G32-'Normal distr.'!$K$2)*'Normal distr.'!$B$3/'Normal distr.'!$K$3</f>
        <v>17.663208103283182</v>
      </c>
      <c r="B54">
        <f>_xlfn.NORM.DIST(A54,'Normal distr.'!$B$2,'Normal distr.'!$B$3,)</f>
        <v>1.7503606625431399E-2</v>
      </c>
      <c r="D54" cm="1">
        <f t="array" ref="D54">_xlfn.IFS(A54&lt;0,0,A54&gt;0,A54)</f>
        <v>17.663208103283182</v>
      </c>
      <c r="E54">
        <v>1.7503606625431399E-2</v>
      </c>
    </row>
    <row r="55" spans="1:5" x14ac:dyDescent="0.35">
      <c r="A55">
        <f>'Normal distr.'!$B$2+('Normal distr.'!G42-'Normal distr.'!$K$2)*'Normal distr.'!$B$3/'Normal distr.'!$K$3</f>
        <v>19.21154961071948</v>
      </c>
      <c r="B55">
        <f>_xlfn.NORM.DIST(A55,'Normal distr.'!$B$2,'Normal distr.'!$B$3,)</f>
        <v>1.7223882405567735E-2</v>
      </c>
      <c r="D55" cm="1">
        <f t="array" ref="D55">_xlfn.IFS(A55&lt;0,0,A55&gt;0,A55)</f>
        <v>19.21154961071948</v>
      </c>
      <c r="E55">
        <v>1.7223882405567735E-2</v>
      </c>
    </row>
    <row r="56" spans="1:5" x14ac:dyDescent="0.35">
      <c r="A56">
        <f>'Normal distr.'!$B$2+('Normal distr.'!G62-'Normal distr.'!$K$2)*'Normal distr.'!$B$3/'Normal distr.'!$K$3</f>
        <v>19.373308422279695</v>
      </c>
      <c r="B56">
        <f>_xlfn.NORM.DIST(A56,'Normal distr.'!$B$2,'Normal distr.'!$B$3,)</f>
        <v>1.7190157703390607E-2</v>
      </c>
      <c r="D56" cm="1">
        <f t="array" ref="D56">_xlfn.IFS(A56&lt;0,0,A56&gt;0,A56)</f>
        <v>19.373308422279695</v>
      </c>
      <c r="E56">
        <v>1.7190157703390607E-2</v>
      </c>
    </row>
    <row r="57" spans="1:5" x14ac:dyDescent="0.35">
      <c r="A57">
        <f>'Normal distr.'!$B$2+('Normal distr.'!G70-'Normal distr.'!$K$2)*'Normal distr.'!$B$3/'Normal distr.'!$K$3</f>
        <v>19.905625073535187</v>
      </c>
      <c r="B57">
        <f>_xlfn.NORM.DIST(A57,'Normal distr.'!$B$2,'Normal distr.'!$B$3,)</f>
        <v>1.7073326559500491E-2</v>
      </c>
      <c r="D57" cm="1">
        <f t="array" ref="D57">_xlfn.IFS(A57&lt;0,0,A57&gt;0,A57)</f>
        <v>19.905625073535187</v>
      </c>
      <c r="E57">
        <v>1.7073326559500491E-2</v>
      </c>
    </row>
    <row r="58" spans="1:5" x14ac:dyDescent="0.35">
      <c r="A58">
        <f>'Normal distr.'!$B$2+('Normal distr.'!G31-'Normal distr.'!$K$2)*'Normal distr.'!$B$3/'Normal distr.'!$K$3</f>
        <v>19.921246308183143</v>
      </c>
      <c r="B58">
        <f>_xlfn.NORM.DIST(A58,'Normal distr.'!$B$2,'Normal distr.'!$B$3,)</f>
        <v>1.7069763831956561E-2</v>
      </c>
      <c r="D58" cm="1">
        <f t="array" ref="D58">_xlfn.IFS(A58&lt;0,0,A58&gt;0,A58)</f>
        <v>19.921246308183143</v>
      </c>
      <c r="E58">
        <v>1.7069763831956561E-2</v>
      </c>
    </row>
    <row r="59" spans="1:5" x14ac:dyDescent="0.35">
      <c r="A59">
        <f>'Normal distr.'!$B$2+('Normal distr.'!G3-'Normal distr.'!$K$2)*'Normal distr.'!$B$3/'Normal distr.'!$K$3</f>
        <v>20.291329594370783</v>
      </c>
      <c r="B59">
        <f>_xlfn.NORM.DIST(A59,'Normal distr.'!$B$2,'Normal distr.'!$B$3,)</f>
        <v>1.6983149497992105E-2</v>
      </c>
      <c r="D59" cm="1">
        <f t="array" ref="D59">_xlfn.IFS(A59&lt;0,0,A59&gt;0,A59)</f>
        <v>20.291329594370783</v>
      </c>
      <c r="E59">
        <v>1.6983149497992105E-2</v>
      </c>
    </row>
    <row r="60" spans="1:5" x14ac:dyDescent="0.35">
      <c r="A60">
        <f>'Normal distr.'!$B$2+('Normal distr.'!G72-'Normal distr.'!$K$2)*'Normal distr.'!$B$3/'Normal distr.'!$K$3</f>
        <v>21.781506473309559</v>
      </c>
      <c r="B60">
        <f>_xlfn.NORM.DIST(A60,'Normal distr.'!$B$2,'Normal distr.'!$B$3,)</f>
        <v>1.6592708485922671E-2</v>
      </c>
      <c r="D60" cm="1">
        <f t="array" ref="D60">_xlfn.IFS(A60&lt;0,0,A60&gt;0,A60)</f>
        <v>21.781506473309559</v>
      </c>
      <c r="E60">
        <v>1.6592708485922671E-2</v>
      </c>
    </row>
    <row r="61" spans="1:5" x14ac:dyDescent="0.35">
      <c r="A61">
        <f>'Normal distr.'!$B$2+('Normal distr.'!G41-'Normal distr.'!$K$2)*'Normal distr.'!$B$3/'Normal distr.'!$K$3</f>
        <v>23.276961873928688</v>
      </c>
      <c r="B61">
        <f>_xlfn.NORM.DIST(A61,'Normal distr.'!$B$2,'Normal distr.'!$B$3,)</f>
        <v>1.6137625318569174E-2</v>
      </c>
      <c r="D61" cm="1">
        <f t="array" ref="D61">_xlfn.IFS(A61&lt;0,0,A61&gt;0,A61)</f>
        <v>23.276961873928688</v>
      </c>
      <c r="E61">
        <v>1.6137625318569174E-2</v>
      </c>
    </row>
    <row r="62" spans="1:5" x14ac:dyDescent="0.35">
      <c r="A62">
        <f>'Normal distr.'!$B$2+('Normal distr.'!G52-'Normal distr.'!$K$2)*'Normal distr.'!$B$3/'Normal distr.'!$K$3</f>
        <v>27.372328362409881</v>
      </c>
      <c r="B62">
        <f>_xlfn.NORM.DIST(A62,'Normal distr.'!$B$2,'Normal distr.'!$B$3,)</f>
        <v>1.4615415126004064E-2</v>
      </c>
      <c r="D62" cm="1">
        <f t="array" ref="D62">_xlfn.IFS(A62&lt;0,0,A62&gt;0,A62)</f>
        <v>27.372328362409881</v>
      </c>
      <c r="E62">
        <v>1.4615415126004064E-2</v>
      </c>
    </row>
    <row r="63" spans="1:5" x14ac:dyDescent="0.35">
      <c r="A63">
        <f>'Normal distr.'!$B$2+('Normal distr.'!G5-'Normal distr.'!$K$2)*'Normal distr.'!$B$3/'Normal distr.'!$K$3</f>
        <v>27.502408649856726</v>
      </c>
      <c r="B63">
        <f>_xlfn.NORM.DIST(A63,'Normal distr.'!$B$2,'Normal distr.'!$B$3,)</f>
        <v>1.4561479854428414E-2</v>
      </c>
      <c r="D63" cm="1">
        <f t="array" ref="D63">_xlfn.IFS(A63&lt;0,0,A63&gt;0,A63)</f>
        <v>27.502408649856726</v>
      </c>
      <c r="E63">
        <v>1.4561479854428414E-2</v>
      </c>
    </row>
    <row r="64" spans="1:5" x14ac:dyDescent="0.35">
      <c r="A64">
        <f>'Normal distr.'!$B$2+('Normal distr.'!G65-'Normal distr.'!$K$2)*'Normal distr.'!$B$3/'Normal distr.'!$K$3</f>
        <v>28.051355198577859</v>
      </c>
      <c r="B64">
        <f>_xlfn.NORM.DIST(A64,'Normal distr.'!$B$2,'Normal distr.'!$B$3,)</f>
        <v>1.4330705561791881E-2</v>
      </c>
      <c r="D64" cm="1">
        <f t="array" ref="D64">_xlfn.IFS(A64&lt;0,0,A64&gt;0,A64)</f>
        <v>28.051355198577859</v>
      </c>
      <c r="E64">
        <v>1.4330705561791881E-2</v>
      </c>
    </row>
    <row r="65" spans="1:5" x14ac:dyDescent="0.35">
      <c r="A65">
        <f>'Normal distr.'!$B$2+('Normal distr.'!G83-'Normal distr.'!$K$2)*'Normal distr.'!$B$3/'Normal distr.'!$K$3</f>
        <v>28.316748984732804</v>
      </c>
      <c r="B65">
        <f>_xlfn.NORM.DIST(A65,'Normal distr.'!$B$2,'Normal distr.'!$B$3,)</f>
        <v>1.421737456776281E-2</v>
      </c>
      <c r="D65" cm="1">
        <f t="array" ref="D65">_xlfn.IFS(A65&lt;0,0,A65&gt;0,A65)</f>
        <v>28.316748984732804</v>
      </c>
      <c r="E65">
        <v>1.421737456776281E-2</v>
      </c>
    </row>
    <row r="66" spans="1:5" x14ac:dyDescent="0.35">
      <c r="A66">
        <f>'Normal distr.'!$B$2+('Normal distr.'!G15-'Normal distr.'!$K$2)*'Normal distr.'!$B$3/'Normal distr.'!$K$3</f>
        <v>28.389372195731895</v>
      </c>
      <c r="B66">
        <f>_xlfn.NORM.DIST(A66,'Normal distr.'!$B$2,'Normal distr.'!$B$3,)</f>
        <v>1.4186170214278123E-2</v>
      </c>
      <c r="D66" cm="1">
        <f t="array" ref="D66">_xlfn.IFS(A66&lt;0,0,A66&gt;0,A66)</f>
        <v>28.389372195731895</v>
      </c>
      <c r="E66">
        <v>1.4186170214278123E-2</v>
      </c>
    </row>
    <row r="67" spans="1:5" x14ac:dyDescent="0.35">
      <c r="A67">
        <f>'Normal distr.'!$B$2+('Normal distr.'!G57-'Normal distr.'!$K$2)*'Normal distr.'!$B$3/'Normal distr.'!$K$3</f>
        <v>28.739597844068498</v>
      </c>
      <c r="B67">
        <f>_xlfn.NORM.DIST(A67,'Normal distr.'!$B$2,'Normal distr.'!$B$3,)</f>
        <v>1.4034565418844965E-2</v>
      </c>
      <c r="D67" cm="1">
        <f t="array" ref="D67">_xlfn.IFS(A67&lt;0,0,A67&gt;0,A67)</f>
        <v>28.739597844068498</v>
      </c>
      <c r="E67">
        <v>1.4034565418844965E-2</v>
      </c>
    </row>
    <row r="68" spans="1:5" x14ac:dyDescent="0.35">
      <c r="A68">
        <f>'Normal distr.'!$B$2+('Normal distr.'!G54-'Normal distr.'!$K$2)*'Normal distr.'!$B$3/'Normal distr.'!$K$3</f>
        <v>28.842098407246411</v>
      </c>
      <c r="B68">
        <f>_xlfn.NORM.DIST(A68,'Normal distr.'!$B$2,'Normal distr.'!$B$3,)</f>
        <v>1.3989852655023834E-2</v>
      </c>
      <c r="D68" cm="1">
        <f t="array" ref="D68">_xlfn.IFS(A68&lt;0,0,A68&gt;0,A68)</f>
        <v>28.842098407246411</v>
      </c>
      <c r="E68">
        <v>1.3989852655023834E-2</v>
      </c>
    </row>
    <row r="69" spans="1:5" x14ac:dyDescent="0.35">
      <c r="A69">
        <f>'Normal distr.'!$B$2+('Normal distr.'!G19-'Normal distr.'!$K$2)*'Normal distr.'!$B$3/'Normal distr.'!$K$3</f>
        <v>29.561317564510055</v>
      </c>
      <c r="B69">
        <f>_xlfn.NORM.DIST(A69,'Normal distr.'!$B$2,'Normal distr.'!$B$3,)</f>
        <v>1.3672005887395491E-2</v>
      </c>
      <c r="D69" cm="1">
        <f t="array" ref="D69">_xlfn.IFS(A69&lt;0,0,A69&gt;0,A69)</f>
        <v>29.561317564510055</v>
      </c>
      <c r="E69">
        <v>1.3672005887395491E-2</v>
      </c>
    </row>
    <row r="70" spans="1:5" x14ac:dyDescent="0.35">
      <c r="A70">
        <f>'Normal distr.'!$B$2+('Normal distr.'!G21-'Normal distr.'!$K$2)*'Normal distr.'!$B$3/'Normal distr.'!$K$3</f>
        <v>30.036000651376433</v>
      </c>
      <c r="B70">
        <f>_xlfn.NORM.DIST(A70,'Normal distr.'!$B$2,'Normal distr.'!$B$3,)</f>
        <v>1.3458557087314728E-2</v>
      </c>
      <c r="D70" cm="1">
        <f t="array" ref="D70">_xlfn.IFS(A70&lt;0,0,A70&gt;0,A70)</f>
        <v>30.036000651376433</v>
      </c>
      <c r="E70">
        <v>1.3458557087314728E-2</v>
      </c>
    </row>
    <row r="71" spans="1:5" x14ac:dyDescent="0.35">
      <c r="A71">
        <f>'Normal distr.'!$B$2+('Normal distr.'!G64-'Normal distr.'!$K$2)*'Normal distr.'!$B$3/'Normal distr.'!$K$3</f>
        <v>30.368042094268077</v>
      </c>
      <c r="B71">
        <f>_xlfn.NORM.DIST(A71,'Normal distr.'!$B$2,'Normal distr.'!$B$3,)</f>
        <v>1.3307664703553906E-2</v>
      </c>
      <c r="D71" cm="1">
        <f t="array" ref="D71">_xlfn.IFS(A71&lt;0,0,A71&gt;0,A71)</f>
        <v>30.368042094268077</v>
      </c>
      <c r="E71">
        <v>1.3307664703553906E-2</v>
      </c>
    </row>
    <row r="72" spans="1:5" x14ac:dyDescent="0.35">
      <c r="A72">
        <f>'Normal distr.'!$B$2+('Normal distr.'!G55-'Normal distr.'!$K$2)*'Normal distr.'!$B$3/'Normal distr.'!$K$3</f>
        <v>31.041697271816567</v>
      </c>
      <c r="B72">
        <f>_xlfn.NORM.DIST(A72,'Normal distr.'!$B$2,'Normal distr.'!$B$3,)</f>
        <v>1.2997890431017668E-2</v>
      </c>
      <c r="D72" cm="1">
        <f t="array" ref="D72">_xlfn.IFS(A72&lt;0,0,A72&gt;0,A72)</f>
        <v>31.041697271816567</v>
      </c>
      <c r="E72">
        <v>1.2997890431017668E-2</v>
      </c>
    </row>
    <row r="73" spans="1:5" x14ac:dyDescent="0.35">
      <c r="A73">
        <f>'Normal distr.'!$B$2+('Normal distr.'!G9-'Normal distr.'!$K$2)*'Normal distr.'!$B$3/'Normal distr.'!$K$3</f>
        <v>31.857533119041619</v>
      </c>
      <c r="B73">
        <f>_xlfn.NORM.DIST(A73,'Normal distr.'!$B$2,'Normal distr.'!$B$3,)</f>
        <v>1.2617018205549555E-2</v>
      </c>
      <c r="D73" cm="1">
        <f t="array" ref="D73">_xlfn.IFS(A73&lt;0,0,A73&gt;0,A73)</f>
        <v>31.857533119041619</v>
      </c>
      <c r="E73">
        <v>1.2617018205549555E-2</v>
      </c>
    </row>
    <row r="74" spans="1:5" x14ac:dyDescent="0.35">
      <c r="A74">
        <f>'Normal distr.'!$B$2+('Normal distr.'!G59-'Normal distr.'!$K$2)*'Normal distr.'!$B$3/'Normal distr.'!$K$3</f>
        <v>32.322148552270285</v>
      </c>
      <c r="B74">
        <f>_xlfn.NORM.DIST(A74,'Normal distr.'!$B$2,'Normal distr.'!$B$3,)</f>
        <v>1.239773700451049E-2</v>
      </c>
      <c r="D74" cm="1">
        <f t="array" ref="D74">_xlfn.IFS(A74&lt;0,0,A74&gt;0,A74)</f>
        <v>32.322148552270285</v>
      </c>
      <c r="E74">
        <v>1.239773700451049E-2</v>
      </c>
    </row>
    <row r="75" spans="1:5" x14ac:dyDescent="0.35">
      <c r="A75">
        <f>'Normal distr.'!$B$2+('Normal distr.'!G39-'Normal distr.'!$K$2)*'Normal distr.'!$B$3/'Normal distr.'!$K$3</f>
        <v>32.663711846268463</v>
      </c>
      <c r="B75">
        <f>_xlfn.NORM.DIST(A75,'Normal distr.'!$B$2,'Normal distr.'!$B$3,)</f>
        <v>1.2235593394300694E-2</v>
      </c>
      <c r="D75" cm="1">
        <f t="array" ref="D75">_xlfn.IFS(A75&lt;0,0,A75&gt;0,A75)</f>
        <v>32.663711846268463</v>
      </c>
      <c r="E75">
        <v>1.2235593394300694E-2</v>
      </c>
    </row>
    <row r="76" spans="1:5" x14ac:dyDescent="0.35">
      <c r="A76">
        <f>'Normal distr.'!$B$2+('Normal distr.'!G53-'Normal distr.'!$K$2)*'Normal distr.'!$B$3/'Normal distr.'!$K$3</f>
        <v>34.407574955799859</v>
      </c>
      <c r="B76">
        <f>_xlfn.NORM.DIST(A76,'Normal distr.'!$B$2,'Normal distr.'!$B$3,)</f>
        <v>1.1398660892390703E-2</v>
      </c>
      <c r="D76" cm="1">
        <f t="array" ref="D76">_xlfn.IFS(A76&lt;0,0,A76&gt;0,A76)</f>
        <v>34.407574955799859</v>
      </c>
      <c r="E76">
        <v>1.1398660892390703E-2</v>
      </c>
    </row>
    <row r="77" spans="1:5" x14ac:dyDescent="0.35">
      <c r="A77">
        <f>'Normal distr.'!$B$2+('Normal distr.'!G45-'Normal distr.'!$K$2)*'Normal distr.'!$B$3/'Normal distr.'!$K$3</f>
        <v>35.940149435605171</v>
      </c>
      <c r="B77">
        <f>_xlfn.NORM.DIST(A77,'Normal distr.'!$B$2,'Normal distr.'!$B$3,)</f>
        <v>1.065683064284197E-2</v>
      </c>
      <c r="D77" cm="1">
        <f t="array" ref="D77">_xlfn.IFS(A77&lt;0,0,A77&gt;0,A77)</f>
        <v>35.940149435605171</v>
      </c>
      <c r="E77">
        <v>1.065683064284197E-2</v>
      </c>
    </row>
    <row r="78" spans="1:5" x14ac:dyDescent="0.35">
      <c r="A78">
        <f>'Normal distr.'!$B$2+('Normal distr.'!G87-'Normal distr.'!$K$2)*'Normal distr.'!$B$3/'Normal distr.'!$K$3</f>
        <v>36.082246084709389</v>
      </c>
      <c r="B78">
        <f>_xlfn.NORM.DIST(A78,'Normal distr.'!$B$2,'Normal distr.'!$B$3,)</f>
        <v>1.0588022967526794E-2</v>
      </c>
      <c r="D78" cm="1">
        <f t="array" ref="D78">_xlfn.IFS(A78&lt;0,0,A78&gt;0,A78)</f>
        <v>36.082246084709389</v>
      </c>
      <c r="E78">
        <v>1.0588022967526794E-2</v>
      </c>
    </row>
    <row r="79" spans="1:5" x14ac:dyDescent="0.35">
      <c r="A79">
        <f>'Normal distr.'!$B$2+('Normal distr.'!G11-'Normal distr.'!$K$2)*'Normal distr.'!$B$3/'Normal distr.'!$K$3</f>
        <v>37.110736932900657</v>
      </c>
      <c r="B79">
        <f>_xlfn.NORM.DIST(A79,'Normal distr.'!$B$2,'Normal distr.'!$B$3,)</f>
        <v>1.0090896212561059E-2</v>
      </c>
      <c r="D79" cm="1">
        <f t="array" ref="D79">_xlfn.IFS(A79&lt;0,0,A79&gt;0,A79)</f>
        <v>37.110736932900657</v>
      </c>
      <c r="E79">
        <v>1.0090896212561059E-2</v>
      </c>
    </row>
    <row r="80" spans="1:5" x14ac:dyDescent="0.35">
      <c r="A80">
        <f>'Normal distr.'!$B$2+('Normal distr.'!G69-'Normal distr.'!$K$2)*'Normal distr.'!$B$3/'Normal distr.'!$K$3</f>
        <v>37.670003977294961</v>
      </c>
      <c r="B80">
        <f>_xlfn.NORM.DIST(A80,'Normal distr.'!$B$2,'Normal distr.'!$B$3,)</f>
        <v>9.8217058351650274E-3</v>
      </c>
      <c r="D80" cm="1">
        <f t="array" ref="D80">_xlfn.IFS(A80&lt;0,0,A80&gt;0,A80)</f>
        <v>37.670003977294961</v>
      </c>
      <c r="E80">
        <v>9.8217058351650274E-3</v>
      </c>
    </row>
    <row r="81" spans="1:5" x14ac:dyDescent="0.35">
      <c r="A81">
        <f>'Normal distr.'!$B$2+('Normal distr.'!G24-'Normal distr.'!$K$2)*'Normal distr.'!$B$3/'Normal distr.'!$K$3</f>
        <v>37.951026338574565</v>
      </c>
      <c r="B81">
        <f>_xlfn.NORM.DIST(A81,'Normal distr.'!$B$2,'Normal distr.'!$B$3,)</f>
        <v>9.6868751146995061E-3</v>
      </c>
      <c r="D81" cm="1">
        <f t="array" ref="D81">_xlfn.IFS(A81&lt;0,0,A81&gt;0,A81)</f>
        <v>37.951026338574565</v>
      </c>
      <c r="E81">
        <v>9.6868751146995061E-3</v>
      </c>
    </row>
    <row r="82" spans="1:5" x14ac:dyDescent="0.35">
      <c r="A82">
        <f>'Normal distr.'!$B$2+('Normal distr.'!G29-'Normal distr.'!$K$2)*'Normal distr.'!$B$3/'Normal distr.'!$K$3</f>
        <v>39.169855081948576</v>
      </c>
      <c r="B82">
        <f>_xlfn.NORM.DIST(A82,'Normal distr.'!$B$2,'Normal distr.'!$B$3,)</f>
        <v>9.1065171274793237E-3</v>
      </c>
      <c r="D82" cm="1">
        <f t="array" ref="D82">_xlfn.IFS(A82&lt;0,0,A82&gt;0,A82)</f>
        <v>39.169855081948576</v>
      </c>
      <c r="E82">
        <v>9.1065171274793237E-3</v>
      </c>
    </row>
    <row r="83" spans="1:5" x14ac:dyDescent="0.35">
      <c r="A83">
        <f>'Normal distr.'!$B$2+('Normal distr.'!G47-'Normal distr.'!$K$2)*'Normal distr.'!$B$3/'Normal distr.'!$K$3</f>
        <v>40.08556796151462</v>
      </c>
      <c r="B83">
        <f>_xlfn.NORM.DIST(A83,'Normal distr.'!$B$2,'Normal distr.'!$B$3,)</f>
        <v>8.6764893484466317E-3</v>
      </c>
      <c r="D83" cm="1">
        <f t="array" ref="D83">_xlfn.IFS(A83&lt;0,0,A83&gt;0,A83)</f>
        <v>40.08556796151462</v>
      </c>
      <c r="E83">
        <v>8.6764893484466317E-3</v>
      </c>
    </row>
    <row r="84" spans="1:5" x14ac:dyDescent="0.35">
      <c r="A84">
        <f>'Normal distr.'!$B$2+('Normal distr.'!G90-'Normal distr.'!$K$2)*'Normal distr.'!$B$3/'Normal distr.'!$K$3</f>
        <v>43.479514712405106</v>
      </c>
      <c r="B84">
        <f>_xlfn.NORM.DIST(A84,'Normal distr.'!$B$2,'Normal distr.'!$B$3,)</f>
        <v>7.1469669286265622E-3</v>
      </c>
      <c r="D84" cm="1">
        <f t="array" ref="D84">_xlfn.IFS(A84&lt;0,0,A84&gt;0,A84)</f>
        <v>43.479514712405106</v>
      </c>
      <c r="E84">
        <v>7.1469669286265622E-3</v>
      </c>
    </row>
    <row r="85" spans="1:5" x14ac:dyDescent="0.35">
      <c r="A85">
        <f>'Normal distr.'!$B$2+('Normal distr.'!G2-'Normal distr.'!$K$2)*'Normal distr.'!$B$3/'Normal distr.'!$K$3</f>
        <v>46.913206566831413</v>
      </c>
      <c r="B85">
        <f>_xlfn.NORM.DIST(A85,'Normal distr.'!$B$2,'Normal distr.'!$B$3,)</f>
        <v>5.7374891773421177E-3</v>
      </c>
      <c r="D85" cm="1">
        <f t="array" ref="D85">_xlfn.IFS(A85&lt;0,0,A85&gt;0,A85)</f>
        <v>46.913206566831413</v>
      </c>
      <c r="E85">
        <v>5.7374891773421177E-3</v>
      </c>
    </row>
    <row r="86" spans="1:5" x14ac:dyDescent="0.35">
      <c r="A86">
        <f>'Normal distr.'!$B$2+('Normal distr.'!G85-'Normal distr.'!$K$2)*'Normal distr.'!$B$3/'Normal distr.'!$K$3</f>
        <v>47.227238489762691</v>
      </c>
      <c r="B86">
        <f>_xlfn.NORM.DIST(A86,'Normal distr.'!$B$2,'Normal distr.'!$B$3,)</f>
        <v>5.6167535599124761E-3</v>
      </c>
      <c r="D86" cm="1">
        <f t="array" ref="D86">_xlfn.IFS(A86&lt;0,0,A86&gt;0,A86)</f>
        <v>47.227238489762691</v>
      </c>
      <c r="E86">
        <v>5.6167535599124761E-3</v>
      </c>
    </row>
    <row r="87" spans="1:5" x14ac:dyDescent="0.35">
      <c r="A87">
        <f>'Normal distr.'!$B$2+('Normal distr.'!G18-'Normal distr.'!$K$2)*'Normal distr.'!$B$3/'Normal distr.'!$K$3</f>
        <v>50.451261157506437</v>
      </c>
      <c r="B87">
        <f>_xlfn.NORM.DIST(A87,'Normal distr.'!$B$2,'Normal distr.'!$B$3,)</f>
        <v>4.4637482874480437E-3</v>
      </c>
      <c r="D87" cm="1">
        <f t="array" ref="D87">_xlfn.IFS(A87&lt;0,0,A87&gt;0,A87)</f>
        <v>50.451261157506437</v>
      </c>
      <c r="E87">
        <v>4.4637482874480437E-3</v>
      </c>
    </row>
    <row r="88" spans="1:5" x14ac:dyDescent="0.35">
      <c r="A88">
        <f>'Normal distr.'!$B$2+('Normal distr.'!G13-'Normal distr.'!$K$2)*'Normal distr.'!$B$3/'Normal distr.'!$K$3</f>
        <v>55.201763798606819</v>
      </c>
      <c r="B88">
        <f>_xlfn.NORM.DIST(A88,'Normal distr.'!$B$2,'Normal distr.'!$B$3,)</f>
        <v>3.0633762032094814E-3</v>
      </c>
      <c r="D88" cm="1">
        <f t="array" ref="D88">_xlfn.IFS(A88&lt;0,0,A88&gt;0,A88)</f>
        <v>55.201763798606819</v>
      </c>
      <c r="E88">
        <v>3.0633762032094814E-3</v>
      </c>
    </row>
    <row r="89" spans="1:5" x14ac:dyDescent="0.35">
      <c r="A89">
        <f>'Normal distr.'!$B$2+('Normal distr.'!G43-'Normal distr.'!$K$2)*'Normal distr.'!$B$3/'Normal distr.'!$K$3</f>
        <v>61.392948573489257</v>
      </c>
      <c r="B89">
        <f>_xlfn.NORM.DIST(A89,'Normal distr.'!$B$2,'Normal distr.'!$B$3,)</f>
        <v>1.7525423182417257E-3</v>
      </c>
      <c r="D89" cm="1">
        <f t="array" ref="D89">_xlfn.IFS(A89&lt;0,0,A89&gt;0,A89)</f>
        <v>61.392948573489257</v>
      </c>
      <c r="E89">
        <v>1.7525423182417257E-3</v>
      </c>
    </row>
    <row r="90" spans="1:5" x14ac:dyDescent="0.35">
      <c r="A90">
        <f>'Normal distr.'!$B$2+('Normal distr.'!G84-'Normal distr.'!$K$2)*'Normal distr.'!$B$3/'Normal distr.'!$K$3</f>
        <v>64.048320845843847</v>
      </c>
      <c r="B90">
        <f>_xlfn.NORM.DIST(A90,'Normal distr.'!$B$2,'Normal distr.'!$B$3,)</f>
        <v>1.3472120140958592E-3</v>
      </c>
      <c r="D90" cm="1">
        <f t="array" ref="D90">_xlfn.IFS(A90&lt;0,0,A90&gt;0,A90)</f>
        <v>64.048320845843847</v>
      </c>
      <c r="E90">
        <v>1.3472120140958592E-3</v>
      </c>
    </row>
  </sheetData>
  <autoFilter ref="A1:B1" xr:uid="{DC690581-66B7-4FA9-B1E6-FB6F17FAEE95}">
    <sortState xmlns:xlrd2="http://schemas.microsoft.com/office/spreadsheetml/2017/richdata2" ref="A2:B90">
      <sortCondition ref="A1"/>
    </sortState>
  </autoFilter>
  <mergeCells count="1">
    <mergeCell ref="R1:U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MFA</vt:lpstr>
      <vt:lpstr>Consumer purchase</vt:lpstr>
      <vt:lpstr>Blad1</vt:lpstr>
      <vt:lpstr>Normal distr.</vt:lpstr>
      <vt:lpstr>Reuse adoption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 Zandbergen</dc:creator>
  <cp:lastModifiedBy>Britt Zandbergen</cp:lastModifiedBy>
  <dcterms:created xsi:type="dcterms:W3CDTF">2022-02-10T13:23:37Z</dcterms:created>
  <dcterms:modified xsi:type="dcterms:W3CDTF">2022-06-24T12:33:12Z</dcterms:modified>
</cp:coreProperties>
</file>