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udos R\"/>
    </mc:Choice>
  </mc:AlternateContent>
  <xr:revisionPtr revIDLastSave="0" documentId="13_ncr:1_{3CE80368-EC18-48C2-AD63-EA7D69DCA89B}" xr6:coauthVersionLast="47" xr6:coauthVersionMax="47" xr10:uidLastSave="{00000000-0000-0000-0000-000000000000}"/>
  <bookViews>
    <workbookView xWindow="-120" yWindow="-120" windowWidth="20730" windowHeight="11160" xr2:uid="{1140B79D-8336-4B0B-9722-42B6351750AB}"/>
  </bookViews>
  <sheets>
    <sheet name="Liberação de empréstimo - MÊs" sheetId="3" r:id="rId1"/>
    <sheet name="Liberação empréstimo- An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9" i="3" l="1"/>
  <c r="L109" i="3" s="1"/>
  <c r="L108" i="3"/>
  <c r="L107" i="3"/>
  <c r="K97" i="3"/>
  <c r="K96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2" i="3"/>
  <c r="U2" i="3"/>
  <c r="K85" i="3"/>
  <c r="K7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K49" i="3" l="1"/>
  <c r="K37" i="3"/>
  <c r="M103" i="3"/>
  <c r="M102" i="3"/>
  <c r="M95" i="3"/>
  <c r="M94" i="3"/>
  <c r="M87" i="3"/>
  <c r="M86" i="3"/>
  <c r="M79" i="3"/>
  <c r="M78" i="3"/>
  <c r="M71" i="3"/>
  <c r="M70" i="3"/>
  <c r="M63" i="3"/>
  <c r="M62" i="3"/>
  <c r="M55" i="3"/>
  <c r="M54" i="3"/>
  <c r="M47" i="3"/>
  <c r="M46" i="3"/>
  <c r="M39" i="3"/>
  <c r="M38" i="3"/>
  <c r="M31" i="3"/>
  <c r="M30" i="3"/>
  <c r="M23" i="3"/>
  <c r="M22" i="3"/>
  <c r="M15" i="3"/>
  <c r="M14" i="3"/>
  <c r="M7" i="3"/>
  <c r="M6" i="3"/>
  <c r="L28" i="3"/>
  <c r="L29" i="3"/>
  <c r="M3" i="3"/>
  <c r="M4" i="3"/>
  <c r="M5" i="3"/>
  <c r="M8" i="3"/>
  <c r="M9" i="3"/>
  <c r="M10" i="3"/>
  <c r="M11" i="3"/>
  <c r="M12" i="3"/>
  <c r="M13" i="3"/>
  <c r="M16" i="3"/>
  <c r="M17" i="3"/>
  <c r="M18" i="3"/>
  <c r="M19" i="3"/>
  <c r="M20" i="3"/>
  <c r="M21" i="3"/>
  <c r="M24" i="3"/>
  <c r="M25" i="3"/>
  <c r="M26" i="3"/>
  <c r="M27" i="3"/>
  <c r="M28" i="3"/>
  <c r="M29" i="3"/>
  <c r="M32" i="3"/>
  <c r="M33" i="3"/>
  <c r="M34" i="3"/>
  <c r="M35" i="3"/>
  <c r="M36" i="3"/>
  <c r="M37" i="3"/>
  <c r="M40" i="3"/>
  <c r="M41" i="3"/>
  <c r="M42" i="3"/>
  <c r="M43" i="3"/>
  <c r="M44" i="3"/>
  <c r="M45" i="3"/>
  <c r="M48" i="3"/>
  <c r="M49" i="3"/>
  <c r="M50" i="3"/>
  <c r="M51" i="3"/>
  <c r="M52" i="3"/>
  <c r="M53" i="3"/>
  <c r="M56" i="3"/>
  <c r="M57" i="3"/>
  <c r="M58" i="3"/>
  <c r="M59" i="3"/>
  <c r="M60" i="3"/>
  <c r="M61" i="3"/>
  <c r="M64" i="3"/>
  <c r="M65" i="3"/>
  <c r="M66" i="3"/>
  <c r="M67" i="3"/>
  <c r="M68" i="3"/>
  <c r="M69" i="3"/>
  <c r="M72" i="3"/>
  <c r="M73" i="3"/>
  <c r="M74" i="3"/>
  <c r="M75" i="3"/>
  <c r="M76" i="3"/>
  <c r="M77" i="3"/>
  <c r="M80" i="3"/>
  <c r="M81" i="3"/>
  <c r="M82" i="3"/>
  <c r="M83" i="3"/>
  <c r="M84" i="3"/>
  <c r="M85" i="3"/>
  <c r="M88" i="3"/>
  <c r="M89" i="3"/>
  <c r="M90" i="3"/>
  <c r="M91" i="3"/>
  <c r="M92" i="3"/>
  <c r="M93" i="3"/>
  <c r="M96" i="3"/>
  <c r="M97" i="3"/>
  <c r="M98" i="3"/>
  <c r="M99" i="3"/>
  <c r="M100" i="3"/>
  <c r="M101" i="3"/>
  <c r="M104" i="3"/>
  <c r="M105" i="3"/>
  <c r="M106" i="3"/>
  <c r="M107" i="3"/>
  <c r="M108" i="3"/>
  <c r="M109" i="3"/>
  <c r="M2" i="3"/>
  <c r="N28" i="3" l="1"/>
  <c r="N29" i="3"/>
  <c r="N19" i="3"/>
  <c r="K25" i="3"/>
  <c r="L25" i="3" s="1"/>
  <c r="L19" i="3"/>
  <c r="O19" i="3" s="1"/>
  <c r="Q19" i="3" s="1"/>
  <c r="L20" i="3"/>
  <c r="O20" i="3" s="1"/>
  <c r="Q20" i="3" s="1"/>
  <c r="L21" i="3"/>
  <c r="O21" i="3" s="1"/>
  <c r="Q21" i="3" s="1"/>
  <c r="L22" i="3"/>
  <c r="N22" i="3" s="1"/>
  <c r="L23" i="3"/>
  <c r="L24" i="3"/>
  <c r="O24" i="3" s="1"/>
  <c r="Q24" i="3" s="1"/>
  <c r="L26" i="3"/>
  <c r="L27" i="3"/>
  <c r="O27" i="3" s="1"/>
  <c r="Q27" i="3" s="1"/>
  <c r="O28" i="3"/>
  <c r="Q28" i="3" s="1"/>
  <c r="L30" i="3"/>
  <c r="N30" i="3" s="1"/>
  <c r="L31" i="3"/>
  <c r="N31" i="3" s="1"/>
  <c r="L32" i="3"/>
  <c r="O32" i="3" s="1"/>
  <c r="Q32" i="3" s="1"/>
  <c r="L33" i="3"/>
  <c r="L34" i="3"/>
  <c r="L35" i="3"/>
  <c r="O35" i="3" s="1"/>
  <c r="Q35" i="3" s="1"/>
  <c r="L36" i="3"/>
  <c r="O36" i="3" s="1"/>
  <c r="Q36" i="3" s="1"/>
  <c r="L37" i="3"/>
  <c r="O37" i="3" s="1"/>
  <c r="Q37" i="3" s="1"/>
  <c r="L38" i="3"/>
  <c r="O38" i="3" s="1"/>
  <c r="Q38" i="3" s="1"/>
  <c r="L39" i="3"/>
  <c r="O39" i="3" s="1"/>
  <c r="Q39" i="3" s="1"/>
  <c r="L40" i="3"/>
  <c r="O40" i="3" s="1"/>
  <c r="Q40" i="3" s="1"/>
  <c r="L41" i="3"/>
  <c r="O41" i="3" s="1"/>
  <c r="Q41" i="3" s="1"/>
  <c r="L42" i="3"/>
  <c r="L43" i="3"/>
  <c r="O43" i="3" s="1"/>
  <c r="Q43" i="3" s="1"/>
  <c r="L44" i="3"/>
  <c r="O44" i="3" s="1"/>
  <c r="Q44" i="3" s="1"/>
  <c r="L45" i="3"/>
  <c r="O45" i="3" s="1"/>
  <c r="Q45" i="3" s="1"/>
  <c r="L46" i="3"/>
  <c r="O46" i="3" s="1"/>
  <c r="Q46" i="3" s="1"/>
  <c r="L47" i="3"/>
  <c r="L48" i="3"/>
  <c r="O48" i="3" s="1"/>
  <c r="Q48" i="3" s="1"/>
  <c r="L49" i="3"/>
  <c r="L50" i="3"/>
  <c r="L51" i="3"/>
  <c r="O51" i="3" s="1"/>
  <c r="Q51" i="3" s="1"/>
  <c r="L52" i="3"/>
  <c r="O52" i="3" s="1"/>
  <c r="Q52" i="3" s="1"/>
  <c r="L53" i="3"/>
  <c r="O53" i="3" s="1"/>
  <c r="Q53" i="3" s="1"/>
  <c r="L54" i="3"/>
  <c r="N54" i="3" s="1"/>
  <c r="L55" i="3"/>
  <c r="N55" i="3" s="1"/>
  <c r="L56" i="3"/>
  <c r="O56" i="3" s="1"/>
  <c r="Q56" i="3" s="1"/>
  <c r="L57" i="3"/>
  <c r="L58" i="3"/>
  <c r="L59" i="3"/>
  <c r="O59" i="3" s="1"/>
  <c r="Q59" i="3" s="1"/>
  <c r="L60" i="3"/>
  <c r="O60" i="3" s="1"/>
  <c r="Q60" i="3" s="1"/>
  <c r="L61" i="3"/>
  <c r="O61" i="3" s="1"/>
  <c r="Q61" i="3" s="1"/>
  <c r="L62" i="3"/>
  <c r="N62" i="3" s="1"/>
  <c r="L63" i="3"/>
  <c r="L64" i="3"/>
  <c r="N64" i="3" s="1"/>
  <c r="L65" i="3"/>
  <c r="L66" i="3"/>
  <c r="L67" i="3"/>
  <c r="O67" i="3" s="1"/>
  <c r="Q67" i="3" s="1"/>
  <c r="L68" i="3"/>
  <c r="O68" i="3" s="1"/>
  <c r="Q68" i="3" s="1"/>
  <c r="L69" i="3"/>
  <c r="O69" i="3" s="1"/>
  <c r="Q69" i="3" s="1"/>
  <c r="L70" i="3"/>
  <c r="N70" i="3" s="1"/>
  <c r="L71" i="3"/>
  <c r="O71" i="3" s="1"/>
  <c r="Q71" i="3" s="1"/>
  <c r="L72" i="3"/>
  <c r="O72" i="3" s="1"/>
  <c r="Q72" i="3" s="1"/>
  <c r="L73" i="3"/>
  <c r="O73" i="3" s="1"/>
  <c r="Q73" i="3" s="1"/>
  <c r="L74" i="3"/>
  <c r="L75" i="3"/>
  <c r="O75" i="3" s="1"/>
  <c r="Q75" i="3" s="1"/>
  <c r="L76" i="3"/>
  <c r="O76" i="3" s="1"/>
  <c r="Q76" i="3" s="1"/>
  <c r="L77" i="3"/>
  <c r="O77" i="3" s="1"/>
  <c r="Q77" i="3" s="1"/>
  <c r="L78" i="3"/>
  <c r="N78" i="3" s="1"/>
  <c r="L79" i="3"/>
  <c r="N79" i="3" s="1"/>
  <c r="L80" i="3"/>
  <c r="O80" i="3" s="1"/>
  <c r="Q80" i="3" s="1"/>
  <c r="L81" i="3"/>
  <c r="L82" i="3"/>
  <c r="L83" i="3"/>
  <c r="O83" i="3" s="1"/>
  <c r="Q83" i="3" s="1"/>
  <c r="L84" i="3"/>
  <c r="O84" i="3" s="1"/>
  <c r="Q84" i="3" s="1"/>
  <c r="L85" i="3"/>
  <c r="O85" i="3" s="1"/>
  <c r="Q85" i="3" s="1"/>
  <c r="L86" i="3"/>
  <c r="O86" i="3" s="1"/>
  <c r="Q86" i="3" s="1"/>
  <c r="L87" i="3"/>
  <c r="N87" i="3" s="1"/>
  <c r="L88" i="3"/>
  <c r="O88" i="3" s="1"/>
  <c r="Q88" i="3" s="1"/>
  <c r="L89" i="3"/>
  <c r="L90" i="3"/>
  <c r="L91" i="3"/>
  <c r="O91" i="3" s="1"/>
  <c r="Q91" i="3" s="1"/>
  <c r="L92" i="3"/>
  <c r="O92" i="3" s="1"/>
  <c r="Q92" i="3" s="1"/>
  <c r="L93" i="3"/>
  <c r="O93" i="3" s="1"/>
  <c r="Q93" i="3" s="1"/>
  <c r="L94" i="3"/>
  <c r="N94" i="3" s="1"/>
  <c r="L95" i="3"/>
  <c r="N95" i="3" s="1"/>
  <c r="L96" i="3"/>
  <c r="O96" i="3" s="1"/>
  <c r="Q96" i="3" s="1"/>
  <c r="L97" i="3"/>
  <c r="L98" i="3"/>
  <c r="L99" i="3"/>
  <c r="O99" i="3" s="1"/>
  <c r="Q99" i="3" s="1"/>
  <c r="L100" i="3"/>
  <c r="O100" i="3" s="1"/>
  <c r="Q100" i="3" s="1"/>
  <c r="L101" i="3"/>
  <c r="O101" i="3" s="1"/>
  <c r="Q101" i="3" s="1"/>
  <c r="L102" i="3"/>
  <c r="O102" i="3" s="1"/>
  <c r="Q102" i="3" s="1"/>
  <c r="L103" i="3"/>
  <c r="O103" i="3" s="1"/>
  <c r="Q103" i="3" s="1"/>
  <c r="L104" i="3"/>
  <c r="O104" i="3" s="1"/>
  <c r="Q104" i="3" s="1"/>
  <c r="L105" i="3"/>
  <c r="O105" i="3" s="1"/>
  <c r="Q105" i="3" s="1"/>
  <c r="L106" i="3"/>
  <c r="O107" i="3"/>
  <c r="Q107" i="3" s="1"/>
  <c r="O108" i="3"/>
  <c r="Q108" i="3" s="1"/>
  <c r="O109" i="3"/>
  <c r="Q109" i="3" s="1"/>
  <c r="K13" i="3"/>
  <c r="L13" i="3" s="1"/>
  <c r="O13" i="3" s="1"/>
  <c r="Q13" i="3" s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2" i="3"/>
  <c r="O29" i="3"/>
  <c r="Q29" i="3" s="1"/>
  <c r="O30" i="3"/>
  <c r="Q30" i="3" s="1"/>
  <c r="L4" i="3"/>
  <c r="O4" i="3" s="1"/>
  <c r="Q4" i="3" s="1"/>
  <c r="L5" i="3"/>
  <c r="O5" i="3" s="1"/>
  <c r="Q5" i="3" s="1"/>
  <c r="L6" i="3"/>
  <c r="O6" i="3" s="1"/>
  <c r="Q6" i="3" s="1"/>
  <c r="L7" i="3"/>
  <c r="O7" i="3" s="1"/>
  <c r="Q7" i="3" s="1"/>
  <c r="L8" i="3"/>
  <c r="O8" i="3" s="1"/>
  <c r="Q8" i="3" s="1"/>
  <c r="L9" i="3"/>
  <c r="O9" i="3" s="1"/>
  <c r="Q9" i="3" s="1"/>
  <c r="L10" i="3"/>
  <c r="L11" i="3"/>
  <c r="O11" i="3" s="1"/>
  <c r="Q11" i="3" s="1"/>
  <c r="L12" i="3"/>
  <c r="O12" i="3" s="1"/>
  <c r="Q12" i="3" s="1"/>
  <c r="L14" i="3"/>
  <c r="O14" i="3" s="1"/>
  <c r="Q14" i="3" s="1"/>
  <c r="L15" i="3"/>
  <c r="L16" i="3"/>
  <c r="O16" i="3" s="1"/>
  <c r="Q16" i="3" s="1"/>
  <c r="L17" i="3"/>
  <c r="L18" i="3"/>
  <c r="L3" i="3"/>
  <c r="O3" i="3" s="1"/>
  <c r="Q3" i="3" s="1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2" i="3"/>
  <c r="O22" i="3" l="1"/>
  <c r="Q22" i="3" s="1"/>
  <c r="O64" i="3"/>
  <c r="Q64" i="3" s="1"/>
  <c r="N41" i="3"/>
  <c r="O55" i="3"/>
  <c r="Q55" i="3" s="1"/>
  <c r="N108" i="3"/>
  <c r="O31" i="3"/>
  <c r="Q31" i="3" s="1"/>
  <c r="O95" i="3"/>
  <c r="Q95" i="3" s="1"/>
  <c r="N27" i="3"/>
  <c r="N75" i="3"/>
  <c r="N24" i="3"/>
  <c r="O87" i="3"/>
  <c r="Q87" i="3" s="1"/>
  <c r="N51" i="3"/>
  <c r="N13" i="3"/>
  <c r="O79" i="3"/>
  <c r="Q79" i="3" s="1"/>
  <c r="N53" i="3"/>
  <c r="N35" i="3"/>
  <c r="N40" i="3"/>
  <c r="N32" i="3"/>
  <c r="N37" i="3"/>
  <c r="N21" i="3"/>
  <c r="O10" i="3"/>
  <c r="Q10" i="3" s="1"/>
  <c r="N10" i="3"/>
  <c r="O62" i="3"/>
  <c r="Q62" i="3" s="1"/>
  <c r="N7" i="3"/>
  <c r="N93" i="3"/>
  <c r="N56" i="3"/>
  <c r="N6" i="3"/>
  <c r="N104" i="3"/>
  <c r="N109" i="3"/>
  <c r="N86" i="3"/>
  <c r="N100" i="3"/>
  <c r="O18" i="3"/>
  <c r="Q18" i="3" s="1"/>
  <c r="N18" i="3"/>
  <c r="O94" i="3"/>
  <c r="Q94" i="3" s="1"/>
  <c r="O54" i="3"/>
  <c r="Q54" i="3" s="1"/>
  <c r="O63" i="3"/>
  <c r="Q63" i="3" s="1"/>
  <c r="N63" i="3"/>
  <c r="O47" i="3"/>
  <c r="Q47" i="3" s="1"/>
  <c r="N47" i="3"/>
  <c r="N9" i="3"/>
  <c r="N105" i="3"/>
  <c r="N76" i="3"/>
  <c r="N20" i="3"/>
  <c r="N43" i="3"/>
  <c r="N3" i="3"/>
  <c r="N80" i="3"/>
  <c r="N5" i="3"/>
  <c r="N85" i="3"/>
  <c r="N52" i="3"/>
  <c r="N4" i="3"/>
  <c r="N69" i="3"/>
  <c r="O17" i="3"/>
  <c r="Q17" i="3" s="1"/>
  <c r="N17" i="3"/>
  <c r="O2" i="3"/>
  <c r="Q2" i="3" s="1"/>
  <c r="N2" i="3"/>
  <c r="O15" i="3"/>
  <c r="Q15" i="3" s="1"/>
  <c r="N15" i="3"/>
  <c r="O25" i="3"/>
  <c r="Q25" i="3" s="1"/>
  <c r="N25" i="3"/>
  <c r="N107" i="3"/>
  <c r="N92" i="3"/>
  <c r="N45" i="3"/>
  <c r="N59" i="3"/>
  <c r="N16" i="3"/>
  <c r="N101" i="3"/>
  <c r="O78" i="3"/>
  <c r="Q78" i="3" s="1"/>
  <c r="O26" i="3"/>
  <c r="Q26" i="3" s="1"/>
  <c r="N26" i="3"/>
  <c r="N103" i="3"/>
  <c r="N61" i="3"/>
  <c r="N102" i="3"/>
  <c r="N84" i="3"/>
  <c r="N44" i="3"/>
  <c r="N67" i="3"/>
  <c r="N91" i="3"/>
  <c r="N36" i="3"/>
  <c r="O70" i="3"/>
  <c r="Q70" i="3" s="1"/>
  <c r="O106" i="3"/>
  <c r="Q106" i="3" s="1"/>
  <c r="N106" i="3"/>
  <c r="O98" i="3"/>
  <c r="Q98" i="3" s="1"/>
  <c r="N98" i="3"/>
  <c r="O90" i="3"/>
  <c r="Q90" i="3" s="1"/>
  <c r="N90" i="3"/>
  <c r="O82" i="3"/>
  <c r="Q82" i="3" s="1"/>
  <c r="N82" i="3"/>
  <c r="O74" i="3"/>
  <c r="Q74" i="3" s="1"/>
  <c r="N74" i="3"/>
  <c r="O66" i="3"/>
  <c r="Q66" i="3" s="1"/>
  <c r="N66" i="3"/>
  <c r="O58" i="3"/>
  <c r="Q58" i="3" s="1"/>
  <c r="N58" i="3"/>
  <c r="O50" i="3"/>
  <c r="Q50" i="3" s="1"/>
  <c r="N50" i="3"/>
  <c r="O42" i="3"/>
  <c r="Q42" i="3" s="1"/>
  <c r="N42" i="3"/>
  <c r="O34" i="3"/>
  <c r="Q34" i="3" s="1"/>
  <c r="N34" i="3"/>
  <c r="N71" i="3"/>
  <c r="N73" i="3"/>
  <c r="N96" i="3"/>
  <c r="N88" i="3"/>
  <c r="N77" i="3"/>
  <c r="N46" i="3"/>
  <c r="N48" i="3"/>
  <c r="N8" i="3"/>
  <c r="O97" i="3"/>
  <c r="Q97" i="3" s="1"/>
  <c r="N97" i="3"/>
  <c r="O89" i="3"/>
  <c r="Q89" i="3" s="1"/>
  <c r="N89" i="3"/>
  <c r="O81" i="3"/>
  <c r="Q81" i="3" s="1"/>
  <c r="N81" i="3"/>
  <c r="O65" i="3"/>
  <c r="Q65" i="3" s="1"/>
  <c r="N65" i="3"/>
  <c r="O57" i="3"/>
  <c r="Q57" i="3" s="1"/>
  <c r="N57" i="3"/>
  <c r="O49" i="3"/>
  <c r="Q49" i="3" s="1"/>
  <c r="N49" i="3"/>
  <c r="O33" i="3"/>
  <c r="Q33" i="3" s="1"/>
  <c r="N33" i="3"/>
  <c r="O23" i="3"/>
  <c r="Q23" i="3" s="1"/>
  <c r="N23" i="3"/>
  <c r="N39" i="3"/>
  <c r="N83" i="3"/>
  <c r="N12" i="3"/>
  <c r="N38" i="3"/>
  <c r="N11" i="3"/>
  <c r="N60" i="3"/>
  <c r="N99" i="3"/>
  <c r="N14" i="3"/>
  <c r="N68" i="3"/>
  <c r="N72" i="3"/>
</calcChain>
</file>

<file path=xl/sharedStrings.xml><?xml version="1.0" encoding="utf-8"?>
<sst xmlns="http://schemas.openxmlformats.org/spreadsheetml/2006/main" count="29" uniqueCount="26">
  <si>
    <t>DESC_TAXA</t>
  </si>
  <si>
    <t>REFIN</t>
  </si>
  <si>
    <t>VALORLIB</t>
  </si>
  <si>
    <t>Data</t>
  </si>
  <si>
    <t>Ticket médio</t>
  </si>
  <si>
    <t>prazo médio</t>
  </si>
  <si>
    <t>Quantidade</t>
  </si>
  <si>
    <t>Data - Mês</t>
  </si>
  <si>
    <t>Prazo médio</t>
  </si>
  <si>
    <t>Receita empréstimo(a)</t>
  </si>
  <si>
    <t>Receita total(b)</t>
  </si>
  <si>
    <t>Despesa total (c)</t>
  </si>
  <si>
    <t>Receita Selic (e)</t>
  </si>
  <si>
    <t>%selic (h)</t>
  </si>
  <si>
    <t>Proporção selic (i= g/h)</t>
  </si>
  <si>
    <t>Resultado (d=b-c)</t>
  </si>
  <si>
    <t>Diferença coop x selic (f=e-d)</t>
  </si>
  <si>
    <t>%coop (i=d/j)</t>
  </si>
  <si>
    <t>capital (j)</t>
  </si>
  <si>
    <t>Saldo Empréstimo (k)</t>
  </si>
  <si>
    <t>Saldo c/ desconto (l= k-aa)</t>
  </si>
  <si>
    <t>VALORLIB (aa)</t>
  </si>
  <si>
    <t>qtde REFIN</t>
  </si>
  <si>
    <t>qtde total</t>
  </si>
  <si>
    <t>Part. Receita emprést - receita total (n=a/b)</t>
  </si>
  <si>
    <t>Part. Receite emprést- saldo total (m=a/k)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</si>
</sst>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416]mmm\-yy;@"/>
    <numFmt numFmtId="165" formatCode="0.0000%"/>
    <numFmt numFmtId="166" formatCode="0.0000"/>
    <numFmt numFmtId="167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0" applyNumberFormat="1"/>
    <xf numFmtId="43" fontId="0" fillId="0" borderId="0" xfId="1" applyFont="1"/>
    <xf numFmtId="0" fontId="2" fillId="0" borderId="0" xfId="0" applyFont="1"/>
    <xf numFmtId="43" fontId="2" fillId="0" borderId="0" xfId="1" applyFont="1"/>
    <xf numFmtId="164" fontId="2" fillId="0" borderId="0" xfId="0" applyNumberFormat="1" applyFont="1"/>
    <xf numFmtId="0" fontId="0" fillId="0" borderId="0" xfId="1" applyNumberFormat="1" applyFont="1"/>
    <xf numFmtId="43" fontId="0" fillId="0" borderId="0" xfId="0" applyNumberFormat="1"/>
    <xf numFmtId="0" fontId="2" fillId="0" borderId="0" xfId="0" applyNumberFormat="1" applyFont="1"/>
    <xf numFmtId="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0" fontId="2" fillId="0" borderId="0" xfId="2" applyNumberFormat="1" applyFont="1"/>
    <xf numFmtId="10" fontId="2" fillId="2" borderId="0" xfId="2" applyNumberFormat="1" applyFont="1" applyFill="1"/>
    <xf numFmtId="165" fontId="0" fillId="0" borderId="0" xfId="2" applyNumberFormat="1" applyFont="1"/>
    <xf numFmtId="166" fontId="0" fillId="0" borderId="0" xfId="0" applyNumberFormat="1"/>
    <xf numFmtId="10" fontId="0" fillId="0" borderId="0" xfId="2" applyNumberFormat="1" applyFont="1"/>
    <xf numFmtId="167" fontId="0" fillId="0" borderId="0" xfId="2" applyNumberFormat="1" applyFont="1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1">
    <dxf>
      <fill>
        <patternFill>
          <bgColor rgb="FFF4B8B2"/>
        </patternFill>
      </fill>
    </dxf>
  </dxfs>
  <tableStyles count="0" defaultTableStyle="TableStyleMedium2" defaultPivotStyle="PivotStyleLight16"/>
  <colors>
    <mruColors>
      <color rgb="FFF4B8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4535-99BD-487E-9A9C-54611625E349}">
  <dimension ref="A1:V110"/>
  <sheetViews>
    <sheetView tabSelected="1" workbookViewId="0">
      <pane xSplit="2" ySplit="1" topLeftCell="C93" activePane="bottomRight" state="frozenSplit"/>
      <selection pane="topRight" activeCell="I1" sqref="I1"/>
      <selection pane="bottomLeft" activeCell="A12" sqref="A12"/>
      <selection pane="bottomRight" activeCell="F93" sqref="F93"/>
    </sheetView>
  </sheetViews>
  <sheetFormatPr defaultRowHeight="15" x14ac:dyDescent="0.25"/>
  <cols>
    <col min="1" max="1" width="10.42578125" style="9" customWidth="1"/>
    <col min="2" max="2" width="10.42578125" bestFit="1" customWidth="1"/>
    <col min="3" max="3" width="11.140625" bestFit="1" customWidth="1"/>
    <col min="4" max="4" width="12" bestFit="1" customWidth="1"/>
    <col min="5" max="5" width="6.140625" bestFit="1" customWidth="1"/>
    <col min="6" max="6" width="11.42578125" bestFit="1" customWidth="1"/>
    <col min="7" max="7" width="14.28515625" bestFit="1" customWidth="1"/>
    <col min="8" max="8" width="12.42578125" bestFit="1" customWidth="1"/>
    <col min="9" max="9" width="20.5703125" style="2" bestFit="1" customWidth="1"/>
    <col min="10" max="10" width="14.28515625" style="2" customWidth="1"/>
    <col min="11" max="11" width="15.140625" style="2" customWidth="1"/>
    <col min="12" max="12" width="13.5703125" style="2" customWidth="1"/>
    <col min="13" max="13" width="12.28515625" style="2" customWidth="1"/>
    <col min="14" max="14" width="19.85546875" style="2" customWidth="1"/>
    <col min="15" max="15" width="12" style="2" customWidth="1"/>
    <col min="16" max="16" width="9.5703125" style="2" bestFit="1" customWidth="1"/>
    <col min="17" max="17" width="16.7109375" style="2" customWidth="1"/>
    <col min="18" max="18" width="14.28515625" bestFit="1" customWidth="1"/>
    <col min="19" max="19" width="17.42578125" style="2" customWidth="1"/>
    <col min="20" max="20" width="17.28515625" customWidth="1"/>
    <col min="21" max="21" width="20" bestFit="1" customWidth="1"/>
    <col min="22" max="22" width="17.28515625" customWidth="1"/>
  </cols>
  <sheetData>
    <row r="1" spans="1:22" s="21" customFormat="1" ht="45" x14ac:dyDescent="0.25">
      <c r="A1" s="18" t="s">
        <v>3</v>
      </c>
      <c r="B1" s="18" t="s">
        <v>7</v>
      </c>
      <c r="C1" s="19" t="s">
        <v>0</v>
      </c>
      <c r="D1" s="19" t="s">
        <v>8</v>
      </c>
      <c r="E1" s="19" t="s">
        <v>22</v>
      </c>
      <c r="F1" s="19" t="s">
        <v>23</v>
      </c>
      <c r="G1" s="20" t="s">
        <v>21</v>
      </c>
      <c r="H1" s="19" t="s">
        <v>4</v>
      </c>
      <c r="I1" s="20" t="s">
        <v>9</v>
      </c>
      <c r="J1" s="20" t="s">
        <v>10</v>
      </c>
      <c r="K1" s="20" t="s">
        <v>11</v>
      </c>
      <c r="L1" s="20" t="s">
        <v>15</v>
      </c>
      <c r="M1" s="20" t="s">
        <v>12</v>
      </c>
      <c r="N1" s="20" t="s">
        <v>16</v>
      </c>
      <c r="O1" s="20" t="s">
        <v>17</v>
      </c>
      <c r="P1" s="20" t="s">
        <v>13</v>
      </c>
      <c r="Q1" s="20" t="s">
        <v>14</v>
      </c>
      <c r="R1" s="19" t="s">
        <v>18</v>
      </c>
      <c r="S1" s="20" t="s">
        <v>19</v>
      </c>
      <c r="T1" s="20" t="s">
        <v>20</v>
      </c>
      <c r="U1" s="20" t="s">
        <v>25</v>
      </c>
      <c r="V1" s="20" t="s">
        <v>24</v>
      </c>
    </row>
    <row r="2" spans="1:22" x14ac:dyDescent="0.25">
      <c r="A2" s="8">
        <v>2016</v>
      </c>
      <c r="B2" s="5">
        <v>42370</v>
      </c>
      <c r="C2" s="1">
        <v>1.7500000000000002E-2</v>
      </c>
      <c r="D2" s="15">
        <v>21.324324324324323</v>
      </c>
      <c r="E2">
        <v>147</v>
      </c>
      <c r="F2" s="6">
        <v>185</v>
      </c>
      <c r="G2" s="2">
        <v>321995</v>
      </c>
      <c r="H2" s="7">
        <f>G2/F2</f>
        <v>1740.5135135135135</v>
      </c>
      <c r="I2" s="2">
        <v>61673.87</v>
      </c>
      <c r="J2" s="2">
        <v>120917.34</v>
      </c>
      <c r="K2" s="2">
        <v>53993.62</v>
      </c>
      <c r="L2" s="2">
        <f>J2-K2</f>
        <v>66923.72</v>
      </c>
      <c r="M2" s="2">
        <f t="shared" ref="M2:M33" si="0">R2*P2</f>
        <v>86476.976623931536</v>
      </c>
      <c r="N2" s="2">
        <f>M2-L2</f>
        <v>19553.256623931535</v>
      </c>
      <c r="O2" s="14">
        <f t="shared" ref="O2:O33" si="1">L2/R2</f>
        <v>8.1713532372884607E-3</v>
      </c>
      <c r="P2" s="14">
        <v>1.0558796236773471E-2</v>
      </c>
      <c r="Q2" s="16">
        <f>O2/P2</f>
        <v>0.77389060779767838</v>
      </c>
      <c r="R2" s="2">
        <v>8190041.2400000002</v>
      </c>
      <c r="S2" s="2">
        <v>5300569.08</v>
      </c>
      <c r="T2" s="7">
        <f t="shared" ref="T2:T33" si="2">S2-G2</f>
        <v>4978574.08</v>
      </c>
      <c r="U2" s="17">
        <f>I2/S2</f>
        <v>1.1635329918198142E-2</v>
      </c>
      <c r="V2" s="16">
        <f>I2/J2</f>
        <v>0.51004984065974335</v>
      </c>
    </row>
    <row r="3" spans="1:22" x14ac:dyDescent="0.25">
      <c r="A3" s="8">
        <v>2016</v>
      </c>
      <c r="B3" s="5">
        <v>42401</v>
      </c>
      <c r="C3" s="1">
        <v>1.7500000000000002E-2</v>
      </c>
      <c r="D3" s="15">
        <v>19.958715596330276</v>
      </c>
      <c r="E3">
        <v>163</v>
      </c>
      <c r="F3" s="6">
        <v>218</v>
      </c>
      <c r="G3" s="2">
        <v>381210</v>
      </c>
      <c r="H3" s="7">
        <f t="shared" ref="H3:H66" si="3">G3/F3</f>
        <v>1748.6697247706422</v>
      </c>
      <c r="I3" s="2">
        <v>91681.49</v>
      </c>
      <c r="J3" s="2">
        <v>135696.87</v>
      </c>
      <c r="K3" s="2">
        <v>64929.82</v>
      </c>
      <c r="L3" s="2">
        <f>J3-K3</f>
        <v>70767.049999999988</v>
      </c>
      <c r="M3" s="2">
        <f t="shared" si="0"/>
        <v>82886.314254970915</v>
      </c>
      <c r="N3" s="2">
        <f t="shared" ref="N3:N66" si="4">M3-L3</f>
        <v>12119.264254970927</v>
      </c>
      <c r="O3" s="14">
        <f t="shared" si="1"/>
        <v>8.5619373134754942E-3</v>
      </c>
      <c r="P3" s="14">
        <v>1.0028218313411275E-2</v>
      </c>
      <c r="Q3" s="16">
        <f t="shared" ref="Q3:Q66" si="5">O3/P3</f>
        <v>0.85378449549958002</v>
      </c>
      <c r="R3" s="2">
        <v>8265308.1200000001</v>
      </c>
      <c r="S3" s="2">
        <v>5178960.53</v>
      </c>
      <c r="T3" s="7">
        <f t="shared" si="2"/>
        <v>4797750.53</v>
      </c>
      <c r="U3" s="17">
        <f t="shared" ref="U3:U66" si="6">I3/S3</f>
        <v>1.7702681738723351E-2</v>
      </c>
      <c r="V3" s="16">
        <f t="shared" ref="V3:V66" si="7">I3/J3</f>
        <v>0.67563452274175528</v>
      </c>
    </row>
    <row r="4" spans="1:22" x14ac:dyDescent="0.25">
      <c r="A4" s="8">
        <v>2016</v>
      </c>
      <c r="B4" s="5">
        <v>42430</v>
      </c>
      <c r="C4" s="1">
        <v>1.7500000000000002E-2</v>
      </c>
      <c r="D4" s="15">
        <v>18.912500000000001</v>
      </c>
      <c r="E4">
        <v>127</v>
      </c>
      <c r="F4" s="6">
        <v>160</v>
      </c>
      <c r="G4" s="2">
        <v>271860</v>
      </c>
      <c r="H4" s="7">
        <f t="shared" si="3"/>
        <v>1699.125</v>
      </c>
      <c r="I4" s="2">
        <v>94173.52</v>
      </c>
      <c r="J4" s="2">
        <v>170488.15</v>
      </c>
      <c r="K4" s="2">
        <v>63708.34</v>
      </c>
      <c r="L4" s="2">
        <f t="shared" ref="L4:L67" si="8">J4-K4</f>
        <v>106779.81</v>
      </c>
      <c r="M4" s="2">
        <f t="shared" si="0"/>
        <v>88059.635791275199</v>
      </c>
      <c r="N4" s="2">
        <f t="shared" si="4"/>
        <v>-18720.174208724799</v>
      </c>
      <c r="O4" s="14">
        <f t="shared" si="1"/>
        <v>1.4091195864014718E-2</v>
      </c>
      <c r="P4" s="14">
        <v>1.162078838357794E-2</v>
      </c>
      <c r="Q4" s="16">
        <f t="shared" si="5"/>
        <v>1.2125851877595384</v>
      </c>
      <c r="R4" s="2">
        <v>7577767.7800000003</v>
      </c>
      <c r="S4" s="2">
        <v>5129227.82</v>
      </c>
      <c r="T4" s="7">
        <f t="shared" si="2"/>
        <v>4857367.82</v>
      </c>
      <c r="U4" s="17">
        <f t="shared" si="6"/>
        <v>1.8360174923951807E-2</v>
      </c>
      <c r="V4" s="16">
        <f t="shared" si="7"/>
        <v>0.55237575162848562</v>
      </c>
    </row>
    <row r="5" spans="1:22" x14ac:dyDescent="0.25">
      <c r="A5" s="8">
        <v>2016</v>
      </c>
      <c r="B5" s="5">
        <v>42461</v>
      </c>
      <c r="C5" s="1">
        <v>1.7500000000000002E-2</v>
      </c>
      <c r="D5" s="15">
        <v>21.521008403361346</v>
      </c>
      <c r="E5">
        <v>87</v>
      </c>
      <c r="F5" s="6">
        <v>119</v>
      </c>
      <c r="G5" s="2">
        <v>216550</v>
      </c>
      <c r="H5" s="7">
        <f t="shared" si="3"/>
        <v>1819.7478991596638</v>
      </c>
      <c r="I5" s="2">
        <v>88599.08</v>
      </c>
      <c r="J5" s="2">
        <v>120812.23</v>
      </c>
      <c r="K5" s="2">
        <v>49900.05</v>
      </c>
      <c r="L5" s="2">
        <f t="shared" si="8"/>
        <v>70912.179999999993</v>
      </c>
      <c r="M5" s="2">
        <f t="shared" si="0"/>
        <v>80260.944119227643</v>
      </c>
      <c r="N5" s="2">
        <f t="shared" si="4"/>
        <v>9348.7641192276496</v>
      </c>
      <c r="O5" s="14">
        <f t="shared" si="1"/>
        <v>9.3289116835348802E-3</v>
      </c>
      <c r="P5" s="14">
        <v>1.0558796236773471E-2</v>
      </c>
      <c r="Q5" s="16">
        <f t="shared" si="5"/>
        <v>0.88352038190156268</v>
      </c>
      <c r="R5" s="2">
        <v>7601334.6900000004</v>
      </c>
      <c r="S5" s="2">
        <v>5052815.58</v>
      </c>
      <c r="T5" s="7">
        <f t="shared" si="2"/>
        <v>4836265.58</v>
      </c>
      <c r="U5" s="17">
        <f t="shared" si="6"/>
        <v>1.75345960281416E-2</v>
      </c>
      <c r="V5" s="16">
        <f t="shared" si="7"/>
        <v>0.73336184589921072</v>
      </c>
    </row>
    <row r="6" spans="1:22" x14ac:dyDescent="0.25">
      <c r="A6" s="8">
        <v>2016</v>
      </c>
      <c r="B6" s="5">
        <v>42491</v>
      </c>
      <c r="C6" s="1">
        <v>1.7500000000000002E-2</v>
      </c>
      <c r="D6" s="15">
        <v>20.274881516587676</v>
      </c>
      <c r="E6">
        <v>163</v>
      </c>
      <c r="F6" s="6">
        <v>211</v>
      </c>
      <c r="G6" s="2">
        <v>363360</v>
      </c>
      <c r="H6" s="7">
        <f t="shared" si="3"/>
        <v>1722.085308056872</v>
      </c>
      <c r="I6" s="2">
        <v>90195.22</v>
      </c>
      <c r="J6" s="2">
        <v>132066.6</v>
      </c>
      <c r="K6" s="2">
        <v>73330.179999999993</v>
      </c>
      <c r="L6" s="2">
        <f t="shared" si="8"/>
        <v>58736.420000000013</v>
      </c>
      <c r="M6" s="2">
        <f t="shared" si="0"/>
        <v>84860.2649305948</v>
      </c>
      <c r="N6" s="2">
        <f t="shared" si="4"/>
        <v>26123.844930594787</v>
      </c>
      <c r="O6" s="14">
        <f t="shared" si="1"/>
        <v>7.6757538953078032E-3</v>
      </c>
      <c r="P6" s="14">
        <v>1.1089652878024658E-2</v>
      </c>
      <c r="Q6" s="16">
        <f t="shared" si="5"/>
        <v>0.69215456784207707</v>
      </c>
      <c r="R6" s="2">
        <v>7652202.0899999999</v>
      </c>
      <c r="S6" s="2">
        <v>5102880.7</v>
      </c>
      <c r="T6" s="7">
        <f t="shared" si="2"/>
        <v>4739520.7</v>
      </c>
      <c r="U6" s="17">
        <f t="shared" si="6"/>
        <v>1.7675353452805589E-2</v>
      </c>
      <c r="V6" s="16">
        <f t="shared" si="7"/>
        <v>0.6829525406120851</v>
      </c>
    </row>
    <row r="7" spans="1:22" x14ac:dyDescent="0.25">
      <c r="A7" s="8">
        <v>2016</v>
      </c>
      <c r="B7" s="5">
        <v>42522</v>
      </c>
      <c r="C7" s="1">
        <v>1.7500000000000002E-2</v>
      </c>
      <c r="D7" s="15">
        <v>20.476190476190474</v>
      </c>
      <c r="E7">
        <v>162</v>
      </c>
      <c r="F7" s="6">
        <v>231</v>
      </c>
      <c r="G7" s="2">
        <v>411040</v>
      </c>
      <c r="H7" s="7">
        <f t="shared" si="3"/>
        <v>1779.3939393939395</v>
      </c>
      <c r="I7" s="2">
        <v>91545.279999999999</v>
      </c>
      <c r="J7" s="2">
        <v>132157.82999999999</v>
      </c>
      <c r="K7" s="2">
        <v>54485.29</v>
      </c>
      <c r="L7" s="2">
        <f t="shared" si="8"/>
        <v>77672.539999999979</v>
      </c>
      <c r="M7" s="2">
        <f t="shared" si="0"/>
        <v>89240.577725752984</v>
      </c>
      <c r="N7" s="2">
        <f t="shared" si="4"/>
        <v>11568.037725753005</v>
      </c>
      <c r="O7" s="14">
        <f t="shared" si="1"/>
        <v>1.0114414020590953E-2</v>
      </c>
      <c r="P7" s="14">
        <v>1.162078838357794E-2</v>
      </c>
      <c r="Q7" s="16">
        <f t="shared" si="5"/>
        <v>0.87037244692315896</v>
      </c>
      <c r="R7" s="2">
        <v>7679391</v>
      </c>
      <c r="S7" s="2">
        <v>5217979.71</v>
      </c>
      <c r="T7" s="7">
        <f t="shared" si="2"/>
        <v>4806939.71</v>
      </c>
      <c r="U7" s="17">
        <f t="shared" si="6"/>
        <v>1.7544200071257079E-2</v>
      </c>
      <c r="V7" s="16">
        <f t="shared" si="7"/>
        <v>0.69269660375022812</v>
      </c>
    </row>
    <row r="8" spans="1:22" x14ac:dyDescent="0.25">
      <c r="A8" s="8">
        <v>2016</v>
      </c>
      <c r="B8" s="5">
        <v>42552</v>
      </c>
      <c r="C8" s="1">
        <v>1.7500000000000002E-2</v>
      </c>
      <c r="D8" s="15">
        <v>21.554545454545455</v>
      </c>
      <c r="E8">
        <v>173</v>
      </c>
      <c r="F8" s="6">
        <v>220</v>
      </c>
      <c r="G8" s="2">
        <v>424480</v>
      </c>
      <c r="H8" s="7">
        <f t="shared" si="3"/>
        <v>1929.4545454545455</v>
      </c>
      <c r="I8" s="2">
        <v>94575.06</v>
      </c>
      <c r="J8" s="2">
        <v>118953.8</v>
      </c>
      <c r="K8" s="2">
        <v>51250.86</v>
      </c>
      <c r="L8" s="2">
        <f t="shared" si="8"/>
        <v>67702.94</v>
      </c>
      <c r="M8" s="2">
        <f t="shared" si="0"/>
        <v>85466.849425233697</v>
      </c>
      <c r="N8" s="2">
        <f t="shared" si="4"/>
        <v>17763.909425233694</v>
      </c>
      <c r="O8" s="14">
        <f t="shared" si="1"/>
        <v>8.7847172145795738E-3</v>
      </c>
      <c r="P8" s="14">
        <v>1.1089652878024658E-2</v>
      </c>
      <c r="Q8" s="16">
        <f t="shared" si="5"/>
        <v>0.7921543903314987</v>
      </c>
      <c r="R8" s="2">
        <v>7706900.3300000001</v>
      </c>
      <c r="S8" s="2">
        <v>5329733.2</v>
      </c>
      <c r="T8" s="7">
        <f t="shared" si="2"/>
        <v>4905253.2</v>
      </c>
      <c r="U8" s="17">
        <f t="shared" si="6"/>
        <v>1.7744801934926124E-2</v>
      </c>
      <c r="V8" s="16">
        <f t="shared" si="7"/>
        <v>0.79505707257775704</v>
      </c>
    </row>
    <row r="9" spans="1:22" x14ac:dyDescent="0.25">
      <c r="A9" s="8">
        <v>2016</v>
      </c>
      <c r="B9" s="5">
        <v>42583</v>
      </c>
      <c r="C9" s="1">
        <v>1.7500000000000002E-2</v>
      </c>
      <c r="D9" s="15">
        <v>20.185714285714287</v>
      </c>
      <c r="E9">
        <v>139</v>
      </c>
      <c r="F9" s="6">
        <v>210</v>
      </c>
      <c r="G9" s="2">
        <v>409761</v>
      </c>
      <c r="H9" s="7">
        <f t="shared" si="3"/>
        <v>1951.2428571428572</v>
      </c>
      <c r="I9" s="2">
        <v>97001.87</v>
      </c>
      <c r="J9" s="2">
        <v>123318.63</v>
      </c>
      <c r="K9" s="2">
        <v>51919.67</v>
      </c>
      <c r="L9" s="2">
        <f t="shared" si="8"/>
        <v>71398.960000000006</v>
      </c>
      <c r="M9" s="2">
        <f t="shared" si="0"/>
        <v>94093.875747168495</v>
      </c>
      <c r="N9" s="2">
        <f t="shared" si="4"/>
        <v>22694.915747168488</v>
      </c>
      <c r="O9" s="14">
        <f t="shared" si="1"/>
        <v>9.2211596331193274E-3</v>
      </c>
      <c r="P9" s="14">
        <v>1.2152202899923692E-2</v>
      </c>
      <c r="Q9" s="16">
        <f t="shared" si="5"/>
        <v>0.75880560167220634</v>
      </c>
      <c r="R9" s="2">
        <v>7742948.0499999998</v>
      </c>
      <c r="S9" s="2">
        <v>5439146.5</v>
      </c>
      <c r="T9" s="7">
        <f t="shared" si="2"/>
        <v>5029385.5</v>
      </c>
      <c r="U9" s="17">
        <f t="shared" si="6"/>
        <v>1.7834024143309982E-2</v>
      </c>
      <c r="V9" s="16">
        <f t="shared" si="7"/>
        <v>0.78659542357874068</v>
      </c>
    </row>
    <row r="10" spans="1:22" x14ac:dyDescent="0.25">
      <c r="A10" s="8">
        <v>2016</v>
      </c>
      <c r="B10" s="5">
        <v>42614</v>
      </c>
      <c r="C10" s="1">
        <v>1.7500000000000002E-2</v>
      </c>
      <c r="D10" s="15">
        <v>20.664705882352941</v>
      </c>
      <c r="E10">
        <v>122</v>
      </c>
      <c r="F10" s="6">
        <v>170</v>
      </c>
      <c r="G10" s="2">
        <v>287075</v>
      </c>
      <c r="H10" s="7">
        <f t="shared" si="3"/>
        <v>1688.6764705882354</v>
      </c>
      <c r="I10" s="2">
        <v>96698.49</v>
      </c>
      <c r="J10" s="2">
        <v>144700.82</v>
      </c>
      <c r="K10" s="2">
        <v>54437.9</v>
      </c>
      <c r="L10" s="2">
        <f t="shared" si="8"/>
        <v>90262.920000000013</v>
      </c>
      <c r="M10" s="2">
        <f t="shared" si="0"/>
        <v>86722.103647183554</v>
      </c>
      <c r="N10" s="2">
        <f t="shared" si="4"/>
        <v>-3540.8163528164587</v>
      </c>
      <c r="O10" s="14">
        <f t="shared" si="1"/>
        <v>1.1542437377087522E-2</v>
      </c>
      <c r="P10" s="14">
        <v>1.1089652878024658E-2</v>
      </c>
      <c r="Q10" s="16">
        <f t="shared" si="5"/>
        <v>1.0408294564350256</v>
      </c>
      <c r="R10" s="2">
        <v>7820091.8099999996</v>
      </c>
      <c r="S10" s="2">
        <v>5432534.1399999997</v>
      </c>
      <c r="T10" s="7">
        <f t="shared" si="2"/>
        <v>5145459.1399999997</v>
      </c>
      <c r="U10" s="17">
        <f t="shared" si="6"/>
        <v>1.7799886297631257E-2</v>
      </c>
      <c r="V10" s="16">
        <f t="shared" si="7"/>
        <v>0.66826497596903733</v>
      </c>
    </row>
    <row r="11" spans="1:22" x14ac:dyDescent="0.25">
      <c r="A11" s="8">
        <v>2016</v>
      </c>
      <c r="B11" s="5">
        <v>42644</v>
      </c>
      <c r="C11" s="1">
        <v>1.7500000000000002E-2</v>
      </c>
      <c r="D11" s="15">
        <v>22.553072625698324</v>
      </c>
      <c r="E11">
        <v>138</v>
      </c>
      <c r="F11" s="6">
        <v>179</v>
      </c>
      <c r="G11" s="2">
        <v>295650</v>
      </c>
      <c r="H11" s="7">
        <f t="shared" si="3"/>
        <v>1651.6759776536312</v>
      </c>
      <c r="I11" s="2">
        <v>98409.94</v>
      </c>
      <c r="J11" s="2">
        <v>126494</v>
      </c>
      <c r="K11" s="2">
        <v>59659.82</v>
      </c>
      <c r="L11" s="2">
        <f t="shared" si="8"/>
        <v>66834.179999999993</v>
      </c>
      <c r="M11" s="2">
        <f t="shared" si="0"/>
        <v>83197.552387214644</v>
      </c>
      <c r="N11" s="2">
        <f t="shared" si="4"/>
        <v>16363.372387214651</v>
      </c>
      <c r="O11" s="14">
        <f t="shared" si="1"/>
        <v>8.4255474390911005E-3</v>
      </c>
      <c r="P11" s="14">
        <v>1.0488419614854916E-2</v>
      </c>
      <c r="Q11" s="16">
        <f t="shared" si="5"/>
        <v>0.80331906507228823</v>
      </c>
      <c r="R11" s="2">
        <v>7932324.9299999997</v>
      </c>
      <c r="S11" s="2">
        <v>5482566.7699999996</v>
      </c>
      <c r="T11" s="7">
        <f t="shared" si="2"/>
        <v>5186916.7699999996</v>
      </c>
      <c r="U11" s="17">
        <f t="shared" si="6"/>
        <v>1.7949610853530928E-2</v>
      </c>
      <c r="V11" s="16">
        <f t="shared" si="7"/>
        <v>0.77798109001217453</v>
      </c>
    </row>
    <row r="12" spans="1:22" x14ac:dyDescent="0.25">
      <c r="A12" s="8">
        <v>2016</v>
      </c>
      <c r="B12" s="5">
        <v>42675</v>
      </c>
      <c r="C12" s="1">
        <v>1.7500000000000002E-2</v>
      </c>
      <c r="D12" s="15">
        <v>22.081761006289309</v>
      </c>
      <c r="E12">
        <v>118</v>
      </c>
      <c r="F12" s="6">
        <v>159</v>
      </c>
      <c r="G12" s="2">
        <v>325700</v>
      </c>
      <c r="H12" s="7">
        <f t="shared" si="3"/>
        <v>2048.4276729559747</v>
      </c>
      <c r="I12" s="2">
        <v>98952.24</v>
      </c>
      <c r="J12" s="2">
        <v>124867.36</v>
      </c>
      <c r="K12" s="2">
        <v>68406.89</v>
      </c>
      <c r="L12" s="2">
        <f t="shared" si="8"/>
        <v>56460.47</v>
      </c>
      <c r="M12" s="2">
        <f t="shared" si="0"/>
        <v>82244.60164915699</v>
      </c>
      <c r="N12" s="2">
        <f t="shared" si="4"/>
        <v>25784.131649156989</v>
      </c>
      <c r="O12" s="14">
        <f t="shared" si="1"/>
        <v>7.1277793602777858E-3</v>
      </c>
      <c r="P12" s="14">
        <v>1.0382863871468473E-2</v>
      </c>
      <c r="Q12" s="16">
        <f t="shared" si="5"/>
        <v>0.68649454028425849</v>
      </c>
      <c r="R12" s="2">
        <v>7921186.5499999998</v>
      </c>
      <c r="S12" s="2">
        <v>5511706.1900000004</v>
      </c>
      <c r="T12" s="7">
        <f t="shared" si="2"/>
        <v>5186006.1900000004</v>
      </c>
      <c r="U12" s="17">
        <f t="shared" si="6"/>
        <v>1.7953105007580239E-2</v>
      </c>
      <c r="V12" s="16">
        <f t="shared" si="7"/>
        <v>0.792458813896602</v>
      </c>
    </row>
    <row r="13" spans="1:22" x14ac:dyDescent="0.25">
      <c r="A13" s="8">
        <v>2016</v>
      </c>
      <c r="B13" s="5">
        <v>42705</v>
      </c>
      <c r="C13" s="1">
        <v>1.7500000000000002E-2</v>
      </c>
      <c r="D13" s="15">
        <v>21.589928057553958</v>
      </c>
      <c r="E13">
        <v>110</v>
      </c>
      <c r="F13" s="6">
        <v>139</v>
      </c>
      <c r="G13" s="2">
        <v>214045</v>
      </c>
      <c r="H13" s="7">
        <f t="shared" si="3"/>
        <v>1539.8920863309352</v>
      </c>
      <c r="I13" s="2">
        <v>100230.71</v>
      </c>
      <c r="J13" s="2">
        <v>199721.09</v>
      </c>
      <c r="K13" s="2">
        <f>963263.02-883207.82</f>
        <v>80055.20000000007</v>
      </c>
      <c r="L13" s="2">
        <f t="shared" si="8"/>
        <v>119665.88999999993</v>
      </c>
      <c r="M13" s="2">
        <f t="shared" si="0"/>
        <v>100130.77235672309</v>
      </c>
      <c r="N13" s="2">
        <f t="shared" si="4"/>
        <v>-19535.117643276841</v>
      </c>
      <c r="O13" s="14">
        <f t="shared" si="1"/>
        <v>1.3424689378736464E-2</v>
      </c>
      <c r="P13" s="14">
        <v>1.1233146856986398E-2</v>
      </c>
      <c r="Q13" s="16">
        <f t="shared" si="5"/>
        <v>1.1950960447371921</v>
      </c>
      <c r="R13" s="2">
        <v>8913866.5800000001</v>
      </c>
      <c r="S13" s="2">
        <v>5404674.9299999997</v>
      </c>
      <c r="T13" s="7">
        <f t="shared" si="2"/>
        <v>5190629.93</v>
      </c>
      <c r="U13" s="17">
        <f t="shared" si="6"/>
        <v>1.8545187508622284E-2</v>
      </c>
      <c r="V13" s="16">
        <f t="shared" si="7"/>
        <v>0.50185340967245873</v>
      </c>
    </row>
    <row r="14" spans="1:22" x14ac:dyDescent="0.25">
      <c r="A14" s="8">
        <v>2017</v>
      </c>
      <c r="B14" s="5">
        <v>42736</v>
      </c>
      <c r="C14" s="1">
        <v>1.7500000000000002E-2</v>
      </c>
      <c r="D14" s="15">
        <v>22.201970443349754</v>
      </c>
      <c r="E14">
        <v>146</v>
      </c>
      <c r="F14" s="6">
        <v>203</v>
      </c>
      <c r="G14" s="2">
        <v>432306.2</v>
      </c>
      <c r="H14" s="7">
        <f t="shared" si="3"/>
        <v>2129.5871921182265</v>
      </c>
      <c r="I14" s="2">
        <v>98471.47</v>
      </c>
      <c r="J14" s="2">
        <v>108457.18</v>
      </c>
      <c r="K14" s="2">
        <v>70174.759999999995</v>
      </c>
      <c r="L14" s="2">
        <f t="shared" si="8"/>
        <v>38282.42</v>
      </c>
      <c r="M14" s="2">
        <f t="shared" si="0"/>
        <v>97799.331329913679</v>
      </c>
      <c r="N14" s="2">
        <f t="shared" si="4"/>
        <v>59516.911329913681</v>
      </c>
      <c r="O14" s="14">
        <f t="shared" si="1"/>
        <v>4.2514933398092314E-3</v>
      </c>
      <c r="P14" s="14">
        <v>1.0861204850344475E-2</v>
      </c>
      <c r="Q14" s="16">
        <f t="shared" si="5"/>
        <v>0.39143846363181251</v>
      </c>
      <c r="R14" s="2">
        <v>9004464.3000000007</v>
      </c>
      <c r="S14" s="2">
        <v>5531457.3899999997</v>
      </c>
      <c r="T14" s="7">
        <f t="shared" si="2"/>
        <v>5099151.1899999995</v>
      </c>
      <c r="U14" s="17">
        <f t="shared" si="6"/>
        <v>1.7802084162850253E-2</v>
      </c>
      <c r="V14" s="16">
        <f t="shared" si="7"/>
        <v>0.90792947041403815</v>
      </c>
    </row>
    <row r="15" spans="1:22" x14ac:dyDescent="0.25">
      <c r="A15" s="8">
        <v>2017</v>
      </c>
      <c r="B15" s="5">
        <v>42767</v>
      </c>
      <c r="C15" s="1">
        <v>1.7500000000000002E-2</v>
      </c>
      <c r="D15" s="15">
        <v>21.612565445026178</v>
      </c>
      <c r="E15">
        <v>130</v>
      </c>
      <c r="F15" s="6">
        <v>191</v>
      </c>
      <c r="G15" s="2">
        <v>402695</v>
      </c>
      <c r="H15" s="7">
        <f t="shared" si="3"/>
        <v>2108.3507853403144</v>
      </c>
      <c r="I15" s="2">
        <v>99025.2</v>
      </c>
      <c r="J15" s="2">
        <v>125416.98</v>
      </c>
      <c r="K15" s="2">
        <v>52178.12</v>
      </c>
      <c r="L15" s="2">
        <f t="shared" si="8"/>
        <v>73238.859999999986</v>
      </c>
      <c r="M15" s="2">
        <f t="shared" si="0"/>
        <v>78146.243859530732</v>
      </c>
      <c r="N15" s="2">
        <f t="shared" si="4"/>
        <v>4907.3838595307461</v>
      </c>
      <c r="O15" s="14">
        <f t="shared" si="1"/>
        <v>8.1075914859935535E-3</v>
      </c>
      <c r="P15" s="14">
        <v>8.6508422083291237E-3</v>
      </c>
      <c r="Q15" s="16">
        <f t="shared" si="5"/>
        <v>0.93720256256523526</v>
      </c>
      <c r="R15" s="2">
        <v>9033368.3100000005</v>
      </c>
      <c r="S15" s="2">
        <v>5602867.0700000003</v>
      </c>
      <c r="T15" s="7">
        <f t="shared" si="2"/>
        <v>5200172.07</v>
      </c>
      <c r="U15" s="17">
        <f t="shared" si="6"/>
        <v>1.767402273921876E-2</v>
      </c>
      <c r="V15" s="16">
        <f t="shared" si="7"/>
        <v>0.78956772838893108</v>
      </c>
    </row>
    <row r="16" spans="1:22" x14ac:dyDescent="0.25">
      <c r="A16" s="8">
        <v>2017</v>
      </c>
      <c r="B16" s="5">
        <v>42795</v>
      </c>
      <c r="C16" s="1">
        <v>1.7500000000000002E-2</v>
      </c>
      <c r="D16" s="15">
        <v>23.491803278688526</v>
      </c>
      <c r="E16">
        <v>95</v>
      </c>
      <c r="F16" s="6">
        <v>122</v>
      </c>
      <c r="G16" s="2">
        <v>222075</v>
      </c>
      <c r="H16" s="7">
        <f t="shared" si="3"/>
        <v>1820.2868852459017</v>
      </c>
      <c r="I16" s="2">
        <v>99698.16</v>
      </c>
      <c r="J16" s="2">
        <v>149910.93</v>
      </c>
      <c r="K16" s="2">
        <v>76738.48</v>
      </c>
      <c r="L16" s="2">
        <f t="shared" si="8"/>
        <v>73172.45</v>
      </c>
      <c r="M16" s="2">
        <f t="shared" si="0"/>
        <v>87694.64147552097</v>
      </c>
      <c r="N16" s="2">
        <f t="shared" si="4"/>
        <v>14522.191475520973</v>
      </c>
      <c r="O16" s="14">
        <f t="shared" si="1"/>
        <v>8.7783640431043329E-3</v>
      </c>
      <c r="P16" s="14">
        <v>1.0520564604596938E-2</v>
      </c>
      <c r="Q16" s="16">
        <f t="shared" si="5"/>
        <v>0.83440046927411538</v>
      </c>
      <c r="R16" s="2">
        <v>8335545.1699999999</v>
      </c>
      <c r="S16" s="2">
        <v>5474090.1299999999</v>
      </c>
      <c r="T16" s="7">
        <f t="shared" si="2"/>
        <v>5252015.13</v>
      </c>
      <c r="U16" s="17">
        <f t="shared" si="6"/>
        <v>1.8212736296324007E-2</v>
      </c>
      <c r="V16" s="16">
        <f t="shared" si="7"/>
        <v>0.66504930627806802</v>
      </c>
    </row>
    <row r="17" spans="1:22" x14ac:dyDescent="0.25">
      <c r="A17" s="8">
        <v>2017</v>
      </c>
      <c r="B17" s="5">
        <v>42826</v>
      </c>
      <c r="C17" s="1">
        <v>1.7500000000000002E-2</v>
      </c>
      <c r="D17" s="15">
        <v>25.737864077669904</v>
      </c>
      <c r="E17">
        <v>78</v>
      </c>
      <c r="F17" s="6">
        <v>103</v>
      </c>
      <c r="G17" s="2">
        <v>193905</v>
      </c>
      <c r="H17" s="7">
        <f t="shared" si="3"/>
        <v>1882.5728155339805</v>
      </c>
      <c r="I17" s="2">
        <v>96892.79</v>
      </c>
      <c r="J17" s="2">
        <v>150790.07999999999</v>
      </c>
      <c r="K17" s="2">
        <v>60227.31</v>
      </c>
      <c r="L17" s="2">
        <f t="shared" si="8"/>
        <v>90562.76999999999</v>
      </c>
      <c r="M17" s="2">
        <f t="shared" si="0"/>
        <v>66160.999917577908</v>
      </c>
      <c r="N17" s="2">
        <f t="shared" si="4"/>
        <v>-24401.770082422081</v>
      </c>
      <c r="O17" s="14">
        <f t="shared" si="1"/>
        <v>1.0766904556857143E-2</v>
      </c>
      <c r="P17" s="14">
        <v>7.8658059100753519E-3</v>
      </c>
      <c r="Q17" s="16">
        <f t="shared" si="5"/>
        <v>1.3688240823569977</v>
      </c>
      <c r="R17" s="2">
        <v>8411216.9399999995</v>
      </c>
      <c r="S17" s="2">
        <v>5361429.0999999996</v>
      </c>
      <c r="T17" s="7">
        <f t="shared" si="2"/>
        <v>5167524.0999999996</v>
      </c>
      <c r="U17" s="17">
        <f t="shared" si="6"/>
        <v>1.8072194594534505E-2</v>
      </c>
      <c r="V17" s="16">
        <f t="shared" si="7"/>
        <v>0.64256740231187626</v>
      </c>
    </row>
    <row r="18" spans="1:22" x14ac:dyDescent="0.25">
      <c r="A18" s="8">
        <v>2017</v>
      </c>
      <c r="B18" s="5">
        <v>42856</v>
      </c>
      <c r="C18" s="1">
        <v>1.7500000000000002E-2</v>
      </c>
      <c r="D18" s="15">
        <v>24.224</v>
      </c>
      <c r="E18">
        <v>88</v>
      </c>
      <c r="F18" s="6">
        <v>125</v>
      </c>
      <c r="G18" s="2">
        <v>234355</v>
      </c>
      <c r="H18" s="7">
        <f t="shared" si="3"/>
        <v>1874.84</v>
      </c>
      <c r="I18" s="2">
        <v>95309.29</v>
      </c>
      <c r="J18" s="2">
        <v>131822.60999999999</v>
      </c>
      <c r="K18" s="2">
        <v>93091.88</v>
      </c>
      <c r="L18" s="2">
        <f t="shared" si="8"/>
        <v>38730.729999999981</v>
      </c>
      <c r="M18" s="2">
        <f t="shared" si="0"/>
        <v>78155.988587693966</v>
      </c>
      <c r="N18" s="2">
        <f t="shared" si="4"/>
        <v>39425.258587693985</v>
      </c>
      <c r="O18" s="14">
        <f t="shared" si="1"/>
        <v>4.5944649740743406E-3</v>
      </c>
      <c r="P18" s="14">
        <v>9.2713189779876082E-3</v>
      </c>
      <c r="Q18" s="16">
        <f t="shared" si="5"/>
        <v>0.49555677945961418</v>
      </c>
      <c r="R18" s="2">
        <v>8429867.2899999991</v>
      </c>
      <c r="S18" s="2">
        <v>5281590.96</v>
      </c>
      <c r="T18" s="7">
        <f t="shared" si="2"/>
        <v>5047235.96</v>
      </c>
      <c r="U18" s="17">
        <f t="shared" si="6"/>
        <v>1.804556443727327E-2</v>
      </c>
      <c r="V18" s="16">
        <f t="shared" si="7"/>
        <v>0.72301170489645139</v>
      </c>
    </row>
    <row r="19" spans="1:22" x14ac:dyDescent="0.25">
      <c r="A19" s="8">
        <v>2017</v>
      </c>
      <c r="B19" s="5">
        <v>42887</v>
      </c>
      <c r="C19" s="1">
        <v>1.7500000000000002E-2</v>
      </c>
      <c r="D19" s="15">
        <v>23.671428571428571</v>
      </c>
      <c r="E19">
        <v>91</v>
      </c>
      <c r="F19" s="6">
        <v>140</v>
      </c>
      <c r="G19" s="2">
        <v>335472.27</v>
      </c>
      <c r="H19" s="7">
        <f t="shared" si="3"/>
        <v>2396.2305000000001</v>
      </c>
      <c r="I19" s="2">
        <v>95801.79</v>
      </c>
      <c r="J19" s="2">
        <v>180942.84</v>
      </c>
      <c r="K19" s="2">
        <v>119349.26</v>
      </c>
      <c r="L19" s="2">
        <f t="shared" si="8"/>
        <v>61593.58</v>
      </c>
      <c r="M19" s="2">
        <f t="shared" si="0"/>
        <v>68383.813153181894</v>
      </c>
      <c r="N19" s="2">
        <f t="shared" si="4"/>
        <v>6790.2331531818927</v>
      </c>
      <c r="O19" s="14">
        <f t="shared" si="1"/>
        <v>7.2855185357687995E-3</v>
      </c>
      <c r="P19" s="14">
        <v>8.0886926571577256E-3</v>
      </c>
      <c r="Q19" s="16">
        <f t="shared" si="5"/>
        <v>0.90070408712115013</v>
      </c>
      <c r="R19" s="2">
        <v>8454247.9299999997</v>
      </c>
      <c r="S19" s="2">
        <v>5293835.32</v>
      </c>
      <c r="T19" s="7">
        <f t="shared" si="2"/>
        <v>4958363.0500000007</v>
      </c>
      <c r="U19" s="17">
        <f t="shared" si="6"/>
        <v>1.8096858743992812E-2</v>
      </c>
      <c r="V19" s="16">
        <f t="shared" si="7"/>
        <v>0.52945886115195273</v>
      </c>
    </row>
    <row r="20" spans="1:22" x14ac:dyDescent="0.25">
      <c r="A20" s="8">
        <v>2017</v>
      </c>
      <c r="B20" s="5">
        <v>42917</v>
      </c>
      <c r="C20" s="1">
        <v>1.7500000000000002E-2</v>
      </c>
      <c r="D20" s="15">
        <v>24.96268656716418</v>
      </c>
      <c r="E20">
        <v>80</v>
      </c>
      <c r="F20" s="6">
        <v>134</v>
      </c>
      <c r="G20" s="2">
        <v>333523.62999999995</v>
      </c>
      <c r="H20" s="7">
        <f t="shared" si="3"/>
        <v>2488.9823134328353</v>
      </c>
      <c r="I20" s="2">
        <v>94211.18</v>
      </c>
      <c r="J20" s="2">
        <v>127104.21</v>
      </c>
      <c r="K20" s="2">
        <v>78007.009999999995</v>
      </c>
      <c r="L20" s="2">
        <f t="shared" si="8"/>
        <v>49097.200000000012</v>
      </c>
      <c r="M20" s="2">
        <f t="shared" si="0"/>
        <v>67726.43788578418</v>
      </c>
      <c r="N20" s="2">
        <f t="shared" si="4"/>
        <v>18629.237885784169</v>
      </c>
      <c r="O20" s="14">
        <f t="shared" si="1"/>
        <v>5.7844153743519264E-3</v>
      </c>
      <c r="P20" s="14">
        <v>7.9792299470564654E-3</v>
      </c>
      <c r="Q20" s="16">
        <f t="shared" si="5"/>
        <v>0.72493403658404343</v>
      </c>
      <c r="R20" s="2">
        <v>8487841.3499999996</v>
      </c>
      <c r="S20" s="2">
        <v>5306859.72</v>
      </c>
      <c r="T20" s="7">
        <f t="shared" si="2"/>
        <v>4973336.09</v>
      </c>
      <c r="U20" s="17">
        <f t="shared" si="6"/>
        <v>1.7752717232178881E-2</v>
      </c>
      <c r="V20" s="16">
        <f t="shared" si="7"/>
        <v>0.74121211248628183</v>
      </c>
    </row>
    <row r="21" spans="1:22" x14ac:dyDescent="0.25">
      <c r="A21" s="8">
        <v>2017</v>
      </c>
      <c r="B21" s="5">
        <v>42948</v>
      </c>
      <c r="C21" s="1">
        <v>1.7500000000000002E-2</v>
      </c>
      <c r="D21" s="15">
        <v>23.253246753246753</v>
      </c>
      <c r="E21">
        <v>87</v>
      </c>
      <c r="F21" s="6">
        <v>154</v>
      </c>
      <c r="G21" s="2">
        <v>334077.06</v>
      </c>
      <c r="H21" s="7">
        <f t="shared" si="3"/>
        <v>2169.3315584415586</v>
      </c>
      <c r="I21" s="2">
        <v>96084.15</v>
      </c>
      <c r="J21" s="2">
        <v>118972.69</v>
      </c>
      <c r="K21" s="2">
        <v>53705.04</v>
      </c>
      <c r="L21" s="2">
        <f t="shared" si="8"/>
        <v>65267.65</v>
      </c>
      <c r="M21" s="2">
        <f t="shared" si="0"/>
        <v>68125.800939757173</v>
      </c>
      <c r="N21" s="2">
        <f t="shared" si="4"/>
        <v>2858.1509397571717</v>
      </c>
      <c r="O21" s="14">
        <f t="shared" si="1"/>
        <v>7.686301388500673E-3</v>
      </c>
      <c r="P21" s="14">
        <v>8.0228940119029257E-3</v>
      </c>
      <c r="Q21" s="16">
        <f t="shared" si="5"/>
        <v>0.95804598404230723</v>
      </c>
      <c r="R21" s="2">
        <v>8491424.7699999996</v>
      </c>
      <c r="S21" s="2">
        <v>5296667.6399999997</v>
      </c>
      <c r="T21" s="7">
        <f t="shared" si="2"/>
        <v>4962590.58</v>
      </c>
      <c r="U21" s="17">
        <f t="shared" si="6"/>
        <v>1.8140490687839347E-2</v>
      </c>
      <c r="V21" s="16">
        <f t="shared" si="7"/>
        <v>0.807615176222375</v>
      </c>
    </row>
    <row r="22" spans="1:22" x14ac:dyDescent="0.25">
      <c r="A22" s="8">
        <v>2017</v>
      </c>
      <c r="B22" s="5">
        <v>42979</v>
      </c>
      <c r="C22" s="1">
        <v>1.7500000000000002E-2</v>
      </c>
      <c r="D22" s="15">
        <v>22.131386861313867</v>
      </c>
      <c r="E22">
        <v>86</v>
      </c>
      <c r="F22" s="6">
        <v>137</v>
      </c>
      <c r="G22" s="2">
        <v>272930</v>
      </c>
      <c r="H22" s="7">
        <f t="shared" si="3"/>
        <v>1992.1897810218977</v>
      </c>
      <c r="I22" s="2">
        <v>98445.75</v>
      </c>
      <c r="J22" s="2">
        <v>181979.12</v>
      </c>
      <c r="K22" s="2">
        <v>132810.92000000001</v>
      </c>
      <c r="L22" s="2">
        <f t="shared" si="8"/>
        <v>49168.199999999983</v>
      </c>
      <c r="M22" s="2">
        <f t="shared" si="0"/>
        <v>54627.973430630685</v>
      </c>
      <c r="N22" s="2">
        <f t="shared" si="4"/>
        <v>5459.7734306307029</v>
      </c>
      <c r="O22" s="14">
        <f t="shared" si="1"/>
        <v>5.7464937510938886E-3</v>
      </c>
      <c r="P22" s="14">
        <v>6.384600370850313E-3</v>
      </c>
      <c r="Q22" s="16">
        <f t="shared" si="5"/>
        <v>0.90005535465151754</v>
      </c>
      <c r="R22" s="2">
        <v>8556208.7300000004</v>
      </c>
      <c r="S22" s="2">
        <v>5250477.3099999996</v>
      </c>
      <c r="T22" s="7">
        <f t="shared" si="2"/>
        <v>4977547.3099999996</v>
      </c>
      <c r="U22" s="17">
        <f t="shared" si="6"/>
        <v>1.8749866762113484E-2</v>
      </c>
      <c r="V22" s="16">
        <f t="shared" si="7"/>
        <v>0.54097277753623607</v>
      </c>
    </row>
    <row r="23" spans="1:22" x14ac:dyDescent="0.25">
      <c r="A23" s="8">
        <v>2017</v>
      </c>
      <c r="B23" s="5">
        <v>43009</v>
      </c>
      <c r="C23" s="1">
        <v>1.7500000000000002E-2</v>
      </c>
      <c r="D23" s="15">
        <v>22.896825396825395</v>
      </c>
      <c r="E23">
        <v>87</v>
      </c>
      <c r="F23" s="6">
        <v>126</v>
      </c>
      <c r="G23" s="2">
        <v>255375</v>
      </c>
      <c r="H23" s="7">
        <f t="shared" si="3"/>
        <v>2026.7857142857142</v>
      </c>
      <c r="I23" s="2">
        <v>93637.43</v>
      </c>
      <c r="J23" s="2">
        <v>143000.41</v>
      </c>
      <c r="K23" s="2">
        <v>72978.37</v>
      </c>
      <c r="L23" s="2">
        <f t="shared" si="8"/>
        <v>70022.040000000008</v>
      </c>
      <c r="M23" s="2">
        <f t="shared" si="0"/>
        <v>55023.813461681748</v>
      </c>
      <c r="N23" s="2">
        <f t="shared" si="4"/>
        <v>-14998.22653831826</v>
      </c>
      <c r="O23" s="14">
        <f t="shared" si="1"/>
        <v>8.1945069969641942E-3</v>
      </c>
      <c r="P23" s="14">
        <v>6.4393014601031862E-3</v>
      </c>
      <c r="Q23" s="16">
        <f t="shared" si="5"/>
        <v>1.2725770097480236</v>
      </c>
      <c r="R23" s="2">
        <v>8544997.2799999993</v>
      </c>
      <c r="S23" s="2">
        <v>5150307.79</v>
      </c>
      <c r="T23" s="7">
        <f t="shared" si="2"/>
        <v>4894932.79</v>
      </c>
      <c r="U23" s="17">
        <f t="shared" si="6"/>
        <v>1.8180938658036976E-2</v>
      </c>
      <c r="V23" s="16">
        <f t="shared" si="7"/>
        <v>0.6548053253833328</v>
      </c>
    </row>
    <row r="24" spans="1:22" x14ac:dyDescent="0.25">
      <c r="A24" s="8">
        <v>2017</v>
      </c>
      <c r="B24" s="5">
        <v>43040</v>
      </c>
      <c r="C24" s="1">
        <v>1.7500000000000002E-2</v>
      </c>
      <c r="D24" s="15">
        <v>22.94736842105263</v>
      </c>
      <c r="E24">
        <v>59</v>
      </c>
      <c r="F24" s="6">
        <v>95</v>
      </c>
      <c r="G24" s="2">
        <v>184120</v>
      </c>
      <c r="H24" s="7">
        <f t="shared" si="3"/>
        <v>1938.1052631578948</v>
      </c>
      <c r="I24" s="2">
        <v>90787.18</v>
      </c>
      <c r="J24" s="2">
        <v>116805.14</v>
      </c>
      <c r="K24" s="2">
        <v>68139.87</v>
      </c>
      <c r="L24" s="2">
        <f t="shared" si="8"/>
        <v>48665.270000000004</v>
      </c>
      <c r="M24" s="2">
        <f t="shared" si="0"/>
        <v>48868.234556737654</v>
      </c>
      <c r="N24" s="2">
        <f t="shared" si="4"/>
        <v>202.96455673765013</v>
      </c>
      <c r="O24" s="14">
        <f t="shared" si="1"/>
        <v>5.6582798197400766E-3</v>
      </c>
      <c r="P24" s="14">
        <v>5.6818783789489569E-3</v>
      </c>
      <c r="Q24" s="16">
        <f t="shared" si="5"/>
        <v>0.99584669758220945</v>
      </c>
      <c r="R24" s="2">
        <v>8600718.1600000001</v>
      </c>
      <c r="S24" s="2">
        <v>5057505.95</v>
      </c>
      <c r="T24" s="7">
        <f t="shared" si="2"/>
        <v>4873385.95</v>
      </c>
      <c r="U24" s="17">
        <f t="shared" si="6"/>
        <v>1.7950978386886522E-2</v>
      </c>
      <c r="V24" s="16">
        <f t="shared" si="7"/>
        <v>0.77725329553134381</v>
      </c>
    </row>
    <row r="25" spans="1:22" x14ac:dyDescent="0.25">
      <c r="A25" s="8">
        <v>2017</v>
      </c>
      <c r="B25" s="5">
        <v>43070</v>
      </c>
      <c r="C25" s="1">
        <v>1.7500000000000002E-2</v>
      </c>
      <c r="D25" s="15">
        <v>22.902173913043477</v>
      </c>
      <c r="E25">
        <v>48</v>
      </c>
      <c r="F25" s="6">
        <v>92</v>
      </c>
      <c r="G25" s="2">
        <v>242780</v>
      </c>
      <c r="H25" s="7">
        <f t="shared" si="3"/>
        <v>2638.913043478261</v>
      </c>
      <c r="I25" s="2">
        <v>92273.22</v>
      </c>
      <c r="J25" s="2">
        <v>177806.11</v>
      </c>
      <c r="K25" s="2">
        <f>799625.51-712404.98</f>
        <v>87220.530000000028</v>
      </c>
      <c r="L25" s="2">
        <f t="shared" si="8"/>
        <v>90585.579999999958</v>
      </c>
      <c r="M25" s="2">
        <f t="shared" si="0"/>
        <v>50531.539168403324</v>
      </c>
      <c r="N25" s="2">
        <f t="shared" si="4"/>
        <v>-40054.040831596634</v>
      </c>
      <c r="O25" s="14">
        <f t="shared" si="1"/>
        <v>9.6516515433637245E-3</v>
      </c>
      <c r="P25" s="14">
        <v>5.3840004998948476E-3</v>
      </c>
      <c r="Q25" s="16">
        <f t="shared" si="5"/>
        <v>1.792654280688166</v>
      </c>
      <c r="R25" s="2">
        <v>9385500.4600000009</v>
      </c>
      <c r="S25" s="2">
        <v>5066765.5</v>
      </c>
      <c r="T25" s="7">
        <f t="shared" si="2"/>
        <v>4823985.5</v>
      </c>
      <c r="U25" s="17">
        <f t="shared" si="6"/>
        <v>1.8211464493472218E-2</v>
      </c>
      <c r="V25" s="16">
        <f t="shared" si="7"/>
        <v>0.51895415742462403</v>
      </c>
    </row>
    <row r="26" spans="1:22" x14ac:dyDescent="0.25">
      <c r="A26" s="8">
        <v>2018</v>
      </c>
      <c r="B26" s="5">
        <v>43101</v>
      </c>
      <c r="C26" s="1">
        <v>1.7500000000000002E-2</v>
      </c>
      <c r="D26" s="15">
        <v>24.650684931506849</v>
      </c>
      <c r="E26">
        <v>88</v>
      </c>
      <c r="F26" s="6">
        <v>146</v>
      </c>
      <c r="G26" s="2">
        <v>320125</v>
      </c>
      <c r="H26" s="7">
        <f t="shared" si="3"/>
        <v>2192.6369863013697</v>
      </c>
      <c r="I26" s="2">
        <v>90055.6</v>
      </c>
      <c r="J26" s="2">
        <v>117210.93</v>
      </c>
      <c r="K26" s="2">
        <v>67443.63</v>
      </c>
      <c r="L26" s="2">
        <f t="shared" si="8"/>
        <v>49767.299999999988</v>
      </c>
      <c r="M26" s="2">
        <f t="shared" si="0"/>
        <v>54799.756856299471</v>
      </c>
      <c r="N26" s="2">
        <f t="shared" si="4"/>
        <v>5032.4568562994828</v>
      </c>
      <c r="O26" s="14">
        <f t="shared" si="1"/>
        <v>5.3055513382348762E-3</v>
      </c>
      <c r="P26" s="14">
        <v>5.8420473548672636E-3</v>
      </c>
      <c r="Q26" s="16">
        <f t="shared" si="5"/>
        <v>0.90816643822898679</v>
      </c>
      <c r="R26" s="2">
        <v>9380231.5399999991</v>
      </c>
      <c r="S26" s="2">
        <v>5091773.96</v>
      </c>
      <c r="T26" s="7">
        <f t="shared" si="2"/>
        <v>4771648.96</v>
      </c>
      <c r="U26" s="17">
        <f t="shared" si="6"/>
        <v>1.7686488188097024E-2</v>
      </c>
      <c r="V26" s="16">
        <f t="shared" si="7"/>
        <v>0.76832083833819942</v>
      </c>
    </row>
    <row r="27" spans="1:22" x14ac:dyDescent="0.25">
      <c r="A27" s="8">
        <v>2018</v>
      </c>
      <c r="B27" s="5">
        <v>43132</v>
      </c>
      <c r="C27" s="1">
        <v>1.7500000000000002E-2</v>
      </c>
      <c r="D27" s="15">
        <v>23.907692307692308</v>
      </c>
      <c r="E27">
        <v>82</v>
      </c>
      <c r="F27" s="6">
        <v>130</v>
      </c>
      <c r="G27" s="2">
        <v>270900</v>
      </c>
      <c r="H27" s="7">
        <f t="shared" si="3"/>
        <v>2083.8461538461538</v>
      </c>
      <c r="I27" s="2">
        <v>89844.33</v>
      </c>
      <c r="J27" s="2">
        <v>122705.36</v>
      </c>
      <c r="K27" s="2">
        <v>71489.63</v>
      </c>
      <c r="L27" s="2">
        <f t="shared" si="8"/>
        <v>51215.729999999996</v>
      </c>
      <c r="M27" s="2">
        <f t="shared" si="0"/>
        <v>41245.395849914341</v>
      </c>
      <c r="N27" s="2">
        <f t="shared" si="4"/>
        <v>-9970.334150085655</v>
      </c>
      <c r="O27" s="14">
        <f t="shared" si="1"/>
        <v>5.7815244472281301E-3</v>
      </c>
      <c r="P27" s="14">
        <v>4.656016119303219E-3</v>
      </c>
      <c r="Q27" s="16">
        <f t="shared" si="5"/>
        <v>1.2417320514116574</v>
      </c>
      <c r="R27" s="2">
        <v>8858516.5500000007</v>
      </c>
      <c r="S27" s="2">
        <v>5077546.09</v>
      </c>
      <c r="T27" s="7">
        <f t="shared" si="2"/>
        <v>4806646.09</v>
      </c>
      <c r="U27" s="17">
        <f t="shared" si="6"/>
        <v>1.7694439086814867E-2</v>
      </c>
      <c r="V27" s="16">
        <f t="shared" si="7"/>
        <v>0.73219564328730224</v>
      </c>
    </row>
    <row r="28" spans="1:22" x14ac:dyDescent="0.25">
      <c r="A28" s="8">
        <v>2018</v>
      </c>
      <c r="B28" s="5">
        <v>43160</v>
      </c>
      <c r="C28" s="1">
        <v>1.7500000000000002E-2</v>
      </c>
      <c r="D28" s="15">
        <v>23.573033707865168</v>
      </c>
      <c r="E28">
        <v>56</v>
      </c>
      <c r="F28" s="6">
        <v>89</v>
      </c>
      <c r="G28" s="2">
        <v>187138.8</v>
      </c>
      <c r="H28" s="7">
        <f t="shared" si="3"/>
        <v>2102.6831460674157</v>
      </c>
      <c r="I28" s="2">
        <v>89868.84</v>
      </c>
      <c r="J28" s="2">
        <v>145571.85999999999</v>
      </c>
      <c r="K28" s="2">
        <v>90131.02</v>
      </c>
      <c r="L28" s="2">
        <f t="shared" si="8"/>
        <v>55440.839999999982</v>
      </c>
      <c r="M28" s="2">
        <f t="shared" si="0"/>
        <v>46677.903705647943</v>
      </c>
      <c r="N28" s="2">
        <f t="shared" si="4"/>
        <v>-8762.9362943520391</v>
      </c>
      <c r="O28" s="14">
        <f t="shared" si="1"/>
        <v>6.3228296123335834E-3</v>
      </c>
      <c r="P28" s="14">
        <v>5.3234480536681339E-3</v>
      </c>
      <c r="Q28" s="16">
        <f t="shared" si="5"/>
        <v>1.18773200162568</v>
      </c>
      <c r="R28" s="2">
        <v>8768359.0099999998</v>
      </c>
      <c r="S28" s="2">
        <v>4958071.3099999996</v>
      </c>
      <c r="T28" s="7">
        <f t="shared" si="2"/>
        <v>4770932.51</v>
      </c>
      <c r="U28" s="17">
        <f t="shared" si="6"/>
        <v>1.8125765924088738E-2</v>
      </c>
      <c r="V28" s="16">
        <f t="shared" si="7"/>
        <v>0.61735035878500144</v>
      </c>
    </row>
    <row r="29" spans="1:22" x14ac:dyDescent="0.25">
      <c r="A29" s="8">
        <v>2018</v>
      </c>
      <c r="B29" s="5">
        <v>43191</v>
      </c>
      <c r="C29" s="1">
        <v>1.7500000000000002E-2</v>
      </c>
      <c r="D29" s="15">
        <v>25</v>
      </c>
      <c r="E29">
        <v>60</v>
      </c>
      <c r="F29" s="6">
        <v>91</v>
      </c>
      <c r="G29" s="2">
        <v>188310</v>
      </c>
      <c r="H29" s="7">
        <f t="shared" si="3"/>
        <v>2069.3406593406594</v>
      </c>
      <c r="I29" s="2">
        <v>87771.42</v>
      </c>
      <c r="J29" s="2">
        <v>119737.92</v>
      </c>
      <c r="K29" s="2">
        <v>56230.61</v>
      </c>
      <c r="L29" s="2">
        <f t="shared" si="8"/>
        <v>63507.31</v>
      </c>
      <c r="M29" s="2">
        <f t="shared" si="0"/>
        <v>45106.17154288946</v>
      </c>
      <c r="N29" s="2">
        <f t="shared" si="4"/>
        <v>-18401.138457110537</v>
      </c>
      <c r="O29" s="14">
        <f t="shared" si="1"/>
        <v>7.2973416141893649E-3</v>
      </c>
      <c r="P29" s="14">
        <v>5.1829489023655917E-3</v>
      </c>
      <c r="Q29" s="16">
        <f t="shared" si="5"/>
        <v>1.4079516799516827</v>
      </c>
      <c r="R29" s="2">
        <v>8702800.7400000002</v>
      </c>
      <c r="S29" s="2">
        <v>4843612.3600000003</v>
      </c>
      <c r="T29" s="7">
        <f t="shared" si="2"/>
        <v>4655302.3600000003</v>
      </c>
      <c r="U29" s="17">
        <f t="shared" si="6"/>
        <v>1.8121066154022283E-2</v>
      </c>
      <c r="V29" s="16">
        <f t="shared" si="7"/>
        <v>0.73302943628885486</v>
      </c>
    </row>
    <row r="30" spans="1:22" x14ac:dyDescent="0.25">
      <c r="A30" s="8">
        <v>2018</v>
      </c>
      <c r="B30" s="5">
        <v>43221</v>
      </c>
      <c r="C30" s="1">
        <v>1.7500000000000002E-2</v>
      </c>
      <c r="D30" s="15">
        <v>25.972375690607734</v>
      </c>
      <c r="E30">
        <v>117</v>
      </c>
      <c r="F30" s="6">
        <v>181</v>
      </c>
      <c r="G30" s="2">
        <v>394520</v>
      </c>
      <c r="H30" s="7">
        <f t="shared" si="3"/>
        <v>2179.6685082872928</v>
      </c>
      <c r="I30" s="2">
        <v>90271.73</v>
      </c>
      <c r="J30" s="2">
        <v>142875</v>
      </c>
      <c r="K30" s="2">
        <v>81719.75</v>
      </c>
      <c r="L30" s="2">
        <f t="shared" si="8"/>
        <v>61155.25</v>
      </c>
      <c r="M30" s="2">
        <f t="shared" si="0"/>
        <v>45063.445385317922</v>
      </c>
      <c r="N30" s="2">
        <f t="shared" si="4"/>
        <v>-16091.804614682078</v>
      </c>
      <c r="O30" s="14">
        <f t="shared" si="1"/>
        <v>7.0337395010782568E-3</v>
      </c>
      <c r="P30" s="14">
        <v>5.1829489023655917E-3</v>
      </c>
      <c r="Q30" s="16">
        <f t="shared" si="5"/>
        <v>1.3570921947287442</v>
      </c>
      <c r="R30" s="2">
        <v>8694557.1400000006</v>
      </c>
      <c r="S30" s="2">
        <v>4899780.75</v>
      </c>
      <c r="T30" s="7">
        <f t="shared" si="2"/>
        <v>4505260.75</v>
      </c>
      <c r="U30" s="17">
        <f t="shared" si="6"/>
        <v>1.8423626404099815E-2</v>
      </c>
      <c r="V30" s="16">
        <f t="shared" si="7"/>
        <v>0.6318231321084864</v>
      </c>
    </row>
    <row r="31" spans="1:22" x14ac:dyDescent="0.25">
      <c r="A31" s="8">
        <v>2018</v>
      </c>
      <c r="B31" s="5">
        <v>43252</v>
      </c>
      <c r="C31" s="1">
        <v>1.7500000000000002E-2</v>
      </c>
      <c r="D31" s="15">
        <v>24.388888888888889</v>
      </c>
      <c r="E31">
        <v>89</v>
      </c>
      <c r="F31" s="6">
        <v>144</v>
      </c>
      <c r="G31" s="2">
        <v>271910</v>
      </c>
      <c r="H31" s="7">
        <f t="shared" si="3"/>
        <v>1888.2638888888889</v>
      </c>
      <c r="I31" s="2">
        <v>87546.99</v>
      </c>
      <c r="J31" s="2">
        <v>118974.77</v>
      </c>
      <c r="K31" s="2">
        <v>70745.77</v>
      </c>
      <c r="L31" s="2">
        <f t="shared" si="8"/>
        <v>48229</v>
      </c>
      <c r="M31" s="2">
        <f t="shared" si="0"/>
        <v>45427.53484748429</v>
      </c>
      <c r="N31" s="2">
        <f t="shared" si="4"/>
        <v>-2801.4651525157096</v>
      </c>
      <c r="O31" s="14">
        <f t="shared" si="1"/>
        <v>5.5025755514011348E-3</v>
      </c>
      <c r="P31" s="14">
        <v>5.1829489023655917E-3</v>
      </c>
      <c r="Q31" s="16">
        <f t="shared" si="5"/>
        <v>1.06166887906027</v>
      </c>
      <c r="R31" s="2">
        <v>8764804.6899999995</v>
      </c>
      <c r="S31" s="2">
        <v>4922524.34</v>
      </c>
      <c r="T31" s="7">
        <f t="shared" si="2"/>
        <v>4650614.34</v>
      </c>
      <c r="U31" s="17">
        <f t="shared" si="6"/>
        <v>1.7784978590882905E-2</v>
      </c>
      <c r="V31" s="16">
        <f t="shared" si="7"/>
        <v>0.73584500310443968</v>
      </c>
    </row>
    <row r="32" spans="1:22" x14ac:dyDescent="0.25">
      <c r="A32" s="8">
        <v>2018</v>
      </c>
      <c r="B32" s="5">
        <v>43282</v>
      </c>
      <c r="C32" s="1">
        <v>1.7500000000000002E-2</v>
      </c>
      <c r="D32" s="15">
        <v>23.258503401360546</v>
      </c>
      <c r="E32">
        <v>93</v>
      </c>
      <c r="F32" s="6">
        <v>147</v>
      </c>
      <c r="G32" s="2">
        <v>318120</v>
      </c>
      <c r="H32" s="7">
        <f t="shared" si="3"/>
        <v>2164.0816326530612</v>
      </c>
      <c r="I32" s="2">
        <v>87146.65</v>
      </c>
      <c r="J32" s="2">
        <v>118692.88</v>
      </c>
      <c r="K32" s="2">
        <v>68631.98</v>
      </c>
      <c r="L32" s="2">
        <f t="shared" si="8"/>
        <v>50060.900000000009</v>
      </c>
      <c r="M32" s="2">
        <f t="shared" si="0"/>
        <v>47757.144876585509</v>
      </c>
      <c r="N32" s="2">
        <f t="shared" si="4"/>
        <v>-2303.7551234144994</v>
      </c>
      <c r="O32" s="14">
        <f t="shared" si="1"/>
        <v>5.6923830099330861E-3</v>
      </c>
      <c r="P32" s="14">
        <v>5.4304249443855035E-3</v>
      </c>
      <c r="Q32" s="16">
        <f t="shared" si="5"/>
        <v>1.0482389625545641</v>
      </c>
      <c r="R32" s="2">
        <v>8794366.0700000003</v>
      </c>
      <c r="S32" s="2">
        <v>4976288.5</v>
      </c>
      <c r="T32" s="7">
        <f t="shared" si="2"/>
        <v>4658168.5</v>
      </c>
      <c r="U32" s="17">
        <f t="shared" si="6"/>
        <v>1.7512378954716953E-2</v>
      </c>
      <c r="V32" s="16">
        <f t="shared" si="7"/>
        <v>0.73421969371709572</v>
      </c>
    </row>
    <row r="33" spans="1:22" x14ac:dyDescent="0.25">
      <c r="A33" s="8">
        <v>2018</v>
      </c>
      <c r="B33" s="5">
        <v>43313</v>
      </c>
      <c r="C33" s="1">
        <v>1.7500000000000002E-2</v>
      </c>
      <c r="D33" s="15">
        <v>25.821705426356591</v>
      </c>
      <c r="E33">
        <v>79</v>
      </c>
      <c r="F33" s="6">
        <v>129</v>
      </c>
      <c r="G33" s="2">
        <v>342940</v>
      </c>
      <c r="H33" s="7">
        <f t="shared" si="3"/>
        <v>2658.4496124031007</v>
      </c>
      <c r="I33" s="2">
        <v>89241.45</v>
      </c>
      <c r="J33" s="2">
        <v>111787.63</v>
      </c>
      <c r="K33" s="2">
        <v>62176.47</v>
      </c>
      <c r="L33" s="2">
        <f t="shared" si="8"/>
        <v>49611.16</v>
      </c>
      <c r="M33" s="2">
        <f t="shared" si="0"/>
        <v>49991.498146866725</v>
      </c>
      <c r="N33" s="2">
        <f t="shared" si="4"/>
        <v>380.33814686672122</v>
      </c>
      <c r="O33" s="14">
        <f t="shared" si="1"/>
        <v>5.6347636594477543E-3</v>
      </c>
      <c r="P33" s="14">
        <v>5.6779619150069127E-3</v>
      </c>
      <c r="Q33" s="16">
        <f t="shared" si="5"/>
        <v>0.99239194341107062</v>
      </c>
      <c r="R33" s="2">
        <v>8804479.3000000007</v>
      </c>
      <c r="S33" s="2">
        <v>5014320.5999999996</v>
      </c>
      <c r="T33" s="7">
        <f t="shared" si="2"/>
        <v>4671380.5999999996</v>
      </c>
      <c r="U33" s="17">
        <f t="shared" si="6"/>
        <v>1.7797316350294794E-2</v>
      </c>
      <c r="V33" s="16">
        <f t="shared" si="7"/>
        <v>0.79831238930461268</v>
      </c>
    </row>
    <row r="34" spans="1:22" x14ac:dyDescent="0.25">
      <c r="A34" s="8">
        <v>2018</v>
      </c>
      <c r="B34" s="5">
        <v>43344</v>
      </c>
      <c r="C34" s="1">
        <v>1.7500000000000002E-2</v>
      </c>
      <c r="D34" s="15">
        <v>22.516949152542374</v>
      </c>
      <c r="E34">
        <v>67</v>
      </c>
      <c r="F34" s="6">
        <v>118</v>
      </c>
      <c r="G34" s="2">
        <v>253020</v>
      </c>
      <c r="H34" s="7">
        <f t="shared" si="3"/>
        <v>2144.2372881355932</v>
      </c>
      <c r="I34" s="2">
        <v>89068.58</v>
      </c>
      <c r="J34" s="2">
        <v>131611.35999999999</v>
      </c>
      <c r="K34" s="2">
        <v>70990.92</v>
      </c>
      <c r="L34" s="2">
        <f t="shared" si="8"/>
        <v>60620.439999999988</v>
      </c>
      <c r="M34" s="2">
        <f t="shared" ref="M34:M65" si="9">R34*P34</f>
        <v>41415.21466305096</v>
      </c>
      <c r="N34" s="2">
        <f t="shared" si="4"/>
        <v>-19205.225336949028</v>
      </c>
      <c r="O34" s="14">
        <f t="shared" ref="O34:O65" si="10">L34/R34</f>
        <v>6.8622004999218259E-3</v>
      </c>
      <c r="P34" s="14">
        <v>4.6881795441464647E-3</v>
      </c>
      <c r="Q34" s="16">
        <f t="shared" si="5"/>
        <v>1.4637239114465626</v>
      </c>
      <c r="R34" s="2">
        <v>8833965.1400000006</v>
      </c>
      <c r="S34" s="2">
        <v>5022398.9800000004</v>
      </c>
      <c r="T34" s="7">
        <f t="shared" ref="T34:T65" si="11">S34-G34</f>
        <v>4769378.9800000004</v>
      </c>
      <c r="U34" s="17">
        <f t="shared" si="6"/>
        <v>1.7734270087797762E-2</v>
      </c>
      <c r="V34" s="16">
        <f t="shared" si="7"/>
        <v>0.67675449900373352</v>
      </c>
    </row>
    <row r="35" spans="1:22" x14ac:dyDescent="0.25">
      <c r="A35" s="8">
        <v>2018</v>
      </c>
      <c r="B35" s="5">
        <v>43374</v>
      </c>
      <c r="C35" s="1">
        <v>1.7500000000000002E-2</v>
      </c>
      <c r="D35" s="15">
        <v>25.181818181818183</v>
      </c>
      <c r="E35">
        <v>82</v>
      </c>
      <c r="F35" s="6">
        <v>121</v>
      </c>
      <c r="G35" s="2">
        <v>277050</v>
      </c>
      <c r="H35" s="7">
        <f t="shared" si="3"/>
        <v>2289.6694214876034</v>
      </c>
      <c r="I35" s="2">
        <v>89581.3</v>
      </c>
      <c r="J35" s="2">
        <v>136972.1</v>
      </c>
      <c r="K35" s="2">
        <v>88525.16</v>
      </c>
      <c r="L35" s="2">
        <f t="shared" si="8"/>
        <v>48446.94</v>
      </c>
      <c r="M35" s="2">
        <f t="shared" si="9"/>
        <v>48283.798728671652</v>
      </c>
      <c r="N35" s="2">
        <f t="shared" si="4"/>
        <v>-163.14127132834983</v>
      </c>
      <c r="O35" s="14">
        <f t="shared" si="10"/>
        <v>5.4487732610591488E-3</v>
      </c>
      <c r="P35" s="14">
        <v>5.4304249443855035E-3</v>
      </c>
      <c r="Q35" s="16">
        <f t="shared" si="5"/>
        <v>1.0033787994239043</v>
      </c>
      <c r="R35" s="2">
        <v>8891348.1400000006</v>
      </c>
      <c r="S35" s="2">
        <v>4992191.1900000004</v>
      </c>
      <c r="T35" s="7">
        <f t="shared" si="11"/>
        <v>4715141.1900000004</v>
      </c>
      <c r="U35" s="17">
        <f t="shared" si="6"/>
        <v>1.794428470196471E-2</v>
      </c>
      <c r="V35" s="16">
        <f t="shared" si="7"/>
        <v>0.65401129135057434</v>
      </c>
    </row>
    <row r="36" spans="1:22" x14ac:dyDescent="0.25">
      <c r="A36" s="8">
        <v>2018</v>
      </c>
      <c r="B36" s="5">
        <v>43405</v>
      </c>
      <c r="C36" s="1">
        <v>1.7500000000000002E-2</v>
      </c>
      <c r="D36" s="15">
        <v>22.72</v>
      </c>
      <c r="E36">
        <v>56</v>
      </c>
      <c r="F36" s="6">
        <v>100</v>
      </c>
      <c r="G36" s="2">
        <v>216820</v>
      </c>
      <c r="H36" s="7">
        <f t="shared" si="3"/>
        <v>2168.1999999999998</v>
      </c>
      <c r="I36" s="2">
        <v>86862.44</v>
      </c>
      <c r="J36" s="2">
        <v>113231.93</v>
      </c>
      <c r="K36" s="2">
        <v>60375.12</v>
      </c>
      <c r="L36" s="2">
        <f t="shared" si="8"/>
        <v>52856.80999999999</v>
      </c>
      <c r="M36" s="2">
        <f t="shared" si="9"/>
        <v>44214.530575202902</v>
      </c>
      <c r="N36" s="2">
        <f t="shared" si="4"/>
        <v>-8642.2794247970887</v>
      </c>
      <c r="O36" s="14">
        <f t="shared" si="10"/>
        <v>5.9002451805873534E-3</v>
      </c>
      <c r="P36" s="14">
        <v>4.9355337739502847E-3</v>
      </c>
      <c r="Q36" s="16">
        <f t="shared" si="5"/>
        <v>1.1954624263192786</v>
      </c>
      <c r="R36" s="2">
        <v>8958409.0800000001</v>
      </c>
      <c r="S36" s="2">
        <v>4886516.33</v>
      </c>
      <c r="T36" s="7">
        <f t="shared" si="11"/>
        <v>4669696.33</v>
      </c>
      <c r="U36" s="17">
        <f t="shared" si="6"/>
        <v>1.7775943869607409E-2</v>
      </c>
      <c r="V36" s="16">
        <f t="shared" si="7"/>
        <v>0.76711966315508362</v>
      </c>
    </row>
    <row r="37" spans="1:22" x14ac:dyDescent="0.25">
      <c r="A37" s="8">
        <v>2018</v>
      </c>
      <c r="B37" s="5">
        <v>43435</v>
      </c>
      <c r="C37" s="1">
        <v>1.7500000000000002E-2</v>
      </c>
      <c r="D37" s="15">
        <v>22.330434782608695</v>
      </c>
      <c r="E37">
        <v>68</v>
      </c>
      <c r="F37" s="6">
        <v>115</v>
      </c>
      <c r="G37" s="2">
        <v>271630</v>
      </c>
      <c r="H37" s="7">
        <f t="shared" si="3"/>
        <v>2362</v>
      </c>
      <c r="I37" s="2">
        <v>88187.93</v>
      </c>
      <c r="J37" s="2">
        <v>157192.41</v>
      </c>
      <c r="K37" s="2">
        <f>648324.59-562535.15</f>
        <v>85789.439999999944</v>
      </c>
      <c r="L37" s="2">
        <f t="shared" si="8"/>
        <v>71402.970000000059</v>
      </c>
      <c r="M37" s="2">
        <f t="shared" si="9"/>
        <v>47196.257840423554</v>
      </c>
      <c r="N37" s="2">
        <f t="shared" si="4"/>
        <v>-24206.712159576506</v>
      </c>
      <c r="O37" s="14">
        <f t="shared" si="10"/>
        <v>7.4669430611831022E-3</v>
      </c>
      <c r="P37" s="14">
        <v>4.9355337739502847E-3</v>
      </c>
      <c r="Q37" s="16">
        <f t="shared" si="5"/>
        <v>1.5128947350322228</v>
      </c>
      <c r="R37" s="2">
        <v>9562543.7899999991</v>
      </c>
      <c r="S37" s="2">
        <v>4898095.92</v>
      </c>
      <c r="T37" s="7">
        <f t="shared" si="11"/>
        <v>4626465.92</v>
      </c>
      <c r="U37" s="17">
        <f t="shared" si="6"/>
        <v>1.8004533075783456E-2</v>
      </c>
      <c r="V37" s="16">
        <f t="shared" si="7"/>
        <v>0.56101900848775077</v>
      </c>
    </row>
    <row r="38" spans="1:22" x14ac:dyDescent="0.25">
      <c r="A38" s="8">
        <v>2019</v>
      </c>
      <c r="B38" s="5">
        <v>43466</v>
      </c>
      <c r="C38" s="1">
        <v>1.7500000000000002E-2</v>
      </c>
      <c r="D38" s="15">
        <v>23.413793103448278</v>
      </c>
      <c r="E38">
        <v>83</v>
      </c>
      <c r="F38" s="6">
        <v>145</v>
      </c>
      <c r="G38" s="2">
        <v>309320</v>
      </c>
      <c r="H38" s="7">
        <f t="shared" si="3"/>
        <v>2133.2413793103447</v>
      </c>
      <c r="I38" s="2">
        <v>87253.07</v>
      </c>
      <c r="J38" s="2">
        <v>125184.02</v>
      </c>
      <c r="K38" s="2">
        <v>69108.67</v>
      </c>
      <c r="L38" s="2">
        <f t="shared" si="8"/>
        <v>56075.350000000006</v>
      </c>
      <c r="M38" s="2">
        <f t="shared" si="9"/>
        <v>51405.758229140542</v>
      </c>
      <c r="N38" s="2">
        <f t="shared" si="4"/>
        <v>-4669.5917708594643</v>
      </c>
      <c r="O38" s="14">
        <f t="shared" si="10"/>
        <v>5.9237134106219147E-3</v>
      </c>
      <c r="P38" s="14">
        <v>5.4304249443855035E-3</v>
      </c>
      <c r="Q38" s="16">
        <f t="shared" si="5"/>
        <v>1.0908379125553369</v>
      </c>
      <c r="R38" s="2">
        <v>9466249.6500000004</v>
      </c>
      <c r="S38" s="2">
        <v>4903343</v>
      </c>
      <c r="T38" s="7">
        <f t="shared" si="11"/>
        <v>4594023</v>
      </c>
      <c r="U38" s="17">
        <f t="shared" si="6"/>
        <v>1.7794608698596042E-2</v>
      </c>
      <c r="V38" s="16">
        <f t="shared" si="7"/>
        <v>0.69699846673720822</v>
      </c>
    </row>
    <row r="39" spans="1:22" x14ac:dyDescent="0.25">
      <c r="A39" s="8">
        <v>2019</v>
      </c>
      <c r="B39" s="5">
        <v>43497</v>
      </c>
      <c r="C39" s="1">
        <v>1.7500000000000002E-2</v>
      </c>
      <c r="D39" s="15">
        <v>25.42603550295858</v>
      </c>
      <c r="E39">
        <v>108</v>
      </c>
      <c r="F39" s="6">
        <v>169</v>
      </c>
      <c r="G39" s="2">
        <v>358365</v>
      </c>
      <c r="H39" s="7">
        <f t="shared" si="3"/>
        <v>2120.5029585798816</v>
      </c>
      <c r="I39" s="2">
        <v>88043.8</v>
      </c>
      <c r="J39" s="2">
        <v>124053.08</v>
      </c>
      <c r="K39" s="2">
        <v>83712.850000000006</v>
      </c>
      <c r="L39" s="2">
        <f t="shared" si="8"/>
        <v>40340.229999999996</v>
      </c>
      <c r="M39" s="2">
        <f t="shared" si="9"/>
        <v>44099.733020941079</v>
      </c>
      <c r="N39" s="2">
        <f t="shared" si="4"/>
        <v>3759.5030209410834</v>
      </c>
      <c r="O39" s="14">
        <f t="shared" si="10"/>
        <v>4.5147794323239579E-3</v>
      </c>
      <c r="P39" s="14">
        <v>4.9355337739502847E-3</v>
      </c>
      <c r="Q39" s="16">
        <f t="shared" si="5"/>
        <v>0.914749982292277</v>
      </c>
      <c r="R39" s="2">
        <v>8935149.6799999997</v>
      </c>
      <c r="S39" s="2">
        <v>4942745.55</v>
      </c>
      <c r="T39" s="7">
        <f t="shared" si="11"/>
        <v>4584380.55</v>
      </c>
      <c r="U39" s="17">
        <f t="shared" si="6"/>
        <v>1.7812731630500383E-2</v>
      </c>
      <c r="V39" s="16">
        <f t="shared" si="7"/>
        <v>0.70972683628653155</v>
      </c>
    </row>
    <row r="40" spans="1:22" x14ac:dyDescent="0.25">
      <c r="A40" s="8">
        <v>2019</v>
      </c>
      <c r="B40" s="5">
        <v>43525</v>
      </c>
      <c r="C40" s="1">
        <v>1.7500000000000002E-2</v>
      </c>
      <c r="D40" s="15">
        <v>26.282608695652176</v>
      </c>
      <c r="E40">
        <v>25</v>
      </c>
      <c r="F40" s="6">
        <v>46</v>
      </c>
      <c r="G40" s="2">
        <v>167450</v>
      </c>
      <c r="H40" s="7">
        <f t="shared" si="3"/>
        <v>3640.217391304348</v>
      </c>
      <c r="I40" s="2">
        <v>88794.75</v>
      </c>
      <c r="J40" s="2">
        <v>130375.11</v>
      </c>
      <c r="K40" s="2">
        <v>83165.820000000007</v>
      </c>
      <c r="L40" s="2">
        <f t="shared" si="8"/>
        <v>47209.289999999994</v>
      </c>
      <c r="M40" s="2">
        <f t="shared" si="9"/>
        <v>42044.125228884252</v>
      </c>
      <c r="N40" s="2">
        <f t="shared" si="4"/>
        <v>-5165.164771115742</v>
      </c>
      <c r="O40" s="14">
        <f t="shared" si="10"/>
        <v>5.2641273059387582E-3</v>
      </c>
      <c r="P40" s="14">
        <v>4.6881795441464647E-3</v>
      </c>
      <c r="Q40" s="16">
        <f t="shared" si="5"/>
        <v>1.1228510462043644</v>
      </c>
      <c r="R40" s="2">
        <v>8968113.2799999993</v>
      </c>
      <c r="S40" s="2">
        <v>4838196.07</v>
      </c>
      <c r="T40" s="7">
        <f t="shared" si="11"/>
        <v>4670746.07</v>
      </c>
      <c r="U40" s="17">
        <f t="shared" si="6"/>
        <v>1.835286307443923E-2</v>
      </c>
      <c r="V40" s="16">
        <f t="shared" si="7"/>
        <v>0.68107133332428249</v>
      </c>
    </row>
    <row r="41" spans="1:22" x14ac:dyDescent="0.25">
      <c r="A41" s="8">
        <v>2019</v>
      </c>
      <c r="B41" s="5">
        <v>43556</v>
      </c>
      <c r="C41" s="1">
        <v>1.7500000000000002E-2</v>
      </c>
      <c r="D41" s="15">
        <v>26.977272727272727</v>
      </c>
      <c r="E41">
        <v>56</v>
      </c>
      <c r="F41" s="6">
        <v>88</v>
      </c>
      <c r="G41" s="2">
        <v>233268.07</v>
      </c>
      <c r="H41" s="7">
        <f t="shared" si="3"/>
        <v>2650.7735227272728</v>
      </c>
      <c r="I41" s="2">
        <v>85875.89</v>
      </c>
      <c r="J41" s="2">
        <v>144246.51999999999</v>
      </c>
      <c r="K41" s="2">
        <v>75962.720000000001</v>
      </c>
      <c r="L41" s="2">
        <f t="shared" si="8"/>
        <v>68283.799999999988</v>
      </c>
      <c r="M41" s="2">
        <f t="shared" si="9"/>
        <v>46351.360245278425</v>
      </c>
      <c r="N41" s="2">
        <f t="shared" si="4"/>
        <v>-21932.439754721563</v>
      </c>
      <c r="O41" s="14">
        <f t="shared" si="10"/>
        <v>7.6354058303046823E-3</v>
      </c>
      <c r="P41" s="14">
        <v>5.1829489023655917E-3</v>
      </c>
      <c r="Q41" s="16">
        <f t="shared" si="5"/>
        <v>1.4731779097455011</v>
      </c>
      <c r="R41" s="2">
        <v>8943047.8900000006</v>
      </c>
      <c r="S41" s="2">
        <v>4765656.6500000004</v>
      </c>
      <c r="T41" s="7">
        <f t="shared" si="11"/>
        <v>4532388.58</v>
      </c>
      <c r="U41" s="17">
        <f t="shared" si="6"/>
        <v>1.8019739210545099E-2</v>
      </c>
      <c r="V41" s="16">
        <f t="shared" si="7"/>
        <v>0.59534115623725281</v>
      </c>
    </row>
    <row r="42" spans="1:22" x14ac:dyDescent="0.25">
      <c r="A42" s="8">
        <v>2019</v>
      </c>
      <c r="B42" s="5">
        <v>43586</v>
      </c>
      <c r="C42" s="1">
        <v>1.7500000000000002E-2</v>
      </c>
      <c r="D42" s="15">
        <v>24.375886524822697</v>
      </c>
      <c r="E42">
        <v>88</v>
      </c>
      <c r="F42" s="6">
        <v>141</v>
      </c>
      <c r="G42" s="2">
        <v>317755</v>
      </c>
      <c r="H42" s="7">
        <f t="shared" si="3"/>
        <v>2253.5815602836878</v>
      </c>
      <c r="I42" s="2">
        <v>84752.639999999999</v>
      </c>
      <c r="J42" s="2">
        <v>126240.21</v>
      </c>
      <c r="K42" s="2">
        <v>64628.75</v>
      </c>
      <c r="L42" s="2">
        <f t="shared" si="8"/>
        <v>61611.460000000006</v>
      </c>
      <c r="M42" s="2">
        <f t="shared" si="9"/>
        <v>50090.726253086897</v>
      </c>
      <c r="N42" s="2">
        <f t="shared" si="4"/>
        <v>-11520.733746913109</v>
      </c>
      <c r="O42" s="14">
        <f t="shared" si="10"/>
        <v>6.6794082312470176E-3</v>
      </c>
      <c r="P42" s="14">
        <v>5.4304249443855035E-3</v>
      </c>
      <c r="Q42" s="16">
        <f t="shared" si="5"/>
        <v>1.229997339002509</v>
      </c>
      <c r="R42" s="2">
        <v>9224089.5999999996</v>
      </c>
      <c r="S42" s="2">
        <v>4683602.83</v>
      </c>
      <c r="T42" s="7">
        <f t="shared" si="11"/>
        <v>4365847.83</v>
      </c>
      <c r="U42" s="17">
        <f t="shared" si="6"/>
        <v>1.8095607820785266E-2</v>
      </c>
      <c r="V42" s="16">
        <f t="shared" si="7"/>
        <v>0.67136009992378809</v>
      </c>
    </row>
    <row r="43" spans="1:22" x14ac:dyDescent="0.25">
      <c r="A43" s="8">
        <v>2019</v>
      </c>
      <c r="B43" s="5">
        <v>43617</v>
      </c>
      <c r="C43" s="1">
        <v>1.7500000000000002E-2</v>
      </c>
      <c r="D43" s="15">
        <v>26.382113821138212</v>
      </c>
      <c r="E43">
        <v>79</v>
      </c>
      <c r="F43" s="6">
        <v>123</v>
      </c>
      <c r="G43" s="2">
        <v>239604.18</v>
      </c>
      <c r="H43" s="7">
        <f t="shared" si="3"/>
        <v>1948.0014634146341</v>
      </c>
      <c r="I43" s="2">
        <v>83103.070000000007</v>
      </c>
      <c r="J43" s="2">
        <v>119463.97</v>
      </c>
      <c r="K43" s="2">
        <v>68623.100000000006</v>
      </c>
      <c r="L43" s="2">
        <f t="shared" si="8"/>
        <v>50840.869999999995</v>
      </c>
      <c r="M43" s="2">
        <f t="shared" si="9"/>
        <v>41455.561792553017</v>
      </c>
      <c r="N43" s="2">
        <f t="shared" si="4"/>
        <v>-9385.3082074469785</v>
      </c>
      <c r="O43" s="14">
        <f t="shared" si="10"/>
        <v>5.7495572713098901E-3</v>
      </c>
      <c r="P43" s="14">
        <v>4.6881795441464647E-3</v>
      </c>
      <c r="Q43" s="16">
        <f t="shared" si="5"/>
        <v>1.226394428193057</v>
      </c>
      <c r="R43" s="2">
        <v>8842571.2799999993</v>
      </c>
      <c r="S43" s="2">
        <v>4635549.92</v>
      </c>
      <c r="T43" s="7">
        <f t="shared" si="11"/>
        <v>4395945.74</v>
      </c>
      <c r="U43" s="17">
        <f t="shared" si="6"/>
        <v>1.7927337950013923E-2</v>
      </c>
      <c r="V43" s="16">
        <f t="shared" si="7"/>
        <v>0.69563291760687351</v>
      </c>
    </row>
    <row r="44" spans="1:22" x14ac:dyDescent="0.25">
      <c r="A44" s="8">
        <v>2019</v>
      </c>
      <c r="B44" s="5">
        <v>43647</v>
      </c>
      <c r="C44" s="1">
        <v>1.7500000000000002E-2</v>
      </c>
      <c r="D44" s="15">
        <v>30.15340909090909</v>
      </c>
      <c r="E44">
        <v>135</v>
      </c>
      <c r="F44" s="6">
        <v>176</v>
      </c>
      <c r="G44" s="2">
        <v>303215</v>
      </c>
      <c r="H44" s="7">
        <f t="shared" si="3"/>
        <v>1722.8125</v>
      </c>
      <c r="I44" s="2">
        <v>83744.12</v>
      </c>
      <c r="J44" s="2">
        <v>101992.18</v>
      </c>
      <c r="K44" s="2">
        <v>87055.77</v>
      </c>
      <c r="L44" s="2">
        <f t="shared" si="8"/>
        <v>14936.409999999989</v>
      </c>
      <c r="M44" s="2">
        <f t="shared" si="9"/>
        <v>50367.560977201079</v>
      </c>
      <c r="N44" s="2">
        <f t="shared" si="4"/>
        <v>35431.15097720109</v>
      </c>
      <c r="O44" s="14">
        <f t="shared" si="10"/>
        <v>1.6837894367233092E-3</v>
      </c>
      <c r="P44" s="14">
        <v>5.6779619150069127E-3</v>
      </c>
      <c r="Q44" s="16">
        <f t="shared" si="5"/>
        <v>0.29654820901017953</v>
      </c>
      <c r="R44" s="2">
        <v>8870711.3100000005</v>
      </c>
      <c r="S44" s="2">
        <v>4697503.9800000004</v>
      </c>
      <c r="T44" s="7">
        <f t="shared" si="11"/>
        <v>4394288.9800000004</v>
      </c>
      <c r="U44" s="17">
        <f t="shared" si="6"/>
        <v>1.7827365417155003E-2</v>
      </c>
      <c r="V44" s="16">
        <f t="shared" si="7"/>
        <v>0.82108373406667057</v>
      </c>
    </row>
    <row r="45" spans="1:22" x14ac:dyDescent="0.25">
      <c r="A45" s="8">
        <v>2019</v>
      </c>
      <c r="B45" s="5">
        <v>43678</v>
      </c>
      <c r="C45" s="1">
        <v>1.7500000000000002E-2</v>
      </c>
      <c r="D45" s="15">
        <v>30.252427184466018</v>
      </c>
      <c r="E45">
        <v>71</v>
      </c>
      <c r="F45" s="6">
        <v>103</v>
      </c>
      <c r="G45" s="2">
        <v>223745.9</v>
      </c>
      <c r="H45" s="7">
        <f t="shared" si="3"/>
        <v>2172.2902912621357</v>
      </c>
      <c r="I45" s="2">
        <v>84406.36</v>
      </c>
      <c r="J45" s="2">
        <v>112912.5</v>
      </c>
      <c r="K45" s="2">
        <v>72403.490000000005</v>
      </c>
      <c r="L45" s="2">
        <f t="shared" si="8"/>
        <v>40509.009999999995</v>
      </c>
      <c r="M45" s="2">
        <f t="shared" si="9"/>
        <v>44286.315338682012</v>
      </c>
      <c r="N45" s="2">
        <f t="shared" si="4"/>
        <v>3777.3053386820175</v>
      </c>
      <c r="O45" s="14">
        <f t="shared" si="10"/>
        <v>4.5892641283606242E-3</v>
      </c>
      <c r="P45" s="14">
        <v>5.0171948996304838E-3</v>
      </c>
      <c r="Q45" s="16">
        <f t="shared" si="5"/>
        <v>0.91470716608968561</v>
      </c>
      <c r="R45" s="2">
        <v>8826907.5099999998</v>
      </c>
      <c r="S45" s="2">
        <v>4648649.74</v>
      </c>
      <c r="T45" s="7">
        <f t="shared" si="11"/>
        <v>4424903.84</v>
      </c>
      <c r="U45" s="17">
        <f t="shared" si="6"/>
        <v>1.8157177830309065E-2</v>
      </c>
      <c r="V45" s="16">
        <f t="shared" si="7"/>
        <v>0.7475377836820547</v>
      </c>
    </row>
    <row r="46" spans="1:22" x14ac:dyDescent="0.25">
      <c r="A46" s="8">
        <v>2019</v>
      </c>
      <c r="B46" s="5">
        <v>43709</v>
      </c>
      <c r="C46" s="1">
        <v>1.7500000000000002E-2</v>
      </c>
      <c r="D46" s="15">
        <v>30.159292035398231</v>
      </c>
      <c r="E46">
        <v>69</v>
      </c>
      <c r="F46" s="6">
        <v>113</v>
      </c>
      <c r="G46" s="2">
        <v>257705.31</v>
      </c>
      <c r="H46" s="7">
        <f t="shared" si="3"/>
        <v>2280.57796460177</v>
      </c>
      <c r="I46" s="2">
        <v>82828.92</v>
      </c>
      <c r="J46" s="2">
        <v>142499.84</v>
      </c>
      <c r="K46" s="2">
        <v>76100.56</v>
      </c>
      <c r="L46" s="2">
        <f t="shared" si="8"/>
        <v>66399.28</v>
      </c>
      <c r="M46" s="2">
        <f t="shared" si="9"/>
        <v>40610.462157765949</v>
      </c>
      <c r="N46" s="2">
        <f t="shared" si="4"/>
        <v>-25788.81784223405</v>
      </c>
      <c r="O46" s="14">
        <f t="shared" si="10"/>
        <v>7.5826099597254898E-3</v>
      </c>
      <c r="P46" s="14">
        <v>4.6375999081094132E-3</v>
      </c>
      <c r="Q46" s="16">
        <f t="shared" si="5"/>
        <v>1.6350289179681854</v>
      </c>
      <c r="R46" s="2">
        <v>8756784.3200000003</v>
      </c>
      <c r="S46" s="2">
        <v>4652919.37</v>
      </c>
      <c r="T46" s="7">
        <f t="shared" si="11"/>
        <v>4395214.0600000005</v>
      </c>
      <c r="U46" s="17">
        <f t="shared" si="6"/>
        <v>1.7801494806474586E-2</v>
      </c>
      <c r="V46" s="16">
        <f t="shared" si="7"/>
        <v>0.58125623158594419</v>
      </c>
    </row>
    <row r="47" spans="1:22" x14ac:dyDescent="0.25">
      <c r="A47" s="8">
        <v>2019</v>
      </c>
      <c r="B47" s="5">
        <v>43739</v>
      </c>
      <c r="C47" s="1">
        <v>1.7500000000000002E-2</v>
      </c>
      <c r="D47" s="15">
        <v>28.755102040816325</v>
      </c>
      <c r="E47">
        <v>62</v>
      </c>
      <c r="F47" s="6">
        <v>98</v>
      </c>
      <c r="G47" s="2">
        <v>241370</v>
      </c>
      <c r="H47" s="7">
        <f t="shared" si="3"/>
        <v>2462.9591836734694</v>
      </c>
      <c r="I47" s="2">
        <v>82176.25</v>
      </c>
      <c r="J47" s="2">
        <v>115935.33</v>
      </c>
      <c r="K47" s="2">
        <v>56548.69</v>
      </c>
      <c r="L47" s="2">
        <f t="shared" si="8"/>
        <v>59386.64</v>
      </c>
      <c r="M47" s="2">
        <f t="shared" si="9"/>
        <v>41956.3516350848</v>
      </c>
      <c r="N47" s="2">
        <f t="shared" si="4"/>
        <v>-17430.288364915199</v>
      </c>
      <c r="O47" s="14">
        <f t="shared" si="10"/>
        <v>6.7836890874583512E-3</v>
      </c>
      <c r="P47" s="14">
        <v>4.7926409835021833E-3</v>
      </c>
      <c r="Q47" s="16">
        <f t="shared" si="5"/>
        <v>1.4154386090696127</v>
      </c>
      <c r="R47" s="2">
        <v>8754328.0999999996</v>
      </c>
      <c r="S47" s="2">
        <v>4623937.0599999996</v>
      </c>
      <c r="T47" s="7">
        <f t="shared" si="11"/>
        <v>4382567.0599999996</v>
      </c>
      <c r="U47" s="17">
        <f t="shared" si="6"/>
        <v>1.777192226747135E-2</v>
      </c>
      <c r="V47" s="16">
        <f t="shared" si="7"/>
        <v>0.70881111046994905</v>
      </c>
    </row>
    <row r="48" spans="1:22" x14ac:dyDescent="0.25">
      <c r="A48" s="8">
        <v>2019</v>
      </c>
      <c r="B48" s="5">
        <v>43770</v>
      </c>
      <c r="C48" s="1">
        <v>1.7500000000000002E-2</v>
      </c>
      <c r="D48" s="15">
        <v>33.222222222222221</v>
      </c>
      <c r="E48">
        <v>77</v>
      </c>
      <c r="F48" s="6">
        <v>108</v>
      </c>
      <c r="G48" s="2">
        <v>222360</v>
      </c>
      <c r="H48" s="7">
        <f t="shared" si="3"/>
        <v>2058.8888888888887</v>
      </c>
      <c r="I48" s="2">
        <v>83823.899999999994</v>
      </c>
      <c r="J48" s="2">
        <v>116315.17</v>
      </c>
      <c r="K48" s="2">
        <v>82551.08</v>
      </c>
      <c r="L48" s="2">
        <f t="shared" si="8"/>
        <v>33764.089999999997</v>
      </c>
      <c r="M48" s="2">
        <f t="shared" si="9"/>
        <v>33420.521933073942</v>
      </c>
      <c r="N48" s="2">
        <f t="shared" si="4"/>
        <v>-343.5680669260546</v>
      </c>
      <c r="O48" s="14">
        <f t="shared" si="10"/>
        <v>3.8429602014523438E-3</v>
      </c>
      <c r="P48" s="14">
        <v>3.8038559813271533E-3</v>
      </c>
      <c r="Q48" s="16">
        <f t="shared" si="5"/>
        <v>1.0102801526443561</v>
      </c>
      <c r="R48" s="2">
        <v>8785958.8000000007</v>
      </c>
      <c r="S48" s="2">
        <v>4605924.22</v>
      </c>
      <c r="T48" s="7">
        <f t="shared" si="11"/>
        <v>4383564.22</v>
      </c>
      <c r="U48" s="17">
        <f t="shared" si="6"/>
        <v>1.8199148747610094E-2</v>
      </c>
      <c r="V48" s="16">
        <f t="shared" si="7"/>
        <v>0.72066180189565987</v>
      </c>
    </row>
    <row r="49" spans="1:22" x14ac:dyDescent="0.25">
      <c r="A49" s="8">
        <v>2019</v>
      </c>
      <c r="B49" s="5">
        <v>43800</v>
      </c>
      <c r="C49" s="1">
        <v>1.7500000000000002E-2</v>
      </c>
      <c r="D49" s="15">
        <v>31.297619047619047</v>
      </c>
      <c r="E49">
        <v>63</v>
      </c>
      <c r="F49" s="6">
        <v>84</v>
      </c>
      <c r="G49" s="2">
        <v>162390</v>
      </c>
      <c r="H49" s="7">
        <f t="shared" si="3"/>
        <v>1933.2142857142858</v>
      </c>
      <c r="I49" s="2">
        <v>83213.259999999995</v>
      </c>
      <c r="J49" s="2">
        <v>138596.79</v>
      </c>
      <c r="K49" s="2">
        <f>608105.05-524576.06</f>
        <v>83528.989999999991</v>
      </c>
      <c r="L49" s="2">
        <f t="shared" si="8"/>
        <v>55067.800000000017</v>
      </c>
      <c r="M49" s="2">
        <f t="shared" si="9"/>
        <v>35192.669376184822</v>
      </c>
      <c r="N49" s="2">
        <f t="shared" si="4"/>
        <v>-19875.130623815196</v>
      </c>
      <c r="O49" s="14">
        <f t="shared" si="10"/>
        <v>5.8631863344196416E-3</v>
      </c>
      <c r="P49" s="14">
        <v>3.7470387078872847E-3</v>
      </c>
      <c r="Q49" s="16">
        <f t="shared" si="5"/>
        <v>1.5647520059181661</v>
      </c>
      <c r="R49" s="2">
        <v>9392128.5899999999</v>
      </c>
      <c r="S49" s="2">
        <v>4573295.46</v>
      </c>
      <c r="T49" s="7">
        <f t="shared" si="11"/>
        <v>4410905.46</v>
      </c>
      <c r="U49" s="17">
        <f t="shared" si="6"/>
        <v>1.8195469924875571E-2</v>
      </c>
      <c r="V49" s="16">
        <f t="shared" si="7"/>
        <v>0.60039817661000661</v>
      </c>
    </row>
    <row r="50" spans="1:22" x14ac:dyDescent="0.25">
      <c r="A50" s="8">
        <v>2020</v>
      </c>
      <c r="B50" s="5">
        <v>43831</v>
      </c>
      <c r="C50" s="1">
        <v>1.7500000000000002E-2</v>
      </c>
      <c r="D50" s="15">
        <v>32.428571428571431</v>
      </c>
      <c r="E50">
        <v>110</v>
      </c>
      <c r="F50" s="6">
        <v>147</v>
      </c>
      <c r="G50" s="2">
        <v>268360.42</v>
      </c>
      <c r="H50" s="7">
        <f t="shared" si="3"/>
        <v>1825.5810884353741</v>
      </c>
      <c r="I50" s="2">
        <v>82698.06</v>
      </c>
      <c r="J50" s="2">
        <v>108442.48</v>
      </c>
      <c r="K50" s="2">
        <v>23854.14</v>
      </c>
      <c r="L50" s="2">
        <f t="shared" si="8"/>
        <v>84588.34</v>
      </c>
      <c r="M50" s="2">
        <f t="shared" si="9"/>
        <v>34990.848557550969</v>
      </c>
      <c r="N50" s="2">
        <f t="shared" si="4"/>
        <v>-49597.491442449027</v>
      </c>
      <c r="O50" s="14">
        <f t="shared" si="10"/>
        <v>9.1048924679526539E-3</v>
      </c>
      <c r="P50" s="14">
        <v>3.7663336752904453E-3</v>
      </c>
      <c r="Q50" s="16">
        <f t="shared" si="5"/>
        <v>2.4174418022722111</v>
      </c>
      <c r="R50" s="2">
        <v>9290427.1300000008</v>
      </c>
      <c r="S50" s="2">
        <v>4619390.4800000004</v>
      </c>
      <c r="T50" s="7">
        <f t="shared" si="11"/>
        <v>4351030.0600000005</v>
      </c>
      <c r="U50" s="17">
        <f t="shared" si="6"/>
        <v>1.790237486050324E-2</v>
      </c>
      <c r="V50" s="16">
        <f t="shared" si="7"/>
        <v>0.76259838395433233</v>
      </c>
    </row>
    <row r="51" spans="1:22" x14ac:dyDescent="0.25">
      <c r="A51" s="8">
        <v>2020</v>
      </c>
      <c r="B51" s="5">
        <v>43862</v>
      </c>
      <c r="C51" s="1">
        <v>1.7500000000000002E-2</v>
      </c>
      <c r="D51" s="15">
        <v>32.654205607476634</v>
      </c>
      <c r="E51">
        <v>78</v>
      </c>
      <c r="F51" s="6">
        <v>107</v>
      </c>
      <c r="G51" s="2">
        <v>217605</v>
      </c>
      <c r="H51" s="7">
        <f t="shared" si="3"/>
        <v>2033.6915887850466</v>
      </c>
      <c r="I51" s="2">
        <v>82698.06</v>
      </c>
      <c r="J51" s="2">
        <v>103081.27</v>
      </c>
      <c r="K51" s="2">
        <v>43270.67</v>
      </c>
      <c r="L51" s="2">
        <f t="shared" si="8"/>
        <v>59810.600000000006</v>
      </c>
      <c r="M51" s="2">
        <f t="shared" si="9"/>
        <v>26029.575931752905</v>
      </c>
      <c r="N51" s="2">
        <f t="shared" si="4"/>
        <v>-33781.024068247105</v>
      </c>
      <c r="O51" s="14">
        <f t="shared" si="10"/>
        <v>6.7492784886604811E-3</v>
      </c>
      <c r="P51" s="14">
        <v>2.93728631555501E-3</v>
      </c>
      <c r="Q51" s="16">
        <f t="shared" si="5"/>
        <v>2.2977938694359739</v>
      </c>
      <c r="R51" s="2">
        <v>8861776.8699999992</v>
      </c>
      <c r="S51" s="2">
        <v>4591743.92</v>
      </c>
      <c r="T51" s="7">
        <f t="shared" si="11"/>
        <v>4374138.92</v>
      </c>
      <c r="U51" s="17">
        <f t="shared" si="6"/>
        <v>1.8010163772373439E-2</v>
      </c>
      <c r="V51" s="16">
        <f t="shared" si="7"/>
        <v>0.80226077928609141</v>
      </c>
    </row>
    <row r="52" spans="1:22" x14ac:dyDescent="0.25">
      <c r="A52" s="8">
        <v>2020</v>
      </c>
      <c r="B52" s="5">
        <v>43891</v>
      </c>
      <c r="C52" s="1">
        <v>1.7500000000000002E-2</v>
      </c>
      <c r="D52" s="15">
        <v>33.57377049180328</v>
      </c>
      <c r="E52">
        <v>44</v>
      </c>
      <c r="F52" s="6">
        <v>61</v>
      </c>
      <c r="G52" s="2">
        <v>155875</v>
      </c>
      <c r="H52" s="7">
        <f t="shared" si="3"/>
        <v>2555.3278688524592</v>
      </c>
      <c r="I52" s="2">
        <v>83115.25</v>
      </c>
      <c r="J52" s="2">
        <v>98689.81</v>
      </c>
      <c r="K52" s="2">
        <v>76820.86</v>
      </c>
      <c r="L52" s="2">
        <f t="shared" si="8"/>
        <v>21868.949999999997</v>
      </c>
      <c r="M52" s="2">
        <f t="shared" si="9"/>
        <v>29800.431686529751</v>
      </c>
      <c r="N52" s="2">
        <f t="shared" si="4"/>
        <v>7931.4816865297544</v>
      </c>
      <c r="O52" s="14">
        <f t="shared" si="10"/>
        <v>2.4831110056358343E-3</v>
      </c>
      <c r="P52" s="14">
        <v>3.3836914846629984E-3</v>
      </c>
      <c r="Q52" s="16">
        <f t="shared" si="5"/>
        <v>0.73384675195443883</v>
      </c>
      <c r="R52" s="2">
        <v>8807077.0700000003</v>
      </c>
      <c r="S52" s="2">
        <v>4523326.04</v>
      </c>
      <c r="T52" s="7">
        <f t="shared" si="11"/>
        <v>4367451.04</v>
      </c>
      <c r="U52" s="17">
        <f t="shared" si="6"/>
        <v>1.8374808551275688E-2</v>
      </c>
      <c r="V52" s="16">
        <f t="shared" si="7"/>
        <v>0.84218674653441927</v>
      </c>
    </row>
    <row r="53" spans="1:22" x14ac:dyDescent="0.25">
      <c r="A53" s="8">
        <v>2020</v>
      </c>
      <c r="B53" s="5">
        <v>43922</v>
      </c>
      <c r="C53" s="1">
        <v>1.7500000000000002E-2</v>
      </c>
      <c r="D53" s="15">
        <v>34.914285714285711</v>
      </c>
      <c r="E53">
        <v>22</v>
      </c>
      <c r="F53" s="6">
        <v>35</v>
      </c>
      <c r="G53" s="2">
        <v>77590</v>
      </c>
      <c r="H53" s="7">
        <f t="shared" si="3"/>
        <v>2216.8571428571427</v>
      </c>
      <c r="I53" s="2">
        <v>78968.66</v>
      </c>
      <c r="J53" s="2">
        <v>89693.13</v>
      </c>
      <c r="K53" s="2">
        <v>89743.16</v>
      </c>
      <c r="L53" s="2">
        <f t="shared" si="8"/>
        <v>-50.029999999998836</v>
      </c>
      <c r="M53" s="2">
        <f t="shared" si="9"/>
        <v>25321.468605680431</v>
      </c>
      <c r="N53" s="2">
        <f t="shared" si="4"/>
        <v>25371.49860568043</v>
      </c>
      <c r="O53" s="14">
        <f t="shared" si="10"/>
        <v>-5.6295284875722078E-6</v>
      </c>
      <c r="P53" s="14">
        <v>2.8492490278402283E-3</v>
      </c>
      <c r="Q53" s="16">
        <f t="shared" si="5"/>
        <v>-1.9757937732243331E-3</v>
      </c>
      <c r="R53" s="2">
        <v>8887067.5600000005</v>
      </c>
      <c r="S53" s="2">
        <v>4409414.3600000003</v>
      </c>
      <c r="T53" s="7">
        <f t="shared" si="11"/>
        <v>4331824.3600000003</v>
      </c>
      <c r="U53" s="17">
        <f t="shared" si="6"/>
        <v>1.7909103920095183E-2</v>
      </c>
      <c r="V53" s="16">
        <f t="shared" si="7"/>
        <v>0.88043153360798088</v>
      </c>
    </row>
    <row r="54" spans="1:22" x14ac:dyDescent="0.25">
      <c r="A54" s="8">
        <v>2020</v>
      </c>
      <c r="B54" s="5">
        <v>43952</v>
      </c>
      <c r="C54" s="1">
        <v>1.7500000000000002E-2</v>
      </c>
      <c r="D54" s="15">
        <v>32.81818181818182</v>
      </c>
      <c r="E54">
        <v>31</v>
      </c>
      <c r="F54" s="6">
        <v>44</v>
      </c>
      <c r="G54" s="2">
        <v>73190</v>
      </c>
      <c r="H54" s="7">
        <f t="shared" si="3"/>
        <v>1663.409090909091</v>
      </c>
      <c r="I54" s="2">
        <v>76869.87</v>
      </c>
      <c r="J54" s="2">
        <v>106589.69</v>
      </c>
      <c r="K54" s="2">
        <v>70127</v>
      </c>
      <c r="L54" s="2">
        <f t="shared" si="8"/>
        <v>36462.69</v>
      </c>
      <c r="M54" s="2">
        <f t="shared" si="9"/>
        <v>21060.25493772946</v>
      </c>
      <c r="N54" s="2">
        <f t="shared" si="4"/>
        <v>-15402.435062270542</v>
      </c>
      <c r="O54" s="14">
        <f t="shared" si="10"/>
        <v>4.0826918160470895E-3</v>
      </c>
      <c r="P54" s="14">
        <v>2.3580961930711464E-3</v>
      </c>
      <c r="Q54" s="16">
        <f t="shared" si="5"/>
        <v>1.7313508363413528</v>
      </c>
      <c r="R54" s="2">
        <v>8931041.4900000002</v>
      </c>
      <c r="S54" s="2">
        <v>4494673.8899999997</v>
      </c>
      <c r="T54" s="7">
        <f t="shared" si="11"/>
        <v>4421483.8899999997</v>
      </c>
      <c r="U54" s="17">
        <f t="shared" si="6"/>
        <v>1.7102435433864145E-2</v>
      </c>
      <c r="V54" s="16">
        <f t="shared" si="7"/>
        <v>0.72117547203674193</v>
      </c>
    </row>
    <row r="55" spans="1:22" x14ac:dyDescent="0.25">
      <c r="A55" s="8">
        <v>2020</v>
      </c>
      <c r="B55" s="5">
        <v>43983</v>
      </c>
      <c r="C55" s="1">
        <v>1.7500000000000002E-2</v>
      </c>
      <c r="D55" s="15">
        <v>29.727272727272727</v>
      </c>
      <c r="E55">
        <v>29</v>
      </c>
      <c r="F55" s="6">
        <v>55</v>
      </c>
      <c r="G55" s="2">
        <v>107380</v>
      </c>
      <c r="H55" s="7">
        <f t="shared" si="3"/>
        <v>1952.3636363636363</v>
      </c>
      <c r="I55" s="2">
        <v>78428.259999999995</v>
      </c>
      <c r="J55" s="2">
        <v>128859</v>
      </c>
      <c r="K55" s="2">
        <v>59651.75</v>
      </c>
      <c r="L55" s="2">
        <f t="shared" si="8"/>
        <v>69207.25</v>
      </c>
      <c r="M55" s="2">
        <f t="shared" si="9"/>
        <v>18979.615839805534</v>
      </c>
      <c r="N55" s="2">
        <f t="shared" si="4"/>
        <v>-50227.634160194466</v>
      </c>
      <c r="O55" s="14">
        <f t="shared" si="10"/>
        <v>7.7424781439845471E-3</v>
      </c>
      <c r="P55" s="14">
        <v>2.1233217736713605E-3</v>
      </c>
      <c r="Q55" s="16">
        <f t="shared" si="5"/>
        <v>3.6463988831034788</v>
      </c>
      <c r="R55" s="2">
        <v>8938643.25</v>
      </c>
      <c r="S55" s="2">
        <v>4622121.5</v>
      </c>
      <c r="T55" s="7">
        <f t="shared" si="11"/>
        <v>4514741.5</v>
      </c>
      <c r="U55" s="17">
        <f t="shared" si="6"/>
        <v>1.6968022151732706E-2</v>
      </c>
      <c r="V55" s="16">
        <f t="shared" si="7"/>
        <v>0.60863626133991411</v>
      </c>
    </row>
    <row r="56" spans="1:22" x14ac:dyDescent="0.25">
      <c r="A56" s="8">
        <v>2020</v>
      </c>
      <c r="B56" s="5">
        <v>44013</v>
      </c>
      <c r="C56" s="1">
        <v>1.7500000000000002E-2</v>
      </c>
      <c r="D56" s="15">
        <v>31.277777777777779</v>
      </c>
      <c r="E56">
        <v>32</v>
      </c>
      <c r="F56" s="6">
        <v>54</v>
      </c>
      <c r="G56" s="2">
        <v>126970</v>
      </c>
      <c r="H56" s="7">
        <f t="shared" si="3"/>
        <v>2351.2962962962961</v>
      </c>
      <c r="I56" s="2">
        <v>82124.14</v>
      </c>
      <c r="J56" s="2">
        <v>98542.43</v>
      </c>
      <c r="K56" s="2">
        <v>70610.09</v>
      </c>
      <c r="L56" s="2">
        <f t="shared" si="8"/>
        <v>27932.339999999997</v>
      </c>
      <c r="M56" s="2">
        <f t="shared" si="9"/>
        <v>17568.988267666144</v>
      </c>
      <c r="N56" s="2">
        <f t="shared" si="4"/>
        <v>-10363.351732333853</v>
      </c>
      <c r="O56" s="14">
        <f t="shared" si="10"/>
        <v>3.0898478635926689E-3</v>
      </c>
      <c r="P56" s="14">
        <v>1.9434641302638056E-3</v>
      </c>
      <c r="Q56" s="16">
        <f t="shared" si="5"/>
        <v>1.5898661649974746</v>
      </c>
      <c r="R56" s="2">
        <v>9040037.3200000003</v>
      </c>
      <c r="S56" s="2">
        <v>4777505.01</v>
      </c>
      <c r="T56" s="7">
        <f t="shared" si="11"/>
        <v>4650535.01</v>
      </c>
      <c r="U56" s="17">
        <f t="shared" si="6"/>
        <v>1.7189754867467946E-2</v>
      </c>
      <c r="V56" s="16">
        <f t="shared" si="7"/>
        <v>0.8333886225456385</v>
      </c>
    </row>
    <row r="57" spans="1:22" x14ac:dyDescent="0.25">
      <c r="A57" s="8">
        <v>2020</v>
      </c>
      <c r="B57" s="5">
        <v>44044</v>
      </c>
      <c r="C57" s="1">
        <v>1.7500000000000002E-2</v>
      </c>
      <c r="D57" s="15">
        <v>26.415384615384614</v>
      </c>
      <c r="E57">
        <v>43</v>
      </c>
      <c r="F57" s="6">
        <v>65</v>
      </c>
      <c r="G57" s="2">
        <v>121000</v>
      </c>
      <c r="H57" s="7">
        <f t="shared" si="3"/>
        <v>1861.5384615384614</v>
      </c>
      <c r="I57" s="2">
        <v>85992.25</v>
      </c>
      <c r="J57" s="2">
        <v>104297.53</v>
      </c>
      <c r="K57" s="2">
        <v>66098.080000000002</v>
      </c>
      <c r="L57" s="2">
        <f t="shared" si="8"/>
        <v>38199.449999999997</v>
      </c>
      <c r="M57" s="2">
        <f t="shared" si="9"/>
        <v>14314.602363710661</v>
      </c>
      <c r="N57" s="2">
        <f t="shared" si="4"/>
        <v>-23884.847636289334</v>
      </c>
      <c r="O57" s="14">
        <f t="shared" si="10"/>
        <v>4.2667581991069226E-3</v>
      </c>
      <c r="P57" s="14">
        <v>1.5988959789294821E-3</v>
      </c>
      <c r="Q57" s="16">
        <f t="shared" si="5"/>
        <v>2.6685652195858731</v>
      </c>
      <c r="R57" s="2">
        <v>8952804.0299999993</v>
      </c>
      <c r="S57" s="2">
        <v>4599589</v>
      </c>
      <c r="T57" s="7">
        <f t="shared" si="11"/>
        <v>4478589</v>
      </c>
      <c r="U57" s="17">
        <f t="shared" si="6"/>
        <v>1.8695637805899615E-2</v>
      </c>
      <c r="V57" s="16">
        <f t="shared" si="7"/>
        <v>0.82448980335392408</v>
      </c>
    </row>
    <row r="58" spans="1:22" x14ac:dyDescent="0.25">
      <c r="A58" s="8">
        <v>2020</v>
      </c>
      <c r="B58" s="5">
        <v>44075</v>
      </c>
      <c r="C58" s="1">
        <v>1.7500000000000002E-2</v>
      </c>
      <c r="D58" s="15">
        <v>29.541176470588237</v>
      </c>
      <c r="E58">
        <v>58</v>
      </c>
      <c r="F58" s="6">
        <v>85</v>
      </c>
      <c r="G58" s="2">
        <v>172060</v>
      </c>
      <c r="H58" s="7">
        <f t="shared" si="3"/>
        <v>2024.2352941176471</v>
      </c>
      <c r="I58" s="2">
        <v>82426.149999999994</v>
      </c>
      <c r="J58" s="2">
        <v>110962.52</v>
      </c>
      <c r="K58" s="2">
        <v>74146.86</v>
      </c>
      <c r="L58" s="2">
        <f t="shared" si="8"/>
        <v>36815.660000000003</v>
      </c>
      <c r="M58" s="2">
        <f t="shared" si="9"/>
        <v>14146.31618906726</v>
      </c>
      <c r="N58" s="2">
        <f t="shared" si="4"/>
        <v>-22669.343810932744</v>
      </c>
      <c r="O58" s="14">
        <f t="shared" si="10"/>
        <v>4.0850313202552254E-3</v>
      </c>
      <c r="P58" s="14">
        <v>1.5696620595304633E-3</v>
      </c>
      <c r="Q58" s="16">
        <f t="shared" si="5"/>
        <v>2.6024909600460053</v>
      </c>
      <c r="R58" s="2">
        <v>9012332.3699999992</v>
      </c>
      <c r="S58" s="2">
        <v>4515039.25</v>
      </c>
      <c r="T58" s="7">
        <f t="shared" si="11"/>
        <v>4342979.25</v>
      </c>
      <c r="U58" s="17">
        <f t="shared" si="6"/>
        <v>1.8255909956928943E-2</v>
      </c>
      <c r="V58" s="16">
        <f t="shared" si="7"/>
        <v>0.74282874974360702</v>
      </c>
    </row>
    <row r="59" spans="1:22" x14ac:dyDescent="0.25">
      <c r="A59" s="8">
        <v>2020</v>
      </c>
      <c r="B59" s="5">
        <v>44105</v>
      </c>
      <c r="C59" s="1">
        <v>1.7500000000000002E-2</v>
      </c>
      <c r="D59" s="15">
        <v>28.981308411214954</v>
      </c>
      <c r="E59">
        <v>73</v>
      </c>
      <c r="F59" s="6">
        <v>107</v>
      </c>
      <c r="G59" s="2">
        <v>224740</v>
      </c>
      <c r="H59" s="7">
        <f t="shared" si="3"/>
        <v>2100.3738317757011</v>
      </c>
      <c r="I59" s="2">
        <v>82265.87</v>
      </c>
      <c r="J59" s="2">
        <v>111548.84</v>
      </c>
      <c r="K59" s="2">
        <v>96573.58</v>
      </c>
      <c r="L59" s="2">
        <f t="shared" si="8"/>
        <v>14975.259999999995</v>
      </c>
      <c r="M59" s="2">
        <f t="shared" si="9"/>
        <v>15156.485737965046</v>
      </c>
      <c r="N59" s="2">
        <f t="shared" si="4"/>
        <v>181.22573796505094</v>
      </c>
      <c r="O59" s="14">
        <f t="shared" si="10"/>
        <v>1.5508936477751179E-3</v>
      </c>
      <c r="P59" s="14">
        <v>1.5696620595304633E-3</v>
      </c>
      <c r="Q59" s="16">
        <f t="shared" si="5"/>
        <v>0.98804302388441512</v>
      </c>
      <c r="R59" s="2">
        <v>9655890.9900000002</v>
      </c>
      <c r="S59" s="2">
        <v>4527061.7300000004</v>
      </c>
      <c r="T59" s="7">
        <f t="shared" si="11"/>
        <v>4302321.7300000004</v>
      </c>
      <c r="U59" s="17">
        <f t="shared" si="6"/>
        <v>1.8172023026511722E-2</v>
      </c>
      <c r="V59" s="16">
        <f t="shared" si="7"/>
        <v>0.73748745392601123</v>
      </c>
    </row>
    <row r="60" spans="1:22" x14ac:dyDescent="0.25">
      <c r="A60" s="8">
        <v>2020</v>
      </c>
      <c r="B60" s="5">
        <v>44136</v>
      </c>
      <c r="C60" s="1">
        <v>1.7500000000000002E-2</v>
      </c>
      <c r="D60" s="15">
        <v>27.09090909090909</v>
      </c>
      <c r="E60">
        <v>46</v>
      </c>
      <c r="F60" s="6">
        <v>66</v>
      </c>
      <c r="G60" s="2">
        <v>118985</v>
      </c>
      <c r="H60" s="7">
        <f t="shared" si="3"/>
        <v>1802.8030303030303</v>
      </c>
      <c r="I60" s="2">
        <v>79074.45</v>
      </c>
      <c r="J60" s="2">
        <v>97608.51</v>
      </c>
      <c r="K60" s="2">
        <v>80880.7</v>
      </c>
      <c r="L60" s="2">
        <f t="shared" si="8"/>
        <v>16727.809999999998</v>
      </c>
      <c r="M60" s="2">
        <f t="shared" si="9"/>
        <v>13678.58984519445</v>
      </c>
      <c r="N60" s="2">
        <f t="shared" si="4"/>
        <v>-3049.2201548055473</v>
      </c>
      <c r="O60" s="14">
        <f t="shared" si="10"/>
        <v>1.8280934783005776E-3</v>
      </c>
      <c r="P60" s="14">
        <v>1.4948604084066286E-3</v>
      </c>
      <c r="Q60" s="16">
        <f t="shared" si="5"/>
        <v>1.2229191889891191</v>
      </c>
      <c r="R60" s="2">
        <v>9150412.8200000003</v>
      </c>
      <c r="S60" s="2">
        <v>4456928.9000000004</v>
      </c>
      <c r="T60" s="7">
        <f t="shared" si="11"/>
        <v>4337943.9000000004</v>
      </c>
      <c r="U60" s="17">
        <f t="shared" si="6"/>
        <v>1.7741914168745206E-2</v>
      </c>
      <c r="V60" s="16">
        <f t="shared" si="7"/>
        <v>0.81011840053700235</v>
      </c>
    </row>
    <row r="61" spans="1:22" x14ac:dyDescent="0.25">
      <c r="A61" s="8">
        <v>2020</v>
      </c>
      <c r="B61" s="5">
        <v>44166</v>
      </c>
      <c r="C61" s="1">
        <v>1.7500000000000002E-2</v>
      </c>
      <c r="D61" s="15">
        <v>28.79032258064516</v>
      </c>
      <c r="E61">
        <v>43</v>
      </c>
      <c r="F61" s="6">
        <v>62</v>
      </c>
      <c r="G61" s="2">
        <v>118570</v>
      </c>
      <c r="H61" s="7">
        <f t="shared" si="3"/>
        <v>1912.4193548387098</v>
      </c>
      <c r="I61" s="2">
        <v>79794.09</v>
      </c>
      <c r="J61" s="2">
        <v>96124.49</v>
      </c>
      <c r="K61" s="2">
        <v>7171.26</v>
      </c>
      <c r="L61" s="2">
        <f t="shared" si="8"/>
        <v>88953.23000000001</v>
      </c>
      <c r="M61" s="2">
        <f t="shared" si="9"/>
        <v>14979.120707786034</v>
      </c>
      <c r="N61" s="2">
        <f t="shared" si="4"/>
        <v>-73974.10929221398</v>
      </c>
      <c r="O61" s="14">
        <f t="shared" si="10"/>
        <v>9.7656503682753242E-3</v>
      </c>
      <c r="P61" s="14">
        <v>1.6444692975896569E-3</v>
      </c>
      <c r="Q61" s="16">
        <f t="shared" si="5"/>
        <v>5.9384814192573261</v>
      </c>
      <c r="R61" s="2">
        <v>9108787.0899999999</v>
      </c>
      <c r="S61" s="2">
        <v>4363643.51</v>
      </c>
      <c r="T61" s="7">
        <f t="shared" si="11"/>
        <v>4245073.51</v>
      </c>
      <c r="U61" s="17">
        <f t="shared" si="6"/>
        <v>1.828611567767597E-2</v>
      </c>
      <c r="V61" s="16">
        <f t="shared" si="7"/>
        <v>0.83011197250565383</v>
      </c>
    </row>
    <row r="62" spans="1:22" x14ac:dyDescent="0.25">
      <c r="A62" s="8">
        <v>2021</v>
      </c>
      <c r="B62" s="5">
        <v>44197</v>
      </c>
      <c r="C62" s="1">
        <v>1.7500000000000002E-2</v>
      </c>
      <c r="D62" s="15">
        <v>30.72043010752688</v>
      </c>
      <c r="E62">
        <v>72</v>
      </c>
      <c r="F62" s="6">
        <v>93</v>
      </c>
      <c r="G62" s="2">
        <v>178008.06</v>
      </c>
      <c r="H62" s="7">
        <f t="shared" si="3"/>
        <v>1914.0651612903225</v>
      </c>
      <c r="I62" s="2">
        <v>76889.373999999996</v>
      </c>
      <c r="J62" s="2">
        <v>86071.95</v>
      </c>
      <c r="K62" s="2">
        <v>69633.84</v>
      </c>
      <c r="L62" s="2">
        <f t="shared" si="8"/>
        <v>16438.11</v>
      </c>
      <c r="M62" s="2">
        <f t="shared" si="9"/>
        <v>13616.365189446426</v>
      </c>
      <c r="N62" s="2">
        <f t="shared" si="4"/>
        <v>-2821.744810553575</v>
      </c>
      <c r="O62" s="14">
        <f t="shared" si="10"/>
        <v>1.8046431251034984E-3</v>
      </c>
      <c r="P62" s="14">
        <v>1.4948604084066286E-3</v>
      </c>
      <c r="Q62" s="16">
        <f t="shared" si="5"/>
        <v>1.2072318692466188</v>
      </c>
      <c r="R62" s="2">
        <v>9108787.0899999999</v>
      </c>
      <c r="S62" s="2">
        <v>4328643.2</v>
      </c>
      <c r="T62" s="7">
        <f t="shared" si="11"/>
        <v>4150635.14</v>
      </c>
      <c r="U62" s="17">
        <f t="shared" si="6"/>
        <v>1.7762927191596663E-2</v>
      </c>
      <c r="V62" s="16">
        <f t="shared" si="7"/>
        <v>0.89331511601630964</v>
      </c>
    </row>
    <row r="63" spans="1:22" x14ac:dyDescent="0.25">
      <c r="A63" s="8">
        <v>2021</v>
      </c>
      <c r="B63" s="5">
        <v>44228</v>
      </c>
      <c r="C63" s="1">
        <v>1.7500000000000002E-2</v>
      </c>
      <c r="D63" s="15">
        <v>30.349056603773583</v>
      </c>
      <c r="E63">
        <v>75</v>
      </c>
      <c r="F63" s="6">
        <v>106</v>
      </c>
      <c r="G63" s="2">
        <v>256290</v>
      </c>
      <c r="H63" s="7">
        <f t="shared" si="3"/>
        <v>2417.8301886792451</v>
      </c>
      <c r="I63" s="2">
        <v>78701</v>
      </c>
      <c r="J63" s="2">
        <v>96210.47</v>
      </c>
      <c r="K63" s="2">
        <v>61160.99</v>
      </c>
      <c r="L63" s="2">
        <f t="shared" si="8"/>
        <v>35049.480000000003</v>
      </c>
      <c r="M63" s="2">
        <f t="shared" si="9"/>
        <v>12554.470625315102</v>
      </c>
      <c r="N63" s="2">
        <f t="shared" si="4"/>
        <v>-22495.009374684902</v>
      </c>
      <c r="O63" s="14">
        <f t="shared" si="10"/>
        <v>3.7557258161993452E-3</v>
      </c>
      <c r="P63" s="14">
        <v>1.3452738652959262E-3</v>
      </c>
      <c r="Q63" s="16">
        <f t="shared" si="5"/>
        <v>2.7917927442775237</v>
      </c>
      <c r="R63" s="2">
        <v>9332278.6899999995</v>
      </c>
      <c r="S63" s="2">
        <v>4386124.5599999996</v>
      </c>
      <c r="T63" s="7">
        <f t="shared" si="11"/>
        <v>4129834.5599999996</v>
      </c>
      <c r="U63" s="17">
        <f t="shared" si="6"/>
        <v>1.7943174874176397E-2</v>
      </c>
      <c r="V63" s="16">
        <f t="shared" si="7"/>
        <v>0.81800868450180109</v>
      </c>
    </row>
    <row r="64" spans="1:22" x14ac:dyDescent="0.25">
      <c r="A64" s="8">
        <v>2021</v>
      </c>
      <c r="B64" s="5">
        <v>44256</v>
      </c>
      <c r="C64" s="1">
        <v>1.7500000000000002E-2</v>
      </c>
      <c r="D64" s="15">
        <v>27.653846153846153</v>
      </c>
      <c r="E64">
        <v>64</v>
      </c>
      <c r="F64" s="6">
        <v>104</v>
      </c>
      <c r="G64" s="2">
        <v>216258.1</v>
      </c>
      <c r="H64" s="7">
        <f t="shared" si="3"/>
        <v>2079.4048076923077</v>
      </c>
      <c r="I64" s="2">
        <v>77325.2</v>
      </c>
      <c r="J64" s="2">
        <v>108231</v>
      </c>
      <c r="K64" s="2">
        <v>55798.29</v>
      </c>
      <c r="L64" s="2">
        <f t="shared" si="8"/>
        <v>52432.71</v>
      </c>
      <c r="M64" s="2">
        <f t="shared" si="9"/>
        <v>18659.194015047728</v>
      </c>
      <c r="N64" s="2">
        <f t="shared" si="4"/>
        <v>-33773.515984952275</v>
      </c>
      <c r="O64" s="14">
        <f t="shared" si="10"/>
        <v>5.6503851121972272E-3</v>
      </c>
      <c r="P64" s="14">
        <v>2.0107988327939808E-3</v>
      </c>
      <c r="Q64" s="16">
        <f t="shared" si="5"/>
        <v>2.8100200875619592</v>
      </c>
      <c r="R64" s="2">
        <v>9279493.1600000001</v>
      </c>
      <c r="S64" s="2">
        <v>4383829.04</v>
      </c>
      <c r="T64" s="7">
        <f t="shared" si="11"/>
        <v>4167570.94</v>
      </c>
      <c r="U64" s="17">
        <f t="shared" si="6"/>
        <v>1.7638735291556899E-2</v>
      </c>
      <c r="V64" s="16">
        <f t="shared" si="7"/>
        <v>0.71444595356228802</v>
      </c>
    </row>
    <row r="65" spans="1:22" x14ac:dyDescent="0.25">
      <c r="A65" s="8">
        <v>2021</v>
      </c>
      <c r="B65" s="5">
        <v>44287</v>
      </c>
      <c r="C65" s="1">
        <v>1.7500000000000002E-2</v>
      </c>
      <c r="D65" s="15">
        <v>28.78640776699029</v>
      </c>
      <c r="E65">
        <v>75</v>
      </c>
      <c r="F65" s="6">
        <v>103</v>
      </c>
      <c r="G65" s="2">
        <v>192648.35</v>
      </c>
      <c r="H65" s="7">
        <f t="shared" si="3"/>
        <v>1870.3723300970873</v>
      </c>
      <c r="I65" s="2">
        <v>78678.02</v>
      </c>
      <c r="J65" s="2">
        <v>115330.22</v>
      </c>
      <c r="K65" s="2">
        <v>61943.45</v>
      </c>
      <c r="L65" s="2">
        <f t="shared" si="8"/>
        <v>53386.770000000004</v>
      </c>
      <c r="M65" s="2">
        <f t="shared" si="9"/>
        <v>19352.909585125166</v>
      </c>
      <c r="N65" s="2">
        <f t="shared" si="4"/>
        <v>-34033.860414874842</v>
      </c>
      <c r="O65" s="14">
        <f t="shared" si="10"/>
        <v>5.7319336961814274E-3</v>
      </c>
      <c r="P65" s="14">
        <v>2.0778480243350828E-3</v>
      </c>
      <c r="Q65" s="16">
        <f t="shared" si="5"/>
        <v>2.7585914027642433</v>
      </c>
      <c r="R65" s="2">
        <v>9313919.6699999999</v>
      </c>
      <c r="S65" s="2">
        <v>4320126.05</v>
      </c>
      <c r="T65" s="7">
        <f t="shared" si="11"/>
        <v>4127477.6999999997</v>
      </c>
      <c r="U65" s="17">
        <f t="shared" si="6"/>
        <v>1.8211973236290178E-2</v>
      </c>
      <c r="V65" s="16">
        <f t="shared" si="7"/>
        <v>0.68219777955855809</v>
      </c>
    </row>
    <row r="66" spans="1:22" x14ac:dyDescent="0.25">
      <c r="A66" s="8">
        <v>2021</v>
      </c>
      <c r="B66" s="5">
        <v>44317</v>
      </c>
      <c r="C66" s="1">
        <v>1.4999999999999999E-2</v>
      </c>
      <c r="D66" s="15">
        <v>27.125984251968504</v>
      </c>
      <c r="E66">
        <v>83</v>
      </c>
      <c r="F66" s="6">
        <v>127</v>
      </c>
      <c r="G66" s="2">
        <v>259300</v>
      </c>
      <c r="H66" s="7">
        <f t="shared" si="3"/>
        <v>2041.732283464567</v>
      </c>
      <c r="I66" s="2">
        <v>75289.179999999993</v>
      </c>
      <c r="J66" s="2">
        <v>128475.55</v>
      </c>
      <c r="K66" s="2">
        <v>87659.41</v>
      </c>
      <c r="L66" s="2">
        <f t="shared" si="8"/>
        <v>40816.14</v>
      </c>
      <c r="M66" s="2">
        <f t="shared" ref="M66:M97" si="12">R66*P66</f>
        <v>25177.708452246843</v>
      </c>
      <c r="N66" s="2">
        <f t="shared" si="4"/>
        <v>-15638.431547753156</v>
      </c>
      <c r="O66" s="14">
        <f t="shared" ref="O66:O97" si="13">L66/R66</f>
        <v>4.3823188505421511E-3</v>
      </c>
      <c r="P66" s="14">
        <v>2.7032626398217907E-3</v>
      </c>
      <c r="Q66" s="16">
        <f t="shared" si="5"/>
        <v>1.6211221159151039</v>
      </c>
      <c r="R66" s="2">
        <v>9313822.5199999996</v>
      </c>
      <c r="S66" s="2">
        <v>4303230.53</v>
      </c>
      <c r="T66" s="7">
        <f t="shared" ref="T66:T97" si="14">S66-G66</f>
        <v>4043930.5300000003</v>
      </c>
      <c r="U66" s="17">
        <f t="shared" si="6"/>
        <v>1.7495967151915513E-2</v>
      </c>
      <c r="V66" s="16">
        <f t="shared" si="7"/>
        <v>0.5860195188890025</v>
      </c>
    </row>
    <row r="67" spans="1:22" x14ac:dyDescent="0.25">
      <c r="A67" s="8">
        <v>2021</v>
      </c>
      <c r="B67" s="5">
        <v>44348</v>
      </c>
      <c r="C67" s="1">
        <v>1.4999999999999999E-2</v>
      </c>
      <c r="D67" s="15">
        <v>29.104895104895103</v>
      </c>
      <c r="E67">
        <v>101</v>
      </c>
      <c r="F67" s="6">
        <v>143</v>
      </c>
      <c r="G67" s="2">
        <v>300030</v>
      </c>
      <c r="H67" s="7">
        <f t="shared" ref="H67:H109" si="15">G67/F67</f>
        <v>2098.1118881118882</v>
      </c>
      <c r="I67" s="2">
        <v>74992.710000000006</v>
      </c>
      <c r="J67" s="2">
        <v>106612.78</v>
      </c>
      <c r="K67" s="2">
        <v>56618.63</v>
      </c>
      <c r="L67" s="2">
        <f t="shared" si="8"/>
        <v>49994.15</v>
      </c>
      <c r="M67" s="2">
        <f t="shared" si="12"/>
        <v>28452.859500653245</v>
      </c>
      <c r="N67" s="2">
        <f t="shared" ref="N67:N109" si="16">M67-L67</f>
        <v>-21541.290499346756</v>
      </c>
      <c r="O67" s="14">
        <f t="shared" si="13"/>
        <v>5.4079442908943993E-3</v>
      </c>
      <c r="P67" s="14">
        <v>3.0777896833165119E-3</v>
      </c>
      <c r="Q67" s="16">
        <f t="shared" ref="Q67:Q109" si="17">O67/P67</f>
        <v>1.7570870161170336</v>
      </c>
      <c r="R67" s="2">
        <v>9244575.6300000008</v>
      </c>
      <c r="S67" s="2">
        <v>4371778.1500000004</v>
      </c>
      <c r="T67" s="7">
        <f t="shared" si="14"/>
        <v>4071748.1500000004</v>
      </c>
      <c r="U67" s="17">
        <f t="shared" ref="U67:U109" si="18">I67/S67</f>
        <v>1.7153823324726578E-2</v>
      </c>
      <c r="V67" s="16">
        <f t="shared" ref="V67:V109" si="19">I67/J67</f>
        <v>0.70341201120541086</v>
      </c>
    </row>
    <row r="68" spans="1:22" x14ac:dyDescent="0.25">
      <c r="A68" s="8">
        <v>2021</v>
      </c>
      <c r="B68" s="5">
        <v>44378</v>
      </c>
      <c r="C68" s="1">
        <v>1.4999999999999999E-2</v>
      </c>
      <c r="D68" s="15">
        <v>27.45378151260504</v>
      </c>
      <c r="E68">
        <v>83</v>
      </c>
      <c r="F68" s="6">
        <v>119</v>
      </c>
      <c r="G68" s="2">
        <v>284180</v>
      </c>
      <c r="H68" s="7">
        <f t="shared" si="15"/>
        <v>2388.0672268907565</v>
      </c>
      <c r="I68" s="2">
        <v>73999.75</v>
      </c>
      <c r="J68" s="2">
        <v>184606.72</v>
      </c>
      <c r="K68" s="2">
        <v>65383.41</v>
      </c>
      <c r="L68" s="2">
        <f t="shared" ref="L68:L109" si="20">J68-K68</f>
        <v>119223.31</v>
      </c>
      <c r="M68" s="2">
        <f t="shared" si="12"/>
        <v>32547.549926682153</v>
      </c>
      <c r="N68" s="2">
        <f t="shared" si="16"/>
        <v>-86675.760073317841</v>
      </c>
      <c r="O68" s="14">
        <f t="shared" si="13"/>
        <v>1.302639920009422E-2</v>
      </c>
      <c r="P68" s="14">
        <v>3.5561617801918022E-3</v>
      </c>
      <c r="Q68" s="16">
        <f t="shared" si="17"/>
        <v>3.66305022247656</v>
      </c>
      <c r="R68" s="2">
        <v>9152437.9199999999</v>
      </c>
      <c r="S68" s="2">
        <v>4411781.03</v>
      </c>
      <c r="T68" s="7">
        <f t="shared" si="14"/>
        <v>4127601.0300000003</v>
      </c>
      <c r="U68" s="17">
        <f t="shared" si="18"/>
        <v>1.6773214603536205E-2</v>
      </c>
      <c r="V68" s="16">
        <f t="shared" si="19"/>
        <v>0.40085079243052474</v>
      </c>
    </row>
    <row r="69" spans="1:22" x14ac:dyDescent="0.25">
      <c r="A69" s="8">
        <v>2021</v>
      </c>
      <c r="B69" s="5">
        <v>44409</v>
      </c>
      <c r="C69" s="1">
        <v>1.4999999999999999E-2</v>
      </c>
      <c r="D69" s="15">
        <v>27.46875</v>
      </c>
      <c r="E69">
        <v>120</v>
      </c>
      <c r="F69" s="6">
        <v>160</v>
      </c>
      <c r="G69" s="2">
        <v>331020</v>
      </c>
      <c r="H69" s="7">
        <f t="shared" si="15"/>
        <v>2068.875</v>
      </c>
      <c r="I69" s="2">
        <v>148807.82</v>
      </c>
      <c r="J69" s="2">
        <v>181185.51</v>
      </c>
      <c r="K69" s="2">
        <v>54453.45</v>
      </c>
      <c r="L69" s="2">
        <f t="shared" si="20"/>
        <v>126732.06000000001</v>
      </c>
      <c r="M69" s="2">
        <f t="shared" si="12"/>
        <v>39532.424511197241</v>
      </c>
      <c r="N69" s="2">
        <f t="shared" si="16"/>
        <v>-87199.635488802771</v>
      </c>
      <c r="O69" s="14">
        <f t="shared" si="13"/>
        <v>1.3719193726748244E-2</v>
      </c>
      <c r="P69" s="14">
        <v>4.2795247734248587E-3</v>
      </c>
      <c r="Q69" s="16">
        <f t="shared" si="17"/>
        <v>3.2057750458513921</v>
      </c>
      <c r="R69" s="2">
        <v>9237573.4700000007</v>
      </c>
      <c r="S69" s="2">
        <v>4529277.68</v>
      </c>
      <c r="T69" s="7">
        <f t="shared" si="14"/>
        <v>4198257.68</v>
      </c>
      <c r="U69" s="17">
        <f t="shared" si="18"/>
        <v>3.2854647145414147E-2</v>
      </c>
      <c r="V69" s="16">
        <f t="shared" si="19"/>
        <v>0.82130088658855782</v>
      </c>
    </row>
    <row r="70" spans="1:22" x14ac:dyDescent="0.25">
      <c r="A70" s="8">
        <v>2021</v>
      </c>
      <c r="B70" s="5">
        <v>44440</v>
      </c>
      <c r="C70" s="1">
        <v>1.4999999999999999E-2</v>
      </c>
      <c r="D70" s="15">
        <v>29.260504201680671</v>
      </c>
      <c r="E70">
        <v>88</v>
      </c>
      <c r="F70" s="6">
        <v>119</v>
      </c>
      <c r="G70" s="2">
        <v>307455</v>
      </c>
      <c r="H70" s="7">
        <f t="shared" si="15"/>
        <v>2583.6554621848741</v>
      </c>
      <c r="I70" s="2">
        <v>147968.82</v>
      </c>
      <c r="J70" s="2">
        <v>183028.33</v>
      </c>
      <c r="K70" s="2">
        <v>70711.8</v>
      </c>
      <c r="L70" s="2">
        <f t="shared" si="20"/>
        <v>112316.52999999998</v>
      </c>
      <c r="M70" s="2">
        <f t="shared" si="12"/>
        <v>40977.899884912105</v>
      </c>
      <c r="N70" s="2">
        <f t="shared" si="16"/>
        <v>-71338.630115087872</v>
      </c>
      <c r="O70" s="14">
        <f t="shared" si="13"/>
        <v>1.2114781723417355E-2</v>
      </c>
      <c r="P70" s="14">
        <v>4.4199933223521004E-3</v>
      </c>
      <c r="Q70" s="16">
        <f t="shared" si="17"/>
        <v>2.7409049833067329</v>
      </c>
      <c r="R70" s="2">
        <v>9271032.0800000001</v>
      </c>
      <c r="S70" s="2">
        <v>4644881.68</v>
      </c>
      <c r="T70" s="7">
        <f t="shared" si="14"/>
        <v>4337426.68</v>
      </c>
      <c r="U70" s="17">
        <f t="shared" si="18"/>
        <v>3.1856316305564111E-2</v>
      </c>
      <c r="V70" s="16">
        <f t="shared" si="19"/>
        <v>0.80844763212339865</v>
      </c>
    </row>
    <row r="71" spans="1:22" x14ac:dyDescent="0.25">
      <c r="A71" s="8">
        <v>2021</v>
      </c>
      <c r="B71" s="5">
        <v>44470</v>
      </c>
      <c r="C71" s="1">
        <v>1.4999999999999999E-2</v>
      </c>
      <c r="D71" s="15">
        <v>28.391304347826086</v>
      </c>
      <c r="E71">
        <v>101</v>
      </c>
      <c r="F71" s="6">
        <v>138</v>
      </c>
      <c r="G71" s="2">
        <v>302930</v>
      </c>
      <c r="H71" s="7">
        <f t="shared" si="15"/>
        <v>2195.144927536232</v>
      </c>
      <c r="I71" s="2">
        <v>75440.66</v>
      </c>
      <c r="J71" s="2">
        <v>122508.71</v>
      </c>
      <c r="K71" s="2">
        <v>54730.34</v>
      </c>
      <c r="L71" s="2">
        <f t="shared" si="20"/>
        <v>67778.37000000001</v>
      </c>
      <c r="M71" s="2">
        <f t="shared" si="12"/>
        <v>45134.299265815251</v>
      </c>
      <c r="N71" s="2">
        <f t="shared" si="16"/>
        <v>-22644.070734184759</v>
      </c>
      <c r="O71" s="14">
        <f t="shared" si="13"/>
        <v>7.2982242309664732E-3</v>
      </c>
      <c r="P71" s="14">
        <v>4.8599610251687242E-3</v>
      </c>
      <c r="Q71" s="16">
        <f t="shared" si="17"/>
        <v>1.5017042715302638</v>
      </c>
      <c r="R71" s="2">
        <v>9286967.3300000001</v>
      </c>
      <c r="S71" s="2">
        <v>4746406.71</v>
      </c>
      <c r="T71" s="7">
        <f t="shared" si="14"/>
        <v>4443476.71</v>
      </c>
      <c r="U71" s="17">
        <f t="shared" si="18"/>
        <v>1.5894267939799034E-2</v>
      </c>
      <c r="V71" s="16">
        <f t="shared" si="19"/>
        <v>0.61579833793042138</v>
      </c>
    </row>
    <row r="72" spans="1:22" x14ac:dyDescent="0.25">
      <c r="A72" s="8">
        <v>2021</v>
      </c>
      <c r="B72" s="5">
        <v>44501</v>
      </c>
      <c r="C72" s="1">
        <v>1.4999999999999999E-2</v>
      </c>
      <c r="D72" s="15">
        <v>29.3</v>
      </c>
      <c r="E72">
        <v>73</v>
      </c>
      <c r="F72" s="6">
        <v>90</v>
      </c>
      <c r="G72" s="2">
        <v>210260</v>
      </c>
      <c r="H72" s="7">
        <f t="shared" si="15"/>
        <v>2336.2222222222222</v>
      </c>
      <c r="I72" s="2">
        <v>77203.429999999993</v>
      </c>
      <c r="J72" s="2">
        <v>118172.9</v>
      </c>
      <c r="K72" s="2">
        <v>53648.24</v>
      </c>
      <c r="L72" s="2">
        <f t="shared" si="20"/>
        <v>64524.659999999996</v>
      </c>
      <c r="M72" s="2">
        <f t="shared" si="12"/>
        <v>54846.972970167</v>
      </c>
      <c r="N72" s="2">
        <f t="shared" si="16"/>
        <v>-9677.6870298329959</v>
      </c>
      <c r="O72" s="14">
        <f t="shared" si="13"/>
        <v>6.9028031519312036E-3</v>
      </c>
      <c r="P72" s="14">
        <v>5.867490939004627E-3</v>
      </c>
      <c r="Q72" s="16">
        <f t="shared" si="17"/>
        <v>1.1764488814195271</v>
      </c>
      <c r="R72" s="2">
        <v>9347602.5</v>
      </c>
      <c r="S72" s="2">
        <v>4740967.25</v>
      </c>
      <c r="T72" s="7">
        <f t="shared" si="14"/>
        <v>4530707.25</v>
      </c>
      <c r="U72" s="17">
        <f t="shared" si="18"/>
        <v>1.6284320462243224E-2</v>
      </c>
      <c r="V72" s="16">
        <f t="shared" si="19"/>
        <v>0.65330909201686682</v>
      </c>
    </row>
    <row r="73" spans="1:22" x14ac:dyDescent="0.25">
      <c r="A73" s="8">
        <v>2021</v>
      </c>
      <c r="B73" s="5">
        <v>44531</v>
      </c>
      <c r="C73" s="1">
        <v>1.4999999999999999E-2</v>
      </c>
      <c r="D73" s="15">
        <v>29.347368421052632</v>
      </c>
      <c r="E73">
        <v>71</v>
      </c>
      <c r="F73" s="6">
        <v>95</v>
      </c>
      <c r="G73" s="2">
        <v>188010</v>
      </c>
      <c r="H73" s="7">
        <f t="shared" si="15"/>
        <v>1979.0526315789473</v>
      </c>
      <c r="I73" s="2">
        <v>75500.06</v>
      </c>
      <c r="J73" s="2">
        <v>133436.41</v>
      </c>
      <c r="K73" s="2">
        <f>480421.01-398768.13</f>
        <v>81652.88</v>
      </c>
      <c r="L73" s="2">
        <f t="shared" si="20"/>
        <v>51783.53</v>
      </c>
      <c r="M73" s="2">
        <f t="shared" si="12"/>
        <v>75149.441634570758</v>
      </c>
      <c r="N73" s="2">
        <f t="shared" si="16"/>
        <v>23365.911634570759</v>
      </c>
      <c r="O73" s="14">
        <f t="shared" si="13"/>
        <v>5.299551929583716E-3</v>
      </c>
      <c r="P73" s="14">
        <v>7.6908308186334207E-3</v>
      </c>
      <c r="Q73" s="16">
        <f t="shared" si="17"/>
        <v>0.68907404863775046</v>
      </c>
      <c r="R73" s="2">
        <v>9771303.4399999995</v>
      </c>
      <c r="S73" s="2">
        <v>4721839.87</v>
      </c>
      <c r="T73" s="7">
        <f t="shared" si="14"/>
        <v>4533829.87</v>
      </c>
      <c r="U73" s="17">
        <f t="shared" si="18"/>
        <v>1.5989542652576228E-2</v>
      </c>
      <c r="V73" s="16">
        <f t="shared" si="19"/>
        <v>0.5658130340886719</v>
      </c>
    </row>
    <row r="74" spans="1:22" x14ac:dyDescent="0.25">
      <c r="A74" s="8">
        <v>2022</v>
      </c>
      <c r="B74" s="5">
        <v>44562</v>
      </c>
      <c r="C74" s="1">
        <v>1.4999999999999999E-2</v>
      </c>
      <c r="D74" s="15">
        <v>29.639344262295083</v>
      </c>
      <c r="E74">
        <v>86</v>
      </c>
      <c r="F74" s="6">
        <v>122</v>
      </c>
      <c r="G74" s="2">
        <v>288110</v>
      </c>
      <c r="H74" s="7">
        <f t="shared" si="15"/>
        <v>2361.5573770491801</v>
      </c>
      <c r="I74" s="2">
        <v>75290.25</v>
      </c>
      <c r="J74" s="2">
        <v>118485</v>
      </c>
      <c r="K74" s="2">
        <v>62090.29</v>
      </c>
      <c r="L74" s="2">
        <f t="shared" si="20"/>
        <v>56394.71</v>
      </c>
      <c r="M74" s="2">
        <f t="shared" si="12"/>
        <v>71936.569822644655</v>
      </c>
      <c r="N74" s="2">
        <f t="shared" si="16"/>
        <v>15541.859822644656</v>
      </c>
      <c r="O74" s="14">
        <f t="shared" si="13"/>
        <v>5.7406368832627992E-3</v>
      </c>
      <c r="P74" s="14">
        <v>7.3227032460896346E-3</v>
      </c>
      <c r="Q74" s="16">
        <f t="shared" si="17"/>
        <v>0.78395050165774938</v>
      </c>
      <c r="R74" s="2">
        <v>9823772.3699999992</v>
      </c>
      <c r="S74" s="2">
        <v>4778049.6399999997</v>
      </c>
      <c r="T74" s="7">
        <f t="shared" si="14"/>
        <v>4489939.6399999997</v>
      </c>
      <c r="U74" s="17">
        <f t="shared" si="18"/>
        <v>1.5757527793285965E-2</v>
      </c>
      <c r="V74" s="16">
        <f t="shared" si="19"/>
        <v>0.6354411950879858</v>
      </c>
    </row>
    <row r="75" spans="1:22" x14ac:dyDescent="0.25">
      <c r="A75" s="8">
        <v>2022</v>
      </c>
      <c r="B75" s="5">
        <v>44593</v>
      </c>
      <c r="C75" s="1">
        <v>1.4999999999999999E-2</v>
      </c>
      <c r="D75" s="15">
        <v>29.125</v>
      </c>
      <c r="E75">
        <v>77</v>
      </c>
      <c r="F75" s="6">
        <v>112</v>
      </c>
      <c r="G75" s="2">
        <v>240330</v>
      </c>
      <c r="H75" s="7">
        <f t="shared" si="15"/>
        <v>2145.8035714285716</v>
      </c>
      <c r="I75" s="2">
        <v>76735.56</v>
      </c>
      <c r="J75" s="2">
        <v>124513.83</v>
      </c>
      <c r="K75" s="2">
        <v>61474.73</v>
      </c>
      <c r="L75" s="2">
        <f t="shared" si="20"/>
        <v>63039.1</v>
      </c>
      <c r="M75" s="2">
        <f t="shared" si="12"/>
        <v>71534.937027845706</v>
      </c>
      <c r="N75" s="2">
        <f t="shared" si="16"/>
        <v>8495.8370278457078</v>
      </c>
      <c r="O75" s="14">
        <f t="shared" si="13"/>
        <v>6.6536864731586579E-3</v>
      </c>
      <c r="P75" s="14">
        <v>7.5504098703889078E-3</v>
      </c>
      <c r="Q75" s="16">
        <f t="shared" si="17"/>
        <v>0.88123513655238672</v>
      </c>
      <c r="R75" s="2">
        <v>9474311.7599999998</v>
      </c>
      <c r="S75" s="2">
        <v>4816105.8499999996</v>
      </c>
      <c r="T75" s="7">
        <f t="shared" si="14"/>
        <v>4575775.8499999996</v>
      </c>
      <c r="U75" s="17">
        <f t="shared" si="18"/>
        <v>1.5933113264111502E-2</v>
      </c>
      <c r="V75" s="16">
        <f t="shared" si="19"/>
        <v>0.61628142030487698</v>
      </c>
    </row>
    <row r="76" spans="1:22" x14ac:dyDescent="0.25">
      <c r="A76" s="8">
        <v>2022</v>
      </c>
      <c r="B76" s="5">
        <v>44621</v>
      </c>
      <c r="C76" s="1">
        <v>1.4999999999999999E-2</v>
      </c>
      <c r="D76" s="15">
        <v>30.416666666666668</v>
      </c>
      <c r="E76">
        <v>65</v>
      </c>
      <c r="F76" s="6">
        <v>84</v>
      </c>
      <c r="G76" s="2">
        <v>184060</v>
      </c>
      <c r="H76" s="7">
        <f t="shared" si="15"/>
        <v>2191.1904761904761</v>
      </c>
      <c r="I76" s="2">
        <v>75251.570000000007</v>
      </c>
      <c r="J76" s="2">
        <v>132274.46</v>
      </c>
      <c r="K76" s="2">
        <v>56420.11</v>
      </c>
      <c r="L76" s="2">
        <f t="shared" si="20"/>
        <v>75854.349999999991</v>
      </c>
      <c r="M76" s="2">
        <f t="shared" si="12"/>
        <v>88095.9208701795</v>
      </c>
      <c r="N76" s="2">
        <f t="shared" si="16"/>
        <v>12241.570870179508</v>
      </c>
      <c r="O76" s="14">
        <f t="shared" si="13"/>
        <v>7.9823296572802144E-3</v>
      </c>
      <c r="P76" s="14">
        <v>9.2705386289309022E-3</v>
      </c>
      <c r="Q76" s="16">
        <f t="shared" si="17"/>
        <v>0.86104270493728075</v>
      </c>
      <c r="R76" s="2">
        <v>9502783.4299999997</v>
      </c>
      <c r="S76" s="2">
        <v>4781814.2300000004</v>
      </c>
      <c r="T76" s="7">
        <f t="shared" si="14"/>
        <v>4597754.2300000004</v>
      </c>
      <c r="U76" s="17">
        <f t="shared" si="18"/>
        <v>1.573703334769657E-2</v>
      </c>
      <c r="V76" s="16">
        <f t="shared" si="19"/>
        <v>0.56890476060155537</v>
      </c>
    </row>
    <row r="77" spans="1:22" x14ac:dyDescent="0.25">
      <c r="A77" s="8">
        <v>2022</v>
      </c>
      <c r="B77" s="5">
        <v>44652</v>
      </c>
      <c r="C77" s="1">
        <v>1.4999999999999999E-2</v>
      </c>
      <c r="D77" s="15">
        <v>28.836956521739129</v>
      </c>
      <c r="E77">
        <v>70</v>
      </c>
      <c r="F77" s="6">
        <v>92</v>
      </c>
      <c r="G77" s="2">
        <v>200085</v>
      </c>
      <c r="H77" s="7">
        <f t="shared" si="15"/>
        <v>2174.836956521739</v>
      </c>
      <c r="I77" s="2">
        <v>76277.86</v>
      </c>
      <c r="J77" s="2">
        <v>124694.57</v>
      </c>
      <c r="K77" s="2">
        <v>65313.08</v>
      </c>
      <c r="L77" s="2">
        <f t="shared" si="20"/>
        <v>59381.490000000005</v>
      </c>
      <c r="M77" s="2">
        <f t="shared" si="12"/>
        <v>79237.374700511136</v>
      </c>
      <c r="N77" s="2">
        <f t="shared" si="16"/>
        <v>19855.884700511131</v>
      </c>
      <c r="O77" s="14">
        <f t="shared" si="13"/>
        <v>6.2525034459321605E-3</v>
      </c>
      <c r="P77" s="14">
        <v>8.3432052372138799E-3</v>
      </c>
      <c r="Q77" s="16">
        <f t="shared" si="17"/>
        <v>0.74941263796839241</v>
      </c>
      <c r="R77" s="2">
        <v>9497234.2699999996</v>
      </c>
      <c r="S77" s="2">
        <v>4750098.26</v>
      </c>
      <c r="T77" s="7">
        <f t="shared" si="14"/>
        <v>4550013.26</v>
      </c>
      <c r="U77" s="17">
        <f t="shared" si="18"/>
        <v>1.6058164657840154E-2</v>
      </c>
      <c r="V77" s="16">
        <f t="shared" si="19"/>
        <v>0.61171757519192693</v>
      </c>
    </row>
    <row r="78" spans="1:22" x14ac:dyDescent="0.25">
      <c r="A78" s="8">
        <v>2022</v>
      </c>
      <c r="B78" s="5">
        <v>44682</v>
      </c>
      <c r="C78" s="1">
        <v>1.4999999999999999E-2</v>
      </c>
      <c r="D78" s="15">
        <v>28.319148936170212</v>
      </c>
      <c r="E78">
        <v>102</v>
      </c>
      <c r="F78" s="6">
        <v>141</v>
      </c>
      <c r="G78" s="2">
        <v>327205</v>
      </c>
      <c r="H78" s="7">
        <f t="shared" si="15"/>
        <v>2320.6028368794327</v>
      </c>
      <c r="I78" s="2">
        <v>74037.990000000005</v>
      </c>
      <c r="J78" s="2">
        <v>144580</v>
      </c>
      <c r="K78" s="2">
        <v>61104.82</v>
      </c>
      <c r="L78" s="2">
        <f t="shared" si="20"/>
        <v>83475.179999999993</v>
      </c>
      <c r="M78" s="2">
        <f t="shared" si="12"/>
        <v>98463.030499002387</v>
      </c>
      <c r="N78" s="2">
        <f t="shared" si="16"/>
        <v>14987.850499002394</v>
      </c>
      <c r="O78" s="14">
        <f t="shared" si="13"/>
        <v>8.771086788540319E-3</v>
      </c>
      <c r="P78" s="14">
        <v>1.0345923015313563E-2</v>
      </c>
      <c r="Q78" s="16">
        <f t="shared" si="17"/>
        <v>0.84778195000656364</v>
      </c>
      <c r="R78" s="2">
        <v>9517085.1699999999</v>
      </c>
      <c r="S78" s="2">
        <v>4833691.3</v>
      </c>
      <c r="T78" s="7">
        <f t="shared" si="14"/>
        <v>4506486.3</v>
      </c>
      <c r="U78" s="17">
        <f t="shared" si="18"/>
        <v>1.5317070413660882E-2</v>
      </c>
      <c r="V78" s="16">
        <f t="shared" si="19"/>
        <v>0.51209012311523039</v>
      </c>
    </row>
    <row r="79" spans="1:22" x14ac:dyDescent="0.25">
      <c r="A79" s="8">
        <v>2022</v>
      </c>
      <c r="B79" s="5">
        <v>44713</v>
      </c>
      <c r="C79" s="1">
        <v>1.4999999999999999E-2</v>
      </c>
      <c r="D79" s="15">
        <v>30.356589147286822</v>
      </c>
      <c r="E79">
        <v>90</v>
      </c>
      <c r="F79" s="6">
        <v>129</v>
      </c>
      <c r="G79" s="2">
        <v>285900</v>
      </c>
      <c r="H79" s="7">
        <f t="shared" si="15"/>
        <v>2216.2790697674418</v>
      </c>
      <c r="I79" s="2">
        <v>74958.36</v>
      </c>
      <c r="J79" s="2">
        <v>132372.25</v>
      </c>
      <c r="K79" s="2">
        <v>68515.45</v>
      </c>
      <c r="L79" s="2">
        <f t="shared" si="20"/>
        <v>63856.800000000003</v>
      </c>
      <c r="M79" s="2">
        <f t="shared" si="12"/>
        <v>97288.591586209834</v>
      </c>
      <c r="N79" s="2">
        <f t="shared" si="16"/>
        <v>33431.791586209831</v>
      </c>
      <c r="O79" s="14">
        <f t="shared" si="13"/>
        <v>6.6641735397426696E-3</v>
      </c>
      <c r="P79" s="14">
        <v>1.0153156089369508E-2</v>
      </c>
      <c r="Q79" s="16">
        <f t="shared" si="17"/>
        <v>0.65636472847296712</v>
      </c>
      <c r="R79" s="2">
        <v>9582103.4100000001</v>
      </c>
      <c r="S79" s="2">
        <v>4906062.6900000004</v>
      </c>
      <c r="T79" s="7">
        <f t="shared" si="14"/>
        <v>4620162.6900000004</v>
      </c>
      <c r="U79" s="17">
        <f t="shared" si="18"/>
        <v>1.527872037852007E-2</v>
      </c>
      <c r="V79" s="16">
        <f t="shared" si="19"/>
        <v>0.56626944091378673</v>
      </c>
    </row>
    <row r="80" spans="1:22" x14ac:dyDescent="0.25">
      <c r="A80" s="8">
        <v>2022</v>
      </c>
      <c r="B80" s="5">
        <v>44743</v>
      </c>
      <c r="C80" s="1">
        <v>1.4999999999999999E-2</v>
      </c>
      <c r="D80" s="15">
        <v>27.757352941176471</v>
      </c>
      <c r="E80">
        <v>88</v>
      </c>
      <c r="F80" s="6">
        <v>136</v>
      </c>
      <c r="G80" s="2">
        <v>334790</v>
      </c>
      <c r="H80" s="7">
        <f t="shared" si="15"/>
        <v>2461.6911764705883</v>
      </c>
      <c r="I80" s="2">
        <v>75909.63</v>
      </c>
      <c r="J80" s="2">
        <v>148631.49</v>
      </c>
      <c r="K80" s="2">
        <v>66605.259999999995</v>
      </c>
      <c r="L80" s="2">
        <f t="shared" si="20"/>
        <v>82026.23</v>
      </c>
      <c r="M80" s="2">
        <f t="shared" si="12"/>
        <v>99587.318501574322</v>
      </c>
      <c r="N80" s="2">
        <f t="shared" si="16"/>
        <v>17561.088501574326</v>
      </c>
      <c r="O80" s="14">
        <f t="shared" si="13"/>
        <v>8.5235976687052083E-3</v>
      </c>
      <c r="P80" s="14">
        <v>1.0348424349291951E-2</v>
      </c>
      <c r="Q80" s="16">
        <f t="shared" si="17"/>
        <v>0.8236613982000458</v>
      </c>
      <c r="R80" s="2">
        <v>9623428.1799999997</v>
      </c>
      <c r="S80" s="2">
        <v>4993050.09</v>
      </c>
      <c r="T80" s="7">
        <f t="shared" si="14"/>
        <v>4658260.09</v>
      </c>
      <c r="U80" s="17">
        <f t="shared" si="18"/>
        <v>1.5203057976932895E-2</v>
      </c>
      <c r="V80" s="16">
        <f t="shared" si="19"/>
        <v>0.51072373694161322</v>
      </c>
    </row>
    <row r="81" spans="1:22" x14ac:dyDescent="0.25">
      <c r="A81" s="8">
        <v>2022</v>
      </c>
      <c r="B81" s="5">
        <v>44774</v>
      </c>
      <c r="C81" s="1">
        <v>1.4999999999999999E-2</v>
      </c>
      <c r="D81" s="15">
        <v>30.237804878048781</v>
      </c>
      <c r="E81">
        <v>119</v>
      </c>
      <c r="F81" s="6">
        <v>164</v>
      </c>
      <c r="G81" s="2">
        <v>396365</v>
      </c>
      <c r="H81" s="7">
        <f t="shared" si="15"/>
        <v>2416.8597560975609</v>
      </c>
      <c r="I81" s="2">
        <v>90104.29</v>
      </c>
      <c r="J81" s="2">
        <v>171067.32</v>
      </c>
      <c r="K81" s="2">
        <v>64253.84</v>
      </c>
      <c r="L81" s="2">
        <f t="shared" si="20"/>
        <v>106813.48000000001</v>
      </c>
      <c r="M81" s="2">
        <f t="shared" si="12"/>
        <v>113228.93175334171</v>
      </c>
      <c r="N81" s="2">
        <f t="shared" si="16"/>
        <v>6415.4517533416947</v>
      </c>
      <c r="O81" s="14">
        <f t="shared" si="13"/>
        <v>1.1031062976626945E-2</v>
      </c>
      <c r="P81" s="14">
        <v>1.1693612800063313E-2</v>
      </c>
      <c r="Q81" s="16">
        <f t="shared" si="17"/>
        <v>0.94334087892556351</v>
      </c>
      <c r="R81" s="2">
        <v>9682972.5500000007</v>
      </c>
      <c r="S81" s="2">
        <v>5160772.3099999996</v>
      </c>
      <c r="T81" s="7">
        <f t="shared" si="14"/>
        <v>4764407.3099999996</v>
      </c>
      <c r="U81" s="17">
        <f t="shared" si="18"/>
        <v>1.7459458504961636E-2</v>
      </c>
      <c r="V81" s="16">
        <f t="shared" si="19"/>
        <v>0.52671831183185658</v>
      </c>
    </row>
    <row r="82" spans="1:22" x14ac:dyDescent="0.25">
      <c r="A82" s="8">
        <v>2022</v>
      </c>
      <c r="B82" s="5">
        <v>44805</v>
      </c>
      <c r="C82" s="1">
        <v>1.4999999999999999E-2</v>
      </c>
      <c r="D82" s="15">
        <v>30.754966887417218</v>
      </c>
      <c r="E82">
        <v>112</v>
      </c>
      <c r="F82" s="6">
        <v>151</v>
      </c>
      <c r="G82" s="2">
        <v>356660</v>
      </c>
      <c r="H82" s="7">
        <f t="shared" si="15"/>
        <v>2361.9867549668875</v>
      </c>
      <c r="I82" s="2">
        <v>82884.34</v>
      </c>
      <c r="J82" s="2">
        <v>149504.74</v>
      </c>
      <c r="K82" s="2">
        <v>60600.21</v>
      </c>
      <c r="L82" s="2">
        <f t="shared" si="20"/>
        <v>88904.53</v>
      </c>
      <c r="M82" s="2">
        <f t="shared" si="12"/>
        <v>104578.97472137824</v>
      </c>
      <c r="N82" s="2">
        <f t="shared" si="16"/>
        <v>15674.444721378241</v>
      </c>
      <c r="O82" s="14">
        <f t="shared" si="13"/>
        <v>9.113120311548116E-3</v>
      </c>
      <c r="P82" s="14">
        <v>1.0719822473548524E-2</v>
      </c>
      <c r="Q82" s="16">
        <f t="shared" si="17"/>
        <v>0.85011858489587933</v>
      </c>
      <c r="R82" s="2">
        <v>9755662.9299999997</v>
      </c>
      <c r="S82" s="2">
        <v>5281765.9400000004</v>
      </c>
      <c r="T82" s="7">
        <f t="shared" si="14"/>
        <v>4925105.9400000004</v>
      </c>
      <c r="U82" s="17">
        <f t="shared" si="18"/>
        <v>1.5692543164833993E-2</v>
      </c>
      <c r="V82" s="16">
        <f t="shared" si="19"/>
        <v>0.5543927236019407</v>
      </c>
    </row>
    <row r="83" spans="1:22" x14ac:dyDescent="0.25">
      <c r="A83" s="8">
        <v>2022</v>
      </c>
      <c r="B83" s="5">
        <v>44835</v>
      </c>
      <c r="C83" s="1">
        <v>1.4999999999999999E-2</v>
      </c>
      <c r="D83" s="15">
        <v>27.659420289855074</v>
      </c>
      <c r="E83">
        <v>99</v>
      </c>
      <c r="F83" s="6">
        <v>138</v>
      </c>
      <c r="G83" s="2">
        <v>272765</v>
      </c>
      <c r="H83" s="7">
        <f t="shared" si="15"/>
        <v>1976.5579710144928</v>
      </c>
      <c r="I83" s="2">
        <v>80766.8</v>
      </c>
      <c r="J83" s="2">
        <v>142430.24</v>
      </c>
      <c r="K83" s="2">
        <v>73494.06</v>
      </c>
      <c r="L83" s="2">
        <f t="shared" si="20"/>
        <v>68936.179999999993</v>
      </c>
      <c r="M83" s="2">
        <f t="shared" si="12"/>
        <v>99754.842102928233</v>
      </c>
      <c r="N83" s="2">
        <f t="shared" si="16"/>
        <v>30818.66210292824</v>
      </c>
      <c r="O83" s="14">
        <f t="shared" si="13"/>
        <v>7.0534415945251476E-3</v>
      </c>
      <c r="P83" s="14">
        <v>1.0206758664957682E-2</v>
      </c>
      <c r="Q83" s="16">
        <f t="shared" si="17"/>
        <v>0.69105597830399879</v>
      </c>
      <c r="R83" s="2">
        <v>9773410.4800000004</v>
      </c>
      <c r="S83" s="2">
        <v>5272281.8099999996</v>
      </c>
      <c r="T83" s="7">
        <f t="shared" si="14"/>
        <v>4999516.8099999996</v>
      </c>
      <c r="U83" s="17">
        <f t="shared" si="18"/>
        <v>1.5319135605917092E-2</v>
      </c>
      <c r="V83" s="16">
        <f t="shared" si="19"/>
        <v>0.56706216320354452</v>
      </c>
    </row>
    <row r="84" spans="1:22" x14ac:dyDescent="0.25">
      <c r="A84" s="8">
        <v>2022</v>
      </c>
      <c r="B84" s="5">
        <v>44866</v>
      </c>
      <c r="C84" s="1">
        <v>1.4999999999999999E-2</v>
      </c>
      <c r="D84" s="15">
        <v>28.728682170542637</v>
      </c>
      <c r="E84">
        <v>86</v>
      </c>
      <c r="F84" s="6">
        <v>129</v>
      </c>
      <c r="G84" s="2">
        <v>255250</v>
      </c>
      <c r="H84" s="7">
        <f t="shared" si="15"/>
        <v>1978.6821705426357</v>
      </c>
      <c r="I84" s="2">
        <v>79406.95</v>
      </c>
      <c r="J84" s="2">
        <v>143373.95000000001</v>
      </c>
      <c r="K84" s="2">
        <v>70104.039999999994</v>
      </c>
      <c r="L84" s="2">
        <f t="shared" si="20"/>
        <v>73269.910000000018</v>
      </c>
      <c r="M84" s="2">
        <f t="shared" si="12"/>
        <v>100599.10271957748</v>
      </c>
      <c r="N84" s="2">
        <f t="shared" si="16"/>
        <v>27329.192719577462</v>
      </c>
      <c r="O84" s="14">
        <f t="shared" si="13"/>
        <v>7.433945915579541E-3</v>
      </c>
      <c r="P84" s="14">
        <v>1.0206758664957682E-2</v>
      </c>
      <c r="Q84" s="16">
        <f t="shared" si="17"/>
        <v>0.72833562148403774</v>
      </c>
      <c r="R84" s="2">
        <v>9856126.3200000003</v>
      </c>
      <c r="S84" s="2">
        <v>5278551.6500000004</v>
      </c>
      <c r="T84" s="7">
        <f t="shared" si="14"/>
        <v>5023301.6500000004</v>
      </c>
      <c r="U84" s="17">
        <f t="shared" si="18"/>
        <v>1.5043321589928932E-2</v>
      </c>
      <c r="V84" s="16">
        <f t="shared" si="19"/>
        <v>0.55384503251811079</v>
      </c>
    </row>
    <row r="85" spans="1:22" x14ac:dyDescent="0.25">
      <c r="A85" s="8">
        <v>2022</v>
      </c>
      <c r="B85" s="5">
        <v>44896</v>
      </c>
      <c r="C85" s="1">
        <v>1.4999999999999999E-2</v>
      </c>
      <c r="D85" s="15">
        <v>27.672000000000001</v>
      </c>
      <c r="E85">
        <v>93</v>
      </c>
      <c r="F85" s="6">
        <v>125</v>
      </c>
      <c r="G85" s="2">
        <v>225430</v>
      </c>
      <c r="H85" s="7">
        <f t="shared" si="15"/>
        <v>1803.44</v>
      </c>
      <c r="I85" s="2">
        <v>79484.600000000006</v>
      </c>
      <c r="J85" s="2">
        <v>155368.54999999999</v>
      </c>
      <c r="K85" s="2">
        <f>983236.04-904299.71</f>
        <v>78936.330000000075</v>
      </c>
      <c r="L85" s="2">
        <f t="shared" si="20"/>
        <v>76432.219999999914</v>
      </c>
      <c r="M85" s="2">
        <f t="shared" si="12"/>
        <v>121674.41200792178</v>
      </c>
      <c r="N85" s="2">
        <f t="shared" si="16"/>
        <v>45242.192007921869</v>
      </c>
      <c r="O85" s="14">
        <f t="shared" si="13"/>
        <v>7.0563262866607758E-3</v>
      </c>
      <c r="P85" s="14">
        <v>1.1233146856986398E-2</v>
      </c>
      <c r="Q85" s="16">
        <f t="shared" si="17"/>
        <v>0.62817003787964631</v>
      </c>
      <c r="R85" s="2">
        <v>10831729.84</v>
      </c>
      <c r="S85" s="2">
        <v>5239392.5199999996</v>
      </c>
      <c r="T85" s="7">
        <f t="shared" si="14"/>
        <v>5013962.5199999996</v>
      </c>
      <c r="U85" s="17">
        <f t="shared" si="18"/>
        <v>1.5170575538402306E-2</v>
      </c>
      <c r="V85" s="16">
        <f t="shared" si="19"/>
        <v>0.51158744803887279</v>
      </c>
    </row>
    <row r="86" spans="1:22" x14ac:dyDescent="0.25">
      <c r="A86" s="8">
        <v>2023</v>
      </c>
      <c r="B86" s="5">
        <v>44927</v>
      </c>
      <c r="C86" s="1">
        <v>1.4999999999999999E-2</v>
      </c>
      <c r="D86" s="15">
        <v>24.56</v>
      </c>
      <c r="E86">
        <v>113</v>
      </c>
      <c r="F86" s="6">
        <v>175</v>
      </c>
      <c r="G86" s="2">
        <v>387550</v>
      </c>
      <c r="H86" s="7">
        <f t="shared" si="15"/>
        <v>2214.5714285714284</v>
      </c>
      <c r="I86" s="2">
        <v>81344.81</v>
      </c>
      <c r="J86" s="2">
        <v>125657.74</v>
      </c>
      <c r="K86" s="2">
        <v>83940.91</v>
      </c>
      <c r="L86" s="2">
        <f t="shared" si="20"/>
        <v>41716.83</v>
      </c>
      <c r="M86" s="2">
        <f t="shared" si="12"/>
        <v>121824.62119836753</v>
      </c>
      <c r="N86" s="2">
        <f t="shared" si="16"/>
        <v>80107.791198367529</v>
      </c>
      <c r="O86" s="14">
        <f t="shared" si="13"/>
        <v>3.8466056630284467E-3</v>
      </c>
      <c r="P86" s="14">
        <v>1.1233146856986398E-2</v>
      </c>
      <c r="Q86" s="16">
        <f t="shared" si="17"/>
        <v>0.34243348831819731</v>
      </c>
      <c r="R86" s="2">
        <v>10845101.800000001</v>
      </c>
      <c r="S86" s="2">
        <v>5419787.3600000003</v>
      </c>
      <c r="T86" s="7">
        <f t="shared" si="14"/>
        <v>5032237.3600000003</v>
      </c>
      <c r="U86" s="17">
        <f t="shared" si="18"/>
        <v>1.5008856362217132E-2</v>
      </c>
      <c r="V86" s="16">
        <f t="shared" si="19"/>
        <v>0.64735216469753465</v>
      </c>
    </row>
    <row r="87" spans="1:22" x14ac:dyDescent="0.25">
      <c r="A87" s="8">
        <v>2023</v>
      </c>
      <c r="B87" s="5">
        <v>44958</v>
      </c>
      <c r="C87" s="1">
        <v>1.4999999999999999E-2</v>
      </c>
      <c r="D87" s="15">
        <v>25.37857142857143</v>
      </c>
      <c r="E87">
        <v>85</v>
      </c>
      <c r="F87" s="6">
        <v>140</v>
      </c>
      <c r="G87" s="2">
        <v>306120</v>
      </c>
      <c r="H87" s="7">
        <f t="shared" si="15"/>
        <v>2186.5714285714284</v>
      </c>
      <c r="I87" s="2">
        <v>81300.800000000003</v>
      </c>
      <c r="J87" s="2">
        <v>136942.23000000001</v>
      </c>
      <c r="K87" s="2">
        <v>66491.960000000006</v>
      </c>
      <c r="L87" s="2">
        <f t="shared" si="20"/>
        <v>70450.27</v>
      </c>
      <c r="M87" s="2">
        <f t="shared" si="12"/>
        <v>92614.267268761192</v>
      </c>
      <c r="N87" s="2">
        <f t="shared" si="16"/>
        <v>22163.997268761188</v>
      </c>
      <c r="O87" s="14">
        <f t="shared" si="13"/>
        <v>6.9841611945601666E-3</v>
      </c>
      <c r="P87" s="14">
        <v>9.1814122432902767E-3</v>
      </c>
      <c r="Q87" s="16">
        <f t="shared" si="17"/>
        <v>0.76068484994387997</v>
      </c>
      <c r="R87" s="2">
        <v>10087148.34</v>
      </c>
      <c r="S87" s="2">
        <v>5456027.1100000003</v>
      </c>
      <c r="T87" s="7">
        <f t="shared" si="14"/>
        <v>5149907.1100000003</v>
      </c>
      <c r="U87" s="17">
        <f t="shared" si="18"/>
        <v>1.4901098979326736E-2</v>
      </c>
      <c r="V87" s="16">
        <f t="shared" si="19"/>
        <v>0.59368684152434203</v>
      </c>
    </row>
    <row r="88" spans="1:22" x14ac:dyDescent="0.25">
      <c r="A88" s="8">
        <v>2023</v>
      </c>
      <c r="B88" s="5">
        <v>44986</v>
      </c>
      <c r="C88" s="1">
        <v>1.4999999999999999E-2</v>
      </c>
      <c r="D88" s="15">
        <v>29.283333333333335</v>
      </c>
      <c r="E88">
        <v>89</v>
      </c>
      <c r="F88" s="6">
        <v>120</v>
      </c>
      <c r="G88" s="2">
        <v>255370</v>
      </c>
      <c r="H88" s="7">
        <f t="shared" si="15"/>
        <v>2128.0833333333335</v>
      </c>
      <c r="I88" s="2">
        <v>83326.25</v>
      </c>
      <c r="J88" s="2">
        <v>139876.29</v>
      </c>
      <c r="K88" s="2">
        <v>77214.48</v>
      </c>
      <c r="L88" s="2">
        <f t="shared" si="20"/>
        <v>62661.810000000012</v>
      </c>
      <c r="M88" s="2">
        <f t="shared" si="12"/>
        <v>119370.51359194322</v>
      </c>
      <c r="N88" s="2">
        <f t="shared" si="16"/>
        <v>56708.703591943209</v>
      </c>
      <c r="O88" s="14">
        <f t="shared" si="13"/>
        <v>6.1662756008438631E-3</v>
      </c>
      <c r="P88" s="14">
        <v>1.174673194761211E-2</v>
      </c>
      <c r="Q88" s="16">
        <f t="shared" si="17"/>
        <v>0.52493541423641243</v>
      </c>
      <c r="R88" s="2">
        <v>10162019.029999999</v>
      </c>
      <c r="S88" s="2">
        <v>5454295.9299999997</v>
      </c>
      <c r="T88" s="7">
        <f t="shared" si="14"/>
        <v>5198925.93</v>
      </c>
      <c r="U88" s="17">
        <f t="shared" si="18"/>
        <v>1.5277178038999436E-2</v>
      </c>
      <c r="V88" s="16">
        <f t="shared" si="19"/>
        <v>0.59571389833116106</v>
      </c>
    </row>
    <row r="89" spans="1:22" x14ac:dyDescent="0.25">
      <c r="A89" s="8">
        <v>2023</v>
      </c>
      <c r="B89" s="5">
        <v>45017</v>
      </c>
      <c r="C89" s="1">
        <v>1.4999999999999999E-2</v>
      </c>
      <c r="D89" s="15">
        <v>26.475000000000001</v>
      </c>
      <c r="E89">
        <v>77</v>
      </c>
      <c r="F89" s="6">
        <v>120</v>
      </c>
      <c r="G89" s="2">
        <v>254660</v>
      </c>
      <c r="H89" s="7">
        <f t="shared" si="15"/>
        <v>2122.1666666666665</v>
      </c>
      <c r="I89" s="2">
        <v>81804.490000000005</v>
      </c>
      <c r="J89" s="2">
        <v>136638.84</v>
      </c>
      <c r="K89" s="2">
        <v>66647.539999999994</v>
      </c>
      <c r="L89" s="2">
        <f t="shared" si="20"/>
        <v>69991.3</v>
      </c>
      <c r="M89" s="2">
        <f t="shared" si="12"/>
        <v>93132.506941242842</v>
      </c>
      <c r="N89" s="2">
        <f t="shared" si="16"/>
        <v>23141.206941242839</v>
      </c>
      <c r="O89" s="14">
        <f t="shared" si="13"/>
        <v>6.9000502601012344E-3</v>
      </c>
      <c r="P89" s="14">
        <v>9.1814122432902767E-3</v>
      </c>
      <c r="Q89" s="16">
        <f t="shared" si="17"/>
        <v>0.751523848103406</v>
      </c>
      <c r="R89" s="2">
        <v>10143592.779999999</v>
      </c>
      <c r="S89" s="2">
        <v>5419826.5800000001</v>
      </c>
      <c r="T89" s="7">
        <f t="shared" si="14"/>
        <v>5165166.58</v>
      </c>
      <c r="U89" s="17">
        <f t="shared" si="18"/>
        <v>1.5093562274090328E-2</v>
      </c>
      <c r="V89" s="16">
        <f t="shared" si="19"/>
        <v>0.59869133842178412</v>
      </c>
    </row>
    <row r="90" spans="1:22" x14ac:dyDescent="0.25">
      <c r="A90" s="8">
        <v>2023</v>
      </c>
      <c r="B90" s="5">
        <v>45047</v>
      </c>
      <c r="C90" s="1">
        <v>1.4999999999999999E-2</v>
      </c>
      <c r="D90" s="15">
        <v>26.262886597938145</v>
      </c>
      <c r="E90">
        <v>127</v>
      </c>
      <c r="F90" s="6">
        <v>194</v>
      </c>
      <c r="G90" s="2">
        <v>388400</v>
      </c>
      <c r="H90" s="7">
        <f t="shared" si="15"/>
        <v>2002.0618556701031</v>
      </c>
      <c r="I90" s="2">
        <v>85814.57</v>
      </c>
      <c r="J90" s="2">
        <v>145934.98000000001</v>
      </c>
      <c r="K90" s="2">
        <v>73672.63</v>
      </c>
      <c r="L90" s="2">
        <f t="shared" si="20"/>
        <v>72262.350000000006</v>
      </c>
      <c r="M90" s="2">
        <f t="shared" si="12"/>
        <v>114644.60019262104</v>
      </c>
      <c r="N90" s="2">
        <f t="shared" si="16"/>
        <v>42382.250192621039</v>
      </c>
      <c r="O90" s="14">
        <f t="shared" si="13"/>
        <v>7.0804345640100826E-3</v>
      </c>
      <c r="P90" s="14">
        <v>1.1233146856986398E-2</v>
      </c>
      <c r="Q90" s="16">
        <f t="shared" si="17"/>
        <v>0.63031621095618839</v>
      </c>
      <c r="R90" s="2">
        <v>10205920.18</v>
      </c>
      <c r="S90" s="2">
        <v>5640723.8099999996</v>
      </c>
      <c r="T90" s="7">
        <f t="shared" si="14"/>
        <v>5252323.8099999996</v>
      </c>
      <c r="U90" s="17">
        <f t="shared" si="18"/>
        <v>1.5213396877873375E-2</v>
      </c>
      <c r="V90" s="16">
        <f t="shared" si="19"/>
        <v>0.5880329034204137</v>
      </c>
    </row>
    <row r="91" spans="1:22" x14ac:dyDescent="0.25">
      <c r="A91" s="8">
        <v>2023</v>
      </c>
      <c r="B91" s="5">
        <v>45078</v>
      </c>
      <c r="C91" s="1">
        <v>1.4999999999999999E-2</v>
      </c>
      <c r="D91" s="15">
        <v>24.738219895287958</v>
      </c>
      <c r="E91">
        <v>125</v>
      </c>
      <c r="F91" s="6">
        <v>191</v>
      </c>
      <c r="G91" s="2">
        <v>360280</v>
      </c>
      <c r="H91" s="7">
        <f t="shared" si="15"/>
        <v>1886.2827225130891</v>
      </c>
      <c r="I91" s="2">
        <v>86478.48</v>
      </c>
      <c r="J91" s="2">
        <v>151301.57999999999</v>
      </c>
      <c r="K91" s="2">
        <v>64479.199999999997</v>
      </c>
      <c r="L91" s="2">
        <f t="shared" si="20"/>
        <v>86822.37999999999</v>
      </c>
      <c r="M91" s="2">
        <f t="shared" si="12"/>
        <v>109466.52416313664</v>
      </c>
      <c r="N91" s="2">
        <f t="shared" si="16"/>
        <v>22644.144163136647</v>
      </c>
      <c r="O91" s="14">
        <f t="shared" si="13"/>
        <v>8.5023298898568144E-3</v>
      </c>
      <c r="P91" s="14">
        <v>1.0719822473548524E-2</v>
      </c>
      <c r="Q91" s="16">
        <f t="shared" si="17"/>
        <v>0.79314092288716187</v>
      </c>
      <c r="R91" s="2">
        <v>10211598.6</v>
      </c>
      <c r="S91" s="2">
        <v>5667147.6399999997</v>
      </c>
      <c r="T91" s="7">
        <f t="shared" si="14"/>
        <v>5306867.6399999997</v>
      </c>
      <c r="U91" s="17">
        <f t="shared" si="18"/>
        <v>1.5259613035244658E-2</v>
      </c>
      <c r="V91" s="16">
        <f t="shared" si="19"/>
        <v>0.57156362808636896</v>
      </c>
    </row>
    <row r="92" spans="1:22" x14ac:dyDescent="0.25">
      <c r="A92" s="8">
        <v>2023</v>
      </c>
      <c r="B92" s="5">
        <v>45108</v>
      </c>
      <c r="C92" s="1">
        <v>1.4999999999999999E-2</v>
      </c>
      <c r="D92" s="15">
        <v>26.312925170068027</v>
      </c>
      <c r="E92">
        <v>103</v>
      </c>
      <c r="F92" s="6">
        <v>147</v>
      </c>
      <c r="G92" s="2">
        <v>288070</v>
      </c>
      <c r="H92" s="7">
        <f t="shared" si="15"/>
        <v>1959.6598639455783</v>
      </c>
      <c r="I92" s="2">
        <v>88055.44</v>
      </c>
      <c r="J92" s="2">
        <v>148024.67000000001</v>
      </c>
      <c r="K92" s="2">
        <v>61942.91</v>
      </c>
      <c r="L92" s="2">
        <f t="shared" si="20"/>
        <v>86081.760000000009</v>
      </c>
      <c r="M92" s="2">
        <f t="shared" si="12"/>
        <v>109446.87312056925</v>
      </c>
      <c r="N92" s="2">
        <f t="shared" si="16"/>
        <v>23365.113120569236</v>
      </c>
      <c r="O92" s="14">
        <f t="shared" si="13"/>
        <v>8.4313161180406947E-3</v>
      </c>
      <c r="P92" s="14">
        <v>1.0719822473548524E-2</v>
      </c>
      <c r="Q92" s="16">
        <f t="shared" si="17"/>
        <v>0.78651639417025931</v>
      </c>
      <c r="R92" s="2">
        <v>10209765.449999999</v>
      </c>
      <c r="S92" s="2">
        <v>5639721.5700000003</v>
      </c>
      <c r="T92" s="7">
        <f t="shared" si="14"/>
        <v>5351651.57</v>
      </c>
      <c r="U92" s="17">
        <f t="shared" si="18"/>
        <v>1.5613437455565735E-2</v>
      </c>
      <c r="V92" s="16">
        <f t="shared" si="19"/>
        <v>0.59487003078608447</v>
      </c>
    </row>
    <row r="93" spans="1:22" x14ac:dyDescent="0.25">
      <c r="A93" s="8">
        <v>2023</v>
      </c>
      <c r="B93" s="5">
        <v>45139</v>
      </c>
      <c r="C93" s="1">
        <v>1.4999999999999999E-2</v>
      </c>
      <c r="D93" s="15">
        <v>25.396039603960396</v>
      </c>
      <c r="E93">
        <v>143</v>
      </c>
      <c r="F93" s="6">
        <v>202</v>
      </c>
      <c r="G93" s="2">
        <v>466935</v>
      </c>
      <c r="H93" s="7">
        <f t="shared" si="15"/>
        <v>2311.5594059405939</v>
      </c>
      <c r="I93" s="2">
        <v>90677.65</v>
      </c>
      <c r="J93" s="2">
        <v>159458.63</v>
      </c>
      <c r="K93" s="2">
        <v>64615.360000000001</v>
      </c>
      <c r="L93" s="2">
        <f t="shared" si="20"/>
        <v>94843.27</v>
      </c>
      <c r="M93" s="2">
        <f t="shared" si="12"/>
        <v>114889.7137319476</v>
      </c>
      <c r="N93" s="2">
        <f t="shared" si="16"/>
        <v>20046.443731947598</v>
      </c>
      <c r="O93" s="14">
        <f t="shared" si="13"/>
        <v>9.3902059050069899E-3</v>
      </c>
      <c r="P93" s="14">
        <v>1.1374956476198017E-2</v>
      </c>
      <c r="Q93" s="16">
        <f t="shared" si="17"/>
        <v>0.82551576567839202</v>
      </c>
      <c r="R93" s="2">
        <v>10100233.26</v>
      </c>
      <c r="S93" s="2">
        <v>5754616.1699999999</v>
      </c>
      <c r="T93" s="7">
        <f t="shared" si="14"/>
        <v>5287681.17</v>
      </c>
      <c r="U93" s="17">
        <f t="shared" si="18"/>
        <v>1.5757375873776128E-2</v>
      </c>
      <c r="V93" s="16">
        <f t="shared" si="19"/>
        <v>0.56865940714528895</v>
      </c>
    </row>
    <row r="94" spans="1:22" x14ac:dyDescent="0.25">
      <c r="A94" s="8">
        <v>2023</v>
      </c>
      <c r="B94" s="5">
        <v>45170</v>
      </c>
      <c r="C94" s="1">
        <v>1.4999999999999999E-2</v>
      </c>
      <c r="D94" s="15">
        <v>27.9</v>
      </c>
      <c r="E94">
        <v>114</v>
      </c>
      <c r="F94" s="6">
        <v>160</v>
      </c>
      <c r="G94" s="2">
        <v>342940</v>
      </c>
      <c r="H94" s="7">
        <f t="shared" si="15"/>
        <v>2143.375</v>
      </c>
      <c r="I94" s="2">
        <v>88215.14</v>
      </c>
      <c r="J94" s="2">
        <v>154252.46</v>
      </c>
      <c r="K94" s="2">
        <v>72954.080000000002</v>
      </c>
      <c r="L94" s="2">
        <f t="shared" si="20"/>
        <v>81298.37999999999</v>
      </c>
      <c r="M94" s="2">
        <f t="shared" si="12"/>
        <v>98672.061548856858</v>
      </c>
      <c r="N94" s="2">
        <f t="shared" si="16"/>
        <v>17373.681548856868</v>
      </c>
      <c r="O94" s="14">
        <f t="shared" si="13"/>
        <v>8.0159809465032549E-3</v>
      </c>
      <c r="P94" s="14">
        <v>9.7290175441113735E-3</v>
      </c>
      <c r="Q94" s="16">
        <f t="shared" si="17"/>
        <v>0.8239250171108019</v>
      </c>
      <c r="R94" s="2">
        <v>10142037.58</v>
      </c>
      <c r="S94" s="2">
        <v>5815945.5</v>
      </c>
      <c r="T94" s="7">
        <f t="shared" si="14"/>
        <v>5473005.5</v>
      </c>
      <c r="U94" s="17">
        <f t="shared" si="18"/>
        <v>1.5167807194892044E-2</v>
      </c>
      <c r="V94" s="16">
        <f t="shared" si="19"/>
        <v>0.57188805935412634</v>
      </c>
    </row>
    <row r="95" spans="1:22" x14ac:dyDescent="0.25">
      <c r="A95" s="8">
        <v>2023</v>
      </c>
      <c r="B95" s="5">
        <v>45200</v>
      </c>
      <c r="C95" s="1">
        <v>1.4999999999999999E-2</v>
      </c>
      <c r="D95" s="15">
        <v>26.169230769230769</v>
      </c>
      <c r="E95">
        <v>95</v>
      </c>
      <c r="F95" s="6">
        <v>130</v>
      </c>
      <c r="G95" s="2">
        <v>219640</v>
      </c>
      <c r="H95" s="7">
        <f t="shared" si="15"/>
        <v>1689.5384615384614</v>
      </c>
      <c r="I95" s="2">
        <v>91814.71</v>
      </c>
      <c r="J95" s="2">
        <v>149032.59</v>
      </c>
      <c r="K95" s="2">
        <v>87260.03</v>
      </c>
      <c r="L95" s="2">
        <f t="shared" si="20"/>
        <v>61772.56</v>
      </c>
      <c r="M95" s="2">
        <f t="shared" si="12"/>
        <v>101221.74033240015</v>
      </c>
      <c r="N95" s="2">
        <f t="shared" si="16"/>
        <v>39449.180332400152</v>
      </c>
      <c r="O95" s="14">
        <f t="shared" si="13"/>
        <v>6.0878503952652213E-3</v>
      </c>
      <c r="P95" s="14">
        <v>9.9756722384831686E-3</v>
      </c>
      <c r="Q95" s="16">
        <f t="shared" si="17"/>
        <v>0.61026968907219203</v>
      </c>
      <c r="R95" s="2">
        <v>10146859.07</v>
      </c>
      <c r="S95" s="2">
        <v>5680364.2699999996</v>
      </c>
      <c r="T95" s="7">
        <f t="shared" si="14"/>
        <v>5460724.2699999996</v>
      </c>
      <c r="U95" s="17">
        <f t="shared" si="18"/>
        <v>1.6163525019848773E-2</v>
      </c>
      <c r="V95" s="16">
        <f t="shared" si="19"/>
        <v>0.61607135727829743</v>
      </c>
    </row>
    <row r="96" spans="1:22" x14ac:dyDescent="0.25">
      <c r="A96" s="8">
        <v>2023</v>
      </c>
      <c r="B96" s="5">
        <v>45231</v>
      </c>
      <c r="C96" s="1">
        <v>1.4999999999999999E-2</v>
      </c>
      <c r="D96" s="15">
        <v>26.18548387096774</v>
      </c>
      <c r="E96">
        <v>102</v>
      </c>
      <c r="F96" s="6">
        <v>124</v>
      </c>
      <c r="G96" s="2">
        <v>221255</v>
      </c>
      <c r="H96" s="7">
        <f t="shared" si="15"/>
        <v>1784.3145161290322</v>
      </c>
      <c r="I96" s="2">
        <v>85393.72</v>
      </c>
      <c r="J96" s="2">
        <v>146339</v>
      </c>
      <c r="K96" s="2">
        <f>224581.5-156122.98</f>
        <v>68458.51999999999</v>
      </c>
      <c r="L96" s="2">
        <f t="shared" si="20"/>
        <v>77880.48000000001</v>
      </c>
      <c r="M96" s="2">
        <f t="shared" si="12"/>
        <v>93683.727208366763</v>
      </c>
      <c r="N96" s="2">
        <f t="shared" si="16"/>
        <v>15803.247208366753</v>
      </c>
      <c r="O96" s="14">
        <f t="shared" si="13"/>
        <v>7.6147238860205012E-3</v>
      </c>
      <c r="P96" s="14">
        <v>9.1598782558219849E-3</v>
      </c>
      <c r="Q96" s="16">
        <f t="shared" si="17"/>
        <v>0.83131278313449319</v>
      </c>
      <c r="R96" s="2">
        <v>10227617.07</v>
      </c>
      <c r="S96" s="2">
        <v>5647087.4199999999</v>
      </c>
      <c r="T96" s="7">
        <f t="shared" si="14"/>
        <v>5425832.4199999999</v>
      </c>
      <c r="U96" s="17">
        <f t="shared" si="18"/>
        <v>1.5121728007532776E-2</v>
      </c>
      <c r="V96" s="16">
        <f t="shared" si="19"/>
        <v>0.58353357614853185</v>
      </c>
    </row>
    <row r="97" spans="1:22" x14ac:dyDescent="0.25">
      <c r="A97" s="8">
        <v>2023</v>
      </c>
      <c r="B97" s="5">
        <v>45261</v>
      </c>
      <c r="C97" s="1">
        <v>1.4999999999999999E-2</v>
      </c>
      <c r="D97" s="15">
        <v>26.407142857142858</v>
      </c>
      <c r="E97">
        <v>115</v>
      </c>
      <c r="F97" s="6">
        <v>140</v>
      </c>
      <c r="G97" s="2">
        <v>252960</v>
      </c>
      <c r="H97" s="7">
        <f t="shared" si="15"/>
        <v>1806.8571428571429</v>
      </c>
      <c r="I97" s="2">
        <v>86216.3</v>
      </c>
      <c r="J97" s="2">
        <v>146868</v>
      </c>
      <c r="K97" s="2">
        <f>960071.93-876295.56</f>
        <v>83776.37</v>
      </c>
      <c r="L97" s="2">
        <f t="shared" si="20"/>
        <v>63091.630000000005</v>
      </c>
      <c r="M97" s="2">
        <f t="shared" si="12"/>
        <v>99986.66228725019</v>
      </c>
      <c r="N97" s="2">
        <f t="shared" si="16"/>
        <v>36895.032287250186</v>
      </c>
      <c r="O97" s="14">
        <f t="shared" si="13"/>
        <v>5.6444555914318684E-3</v>
      </c>
      <c r="P97" s="14">
        <v>8.9452479673750585E-3</v>
      </c>
      <c r="Q97" s="16">
        <f t="shared" si="17"/>
        <v>0.63100046102894203</v>
      </c>
      <c r="R97" s="2">
        <v>11177628.91</v>
      </c>
      <c r="S97" s="2">
        <v>5643370.75</v>
      </c>
      <c r="T97" s="7">
        <f t="shared" si="14"/>
        <v>5390410.75</v>
      </c>
      <c r="U97" s="17">
        <f t="shared" si="18"/>
        <v>1.5277447436888672E-2</v>
      </c>
      <c r="V97" s="16">
        <f t="shared" si="19"/>
        <v>0.58703257346733118</v>
      </c>
    </row>
    <row r="98" spans="1:22" x14ac:dyDescent="0.25">
      <c r="A98" s="8">
        <v>2024</v>
      </c>
      <c r="B98" s="5">
        <v>45292</v>
      </c>
      <c r="C98" s="1">
        <v>1.4999999999999999E-2</v>
      </c>
      <c r="D98" s="15">
        <v>31.74404761904762</v>
      </c>
      <c r="E98">
        <v>145</v>
      </c>
      <c r="F98" s="6">
        <v>168</v>
      </c>
      <c r="G98" s="2">
        <v>306610</v>
      </c>
      <c r="H98" s="7">
        <f t="shared" si="15"/>
        <v>1825.0595238095239</v>
      </c>
      <c r="I98" s="2">
        <v>88199.97</v>
      </c>
      <c r="J98" s="2">
        <v>149673.9</v>
      </c>
      <c r="K98" s="2">
        <v>77140.52</v>
      </c>
      <c r="L98" s="2">
        <f t="shared" si="20"/>
        <v>72533.37999999999</v>
      </c>
      <c r="M98" s="2">
        <f t="shared" ref="M98:M109" si="21">R98*P98</f>
        <v>108049.87555308078</v>
      </c>
      <c r="N98" s="2">
        <f t="shared" si="16"/>
        <v>35516.495553080793</v>
      </c>
      <c r="O98" s="14">
        <f t="shared" ref="O98:O109" si="22">L98/R98</f>
        <v>6.4893462764883877E-3</v>
      </c>
      <c r="P98" s="14">
        <v>9.6669017436581406E-3</v>
      </c>
      <c r="Q98" s="16">
        <f t="shared" si="17"/>
        <v>0.67129535900637949</v>
      </c>
      <c r="R98" s="2">
        <v>11177301.52</v>
      </c>
      <c r="S98" s="2">
        <v>5685325.0999999996</v>
      </c>
      <c r="T98" s="7">
        <f t="shared" ref="T98:T109" si="23">S98-G98</f>
        <v>5378715.0999999996</v>
      </c>
      <c r="U98" s="17">
        <f t="shared" si="18"/>
        <v>1.5513619441041288E-2</v>
      </c>
      <c r="V98" s="16">
        <f t="shared" si="19"/>
        <v>0.58928089666935923</v>
      </c>
    </row>
    <row r="99" spans="1:22" x14ac:dyDescent="0.25">
      <c r="A99" s="8">
        <v>2024</v>
      </c>
      <c r="B99" s="5">
        <v>45323</v>
      </c>
      <c r="C99" s="1">
        <v>1.4999999999999999E-2</v>
      </c>
      <c r="D99" s="15">
        <v>31.147540983606557</v>
      </c>
      <c r="E99">
        <v>108</v>
      </c>
      <c r="F99" s="6">
        <v>122</v>
      </c>
      <c r="G99" s="2">
        <v>181950</v>
      </c>
      <c r="H99" s="7">
        <f t="shared" si="15"/>
        <v>1491.3934426229507</v>
      </c>
      <c r="I99" s="2">
        <v>91527.98</v>
      </c>
      <c r="J99" s="2">
        <v>158344.41</v>
      </c>
      <c r="K99" s="2">
        <v>81547.240000000005</v>
      </c>
      <c r="L99" s="2">
        <f t="shared" si="20"/>
        <v>76797.17</v>
      </c>
      <c r="M99" s="2">
        <f t="shared" si="21"/>
        <v>83965.228814522838</v>
      </c>
      <c r="N99" s="2">
        <f t="shared" si="16"/>
        <v>7168.0588145228394</v>
      </c>
      <c r="O99" s="14">
        <f t="shared" si="22"/>
        <v>7.3188782746619737E-3</v>
      </c>
      <c r="P99" s="14">
        <v>8.0020043576818356E-3</v>
      </c>
      <c r="Q99" s="16">
        <f t="shared" si="17"/>
        <v>0.91463062846697052</v>
      </c>
      <c r="R99" s="2">
        <v>10493024.630000001</v>
      </c>
      <c r="S99" s="2">
        <v>5572486.2400000002</v>
      </c>
      <c r="T99" s="7">
        <f t="shared" si="23"/>
        <v>5390536.2400000002</v>
      </c>
      <c r="U99" s="17">
        <f t="shared" si="18"/>
        <v>1.6424980889679145E-2</v>
      </c>
      <c r="V99" s="16">
        <f t="shared" si="19"/>
        <v>0.57803101479869101</v>
      </c>
    </row>
    <row r="100" spans="1:22" x14ac:dyDescent="0.25">
      <c r="A100" s="8">
        <v>2024</v>
      </c>
      <c r="B100" s="5">
        <v>45352</v>
      </c>
      <c r="C100" s="1">
        <v>1.4999999999999999E-2</v>
      </c>
      <c r="D100" s="15">
        <v>32.833333333333336</v>
      </c>
      <c r="E100">
        <v>97</v>
      </c>
      <c r="F100" s="6">
        <v>108</v>
      </c>
      <c r="G100" s="2">
        <v>159070</v>
      </c>
      <c r="H100" s="7">
        <f t="shared" si="15"/>
        <v>1472.8703703703704</v>
      </c>
      <c r="I100" s="2">
        <v>83090.11</v>
      </c>
      <c r="J100" s="2">
        <v>145183.48000000001</v>
      </c>
      <c r="K100" s="2">
        <v>91159.08</v>
      </c>
      <c r="L100" s="2">
        <f t="shared" si="20"/>
        <v>54024.400000000009</v>
      </c>
      <c r="M100" s="2">
        <f t="shared" si="21"/>
        <v>86656.462126980972</v>
      </c>
      <c r="N100" s="2">
        <f t="shared" si="16"/>
        <v>32632.062126980964</v>
      </c>
      <c r="O100" s="14">
        <f t="shared" si="22"/>
        <v>5.1849192898102102E-3</v>
      </c>
      <c r="P100" s="14">
        <v>8.3167376605550736E-3</v>
      </c>
      <c r="Q100" s="16">
        <f t="shared" si="17"/>
        <v>0.62343186732959421</v>
      </c>
      <c r="R100" s="2">
        <v>10419525.74</v>
      </c>
      <c r="S100" s="2">
        <v>5388558.1200000001</v>
      </c>
      <c r="T100" s="7">
        <f t="shared" si="23"/>
        <v>5229488.12</v>
      </c>
      <c r="U100" s="17">
        <f t="shared" si="18"/>
        <v>1.5419729758802342E-2</v>
      </c>
      <c r="V100" s="16">
        <f t="shared" si="19"/>
        <v>0.57231105081652534</v>
      </c>
    </row>
    <row r="101" spans="1:22" x14ac:dyDescent="0.25">
      <c r="A101" s="8">
        <v>2024</v>
      </c>
      <c r="B101" s="5">
        <v>45383</v>
      </c>
      <c r="C101" s="1">
        <v>1.4999999999999999E-2</v>
      </c>
      <c r="D101" s="15">
        <v>30.031007751937985</v>
      </c>
      <c r="E101">
        <v>108</v>
      </c>
      <c r="F101" s="6">
        <v>129</v>
      </c>
      <c r="G101" s="2">
        <v>255540</v>
      </c>
      <c r="H101" s="7">
        <f t="shared" si="15"/>
        <v>1980.9302325581396</v>
      </c>
      <c r="I101" s="2">
        <v>81987.759999999995</v>
      </c>
      <c r="J101" s="2">
        <v>138416.82999999999</v>
      </c>
      <c r="K101" s="2">
        <v>74705.850000000006</v>
      </c>
      <c r="L101" s="2">
        <f t="shared" si="20"/>
        <v>63710.979999999981</v>
      </c>
      <c r="M101" s="2">
        <f t="shared" si="21"/>
        <v>91737.665578667686</v>
      </c>
      <c r="N101" s="2">
        <f t="shared" si="16"/>
        <v>28026.685578667704</v>
      </c>
      <c r="O101" s="14">
        <f t="shared" si="22"/>
        <v>6.1631427891214452E-3</v>
      </c>
      <c r="P101" s="14">
        <v>8.874331113757794E-3</v>
      </c>
      <c r="Q101" s="16">
        <f t="shared" si="17"/>
        <v>0.69449096614918748</v>
      </c>
      <c r="R101" s="2">
        <v>10337417.48</v>
      </c>
      <c r="S101" s="2">
        <v>5338565.3899999997</v>
      </c>
      <c r="T101" s="7">
        <f t="shared" si="23"/>
        <v>5083025.3899999997</v>
      </c>
      <c r="U101" s="17">
        <f t="shared" si="18"/>
        <v>1.535763899297298E-2</v>
      </c>
      <c r="V101" s="16">
        <f t="shared" si="19"/>
        <v>0.59232508070008538</v>
      </c>
    </row>
    <row r="102" spans="1:22" x14ac:dyDescent="0.25">
      <c r="A102" s="8">
        <v>2024</v>
      </c>
      <c r="B102" s="5">
        <v>45413</v>
      </c>
      <c r="C102" s="1">
        <v>1.4999999999999999E-2</v>
      </c>
      <c r="D102" s="15">
        <v>33.241071428571431</v>
      </c>
      <c r="E102">
        <v>93</v>
      </c>
      <c r="F102" s="6">
        <v>112</v>
      </c>
      <c r="G102" s="2">
        <v>173910</v>
      </c>
      <c r="H102" s="7">
        <f t="shared" si="15"/>
        <v>1552.7678571428571</v>
      </c>
      <c r="I102" s="2">
        <v>79885.460000000006</v>
      </c>
      <c r="J102" s="2">
        <v>139147.54</v>
      </c>
      <c r="K102" s="2">
        <v>70343.679999999993</v>
      </c>
      <c r="L102" s="2">
        <f t="shared" si="20"/>
        <v>68803.860000000015</v>
      </c>
      <c r="M102" s="2">
        <f t="shared" si="21"/>
        <v>89664.788667251865</v>
      </c>
      <c r="N102" s="2">
        <f t="shared" si="16"/>
        <v>20860.92866725185</v>
      </c>
      <c r="O102" s="14">
        <f t="shared" si="22"/>
        <v>6.3877052989046801E-3</v>
      </c>
      <c r="P102" s="14">
        <v>8.3244202533836464E-3</v>
      </c>
      <c r="Q102" s="16">
        <f t="shared" si="17"/>
        <v>0.7673453651391825</v>
      </c>
      <c r="R102" s="2">
        <v>10771295.289999999</v>
      </c>
      <c r="S102" s="2">
        <v>5255041.08</v>
      </c>
      <c r="T102" s="7">
        <f t="shared" si="23"/>
        <v>5081131.08</v>
      </c>
      <c r="U102" s="17">
        <f t="shared" si="18"/>
        <v>1.5201681353935298E-2</v>
      </c>
      <c r="V102" s="16">
        <f t="shared" si="19"/>
        <v>0.57410616098567036</v>
      </c>
    </row>
    <row r="103" spans="1:22" x14ac:dyDescent="0.25">
      <c r="A103" s="8">
        <v>2024</v>
      </c>
      <c r="B103" s="5">
        <v>45444</v>
      </c>
      <c r="C103" s="1">
        <v>1.4999999999999999E-2</v>
      </c>
      <c r="D103" s="15">
        <v>28.32934131736527</v>
      </c>
      <c r="E103">
        <v>130</v>
      </c>
      <c r="F103" s="6">
        <v>167</v>
      </c>
      <c r="G103" s="2">
        <v>370430</v>
      </c>
      <c r="H103" s="7">
        <f t="shared" si="15"/>
        <v>2218.1437125748503</v>
      </c>
      <c r="I103" s="2">
        <v>80880.320000000007</v>
      </c>
      <c r="J103" s="2">
        <v>138154.56</v>
      </c>
      <c r="K103" s="2">
        <v>67429.84</v>
      </c>
      <c r="L103" s="2">
        <f t="shared" si="20"/>
        <v>70724.72</v>
      </c>
      <c r="M103" s="2">
        <f t="shared" si="21"/>
        <v>81962.654770528403</v>
      </c>
      <c r="N103" s="2">
        <f t="shared" si="16"/>
        <v>11237.934770528402</v>
      </c>
      <c r="O103" s="14">
        <f t="shared" si="22"/>
        <v>6.8024774785502154E-3</v>
      </c>
      <c r="P103" s="14">
        <v>7.8833696783628948E-3</v>
      </c>
      <c r="Q103" s="16">
        <f t="shared" si="17"/>
        <v>0.86288957084185047</v>
      </c>
      <c r="R103" s="2">
        <v>10396906.16</v>
      </c>
      <c r="S103" s="2">
        <v>5339478.37</v>
      </c>
      <c r="T103" s="7">
        <f t="shared" si="23"/>
        <v>4969048.37</v>
      </c>
      <c r="U103" s="17">
        <f t="shared" si="18"/>
        <v>1.5147607012405596E-2</v>
      </c>
      <c r="V103" s="16">
        <f t="shared" si="19"/>
        <v>0.58543358974180804</v>
      </c>
    </row>
    <row r="104" spans="1:22" x14ac:dyDescent="0.25">
      <c r="A104" s="8">
        <v>2024</v>
      </c>
      <c r="B104" s="5">
        <v>45474</v>
      </c>
      <c r="C104" s="1">
        <v>1.4999999999999999E-2</v>
      </c>
      <c r="D104" s="15">
        <v>28.658227848101266</v>
      </c>
      <c r="E104">
        <v>117</v>
      </c>
      <c r="F104" s="6">
        <v>158</v>
      </c>
      <c r="G104" s="2">
        <v>412060</v>
      </c>
      <c r="H104" s="7">
        <f t="shared" si="15"/>
        <v>2607.9746835443038</v>
      </c>
      <c r="I104" s="2">
        <v>83746.67</v>
      </c>
      <c r="J104" s="2">
        <v>153406.76999999999</v>
      </c>
      <c r="K104" s="2">
        <v>73327.98</v>
      </c>
      <c r="L104" s="2">
        <f t="shared" si="20"/>
        <v>80078.789999999994</v>
      </c>
      <c r="M104" s="2">
        <f t="shared" si="21"/>
        <v>94834.71295839503</v>
      </c>
      <c r="N104" s="2">
        <f t="shared" si="16"/>
        <v>14755.922958395036</v>
      </c>
      <c r="O104" s="14">
        <f t="shared" si="22"/>
        <v>7.6597753393546726E-3</v>
      </c>
      <c r="P104" s="14">
        <v>9.0712234242487089E-3</v>
      </c>
      <c r="Q104" s="16">
        <f t="shared" si="17"/>
        <v>0.84440377897417573</v>
      </c>
      <c r="R104" s="2">
        <v>10454456.75</v>
      </c>
      <c r="S104" s="2">
        <v>5502440.96</v>
      </c>
      <c r="T104" s="7">
        <f t="shared" si="23"/>
        <v>5090380.96</v>
      </c>
      <c r="U104" s="17">
        <f t="shared" si="18"/>
        <v>1.5219912509520138E-2</v>
      </c>
      <c r="V104" s="16">
        <f t="shared" si="19"/>
        <v>0.54591247830848666</v>
      </c>
    </row>
    <row r="105" spans="1:22" x14ac:dyDescent="0.25">
      <c r="A105" s="8">
        <v>2024</v>
      </c>
      <c r="B105" s="5">
        <v>45505</v>
      </c>
      <c r="C105" s="1">
        <v>1.4999999999999999E-2</v>
      </c>
      <c r="D105" s="15">
        <v>26.972027972027973</v>
      </c>
      <c r="E105">
        <v>106</v>
      </c>
      <c r="F105" s="6">
        <v>143</v>
      </c>
      <c r="G105" s="2">
        <v>298970</v>
      </c>
      <c r="H105" s="7">
        <f t="shared" si="15"/>
        <v>2090.6993006993007</v>
      </c>
      <c r="I105" s="2">
        <v>84000.23</v>
      </c>
      <c r="J105" s="2">
        <v>149707.60999999999</v>
      </c>
      <c r="K105" s="2">
        <v>66299.97</v>
      </c>
      <c r="L105" s="2">
        <f t="shared" si="20"/>
        <v>83407.639999999985</v>
      </c>
      <c r="M105" s="2">
        <f t="shared" si="21"/>
        <v>90269.324724286795</v>
      </c>
      <c r="N105" s="2">
        <f t="shared" si="16"/>
        <v>6861.6847242868098</v>
      </c>
      <c r="O105" s="14">
        <f t="shared" si="22"/>
        <v>8.0156909711606404E-3</v>
      </c>
      <c r="P105" s="14">
        <v>8.6751167059184731E-3</v>
      </c>
      <c r="Q105" s="16">
        <f t="shared" si="17"/>
        <v>0.92398652869903763</v>
      </c>
      <c r="R105" s="2">
        <v>10405545.859999999</v>
      </c>
      <c r="S105" s="2">
        <v>5532976.54</v>
      </c>
      <c r="T105" s="7">
        <f t="shared" si="23"/>
        <v>5234006.54</v>
      </c>
      <c r="U105" s="17">
        <f t="shared" si="18"/>
        <v>1.5181743387619712E-2</v>
      </c>
      <c r="V105" s="16">
        <f t="shared" si="19"/>
        <v>0.56109525761582868</v>
      </c>
    </row>
    <row r="106" spans="1:22" x14ac:dyDescent="0.25">
      <c r="A106" s="8">
        <v>2024</v>
      </c>
      <c r="B106" s="5">
        <v>45536</v>
      </c>
      <c r="C106" s="1">
        <v>1.4999999999999999E-2</v>
      </c>
      <c r="D106" s="15">
        <v>27.666666666666668</v>
      </c>
      <c r="E106">
        <v>112</v>
      </c>
      <c r="F106" s="6">
        <v>171</v>
      </c>
      <c r="G106" s="2">
        <v>274055</v>
      </c>
      <c r="H106" s="7">
        <f t="shared" si="15"/>
        <v>1602.6608187134502</v>
      </c>
      <c r="I106" s="2">
        <v>83090.210000000006</v>
      </c>
      <c r="J106" s="2">
        <v>134840.35</v>
      </c>
      <c r="K106" s="2">
        <v>73314.070000000007</v>
      </c>
      <c r="L106" s="2">
        <f t="shared" si="20"/>
        <v>61526.28</v>
      </c>
      <c r="M106" s="2">
        <f t="shared" si="21"/>
        <v>86964.256376614794</v>
      </c>
      <c r="N106" s="2">
        <f t="shared" si="16"/>
        <v>25437.976376614795</v>
      </c>
      <c r="O106" s="14">
        <f t="shared" si="22"/>
        <v>5.9086492260696779E-3</v>
      </c>
      <c r="P106" s="14">
        <v>8.35157409379228E-3</v>
      </c>
      <c r="Q106" s="16">
        <f t="shared" si="17"/>
        <v>0.70748929000840377</v>
      </c>
      <c r="R106" s="2">
        <v>10412918.02</v>
      </c>
      <c r="S106" s="2">
        <v>5509642.0700000003</v>
      </c>
      <c r="T106" s="7">
        <f t="shared" si="23"/>
        <v>5235587.07</v>
      </c>
      <c r="U106" s="17">
        <f t="shared" si="18"/>
        <v>1.5080872576537445E-2</v>
      </c>
      <c r="V106" s="16">
        <f t="shared" si="19"/>
        <v>0.61621176450520931</v>
      </c>
    </row>
    <row r="107" spans="1:22" x14ac:dyDescent="0.25">
      <c r="A107" s="8">
        <v>2024</v>
      </c>
      <c r="B107" s="5">
        <v>45566</v>
      </c>
      <c r="C107" s="1">
        <v>1.4999999999999999E-2</v>
      </c>
      <c r="D107" s="15">
        <v>26.238095238095237</v>
      </c>
      <c r="E107">
        <v>147</v>
      </c>
      <c r="F107" s="6">
        <v>189</v>
      </c>
      <c r="G107" s="2">
        <v>395080</v>
      </c>
      <c r="H107" s="7">
        <f t="shared" si="15"/>
        <v>2090.3703703703704</v>
      </c>
      <c r="I107" s="2">
        <v>90145.58</v>
      </c>
      <c r="J107" s="2">
        <v>152452.85</v>
      </c>
      <c r="K107" s="2">
        <v>77615.070000000007</v>
      </c>
      <c r="L107" s="2">
        <f t="shared" si="20"/>
        <v>74837.78</v>
      </c>
      <c r="M107" s="2">
        <f t="shared" si="21"/>
        <v>97268.1738962487</v>
      </c>
      <c r="N107" s="2">
        <f t="shared" si="16"/>
        <v>22430.393896248701</v>
      </c>
      <c r="O107" s="14">
        <f t="shared" si="22"/>
        <v>7.139671909464634E-3</v>
      </c>
      <c r="P107" s="14">
        <v>9.2795757550794278E-3</v>
      </c>
      <c r="Q107" s="16">
        <f t="shared" si="17"/>
        <v>0.76939637090160518</v>
      </c>
      <c r="R107" s="2">
        <v>10481963.449999999</v>
      </c>
      <c r="S107" s="2">
        <v>5659503.1699999999</v>
      </c>
      <c r="T107" s="7">
        <f t="shared" si="23"/>
        <v>5264423.17</v>
      </c>
      <c r="U107" s="17">
        <f t="shared" si="18"/>
        <v>1.592817908077963E-2</v>
      </c>
      <c r="V107" s="16">
        <f t="shared" si="19"/>
        <v>0.59130137613039047</v>
      </c>
    </row>
    <row r="108" spans="1:22" x14ac:dyDescent="0.25">
      <c r="A108" s="8">
        <v>2024</v>
      </c>
      <c r="B108" s="5">
        <v>45597</v>
      </c>
      <c r="C108" s="1">
        <v>1.4999999999999999E-2</v>
      </c>
      <c r="D108" s="15">
        <v>24.668965517241379</v>
      </c>
      <c r="E108">
        <v>115</v>
      </c>
      <c r="F108" s="6">
        <v>145</v>
      </c>
      <c r="G108" s="2">
        <v>292410</v>
      </c>
      <c r="H108" s="7">
        <f t="shared" si="15"/>
        <v>2016.6206896551723</v>
      </c>
      <c r="I108" s="2">
        <v>85279.91</v>
      </c>
      <c r="J108" s="2">
        <v>138818.01999999999</v>
      </c>
      <c r="K108" s="2">
        <v>96972.67</v>
      </c>
      <c r="L108" s="2">
        <f t="shared" si="20"/>
        <v>41845.349999999991</v>
      </c>
      <c r="M108" s="2">
        <f t="shared" si="21"/>
        <v>82776.458687389939</v>
      </c>
      <c r="N108" s="2">
        <f t="shared" si="16"/>
        <v>40931.108687389948</v>
      </c>
      <c r="O108" s="14">
        <f t="shared" si="22"/>
        <v>4.0087436726840503E-3</v>
      </c>
      <c r="P108" s="14">
        <v>7.9299039202747057E-3</v>
      </c>
      <c r="Q108" s="16">
        <f t="shared" si="17"/>
        <v>0.50552235096250453</v>
      </c>
      <c r="R108" s="2">
        <v>10438519.75</v>
      </c>
      <c r="S108" s="2">
        <v>5675400.6699999999</v>
      </c>
      <c r="T108" s="7">
        <f t="shared" si="23"/>
        <v>5382990.6699999999</v>
      </c>
      <c r="U108" s="17">
        <f t="shared" si="18"/>
        <v>1.5026236024319319E-2</v>
      </c>
      <c r="V108" s="16">
        <f t="shared" si="19"/>
        <v>0.61432881696482933</v>
      </c>
    </row>
    <row r="109" spans="1:22" x14ac:dyDescent="0.25">
      <c r="A109" s="8">
        <v>2024</v>
      </c>
      <c r="B109" s="5">
        <v>45627</v>
      </c>
      <c r="C109" s="1">
        <v>1.4999999999999999E-2</v>
      </c>
      <c r="D109" s="15">
        <v>23.398496240601503</v>
      </c>
      <c r="E109">
        <v>107</v>
      </c>
      <c r="F109" s="6">
        <v>133</v>
      </c>
      <c r="G109" s="2">
        <v>225435</v>
      </c>
      <c r="H109" s="7">
        <f t="shared" si="15"/>
        <v>1695</v>
      </c>
      <c r="I109" s="2">
        <v>85852.11</v>
      </c>
      <c r="J109" s="2">
        <v>144804.29999999999</v>
      </c>
      <c r="K109" s="2">
        <f>910164.95-825684.3</f>
        <v>84480.649999999907</v>
      </c>
      <c r="L109" s="2">
        <f t="shared" si="20"/>
        <v>60323.650000000081</v>
      </c>
      <c r="M109" s="2">
        <f t="shared" si="21"/>
        <v>105263.05642081253</v>
      </c>
      <c r="N109" s="2">
        <f t="shared" si="16"/>
        <v>44939.406420812447</v>
      </c>
      <c r="O109" s="14">
        <f t="shared" si="22"/>
        <v>5.3378007337890514E-3</v>
      </c>
      <c r="P109" s="14">
        <v>9.3143107189948005E-3</v>
      </c>
      <c r="Q109" s="16">
        <f t="shared" si="17"/>
        <v>0.57307522744582717</v>
      </c>
      <c r="R109" s="2">
        <v>11301218.050000001</v>
      </c>
      <c r="S109" s="2">
        <v>5670013.1100000003</v>
      </c>
      <c r="T109" s="7">
        <f t="shared" si="23"/>
        <v>5444578.1100000003</v>
      </c>
      <c r="U109" s="17">
        <f t="shared" si="18"/>
        <v>1.5141430598914435E-2</v>
      </c>
      <c r="V109" s="16">
        <f t="shared" si="19"/>
        <v>0.59288370580155425</v>
      </c>
    </row>
    <row r="110" spans="1:22" x14ac:dyDescent="0.25">
      <c r="F110" s="2"/>
      <c r="H110" s="7"/>
    </row>
  </sheetData>
  <conditionalFormatting sqref="N2:N109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5C08-C9C7-427A-ADF2-0599178F7CB6}">
  <dimension ref="A1:G10"/>
  <sheetViews>
    <sheetView workbookViewId="0">
      <selection activeCell="I15" sqref="I15"/>
    </sheetView>
  </sheetViews>
  <sheetFormatPr defaultRowHeight="15" x14ac:dyDescent="0.25"/>
  <cols>
    <col min="3" max="3" width="12" style="10" bestFit="1" customWidth="1"/>
    <col min="6" max="6" width="13.28515625" style="2" bestFit="1" customWidth="1"/>
    <col min="7" max="7" width="14" style="2" bestFit="1" customWidth="1"/>
  </cols>
  <sheetData>
    <row r="1" spans="1:7" x14ac:dyDescent="0.25">
      <c r="A1" t="s">
        <v>3</v>
      </c>
      <c r="B1" t="s">
        <v>0</v>
      </c>
      <c r="C1" s="10" t="s">
        <v>5</v>
      </c>
      <c r="D1" t="s">
        <v>1</v>
      </c>
      <c r="E1" t="s">
        <v>6</v>
      </c>
      <c r="F1" s="2" t="s">
        <v>2</v>
      </c>
      <c r="G1" s="2" t="s">
        <v>4</v>
      </c>
    </row>
    <row r="2" spans="1:7" x14ac:dyDescent="0.25">
      <c r="A2" s="3">
        <v>2016</v>
      </c>
      <c r="B2" s="12">
        <v>1.7500000000000002E-2</v>
      </c>
      <c r="C2" s="11">
        <v>20.924778969079028</v>
      </c>
      <c r="D2" s="3">
        <v>1649</v>
      </c>
      <c r="E2" s="3">
        <v>2201</v>
      </c>
      <c r="F2" s="4">
        <v>3922726</v>
      </c>
      <c r="G2" s="4">
        <v>1782.2471603816448</v>
      </c>
    </row>
    <row r="3" spans="1:7" x14ac:dyDescent="0.25">
      <c r="A3" s="3">
        <v>2017</v>
      </c>
      <c r="B3" s="12">
        <v>1.7500000000000002E-2</v>
      </c>
      <c r="C3" s="11">
        <v>23.336109977400771</v>
      </c>
      <c r="D3" s="3">
        <v>1075</v>
      </c>
      <c r="E3" s="3">
        <v>1622</v>
      </c>
      <c r="F3" s="4">
        <v>3443614.16</v>
      </c>
      <c r="G3" s="4">
        <v>2123.0666831072749</v>
      </c>
    </row>
    <row r="4" spans="1:7" x14ac:dyDescent="0.25">
      <c r="A4" s="3">
        <v>2018</v>
      </c>
      <c r="B4" s="12">
        <v>1.7500000000000002E-2</v>
      </c>
      <c r="C4" s="11">
        <v>24.110173872603941</v>
      </c>
      <c r="D4" s="3">
        <v>937</v>
      </c>
      <c r="E4" s="3">
        <v>1511</v>
      </c>
      <c r="F4" s="4">
        <v>3312483.8</v>
      </c>
      <c r="G4" s="4">
        <v>2192.2460622104563</v>
      </c>
    </row>
    <row r="5" spans="1:7" x14ac:dyDescent="0.25">
      <c r="A5" s="3">
        <v>2019</v>
      </c>
      <c r="B5" s="12">
        <v>1.7500000000000002E-2</v>
      </c>
      <c r="C5" s="11">
        <v>28.058148499726968</v>
      </c>
      <c r="D5" s="3">
        <v>916</v>
      </c>
      <c r="E5" s="3">
        <v>1394</v>
      </c>
      <c r="F5" s="4">
        <v>3036548.46</v>
      </c>
      <c r="G5" s="4">
        <v>2178.2987517934002</v>
      </c>
    </row>
    <row r="6" spans="1:7" x14ac:dyDescent="0.25">
      <c r="A6" s="3">
        <v>2020</v>
      </c>
      <c r="B6" s="12">
        <v>1.7500000000000002E-2</v>
      </c>
      <c r="C6" s="11">
        <v>30.684430561175954</v>
      </c>
      <c r="D6" s="3">
        <v>609</v>
      </c>
      <c r="E6" s="3">
        <v>888</v>
      </c>
      <c r="F6" s="4">
        <v>1782325.42</v>
      </c>
      <c r="G6" s="4">
        <v>2007.1232207207206</v>
      </c>
    </row>
    <row r="7" spans="1:7" x14ac:dyDescent="0.25">
      <c r="A7" s="3">
        <v>2021</v>
      </c>
      <c r="B7" s="13">
        <v>1.4999999999999999E-2</v>
      </c>
      <c r="C7" s="11">
        <v>28.746860706013745</v>
      </c>
      <c r="D7" s="3">
        <v>1006</v>
      </c>
      <c r="E7" s="3">
        <v>1397</v>
      </c>
      <c r="F7" s="4">
        <v>3026389.51</v>
      </c>
      <c r="G7" s="4">
        <v>2166.3489692197563</v>
      </c>
    </row>
    <row r="8" spans="1:7" x14ac:dyDescent="0.25">
      <c r="A8" s="3">
        <v>2022</v>
      </c>
      <c r="B8" s="12">
        <v>1.4999999999999999E-2</v>
      </c>
      <c r="C8" s="11">
        <v>29.12532772509984</v>
      </c>
      <c r="D8" s="3">
        <v>1087</v>
      </c>
      <c r="E8" s="3">
        <v>1523</v>
      </c>
      <c r="F8" s="4">
        <v>3366950</v>
      </c>
      <c r="G8" s="4">
        <v>2210.7353906762969</v>
      </c>
    </row>
    <row r="9" spans="1:7" x14ac:dyDescent="0.25">
      <c r="A9" s="3">
        <v>2023</v>
      </c>
      <c r="B9" s="12">
        <v>1.4999999999999999E-2</v>
      </c>
      <c r="C9" s="11">
        <v>26.25573612720839</v>
      </c>
      <c r="D9" s="3">
        <v>1288</v>
      </c>
      <c r="E9" s="3">
        <v>1843</v>
      </c>
      <c r="F9" s="4">
        <v>3744180</v>
      </c>
      <c r="G9" s="4">
        <v>2031.5680954964732</v>
      </c>
    </row>
    <row r="10" spans="1:7" x14ac:dyDescent="0.25">
      <c r="A10" s="3">
        <v>2024</v>
      </c>
      <c r="B10" s="12">
        <v>1.4999999999999999E-2</v>
      </c>
      <c r="C10" s="11">
        <v>28.744068493049681</v>
      </c>
      <c r="D10" s="3">
        <v>1385</v>
      </c>
      <c r="E10" s="3">
        <v>1745</v>
      </c>
      <c r="F10" s="4">
        <v>3345520</v>
      </c>
      <c r="G10" s="4">
        <v>1917.2034383954156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Liberação de empréstimo - MÊs</vt:lpstr>
      <vt:lpstr>Liberação empréstimo- 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Nascimento</dc:creator>
  <cp:lastModifiedBy>Bruno 2</cp:lastModifiedBy>
  <dcterms:created xsi:type="dcterms:W3CDTF">2025-02-24T18:11:38Z</dcterms:created>
  <dcterms:modified xsi:type="dcterms:W3CDTF">2025-03-06T17:52:14Z</dcterms:modified>
</cp:coreProperties>
</file>