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/>
  <c r="H10" i="1"/>
  <c r="B10" i="1"/>
  <c r="D8" i="1"/>
  <c r="F8" i="1"/>
  <c r="H8" i="1"/>
  <c r="B8" i="1"/>
  <c r="D6" i="1"/>
  <c r="F6" i="1"/>
  <c r="H6" i="1"/>
  <c r="B6" i="1"/>
  <c r="D4" i="1"/>
  <c r="F4" i="1"/>
  <c r="H4" i="1"/>
  <c r="B4" i="1"/>
  <c r="N10" i="1"/>
  <c r="S9" i="1"/>
  <c r="R9" i="1"/>
  <c r="R10" i="1" s="1"/>
  <c r="Q9" i="1"/>
  <c r="P9" i="1"/>
  <c r="P10" i="1" s="1"/>
  <c r="O9" i="1"/>
  <c r="N9" i="1"/>
  <c r="M9" i="1"/>
  <c r="L9" i="1"/>
  <c r="L10" i="1" s="1"/>
  <c r="R8" i="1"/>
  <c r="P8" i="1"/>
  <c r="N8" i="1"/>
  <c r="L8" i="1"/>
  <c r="R6" i="1"/>
  <c r="P6" i="1"/>
  <c r="N6" i="1"/>
  <c r="L6" i="1"/>
  <c r="R4" i="1"/>
  <c r="P4" i="1"/>
  <c r="N4" i="1"/>
  <c r="L4" i="1"/>
  <c r="L16" i="1"/>
  <c r="B11" i="1" l="1"/>
  <c r="B12" i="1" s="1"/>
  <c r="B13" i="1" s="1"/>
  <c r="B14" i="1" s="1"/>
  <c r="B15" i="1" s="1"/>
  <c r="F11" i="1"/>
  <c r="F12" i="1" s="1"/>
  <c r="F13" i="1" s="1"/>
  <c r="F14" i="1" s="1"/>
  <c r="F15" i="1" s="1"/>
  <c r="H11" i="1"/>
  <c r="H12" i="1" s="1"/>
  <c r="H13" i="1" s="1"/>
  <c r="H14" i="1" s="1"/>
  <c r="H15" i="1" s="1"/>
  <c r="D11" i="1" l="1"/>
  <c r="D12" i="1" s="1"/>
  <c r="B16" i="1"/>
  <c r="B18" i="1" s="1"/>
  <c r="L21" i="1" s="1"/>
  <c r="D13" i="1" l="1"/>
  <c r="D14" i="1" s="1"/>
  <c r="D15" i="1" s="1"/>
  <c r="B19" i="1" s="1"/>
  <c r="B17" i="1"/>
  <c r="B20" i="1" l="1"/>
  <c r="B21" i="1" s="1"/>
  <c r="N21" i="1" s="1"/>
</calcChain>
</file>

<file path=xl/sharedStrings.xml><?xml version="1.0" encoding="utf-8"?>
<sst xmlns="http://schemas.openxmlformats.org/spreadsheetml/2006/main" count="49" uniqueCount="34">
  <si>
    <t>测量次数</t>
  </si>
  <si>
    <t>平均值</t>
    <phoneticPr fontId="1" type="noConversion"/>
  </si>
  <si>
    <t>θ1</t>
    <phoneticPr fontId="1" type="noConversion"/>
  </si>
  <si>
    <t>分</t>
    <phoneticPr fontId="1" type="noConversion"/>
  </si>
  <si>
    <t>度</t>
    <phoneticPr fontId="1" type="noConversion"/>
  </si>
  <si>
    <t>θ1'</t>
    <phoneticPr fontId="1" type="noConversion"/>
  </si>
  <si>
    <t>θ2</t>
    <phoneticPr fontId="1" type="noConversion"/>
  </si>
  <si>
    <t>θ2'</t>
    <phoneticPr fontId="1" type="noConversion"/>
  </si>
  <si>
    <t>变成度2</t>
    <phoneticPr fontId="1" type="noConversion"/>
  </si>
  <si>
    <t>老规矩，黄色为输入，蓝色为写在报告上的数据</t>
    <phoneticPr fontId="1" type="noConversion"/>
  </si>
  <si>
    <t>需要注意的是，输入数据的度与分是分开写的，不然excel无法计算</t>
    <phoneticPr fontId="1" type="noConversion"/>
  </si>
  <si>
    <r>
      <t>uA</t>
    </r>
    <r>
      <rPr>
        <b/>
        <sz val="11"/>
        <color theme="1"/>
        <rFont val="等线"/>
        <family val="3"/>
        <charset val="134"/>
      </rPr>
      <t>θ</t>
    </r>
    <phoneticPr fontId="1" type="noConversion"/>
  </si>
  <si>
    <t>σθ</t>
    <phoneticPr fontId="1" type="noConversion"/>
  </si>
  <si>
    <t>σθ未开方</t>
    <phoneticPr fontId="1" type="noConversion"/>
  </si>
  <si>
    <t>uθ0.95未开方</t>
    <phoneticPr fontId="1" type="noConversion"/>
  </si>
  <si>
    <t>uθ0.95</t>
    <phoneticPr fontId="1" type="noConversion"/>
  </si>
  <si>
    <t>δmin</t>
    <phoneticPr fontId="1" type="noConversion"/>
  </si>
  <si>
    <t>Uδmin</t>
    <phoneticPr fontId="1" type="noConversion"/>
  </si>
  <si>
    <t>折射率n平均</t>
    <phoneticPr fontId="1" type="noConversion"/>
  </si>
  <si>
    <t>顶角A</t>
    <phoneticPr fontId="1" type="noConversion"/>
  </si>
  <si>
    <t>Ua0.95</t>
    <phoneticPr fontId="1" type="noConversion"/>
  </si>
  <si>
    <t>不确定度（Un0.95/n平均）平方</t>
    <phoneticPr fontId="1" type="noConversion"/>
  </si>
  <si>
    <t>Un0.95</t>
    <phoneticPr fontId="1" type="noConversion"/>
  </si>
  <si>
    <t>折射率表达式</t>
    <phoneticPr fontId="1" type="noConversion"/>
  </si>
  <si>
    <t>±</t>
    <phoneticPr fontId="1" type="noConversion"/>
  </si>
  <si>
    <t>蓝色我没标全，但是各个符号与报告上一致，就很清楚，迫于时间压力于是没标</t>
    <phoneticPr fontId="1" type="noConversion"/>
  </si>
  <si>
    <t>变成弧度1</t>
    <phoneticPr fontId="1" type="noConversion"/>
  </si>
  <si>
    <t>变成弧度2</t>
    <phoneticPr fontId="1" type="noConversion"/>
  </si>
  <si>
    <t>变成弧度3</t>
    <phoneticPr fontId="1" type="noConversion"/>
  </si>
  <si>
    <t>变成弧度平均</t>
    <phoneticPr fontId="1" type="noConversion"/>
  </si>
  <si>
    <t>变成度1</t>
    <phoneticPr fontId="1" type="noConversion"/>
  </si>
  <si>
    <t>变成度3</t>
    <phoneticPr fontId="1" type="noConversion"/>
  </si>
  <si>
    <t>变成度平均</t>
    <phoneticPr fontId="1" type="noConversion"/>
  </si>
  <si>
    <t>produced by 胡雅妮 2020.3.19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</si>
</sst>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6" zoomScaleNormal="100" workbookViewId="0">
      <selection activeCell="A25" sqref="A25:I25"/>
    </sheetView>
  </sheetViews>
  <sheetFormatPr defaultColWidth="15.77734375" defaultRowHeight="30" customHeight="1" x14ac:dyDescent="0.25"/>
  <cols>
    <col min="1" max="16384" width="15.77734375" style="1"/>
  </cols>
  <sheetData>
    <row r="1" spans="1:19" ht="30" customHeight="1" x14ac:dyDescent="0.25">
      <c r="A1" s="2" t="s">
        <v>0</v>
      </c>
      <c r="B1" s="23" t="s">
        <v>2</v>
      </c>
      <c r="C1" s="24"/>
      <c r="D1" s="23" t="s">
        <v>5</v>
      </c>
      <c r="E1" s="24"/>
      <c r="F1" s="23" t="s">
        <v>6</v>
      </c>
      <c r="G1" s="24"/>
      <c r="H1" s="23" t="s">
        <v>7</v>
      </c>
      <c r="I1" s="24"/>
    </row>
    <row r="2" spans="1:19" ht="30" customHeight="1" x14ac:dyDescent="0.25">
      <c r="A2" s="3"/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K2" s="14"/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</row>
    <row r="3" spans="1:19" ht="30" customHeight="1" x14ac:dyDescent="0.25">
      <c r="A3" s="2"/>
      <c r="B3" s="5"/>
      <c r="C3" s="6"/>
      <c r="D3" s="5"/>
      <c r="E3" s="6"/>
      <c r="F3" s="5"/>
      <c r="G3" s="6"/>
      <c r="H3" s="5"/>
      <c r="I3" s="6"/>
      <c r="K3" s="13">
        <v>1</v>
      </c>
      <c r="L3" s="5">
        <v>98</v>
      </c>
      <c r="M3" s="6">
        <v>4</v>
      </c>
      <c r="N3" s="5">
        <v>278</v>
      </c>
      <c r="O3" s="6">
        <v>4</v>
      </c>
      <c r="P3" s="5">
        <v>149</v>
      </c>
      <c r="Q3" s="6">
        <v>30</v>
      </c>
      <c r="R3" s="5">
        <v>329</v>
      </c>
      <c r="S3" s="6">
        <v>30</v>
      </c>
    </row>
    <row r="4" spans="1:19" ht="30" customHeight="1" x14ac:dyDescent="0.25">
      <c r="A4" s="3" t="s">
        <v>26</v>
      </c>
      <c r="B4" s="17">
        <f>RADIANS(L4)</f>
        <v>1.7115862197891059</v>
      </c>
      <c r="C4" s="25"/>
      <c r="D4" s="17">
        <f t="shared" ref="D4" si="0">RADIANS(N4)</f>
        <v>4.8531788733788987</v>
      </c>
      <c r="E4" s="25"/>
      <c r="F4" s="17">
        <f t="shared" ref="F4" si="1">RADIANS(P4)</f>
        <v>2.6092672317315229</v>
      </c>
      <c r="G4" s="25"/>
      <c r="H4" s="17">
        <f t="shared" ref="H4" si="2">RADIANS(R4)</f>
        <v>5.750859885321316</v>
      </c>
      <c r="I4" s="25"/>
      <c r="K4" s="14" t="s">
        <v>30</v>
      </c>
      <c r="L4" s="17">
        <f>L3+M3/60</f>
        <v>98.066666666666663</v>
      </c>
      <c r="M4" s="25"/>
      <c r="N4" s="17">
        <f>N3+O3/60</f>
        <v>278.06666666666666</v>
      </c>
      <c r="O4" s="25"/>
      <c r="P4" s="17">
        <f>P3+Q3/60</f>
        <v>149.5</v>
      </c>
      <c r="Q4" s="25"/>
      <c r="R4" s="24">
        <f>R3+S3/60</f>
        <v>329.5</v>
      </c>
      <c r="S4" s="24"/>
    </row>
    <row r="5" spans="1:19" ht="30" customHeight="1" x14ac:dyDescent="0.25">
      <c r="A5" s="2"/>
      <c r="B5" s="5"/>
      <c r="C5" s="6"/>
      <c r="D5" s="5"/>
      <c r="E5" s="6"/>
      <c r="F5" s="5"/>
      <c r="G5" s="6"/>
      <c r="H5" s="5"/>
      <c r="I5" s="6"/>
      <c r="K5" s="13">
        <v>2</v>
      </c>
      <c r="L5" s="5">
        <v>98</v>
      </c>
      <c r="M5" s="6">
        <v>4</v>
      </c>
      <c r="N5" s="5">
        <v>278</v>
      </c>
      <c r="O5" s="6">
        <v>4</v>
      </c>
      <c r="P5" s="5">
        <v>149</v>
      </c>
      <c r="Q5" s="6">
        <v>29</v>
      </c>
      <c r="R5" s="5">
        <v>329</v>
      </c>
      <c r="S5" s="6">
        <v>28</v>
      </c>
    </row>
    <row r="6" spans="1:19" ht="30" customHeight="1" x14ac:dyDescent="0.25">
      <c r="A6" s="3" t="s">
        <v>27</v>
      </c>
      <c r="B6" s="17">
        <f>RADIANS(L6)</f>
        <v>1.7115862197891059</v>
      </c>
      <c r="C6" s="18"/>
      <c r="D6" s="17">
        <f t="shared" ref="D6" si="3">RADIANS(N6)</f>
        <v>4.8531788733788987</v>
      </c>
      <c r="E6" s="18"/>
      <c r="F6" s="17">
        <f t="shared" ref="F6" si="4">RADIANS(P6)</f>
        <v>2.6089763435228566</v>
      </c>
      <c r="G6" s="18"/>
      <c r="H6" s="17">
        <f t="shared" ref="H6" si="5">RADIANS(R6)</f>
        <v>5.7502781089039843</v>
      </c>
      <c r="I6" s="18"/>
      <c r="K6" s="14" t="s">
        <v>8</v>
      </c>
      <c r="L6" s="17">
        <f>L5+M5/60</f>
        <v>98.066666666666663</v>
      </c>
      <c r="M6" s="25"/>
      <c r="N6" s="17">
        <f>N5+O5/60</f>
        <v>278.06666666666666</v>
      </c>
      <c r="O6" s="25"/>
      <c r="P6" s="17">
        <f>P5+Q5/60</f>
        <v>149.48333333333332</v>
      </c>
      <c r="Q6" s="25"/>
      <c r="R6" s="24">
        <f>R5+S5/60</f>
        <v>329.46666666666664</v>
      </c>
      <c r="S6" s="24"/>
    </row>
    <row r="7" spans="1:19" ht="30" customHeight="1" x14ac:dyDescent="0.25">
      <c r="A7" s="2"/>
      <c r="B7" s="5"/>
      <c r="C7" s="6"/>
      <c r="D7" s="5"/>
      <c r="E7" s="6"/>
      <c r="F7" s="5"/>
      <c r="G7" s="6"/>
      <c r="H7" s="5"/>
      <c r="I7" s="6"/>
      <c r="K7" s="13">
        <v>3</v>
      </c>
      <c r="L7" s="5">
        <v>98</v>
      </c>
      <c r="M7" s="6">
        <v>5</v>
      </c>
      <c r="N7" s="5">
        <v>278</v>
      </c>
      <c r="O7" s="6">
        <v>4</v>
      </c>
      <c r="P7" s="5">
        <v>149</v>
      </c>
      <c r="Q7" s="6">
        <v>30</v>
      </c>
      <c r="R7" s="5">
        <v>329</v>
      </c>
      <c r="S7" s="6">
        <v>29</v>
      </c>
    </row>
    <row r="8" spans="1:19" ht="30" customHeight="1" x14ac:dyDescent="0.25">
      <c r="A8" s="3" t="s">
        <v>28</v>
      </c>
      <c r="B8" s="17">
        <f>RADIANS(L8)</f>
        <v>1.7118771079977715</v>
      </c>
      <c r="C8" s="25"/>
      <c r="D8" s="17">
        <f t="shared" ref="D8" si="6">RADIANS(N8)</f>
        <v>4.8531788733788987</v>
      </c>
      <c r="E8" s="25"/>
      <c r="F8" s="17">
        <f t="shared" ref="F8" si="7">RADIANS(P8)</f>
        <v>2.6092672317315229</v>
      </c>
      <c r="G8" s="25"/>
      <c r="H8" s="17">
        <f t="shared" ref="H8" si="8">RADIANS(R8)</f>
        <v>5.7505689971126506</v>
      </c>
      <c r="I8" s="25"/>
      <c r="K8" s="14" t="s">
        <v>31</v>
      </c>
      <c r="L8" s="17">
        <f>L7+M7/60</f>
        <v>98.083333333333329</v>
      </c>
      <c r="M8" s="25"/>
      <c r="N8" s="17">
        <f>N7+O7/60</f>
        <v>278.06666666666666</v>
      </c>
      <c r="O8" s="25"/>
      <c r="P8" s="17">
        <f>P7+Q7/60</f>
        <v>149.5</v>
      </c>
      <c r="Q8" s="25"/>
      <c r="R8" s="24">
        <f>R7+S7/60</f>
        <v>329.48333333333335</v>
      </c>
      <c r="S8" s="24"/>
    </row>
    <row r="9" spans="1:19" ht="30" customHeight="1" x14ac:dyDescent="0.25">
      <c r="A9" s="3" t="s">
        <v>1</v>
      </c>
      <c r="B9" s="3"/>
      <c r="C9" s="3"/>
      <c r="D9" s="3"/>
      <c r="E9" s="3"/>
      <c r="F9" s="3"/>
      <c r="G9" s="3"/>
      <c r="H9" s="3"/>
      <c r="I9" s="3"/>
      <c r="K9" s="14" t="s">
        <v>1</v>
      </c>
      <c r="L9" s="14">
        <f t="shared" ref="L9:S9" si="9">(L3+L5+L7)/3</f>
        <v>98</v>
      </c>
      <c r="M9" s="14">
        <f t="shared" si="9"/>
        <v>4.333333333333333</v>
      </c>
      <c r="N9" s="14">
        <f t="shared" si="9"/>
        <v>278</v>
      </c>
      <c r="O9" s="14">
        <f t="shared" si="9"/>
        <v>4</v>
      </c>
      <c r="P9" s="14">
        <f t="shared" si="9"/>
        <v>149</v>
      </c>
      <c r="Q9" s="14">
        <f t="shared" si="9"/>
        <v>29.666666666666668</v>
      </c>
      <c r="R9" s="14">
        <f t="shared" si="9"/>
        <v>329</v>
      </c>
      <c r="S9" s="14">
        <f t="shared" si="9"/>
        <v>29</v>
      </c>
    </row>
    <row r="10" spans="1:19" ht="30" customHeight="1" x14ac:dyDescent="0.25">
      <c r="A10" s="3" t="s">
        <v>29</v>
      </c>
      <c r="B10" s="17">
        <f>(B4+B6+B8)/3</f>
        <v>1.7116831825253278</v>
      </c>
      <c r="C10" s="18"/>
      <c r="D10" s="17">
        <f t="shared" ref="D10:I10" si="10">(D4+D6+D8)/3</f>
        <v>4.8531788733788987</v>
      </c>
      <c r="E10" s="18"/>
      <c r="F10" s="17">
        <f t="shared" ref="F10:I10" si="11">(F4+F6+F8)/3</f>
        <v>2.6091702689953009</v>
      </c>
      <c r="G10" s="18"/>
      <c r="H10" s="17">
        <f t="shared" ref="H10:I10" si="12">(H4+H6+H8)/3</f>
        <v>5.7505689971126506</v>
      </c>
      <c r="I10" s="18"/>
      <c r="K10" s="14" t="s">
        <v>32</v>
      </c>
      <c r="L10" s="17">
        <f>L9+M9/60</f>
        <v>98.072222222222223</v>
      </c>
      <c r="M10" s="18"/>
      <c r="N10" s="17">
        <f>N9+O9/60</f>
        <v>278.06666666666666</v>
      </c>
      <c r="O10" s="18"/>
      <c r="P10" s="17">
        <f>P9+Q9/60</f>
        <v>149.49444444444444</v>
      </c>
      <c r="Q10" s="18"/>
      <c r="R10" s="17">
        <f>R9+S9/60</f>
        <v>329.48333333333335</v>
      </c>
      <c r="S10" s="18"/>
    </row>
    <row r="11" spans="1:19" ht="30" customHeight="1" x14ac:dyDescent="0.25">
      <c r="A11" s="7" t="s">
        <v>13</v>
      </c>
      <c r="B11" s="17">
        <f>((B4-B10)*(B4-B10)+(B6-B10)*(B6-B10)+(B8-B10)*(B8-B10))/2</f>
        <v>2.8205316646899597E-8</v>
      </c>
      <c r="C11" s="18"/>
      <c r="D11" s="17">
        <f>((D4-D10)*(D4-D10)+(D6-D10)*(D6-D10)+(D8-D10)*(D8-D10))/2</f>
        <v>0</v>
      </c>
      <c r="E11" s="18"/>
      <c r="F11" s="17">
        <f t="shared" ref="F11" si="13">((F4-F10)*(F4-F10)+(F6-F10)*(F6-F10)+(F8-F10)*(F8-F10))/2</f>
        <v>2.820531664702878E-8</v>
      </c>
      <c r="G11" s="18"/>
      <c r="H11" s="17">
        <f t="shared" ref="H11" si="14">((H4-H10)*(H4-H10)+(H6-H10)*(H6-H10)+(H8-H10)*(H8-H10))/2</f>
        <v>8.4615949940827971E-8</v>
      </c>
      <c r="I11" s="18"/>
    </row>
    <row r="12" spans="1:19" ht="30" customHeight="1" x14ac:dyDescent="0.25">
      <c r="A12" s="7" t="s">
        <v>12</v>
      </c>
      <c r="B12" s="17">
        <f>SQRT(B11)</f>
        <v>1.6794438557718921E-4</v>
      </c>
      <c r="C12" s="18"/>
      <c r="D12" s="17">
        <f t="shared" ref="D12" si="15">SQRT(D11)</f>
        <v>0</v>
      </c>
      <c r="E12" s="18"/>
      <c r="F12" s="17">
        <f>SQRT(F11)</f>
        <v>1.6794438557757381E-4</v>
      </c>
      <c r="G12" s="18"/>
      <c r="H12" s="17">
        <f t="shared" ref="H12" si="16">SQRT(H11)</f>
        <v>2.9088820866585152E-4</v>
      </c>
      <c r="I12" s="18"/>
    </row>
    <row r="13" spans="1:19" ht="30" customHeight="1" x14ac:dyDescent="0.25">
      <c r="A13" s="3" t="s">
        <v>11</v>
      </c>
      <c r="B13" s="17">
        <f>B12/SQRT(3)</f>
        <v>9.6962736221876497E-5</v>
      </c>
      <c r="C13" s="18"/>
      <c r="D13" s="17">
        <f>D12/SQRT(3)</f>
        <v>0</v>
      </c>
      <c r="E13" s="18"/>
      <c r="F13" s="17">
        <f>F12/SQRT(3)</f>
        <v>9.6962736222098542E-5</v>
      </c>
      <c r="G13" s="18"/>
      <c r="H13" s="17">
        <f>H12/SQRT(3)</f>
        <v>1.6794438557731742E-4</v>
      </c>
      <c r="I13" s="18"/>
    </row>
    <row r="14" spans="1:19" ht="30" customHeight="1" x14ac:dyDescent="0.25">
      <c r="A14" s="8" t="s">
        <v>14</v>
      </c>
      <c r="B14" s="17">
        <f>(4.3*B13)*(4.3*B13)+(1.96*0.017/3)*(1.96*0.017/3)</f>
        <v>1.2353188321271154E-4</v>
      </c>
      <c r="C14" s="18"/>
      <c r="D14" s="17">
        <f t="shared" ref="D14" si="17">(4.3*D13)*(4.3*D13)+(1.96*0.017/3)*(1.96*0.017/3)</f>
        <v>1.2335804444444447E-4</v>
      </c>
      <c r="E14" s="18"/>
      <c r="F14" s="17">
        <f t="shared" ref="F14" si="18">(4.3*F13)*(4.3*F13)+(1.96*0.017/3)*(1.96*0.017/3)</f>
        <v>1.2353188321271232E-4</v>
      </c>
      <c r="G14" s="18"/>
      <c r="H14" s="17">
        <f t="shared" ref="H14" si="19">(4.3*H13)*(4.3*H13)+(1.96*0.017/3)*(1.96*0.017/3)</f>
        <v>1.2387956074924643E-4</v>
      </c>
      <c r="I14" s="18"/>
    </row>
    <row r="15" spans="1:19" ht="30" customHeight="1" x14ac:dyDescent="0.25">
      <c r="A15" s="8" t="s">
        <v>15</v>
      </c>
      <c r="B15" s="17">
        <f>SQRT(B14)</f>
        <v>1.1114489786432463E-2</v>
      </c>
      <c r="C15" s="18"/>
      <c r="D15" s="17">
        <f t="shared" ref="D15" si="20">SQRT(D14)</f>
        <v>1.1106666666666667E-2</v>
      </c>
      <c r="E15" s="18"/>
      <c r="F15" s="17">
        <f t="shared" ref="F15" si="21">SQRT(F14)</f>
        <v>1.1114489786432499E-2</v>
      </c>
      <c r="G15" s="18"/>
      <c r="H15" s="17">
        <f t="shared" ref="H15" si="22">SQRT(H14)</f>
        <v>1.1130119529872374E-2</v>
      </c>
      <c r="I15" s="18"/>
    </row>
    <row r="16" spans="1:19" ht="30" customHeight="1" x14ac:dyDescent="0.25">
      <c r="A16" s="7" t="s">
        <v>16</v>
      </c>
      <c r="B16" s="20">
        <f>(ABS(B10-F10)+ABS(D10-H10))/2</f>
        <v>0.89743860510186246</v>
      </c>
      <c r="C16" s="21"/>
      <c r="D16" s="21"/>
      <c r="E16" s="21"/>
      <c r="F16" s="21"/>
      <c r="G16" s="21"/>
      <c r="H16" s="21"/>
      <c r="I16" s="22"/>
      <c r="K16" s="11" t="s">
        <v>19</v>
      </c>
      <c r="L16" s="11">
        <f>RADIANS(59.975)</f>
        <v>1.0467612188835991</v>
      </c>
    </row>
    <row r="17" spans="1:14" ht="30" customHeight="1" x14ac:dyDescent="0.25">
      <c r="A17" s="7" t="s">
        <v>17</v>
      </c>
      <c r="B17" s="19">
        <f>(SQRT((B12*B12+D12*D12+F12*F12+H12*H12)))/2</f>
        <v>1.8776753129518716E-4</v>
      </c>
      <c r="C17" s="19"/>
      <c r="D17" s="19"/>
      <c r="E17" s="19"/>
      <c r="F17" s="19"/>
      <c r="G17" s="19"/>
      <c r="H17" s="19"/>
      <c r="I17" s="19"/>
    </row>
    <row r="18" spans="1:14" ht="30" customHeight="1" x14ac:dyDescent="0.25">
      <c r="A18" s="9" t="s">
        <v>18</v>
      </c>
      <c r="B18" s="19">
        <f>(SIN((L16+B16)/2))/(SIN(L16/2))</f>
        <v>1.6527665242816403</v>
      </c>
      <c r="C18" s="19"/>
      <c r="D18" s="19"/>
      <c r="E18" s="19"/>
      <c r="F18" s="19"/>
      <c r="G18" s="19"/>
      <c r="H18" s="19"/>
      <c r="I18" s="19"/>
    </row>
    <row r="19" spans="1:14" ht="30" customHeight="1" x14ac:dyDescent="0.25">
      <c r="A19" s="10" t="s">
        <v>20</v>
      </c>
      <c r="B19" s="19">
        <f>(B15+D15+F15+H15)/4</f>
        <v>1.1116441442351001E-2</v>
      </c>
      <c r="C19" s="19"/>
      <c r="D19" s="19"/>
      <c r="E19" s="19"/>
      <c r="F19" s="19"/>
      <c r="G19" s="19"/>
      <c r="H19" s="19"/>
      <c r="I19" s="19"/>
    </row>
    <row r="20" spans="1:14" ht="30" customHeight="1" x14ac:dyDescent="0.25">
      <c r="A20" s="10" t="s">
        <v>21</v>
      </c>
      <c r="B20" s="19">
        <f>(B17/2/TAN((B16+L16)/2))*(B17/2/TAN((B16+L16)/2))+((1/2/TAN((B16+L16)/2)-1/2/TAN(L16/2))*B19)*((1/2/TAN((B16+L16)/2)-1/2/TAN(L16/2))*B19)</f>
        <v>3.4109900981974881E-5</v>
      </c>
      <c r="C20" s="19"/>
      <c r="D20" s="19"/>
      <c r="E20" s="19"/>
      <c r="F20" s="19"/>
      <c r="G20" s="19"/>
      <c r="H20" s="19"/>
      <c r="I20" s="19"/>
    </row>
    <row r="21" spans="1:14" ht="30" customHeight="1" x14ac:dyDescent="0.25">
      <c r="A21" s="10" t="s">
        <v>22</v>
      </c>
      <c r="B21" s="28">
        <f>SQRT(B20)*B18</f>
        <v>9.6527650886997999E-3</v>
      </c>
      <c r="C21" s="28"/>
      <c r="D21" s="28"/>
      <c r="E21" s="28"/>
      <c r="F21" s="28"/>
      <c r="G21" s="28"/>
      <c r="H21" s="28"/>
      <c r="I21" s="28"/>
      <c r="K21" s="12" t="s">
        <v>23</v>
      </c>
      <c r="L21" s="12">
        <f>B18</f>
        <v>1.6527665242816403</v>
      </c>
      <c r="M21" s="12" t="s">
        <v>24</v>
      </c>
      <c r="N21" s="12">
        <f>B21</f>
        <v>9.6527650886997999E-3</v>
      </c>
    </row>
    <row r="24" spans="1:14" ht="30" customHeight="1" x14ac:dyDescent="0.25">
      <c r="A24" s="29" t="s">
        <v>9</v>
      </c>
      <c r="B24" s="30"/>
      <c r="C24" s="30"/>
      <c r="D24" s="30"/>
      <c r="E24" s="30"/>
      <c r="F24" s="30"/>
      <c r="G24" s="30"/>
      <c r="H24" s="30"/>
      <c r="I24" s="30"/>
    </row>
    <row r="25" spans="1:14" ht="30" customHeight="1" x14ac:dyDescent="0.25">
      <c r="A25" s="26" t="s">
        <v>10</v>
      </c>
      <c r="B25" s="27"/>
      <c r="C25" s="27"/>
      <c r="D25" s="27"/>
      <c r="E25" s="27"/>
      <c r="F25" s="27"/>
      <c r="G25" s="27"/>
      <c r="H25" s="27"/>
      <c r="I25" s="27"/>
    </row>
    <row r="26" spans="1:14" ht="30" customHeight="1" x14ac:dyDescent="0.25">
      <c r="A26" s="26" t="s">
        <v>25</v>
      </c>
      <c r="B26" s="27"/>
      <c r="C26" s="27"/>
      <c r="D26" s="27"/>
      <c r="E26" s="27"/>
      <c r="F26" s="27"/>
      <c r="G26" s="27"/>
      <c r="H26" s="27"/>
      <c r="I26" s="27"/>
    </row>
    <row r="27" spans="1:14" ht="30" customHeight="1" thickBot="1" x14ac:dyDescent="0.3">
      <c r="A27" s="15" t="s">
        <v>33</v>
      </c>
      <c r="B27" s="16"/>
      <c r="C27" s="16"/>
      <c r="D27" s="16"/>
      <c r="E27" s="16"/>
      <c r="F27" s="16"/>
      <c r="G27" s="16"/>
      <c r="H27" s="16"/>
      <c r="I27" s="16"/>
    </row>
    <row r="28" spans="1:14" ht="30" customHeight="1" thickTop="1" x14ac:dyDescent="0.25"/>
  </sheetData>
  <mergeCells count="66">
    <mergeCell ref="L10:M10"/>
    <mergeCell ref="N10:O10"/>
    <mergeCell ref="P10:Q10"/>
    <mergeCell ref="R10:S10"/>
    <mergeCell ref="N6:O6"/>
    <mergeCell ref="P6:Q6"/>
    <mergeCell ref="R6:S6"/>
    <mergeCell ref="L8:M8"/>
    <mergeCell ref="N8:O8"/>
    <mergeCell ref="P8:Q8"/>
    <mergeCell ref="R8:S8"/>
    <mergeCell ref="L4:M4"/>
    <mergeCell ref="N4:O4"/>
    <mergeCell ref="P4:Q4"/>
    <mergeCell ref="R4:S4"/>
    <mergeCell ref="L6:M6"/>
    <mergeCell ref="B10:C10"/>
    <mergeCell ref="D10:E10"/>
    <mergeCell ref="F10:G10"/>
    <mergeCell ref="H10:I10"/>
    <mergeCell ref="B19:I19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B1:C1"/>
    <mergeCell ref="D1:E1"/>
    <mergeCell ref="F1:G1"/>
    <mergeCell ref="H1:I1"/>
    <mergeCell ref="B8:C8"/>
    <mergeCell ref="D8:E8"/>
    <mergeCell ref="F8:G8"/>
    <mergeCell ref="H8:I8"/>
    <mergeCell ref="B4:C4"/>
    <mergeCell ref="D4:E4"/>
    <mergeCell ref="F4:G4"/>
    <mergeCell ref="H4:I4"/>
    <mergeCell ref="B6:C6"/>
    <mergeCell ref="D6:E6"/>
    <mergeCell ref="F6:G6"/>
    <mergeCell ref="H6:I6"/>
    <mergeCell ref="H13:I13"/>
    <mergeCell ref="B14:C14"/>
    <mergeCell ref="D14:E14"/>
    <mergeCell ref="F14:G14"/>
    <mergeCell ref="H14:I14"/>
    <mergeCell ref="A27:I27"/>
    <mergeCell ref="B15:C15"/>
    <mergeCell ref="D15:E15"/>
    <mergeCell ref="B18:I18"/>
    <mergeCell ref="F15:G15"/>
    <mergeCell ref="H15:I15"/>
    <mergeCell ref="B17:I17"/>
    <mergeCell ref="B16:I16"/>
    <mergeCell ref="A26:I26"/>
    <mergeCell ref="B20:I20"/>
    <mergeCell ref="B21:I21"/>
    <mergeCell ref="A24:I24"/>
    <mergeCell ref="A25:I2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2020-03-19T07:05:29Z</dcterms:modified>
</cp:coreProperties>
</file>