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8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1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2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14.xml" ContentType="application/vnd.openxmlformats-officedocument.drawing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15.xml" ContentType="application/vnd.openxmlformats-officedocument.drawing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16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drawings/drawing17.xml" ContentType="application/vnd.openxmlformats-officedocument.drawing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drawings/drawing18.xml" ContentType="application/vnd.openxmlformats-officedocument.drawing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drawings/drawing19.xml" ContentType="application/vnd.openxmlformats-officedocument.drawing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drawings/drawing20.xml" ContentType="application/vnd.openxmlformats-officedocument.drawing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drawings/drawing21.xml" ContentType="application/vnd.openxmlformats-officedocument.drawing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drawings/drawing22.xml" ContentType="application/vnd.openxmlformats-officedocument.drawing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drawings/drawing23.xml" ContentType="application/vnd.openxmlformats-officedocument.drawing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24.xml" ContentType="application/vnd.openxmlformats-officedocument.drawing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drawings/drawing25.xml" ContentType="application/vnd.openxmlformats-officedocument.drawing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drawings/drawing26.xml" ContentType="application/vnd.openxmlformats-officedocument.drawing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roject_U01ES028669\"/>
    </mc:Choice>
  </mc:AlternateContent>
  <xr:revisionPtr revIDLastSave="0" documentId="13_ncr:1_{61C85894-D418-4466-9990-847BB1BABE2F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EXPERIMENTAL-GRGIC-FINLAY-2004" sheetId="13" r:id="rId1"/>
    <sheet name="TABLE" sheetId="45" r:id="rId2"/>
    <sheet name="AVERAGE_ALL_DATA" sheetId="55" r:id="rId3"/>
    <sheet name="PD01-18LPM" sheetId="30" r:id="rId4"/>
    <sheet name="PD01_45LPM" sheetId="32" r:id="rId5"/>
    <sheet name="PD07_45LPM" sheetId="39" r:id="rId6"/>
    <sheet name="PD07_18LPM" sheetId="33" r:id="rId7"/>
    <sheet name="PD03_18LPM" sheetId="34" r:id="rId8"/>
    <sheet name="PD03_45LPM" sheetId="38" r:id="rId9"/>
    <sheet name="PD02_18LPM" sheetId="35" r:id="rId10"/>
    <sheet name="PD02_45LPM" sheetId="36" r:id="rId11"/>
    <sheet name="PD08_18LPM" sheetId="40" r:id="rId12"/>
    <sheet name="PD08_45LPM" sheetId="41" r:id="rId13"/>
    <sheet name="PD20-18LPM" sheetId="42" r:id="rId14"/>
    <sheet name="PD20-45LPM" sheetId="43" r:id="rId15"/>
    <sheet name="PD21-18LPM" sheetId="44" r:id="rId16"/>
    <sheet name="PD21-45LPM" sheetId="46" r:id="rId17"/>
    <sheet name="PD09-18LPM" sheetId="47" r:id="rId18"/>
    <sheet name="PD09-45LPM" sheetId="48" r:id="rId19"/>
    <sheet name="PD19-18LPM" sheetId="49" r:id="rId20"/>
    <sheet name="PD19-45LPM" sheetId="50" r:id="rId21"/>
    <sheet name="PD10-18LPM" sheetId="51" r:id="rId22"/>
    <sheet name="PD10-45LPM" sheetId="52" r:id="rId23"/>
    <sheet name="PD13-18LPM" sheetId="53" r:id="rId24"/>
    <sheet name="PD13-45LPM" sheetId="54" r:id="rId25"/>
  </sheets>
  <externalReferences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55" l="1" a="1"/>
  <c r="B102" i="55" s="1"/>
  <c r="B101" i="55" a="1"/>
  <c r="B101" i="55" s="1"/>
  <c r="B100" i="55" a="1"/>
  <c r="B100" i="55" s="1"/>
  <c r="B99" i="55" a="1"/>
  <c r="B99" i="55" s="1"/>
  <c r="B98" i="55" a="1"/>
  <c r="B98" i="55" s="1"/>
  <c r="B97" i="55" a="1"/>
  <c r="B97" i="55" s="1"/>
  <c r="B96" i="55" a="1"/>
  <c r="B96" i="55" s="1"/>
  <c r="B95" i="55" a="1"/>
  <c r="B95" i="55" s="1"/>
  <c r="B94" i="55" a="1"/>
  <c r="B94" i="55" s="1"/>
  <c r="B93" i="55" a="1"/>
  <c r="B93" i="55" s="1"/>
  <c r="B92" i="55" a="1"/>
  <c r="B92" i="55" s="1"/>
  <c r="B91" i="55" a="1"/>
  <c r="B91" i="55" s="1"/>
  <c r="B90" i="55" a="1"/>
  <c r="B90" i="55" s="1"/>
  <c r="B89" i="55" a="1"/>
  <c r="B89" i="55" s="1"/>
  <c r="B88" i="55" a="1"/>
  <c r="B88" i="55" s="1"/>
  <c r="B87" i="55" a="1"/>
  <c r="B87" i="55" s="1"/>
  <c r="B86" i="55" a="1"/>
  <c r="B86" i="55" s="1"/>
  <c r="B85" i="55" a="1"/>
  <c r="B85" i="55" s="1"/>
  <c r="B84" i="55" a="1"/>
  <c r="B84" i="55" s="1"/>
  <c r="B83" i="55" a="1"/>
  <c r="B83" i="55" s="1"/>
  <c r="B82" i="55" a="1"/>
  <c r="B82" i="55" s="1"/>
  <c r="B81" i="55" a="1"/>
  <c r="B81" i="55" s="1"/>
  <c r="B77" i="55" a="1"/>
  <c r="B77" i="55" s="1"/>
  <c r="B76" i="55" a="1"/>
  <c r="B76" i="55" s="1"/>
  <c r="B75" i="55" a="1"/>
  <c r="B75" i="55" s="1"/>
  <c r="B74" i="55" a="1"/>
  <c r="B74" i="55" s="1"/>
  <c r="B73" i="55" a="1"/>
  <c r="B73" i="55" s="1"/>
  <c r="B72" i="55" a="1"/>
  <c r="B72" i="55" s="1"/>
  <c r="B71" i="55" a="1"/>
  <c r="B71" i="55" s="1"/>
  <c r="B70" i="55" a="1"/>
  <c r="B70" i="55" s="1"/>
  <c r="B69" i="55" a="1"/>
  <c r="B69" i="55" s="1"/>
  <c r="B68" i="55" a="1"/>
  <c r="B68" i="55" s="1"/>
  <c r="B67" i="55" a="1"/>
  <c r="B67" i="55" s="1"/>
  <c r="B66" i="55" a="1"/>
  <c r="B66" i="55" s="1"/>
  <c r="B65" i="55" a="1"/>
  <c r="B65" i="55" s="1"/>
  <c r="B64" i="55" a="1"/>
  <c r="B64" i="55" s="1"/>
  <c r="B63" i="55" a="1"/>
  <c r="B63" i="55" s="1"/>
  <c r="B62" i="55" a="1"/>
  <c r="B62" i="55" s="1"/>
  <c r="B61" i="55" a="1"/>
  <c r="B61" i="55" s="1"/>
  <c r="B60" i="55" a="1"/>
  <c r="B60" i="55" s="1"/>
  <c r="B59" i="55" a="1"/>
  <c r="B59" i="55" s="1"/>
  <c r="B58" i="55" a="1"/>
  <c r="B58" i="55" s="1"/>
  <c r="B57" i="55" a="1"/>
  <c r="B57" i="55" s="1"/>
  <c r="B56" i="55" a="1"/>
  <c r="B56" i="55" s="1"/>
  <c r="B52" i="55" a="1"/>
  <c r="B52" i="55" s="1"/>
  <c r="B51" i="55" a="1"/>
  <c r="B51" i="55" s="1"/>
  <c r="B50" i="55" a="1"/>
  <c r="B50" i="55" s="1"/>
  <c r="B49" i="55" a="1"/>
  <c r="B49" i="55" s="1"/>
  <c r="B48" i="55" a="1"/>
  <c r="B48" i="55" s="1"/>
  <c r="B47" i="55" a="1"/>
  <c r="B47" i="55" s="1"/>
  <c r="C100" i="54"/>
  <c r="D100" i="54"/>
  <c r="E100" i="54"/>
  <c r="F100" i="54"/>
  <c r="G100" i="54"/>
  <c r="H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B100" i="54"/>
  <c r="C99" i="54"/>
  <c r="C98" i="54"/>
  <c r="C93" i="54"/>
  <c r="C91" i="54"/>
  <c r="C92" i="54"/>
  <c r="C90" i="54"/>
  <c r="C100" i="53"/>
  <c r="D100" i="53"/>
  <c r="E100" i="53"/>
  <c r="F100" i="53"/>
  <c r="G100" i="53"/>
  <c r="H100" i="53"/>
  <c r="I100" i="53"/>
  <c r="J100" i="53"/>
  <c r="K100" i="53"/>
  <c r="L100" i="53"/>
  <c r="M100" i="53"/>
  <c r="N100" i="53"/>
  <c r="O100" i="53"/>
  <c r="P100" i="53"/>
  <c r="Q100" i="53"/>
  <c r="R100" i="53"/>
  <c r="S100" i="53"/>
  <c r="T100" i="53"/>
  <c r="U100" i="53"/>
  <c r="V100" i="53"/>
  <c r="W100" i="53"/>
  <c r="X100" i="53"/>
  <c r="Y100" i="53"/>
  <c r="Z100" i="53"/>
  <c r="AA100" i="53"/>
  <c r="AB100" i="53"/>
  <c r="AC100" i="53"/>
  <c r="AD100" i="53"/>
  <c r="AE100" i="53"/>
  <c r="B100" i="53"/>
  <c r="C99" i="53"/>
  <c r="C98" i="53"/>
  <c r="C93" i="53"/>
  <c r="C91" i="53"/>
  <c r="C90" i="53"/>
  <c r="C92" i="53"/>
  <c r="C99" i="52"/>
  <c r="D99" i="52"/>
  <c r="E99" i="52"/>
  <c r="F99" i="52"/>
  <c r="G99" i="52"/>
  <c r="H99" i="52"/>
  <c r="I99" i="52"/>
  <c r="J99" i="52"/>
  <c r="K99" i="52"/>
  <c r="L99" i="52"/>
  <c r="M99" i="52"/>
  <c r="N99" i="52"/>
  <c r="O99" i="52"/>
  <c r="P99" i="52"/>
  <c r="Q99" i="52"/>
  <c r="R99" i="52"/>
  <c r="S99" i="52"/>
  <c r="T99" i="52"/>
  <c r="U99" i="52"/>
  <c r="V99" i="52"/>
  <c r="W99" i="52"/>
  <c r="X99" i="52"/>
  <c r="Y99" i="52"/>
  <c r="Z99" i="52"/>
  <c r="AA99" i="52"/>
  <c r="AB99" i="52"/>
  <c r="AC99" i="52"/>
  <c r="AD99" i="52"/>
  <c r="AE99" i="52"/>
  <c r="B99" i="52"/>
  <c r="C98" i="52"/>
  <c r="C97" i="52"/>
  <c r="C92" i="52"/>
  <c r="C90" i="52"/>
  <c r="C91" i="52"/>
  <c r="C89" i="52"/>
  <c r="C99" i="51"/>
  <c r="D99" i="51"/>
  <c r="E99" i="51"/>
  <c r="F99" i="51"/>
  <c r="G99" i="51"/>
  <c r="H99" i="51"/>
  <c r="I99" i="51"/>
  <c r="J99" i="51"/>
  <c r="K99" i="51"/>
  <c r="L99" i="51"/>
  <c r="M99" i="51"/>
  <c r="N99" i="51"/>
  <c r="O99" i="51"/>
  <c r="P99" i="51"/>
  <c r="Q99" i="51"/>
  <c r="R99" i="51"/>
  <c r="S99" i="51"/>
  <c r="T99" i="51"/>
  <c r="U99" i="51"/>
  <c r="V99" i="51"/>
  <c r="W99" i="51"/>
  <c r="X99" i="51"/>
  <c r="Y99" i="51"/>
  <c r="Z99" i="51"/>
  <c r="AA99" i="51"/>
  <c r="AB99" i="51"/>
  <c r="AC99" i="51"/>
  <c r="AD99" i="51"/>
  <c r="AE99" i="51"/>
  <c r="B99" i="51"/>
  <c r="C98" i="51"/>
  <c r="C97" i="51"/>
  <c r="C92" i="51"/>
  <c r="C90" i="51"/>
  <c r="C89" i="51"/>
  <c r="C91" i="51"/>
  <c r="C99" i="50" l="1"/>
  <c r="D99" i="50"/>
  <c r="E99" i="50"/>
  <c r="F99" i="50"/>
  <c r="G99" i="50"/>
  <c r="H99" i="50"/>
  <c r="I99" i="50"/>
  <c r="J99" i="50"/>
  <c r="K99" i="50"/>
  <c r="L99" i="50"/>
  <c r="M99" i="50"/>
  <c r="N99" i="50"/>
  <c r="O99" i="50"/>
  <c r="P99" i="50"/>
  <c r="Q99" i="50"/>
  <c r="R99" i="50"/>
  <c r="S99" i="50"/>
  <c r="T99" i="50"/>
  <c r="U99" i="50"/>
  <c r="V99" i="50"/>
  <c r="W99" i="50"/>
  <c r="X99" i="50"/>
  <c r="Y99" i="50"/>
  <c r="Z99" i="50"/>
  <c r="AA99" i="50"/>
  <c r="AB99" i="50"/>
  <c r="AC99" i="50"/>
  <c r="AD99" i="50"/>
  <c r="AE99" i="50"/>
  <c r="B99" i="50"/>
  <c r="C98" i="50"/>
  <c r="C97" i="50"/>
  <c r="C92" i="50"/>
  <c r="C90" i="50"/>
  <c r="C89" i="50"/>
  <c r="C99" i="49"/>
  <c r="D99" i="49"/>
  <c r="E99" i="49"/>
  <c r="F99" i="49"/>
  <c r="G99" i="49"/>
  <c r="H99" i="49"/>
  <c r="I99" i="49"/>
  <c r="J99" i="49"/>
  <c r="K99" i="49"/>
  <c r="L99" i="49"/>
  <c r="M99" i="49"/>
  <c r="N99" i="49"/>
  <c r="O99" i="49"/>
  <c r="P99" i="49"/>
  <c r="Q99" i="49"/>
  <c r="R99" i="49"/>
  <c r="S99" i="49"/>
  <c r="T99" i="49"/>
  <c r="U99" i="49"/>
  <c r="V99" i="49"/>
  <c r="W99" i="49"/>
  <c r="X99" i="49"/>
  <c r="Y99" i="49"/>
  <c r="Z99" i="49"/>
  <c r="AA99" i="49"/>
  <c r="AB99" i="49"/>
  <c r="AC99" i="49"/>
  <c r="AD99" i="49"/>
  <c r="AE99" i="49"/>
  <c r="B99" i="49"/>
  <c r="C98" i="49"/>
  <c r="C97" i="49"/>
  <c r="C92" i="49"/>
  <c r="C90" i="49"/>
  <c r="C89" i="49"/>
  <c r="C91" i="49"/>
  <c r="B46" i="55" a="1"/>
  <c r="B46" i="55" s="1"/>
  <c r="B45" i="55" a="1"/>
  <c r="B45" i="55" s="1"/>
  <c r="B44" i="55" a="1"/>
  <c r="B44" i="55" s="1"/>
  <c r="B43" i="55" a="1"/>
  <c r="B43" i="55" s="1"/>
  <c r="B42" i="55" a="1"/>
  <c r="B42" i="55" s="1"/>
  <c r="B41" i="55" a="1"/>
  <c r="B41" i="55" s="1"/>
  <c r="B40" i="55" a="1"/>
  <c r="B40" i="55" s="1"/>
  <c r="B39" i="55" a="1"/>
  <c r="B39" i="55" s="1"/>
  <c r="B38" i="55" a="1"/>
  <c r="B38" i="55" s="1"/>
  <c r="B37" i="55" a="1"/>
  <c r="B37" i="55" s="1"/>
  <c r="B36" i="55" a="1"/>
  <c r="B36" i="55" s="1"/>
  <c r="B35" i="55" a="1"/>
  <c r="B35" i="55" s="1"/>
  <c r="B34" i="55" a="1"/>
  <c r="B34" i="55" s="1"/>
  <c r="B33" i="55" a="1"/>
  <c r="B33" i="55" s="1"/>
  <c r="B32" i="55" a="1"/>
  <c r="B32" i="55" s="1"/>
  <c r="B31" i="55" a="1"/>
  <c r="B31" i="55" s="1"/>
  <c r="M104" i="30" l="1"/>
  <c r="L104" i="30"/>
  <c r="K104" i="30"/>
  <c r="B106" i="30" s="1"/>
  <c r="J104" i="30"/>
  <c r="J103" i="30"/>
  <c r="I104" i="30"/>
  <c r="I103" i="30"/>
  <c r="H104" i="30"/>
  <c r="H103" i="30"/>
  <c r="G104" i="30"/>
  <c r="G103" i="30"/>
  <c r="F104" i="30"/>
  <c r="F103" i="30"/>
  <c r="E104" i="30"/>
  <c r="E103" i="30"/>
  <c r="D104" i="30"/>
  <c r="D103" i="30"/>
  <c r="C104" i="30"/>
  <c r="C103" i="30"/>
  <c r="C33" i="54"/>
  <c r="D33" i="54"/>
  <c r="E33" i="54"/>
  <c r="F33" i="54"/>
  <c r="G33" i="54"/>
  <c r="H33" i="54"/>
  <c r="I33" i="54"/>
  <c r="J33" i="54"/>
  <c r="K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B33" i="54"/>
  <c r="C33" i="52"/>
  <c r="D33" i="52"/>
  <c r="E33" i="52"/>
  <c r="F33" i="52"/>
  <c r="G33" i="52"/>
  <c r="H33" i="52"/>
  <c r="I33" i="52"/>
  <c r="J33" i="52"/>
  <c r="K33" i="52"/>
  <c r="L33" i="52"/>
  <c r="M33" i="52"/>
  <c r="N33" i="52"/>
  <c r="O33" i="52"/>
  <c r="P33" i="52"/>
  <c r="Q33" i="52"/>
  <c r="R33" i="52"/>
  <c r="S33" i="52"/>
  <c r="T33" i="52"/>
  <c r="U33" i="52"/>
  <c r="V33" i="52"/>
  <c r="W33" i="52"/>
  <c r="X33" i="52"/>
  <c r="Y33" i="52"/>
  <c r="Z33" i="52"/>
  <c r="AA33" i="52"/>
  <c r="AB33" i="52"/>
  <c r="AC33" i="52"/>
  <c r="AD33" i="52"/>
  <c r="AE33" i="52"/>
  <c r="B33" i="52"/>
  <c r="C33" i="50"/>
  <c r="D33" i="50"/>
  <c r="E33" i="50"/>
  <c r="F33" i="50"/>
  <c r="G33" i="50"/>
  <c r="H33" i="50"/>
  <c r="I33" i="50"/>
  <c r="J33" i="50"/>
  <c r="K33" i="50"/>
  <c r="L33" i="50"/>
  <c r="M33" i="50"/>
  <c r="N33" i="50"/>
  <c r="O33" i="50"/>
  <c r="P33" i="50"/>
  <c r="Q33" i="50"/>
  <c r="R33" i="50"/>
  <c r="S33" i="50"/>
  <c r="T33" i="50"/>
  <c r="U33" i="50"/>
  <c r="V33" i="50"/>
  <c r="W33" i="50"/>
  <c r="X33" i="50"/>
  <c r="Y33" i="50"/>
  <c r="Z33" i="50"/>
  <c r="AA33" i="50"/>
  <c r="AB33" i="50"/>
  <c r="AC33" i="50"/>
  <c r="AD33" i="50"/>
  <c r="AE33" i="50"/>
  <c r="B33" i="50"/>
  <c r="C93" i="48"/>
  <c r="D93" i="48"/>
  <c r="E93" i="48"/>
  <c r="F93" i="48"/>
  <c r="G93" i="48"/>
  <c r="H93" i="48"/>
  <c r="I93" i="48"/>
  <c r="J93" i="48"/>
  <c r="K93" i="48"/>
  <c r="L93" i="48"/>
  <c r="M93" i="48"/>
  <c r="N93" i="48"/>
  <c r="O93" i="48"/>
  <c r="P93" i="48"/>
  <c r="Q93" i="48"/>
  <c r="R93" i="48"/>
  <c r="S93" i="48"/>
  <c r="T93" i="48"/>
  <c r="U93" i="48"/>
  <c r="V93" i="48"/>
  <c r="W93" i="48"/>
  <c r="X93" i="48"/>
  <c r="Y93" i="48"/>
  <c r="Z93" i="48"/>
  <c r="AA93" i="48"/>
  <c r="AB93" i="48"/>
  <c r="AC93" i="48"/>
  <c r="AD93" i="48"/>
  <c r="AE93" i="48"/>
  <c r="B93" i="48"/>
  <c r="C92" i="48"/>
  <c r="C91" i="48"/>
  <c r="C86" i="48"/>
  <c r="C84" i="48"/>
  <c r="C33" i="48"/>
  <c r="D33" i="48"/>
  <c r="E33" i="48"/>
  <c r="F33" i="48"/>
  <c r="G33" i="48"/>
  <c r="H33" i="48"/>
  <c r="I33" i="48"/>
  <c r="J33" i="48"/>
  <c r="K33" i="48"/>
  <c r="L33" i="48"/>
  <c r="M33" i="48"/>
  <c r="N33" i="48"/>
  <c r="O33" i="48"/>
  <c r="P33" i="48"/>
  <c r="Q33" i="48"/>
  <c r="R33" i="48"/>
  <c r="S33" i="48"/>
  <c r="T33" i="48"/>
  <c r="U33" i="48"/>
  <c r="V33" i="48"/>
  <c r="W33" i="48"/>
  <c r="X33" i="48"/>
  <c r="Y33" i="48"/>
  <c r="Z33" i="48"/>
  <c r="AA33" i="48"/>
  <c r="AB33" i="48"/>
  <c r="AC33" i="48"/>
  <c r="AD33" i="48"/>
  <c r="AE33" i="48"/>
  <c r="B33" i="48"/>
  <c r="C93" i="47"/>
  <c r="D93" i="47"/>
  <c r="E93" i="47"/>
  <c r="F93" i="47"/>
  <c r="G93" i="47"/>
  <c r="H93" i="47"/>
  <c r="I93" i="47"/>
  <c r="J93" i="47"/>
  <c r="K93" i="47"/>
  <c r="L93" i="47"/>
  <c r="M93" i="47"/>
  <c r="N93" i="47"/>
  <c r="O93" i="47"/>
  <c r="P93" i="47"/>
  <c r="Q93" i="47"/>
  <c r="R93" i="47"/>
  <c r="S93" i="47"/>
  <c r="T93" i="47"/>
  <c r="U93" i="47"/>
  <c r="V93" i="47"/>
  <c r="W93" i="47"/>
  <c r="X93" i="47"/>
  <c r="Y93" i="47"/>
  <c r="Z93" i="47"/>
  <c r="AA93" i="47"/>
  <c r="AB93" i="47"/>
  <c r="AC93" i="47"/>
  <c r="AD93" i="47"/>
  <c r="AE93" i="47"/>
  <c r="B93" i="47"/>
  <c r="C92" i="47"/>
  <c r="C91" i="47"/>
  <c r="C86" i="47"/>
  <c r="C84" i="47"/>
  <c r="C33" i="47"/>
  <c r="D33" i="47"/>
  <c r="E33" i="47"/>
  <c r="F33" i="47"/>
  <c r="G33" i="47"/>
  <c r="H33" i="47"/>
  <c r="I33" i="47"/>
  <c r="J33" i="47"/>
  <c r="K33" i="47"/>
  <c r="L33" i="47"/>
  <c r="M33" i="47"/>
  <c r="N33" i="47"/>
  <c r="O33" i="47"/>
  <c r="P33" i="47"/>
  <c r="Q33" i="47"/>
  <c r="R33" i="47"/>
  <c r="S33" i="47"/>
  <c r="T33" i="47"/>
  <c r="U33" i="47"/>
  <c r="V33" i="47"/>
  <c r="W33" i="47"/>
  <c r="X33" i="47"/>
  <c r="Y33" i="47"/>
  <c r="Z33" i="47"/>
  <c r="AA33" i="47"/>
  <c r="AB33" i="47"/>
  <c r="AC33" i="47"/>
  <c r="AD33" i="47"/>
  <c r="AE33" i="47"/>
  <c r="B33" i="47"/>
  <c r="C92" i="46"/>
  <c r="D92" i="46"/>
  <c r="E92" i="46"/>
  <c r="F92" i="46"/>
  <c r="G92" i="46"/>
  <c r="H92" i="46"/>
  <c r="I92" i="46"/>
  <c r="J92" i="46"/>
  <c r="K92" i="46"/>
  <c r="L92" i="46"/>
  <c r="M92" i="46"/>
  <c r="N92" i="46"/>
  <c r="O92" i="46"/>
  <c r="P92" i="46"/>
  <c r="Q92" i="46"/>
  <c r="R92" i="46"/>
  <c r="S92" i="46"/>
  <c r="T92" i="46"/>
  <c r="U92" i="46"/>
  <c r="V92" i="46"/>
  <c r="W92" i="46"/>
  <c r="X92" i="46"/>
  <c r="Y92" i="46"/>
  <c r="Z92" i="46"/>
  <c r="AA92" i="46"/>
  <c r="AB92" i="46"/>
  <c r="AC92" i="46"/>
  <c r="AD92" i="46"/>
  <c r="AE92" i="46"/>
  <c r="B92" i="46"/>
  <c r="C91" i="46"/>
  <c r="C90" i="46"/>
  <c r="C85" i="46"/>
  <c r="C83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B33" i="46"/>
  <c r="C92" i="44"/>
  <c r="D92" i="44"/>
  <c r="E92" i="44"/>
  <c r="F92" i="44"/>
  <c r="G92" i="44"/>
  <c r="H92" i="44"/>
  <c r="I92" i="44"/>
  <c r="J92" i="44"/>
  <c r="K92" i="44"/>
  <c r="L92" i="44"/>
  <c r="M92" i="44"/>
  <c r="N92" i="44"/>
  <c r="O92" i="44"/>
  <c r="P92" i="44"/>
  <c r="Q92" i="44"/>
  <c r="R92" i="44"/>
  <c r="S92" i="44"/>
  <c r="T92" i="44"/>
  <c r="U92" i="44"/>
  <c r="V92" i="44"/>
  <c r="W92" i="44"/>
  <c r="X92" i="44"/>
  <c r="Y92" i="44"/>
  <c r="Z92" i="44"/>
  <c r="AA92" i="44"/>
  <c r="AB92" i="44"/>
  <c r="AC92" i="44"/>
  <c r="AD92" i="44"/>
  <c r="AE92" i="44"/>
  <c r="B92" i="44"/>
  <c r="C91" i="44"/>
  <c r="C90" i="44"/>
  <c r="C85" i="44"/>
  <c r="C83" i="44"/>
  <c r="C33" i="44"/>
  <c r="D33" i="44"/>
  <c r="E33" i="44"/>
  <c r="F33" i="44"/>
  <c r="G33" i="44"/>
  <c r="H33" i="44"/>
  <c r="I33" i="44"/>
  <c r="J33" i="44"/>
  <c r="K33" i="44"/>
  <c r="L33" i="44"/>
  <c r="M33" i="44"/>
  <c r="N33" i="44"/>
  <c r="O33" i="44"/>
  <c r="P33" i="44"/>
  <c r="Q33" i="44"/>
  <c r="R33" i="44"/>
  <c r="S33" i="44"/>
  <c r="T33" i="44"/>
  <c r="U33" i="44"/>
  <c r="V33" i="44"/>
  <c r="W33" i="44"/>
  <c r="X33" i="44"/>
  <c r="Y33" i="44"/>
  <c r="Z33" i="44"/>
  <c r="AA33" i="44"/>
  <c r="AB33" i="44"/>
  <c r="AC33" i="44"/>
  <c r="AD33" i="44"/>
  <c r="AE33" i="44"/>
  <c r="B33" i="44"/>
  <c r="C96" i="43"/>
  <c r="D96" i="43"/>
  <c r="E96" i="43"/>
  <c r="F96" i="43"/>
  <c r="G96" i="43"/>
  <c r="H96" i="43"/>
  <c r="I96" i="43"/>
  <c r="J96" i="43"/>
  <c r="K96" i="43"/>
  <c r="L96" i="43"/>
  <c r="M96" i="43"/>
  <c r="N96" i="43"/>
  <c r="O96" i="43"/>
  <c r="P96" i="43"/>
  <c r="Q96" i="43"/>
  <c r="R96" i="43"/>
  <c r="S96" i="43"/>
  <c r="T96" i="43"/>
  <c r="U96" i="43"/>
  <c r="V96" i="43"/>
  <c r="W96" i="43"/>
  <c r="X96" i="43"/>
  <c r="Y96" i="43"/>
  <c r="Z96" i="43"/>
  <c r="AA96" i="43"/>
  <c r="AB96" i="43"/>
  <c r="AC96" i="43"/>
  <c r="AD96" i="43"/>
  <c r="AE96" i="43"/>
  <c r="B96" i="43"/>
  <c r="C95" i="43"/>
  <c r="C94" i="43"/>
  <c r="C89" i="43"/>
  <c r="C87" i="43"/>
  <c r="C96" i="42"/>
  <c r="D96" i="42"/>
  <c r="E96" i="42"/>
  <c r="F96" i="42"/>
  <c r="G96" i="42"/>
  <c r="H96" i="42"/>
  <c r="I96" i="42"/>
  <c r="J96" i="42"/>
  <c r="K96" i="42"/>
  <c r="L96" i="42"/>
  <c r="M96" i="42"/>
  <c r="N96" i="42"/>
  <c r="O96" i="42"/>
  <c r="P96" i="42"/>
  <c r="Q96" i="42"/>
  <c r="R96" i="42"/>
  <c r="S96" i="42"/>
  <c r="T96" i="42"/>
  <c r="U96" i="42"/>
  <c r="V96" i="42"/>
  <c r="W96" i="42"/>
  <c r="X96" i="42"/>
  <c r="Y96" i="42"/>
  <c r="Z96" i="42"/>
  <c r="AA96" i="42"/>
  <c r="AB96" i="42"/>
  <c r="AC96" i="42"/>
  <c r="AD96" i="42"/>
  <c r="AE96" i="42"/>
  <c r="B96" i="42"/>
  <c r="C95" i="42"/>
  <c r="C94" i="42"/>
  <c r="C89" i="42"/>
  <c r="C87" i="42"/>
  <c r="C33" i="42"/>
  <c r="D33" i="42"/>
  <c r="E33" i="42"/>
  <c r="F33" i="42"/>
  <c r="G33" i="42"/>
  <c r="H33" i="42"/>
  <c r="I33" i="42"/>
  <c r="J33" i="42"/>
  <c r="K33" i="42"/>
  <c r="L33" i="42"/>
  <c r="M33" i="42"/>
  <c r="N33" i="42"/>
  <c r="O33" i="42"/>
  <c r="P33" i="42"/>
  <c r="Q33" i="42"/>
  <c r="R33" i="42"/>
  <c r="S33" i="42"/>
  <c r="T33" i="42"/>
  <c r="U33" i="42"/>
  <c r="V33" i="42"/>
  <c r="W33" i="42"/>
  <c r="X33" i="42"/>
  <c r="Y33" i="42"/>
  <c r="Z33" i="42"/>
  <c r="AA33" i="42"/>
  <c r="AB33" i="42"/>
  <c r="AC33" i="42"/>
  <c r="AD33" i="42"/>
  <c r="AE33" i="42"/>
  <c r="B33" i="42"/>
  <c r="C97" i="41"/>
  <c r="D97" i="41"/>
  <c r="E97" i="41"/>
  <c r="F97" i="41"/>
  <c r="G97" i="41"/>
  <c r="H97" i="41"/>
  <c r="I97" i="41"/>
  <c r="J97" i="41"/>
  <c r="K97" i="41"/>
  <c r="L97" i="41"/>
  <c r="M97" i="41"/>
  <c r="N97" i="41"/>
  <c r="O97" i="41"/>
  <c r="P97" i="41"/>
  <c r="Q97" i="41"/>
  <c r="R97" i="41"/>
  <c r="S97" i="41"/>
  <c r="T97" i="41"/>
  <c r="U97" i="41"/>
  <c r="V97" i="41"/>
  <c r="W97" i="41"/>
  <c r="X97" i="41"/>
  <c r="Y97" i="41"/>
  <c r="Z97" i="41"/>
  <c r="AA97" i="41"/>
  <c r="AB97" i="41"/>
  <c r="AC97" i="41"/>
  <c r="AD97" i="41"/>
  <c r="AE97" i="41"/>
  <c r="B97" i="41"/>
  <c r="C96" i="41"/>
  <c r="C95" i="41"/>
  <c r="C90" i="41"/>
  <c r="C88" i="41"/>
  <c r="C33" i="41"/>
  <c r="D33" i="41"/>
  <c r="E33" i="41"/>
  <c r="F33" i="41"/>
  <c r="G33" i="41"/>
  <c r="H33" i="41"/>
  <c r="I33" i="41"/>
  <c r="J33" i="41"/>
  <c r="K33" i="41"/>
  <c r="L33" i="41"/>
  <c r="M33" i="41"/>
  <c r="N33" i="41"/>
  <c r="O33" i="41"/>
  <c r="P33" i="41"/>
  <c r="Q33" i="41"/>
  <c r="R33" i="41"/>
  <c r="S33" i="41"/>
  <c r="T33" i="41"/>
  <c r="U33" i="41"/>
  <c r="V33" i="41"/>
  <c r="W33" i="41"/>
  <c r="X33" i="41"/>
  <c r="Y33" i="41"/>
  <c r="Z33" i="41"/>
  <c r="AA33" i="41"/>
  <c r="AB33" i="41"/>
  <c r="AC33" i="41"/>
  <c r="AD33" i="41"/>
  <c r="AE33" i="41"/>
  <c r="B33" i="41"/>
  <c r="C97" i="40"/>
  <c r="D97" i="40"/>
  <c r="E97" i="40"/>
  <c r="F97" i="40"/>
  <c r="G97" i="40"/>
  <c r="H97" i="40"/>
  <c r="I97" i="40"/>
  <c r="J97" i="40"/>
  <c r="K97" i="40"/>
  <c r="L97" i="40"/>
  <c r="M97" i="40"/>
  <c r="N97" i="40"/>
  <c r="O97" i="40"/>
  <c r="P97" i="40"/>
  <c r="Q97" i="40"/>
  <c r="R97" i="40"/>
  <c r="S97" i="40"/>
  <c r="T97" i="40"/>
  <c r="U97" i="40"/>
  <c r="V97" i="40"/>
  <c r="W97" i="40"/>
  <c r="X97" i="40"/>
  <c r="Y97" i="40"/>
  <c r="Z97" i="40"/>
  <c r="AA97" i="40"/>
  <c r="AB97" i="40"/>
  <c r="AC97" i="40"/>
  <c r="AD97" i="40"/>
  <c r="AE97" i="40"/>
  <c r="B97" i="40"/>
  <c r="C96" i="40"/>
  <c r="C95" i="40"/>
  <c r="C90" i="40"/>
  <c r="C88" i="40"/>
  <c r="C33" i="40"/>
  <c r="D33" i="40"/>
  <c r="E33" i="40"/>
  <c r="F33" i="40"/>
  <c r="G33" i="40"/>
  <c r="H33" i="40"/>
  <c r="I33" i="40"/>
  <c r="J33" i="40"/>
  <c r="K33" i="40"/>
  <c r="L33" i="40"/>
  <c r="M33" i="40"/>
  <c r="N33" i="40"/>
  <c r="O33" i="40"/>
  <c r="P33" i="40"/>
  <c r="Q33" i="40"/>
  <c r="R33" i="40"/>
  <c r="S33" i="40"/>
  <c r="T33" i="40"/>
  <c r="U33" i="40"/>
  <c r="V33" i="40"/>
  <c r="W33" i="40"/>
  <c r="X33" i="40"/>
  <c r="Y33" i="40"/>
  <c r="Z33" i="40"/>
  <c r="AA33" i="40"/>
  <c r="AB33" i="40"/>
  <c r="AC33" i="40"/>
  <c r="AD33" i="40"/>
  <c r="AE33" i="40"/>
  <c r="B33" i="40"/>
  <c r="C99" i="36"/>
  <c r="D99" i="36"/>
  <c r="E99" i="36"/>
  <c r="F99" i="36"/>
  <c r="G99" i="36"/>
  <c r="H99" i="36"/>
  <c r="I99" i="36"/>
  <c r="J99" i="36"/>
  <c r="K99" i="36"/>
  <c r="L99" i="36"/>
  <c r="M99" i="36"/>
  <c r="N99" i="36"/>
  <c r="O99" i="36"/>
  <c r="P99" i="36"/>
  <c r="Q99" i="36"/>
  <c r="R99" i="36"/>
  <c r="S99" i="36"/>
  <c r="T99" i="36"/>
  <c r="U99" i="36"/>
  <c r="V99" i="36"/>
  <c r="W99" i="36"/>
  <c r="X99" i="36"/>
  <c r="Y99" i="36"/>
  <c r="Z99" i="36"/>
  <c r="AA99" i="36"/>
  <c r="AB99" i="36"/>
  <c r="AC99" i="36"/>
  <c r="AD99" i="36"/>
  <c r="AE99" i="36"/>
  <c r="B99" i="36"/>
  <c r="C98" i="36"/>
  <c r="C97" i="36"/>
  <c r="C92" i="36"/>
  <c r="C90" i="36"/>
  <c r="C33" i="36"/>
  <c r="D33" i="36"/>
  <c r="E33" i="36"/>
  <c r="F33" i="36"/>
  <c r="G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X33" i="36"/>
  <c r="Y33" i="36"/>
  <c r="Z33" i="36"/>
  <c r="AA33" i="36"/>
  <c r="AB33" i="36"/>
  <c r="AC33" i="36"/>
  <c r="AD33" i="36"/>
  <c r="AE33" i="36"/>
  <c r="B33" i="36"/>
  <c r="C99" i="35"/>
  <c r="D99" i="35"/>
  <c r="E99" i="35"/>
  <c r="F99" i="35"/>
  <c r="G99" i="35"/>
  <c r="H99" i="35"/>
  <c r="I99" i="35"/>
  <c r="J99" i="35"/>
  <c r="K99" i="35"/>
  <c r="L99" i="35"/>
  <c r="M99" i="35"/>
  <c r="N99" i="35"/>
  <c r="O99" i="35"/>
  <c r="P99" i="35"/>
  <c r="Q99" i="35"/>
  <c r="R99" i="35"/>
  <c r="S99" i="35"/>
  <c r="T99" i="35"/>
  <c r="U99" i="35"/>
  <c r="V99" i="35"/>
  <c r="W99" i="35"/>
  <c r="X99" i="35"/>
  <c r="Y99" i="35"/>
  <c r="Z99" i="35"/>
  <c r="AA99" i="35"/>
  <c r="AB99" i="35"/>
  <c r="AC99" i="35"/>
  <c r="AD99" i="35"/>
  <c r="AE99" i="35"/>
  <c r="B99" i="35"/>
  <c r="C98" i="35"/>
  <c r="C97" i="35"/>
  <c r="C92" i="35"/>
  <c r="C90" i="35"/>
  <c r="C89" i="38"/>
  <c r="C87" i="38"/>
  <c r="C89" i="34"/>
  <c r="C87" i="34"/>
  <c r="C33" i="35"/>
  <c r="D33" i="35"/>
  <c r="E33" i="35"/>
  <c r="F33" i="35"/>
  <c r="G33" i="35"/>
  <c r="H33" i="35"/>
  <c r="I33" i="35"/>
  <c r="J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X33" i="35"/>
  <c r="Y33" i="35"/>
  <c r="Z33" i="35"/>
  <c r="AA33" i="35"/>
  <c r="AB33" i="35"/>
  <c r="AC33" i="35"/>
  <c r="AD33" i="35"/>
  <c r="AE33" i="35"/>
  <c r="B33" i="35"/>
  <c r="C96" i="38"/>
  <c r="D96" i="38"/>
  <c r="E96" i="38"/>
  <c r="F96" i="38"/>
  <c r="G96" i="38"/>
  <c r="H96" i="38"/>
  <c r="I96" i="38"/>
  <c r="J96" i="38"/>
  <c r="K96" i="38"/>
  <c r="L96" i="38"/>
  <c r="M96" i="38"/>
  <c r="N96" i="38"/>
  <c r="O96" i="38"/>
  <c r="P96" i="38"/>
  <c r="Q96" i="38"/>
  <c r="R96" i="38"/>
  <c r="S96" i="38"/>
  <c r="T96" i="38"/>
  <c r="U96" i="38"/>
  <c r="V96" i="38"/>
  <c r="W96" i="38"/>
  <c r="X96" i="38"/>
  <c r="Y96" i="38"/>
  <c r="Z96" i="38"/>
  <c r="AA96" i="38"/>
  <c r="AB96" i="38"/>
  <c r="AC96" i="38"/>
  <c r="AD96" i="38"/>
  <c r="AE96" i="38"/>
  <c r="B96" i="38"/>
  <c r="C95" i="38"/>
  <c r="C94" i="38"/>
  <c r="C33" i="38"/>
  <c r="D33" i="38"/>
  <c r="E33" i="38"/>
  <c r="F33" i="38"/>
  <c r="G33" i="38"/>
  <c r="H33" i="38"/>
  <c r="I33" i="38"/>
  <c r="J33" i="38"/>
  <c r="K33" i="38"/>
  <c r="L33" i="38"/>
  <c r="M33" i="38"/>
  <c r="N33" i="38"/>
  <c r="O33" i="38"/>
  <c r="P33" i="38"/>
  <c r="Q33" i="38"/>
  <c r="R33" i="38"/>
  <c r="S33" i="38"/>
  <c r="T33" i="38"/>
  <c r="U33" i="38"/>
  <c r="V33" i="38"/>
  <c r="W33" i="38"/>
  <c r="X33" i="38"/>
  <c r="Y33" i="38"/>
  <c r="Z33" i="38"/>
  <c r="AA33" i="38"/>
  <c r="AB33" i="38"/>
  <c r="AC33" i="38"/>
  <c r="AD33" i="38"/>
  <c r="AE33" i="38"/>
  <c r="B33" i="38"/>
  <c r="C96" i="34"/>
  <c r="D96" i="34"/>
  <c r="E96" i="34"/>
  <c r="F96" i="34"/>
  <c r="G96" i="34"/>
  <c r="H96" i="34"/>
  <c r="I96" i="34"/>
  <c r="J96" i="34"/>
  <c r="K96" i="34"/>
  <c r="L96" i="34"/>
  <c r="M96" i="34"/>
  <c r="N96" i="34"/>
  <c r="O96" i="34"/>
  <c r="P96" i="34"/>
  <c r="Q96" i="34"/>
  <c r="R96" i="34"/>
  <c r="S96" i="34"/>
  <c r="T96" i="34"/>
  <c r="U96" i="34"/>
  <c r="V96" i="34"/>
  <c r="W96" i="34"/>
  <c r="X96" i="34"/>
  <c r="Y96" i="34"/>
  <c r="Z96" i="34"/>
  <c r="AA96" i="34"/>
  <c r="AB96" i="34"/>
  <c r="AC96" i="34"/>
  <c r="AD96" i="34"/>
  <c r="AE96" i="34"/>
  <c r="B96" i="34"/>
  <c r="C95" i="34"/>
  <c r="C94" i="34"/>
  <c r="C33" i="34"/>
  <c r="D33" i="34"/>
  <c r="E33" i="34"/>
  <c r="F33" i="34"/>
  <c r="G33" i="34"/>
  <c r="H33" i="34"/>
  <c r="I33" i="34"/>
  <c r="J33" i="34"/>
  <c r="K33" i="34"/>
  <c r="L33" i="34"/>
  <c r="M33" i="34"/>
  <c r="N33" i="34"/>
  <c r="O33" i="34"/>
  <c r="P33" i="34"/>
  <c r="Q33" i="34"/>
  <c r="R33" i="34"/>
  <c r="S33" i="34"/>
  <c r="T33" i="34"/>
  <c r="U33" i="34"/>
  <c r="V33" i="34"/>
  <c r="W33" i="34"/>
  <c r="X33" i="34"/>
  <c r="Y33" i="34"/>
  <c r="Z33" i="34"/>
  <c r="AA33" i="34"/>
  <c r="AB33" i="34"/>
  <c r="AC33" i="34"/>
  <c r="AD33" i="34"/>
  <c r="AE33" i="34"/>
  <c r="B33" i="34"/>
  <c r="C33" i="33"/>
  <c r="D33" i="33"/>
  <c r="E33" i="33"/>
  <c r="F33" i="33"/>
  <c r="G33" i="33"/>
  <c r="H33" i="33"/>
  <c r="I33" i="33"/>
  <c r="J33" i="33"/>
  <c r="K33" i="33"/>
  <c r="L33" i="33"/>
  <c r="M33" i="33"/>
  <c r="N33" i="33"/>
  <c r="O33" i="33"/>
  <c r="P33" i="33"/>
  <c r="Q33" i="33"/>
  <c r="R33" i="33"/>
  <c r="S33" i="33"/>
  <c r="T33" i="33"/>
  <c r="U33" i="33"/>
  <c r="V33" i="33"/>
  <c r="W33" i="33"/>
  <c r="X33" i="33"/>
  <c r="Y33" i="33"/>
  <c r="Z33" i="33"/>
  <c r="AA33" i="33"/>
  <c r="AB33" i="33"/>
  <c r="AC33" i="33"/>
  <c r="AD33" i="33"/>
  <c r="AE33" i="33"/>
  <c r="B33" i="33"/>
  <c r="C33" i="39"/>
  <c r="D33" i="39"/>
  <c r="E33" i="39"/>
  <c r="F33" i="39"/>
  <c r="G33" i="39"/>
  <c r="H33" i="39"/>
  <c r="I33" i="39"/>
  <c r="J33" i="39"/>
  <c r="K33" i="39"/>
  <c r="L33" i="39"/>
  <c r="M33" i="39"/>
  <c r="N33" i="39"/>
  <c r="O33" i="39"/>
  <c r="P33" i="39"/>
  <c r="Q33" i="39"/>
  <c r="R33" i="39"/>
  <c r="S33" i="39"/>
  <c r="T33" i="39"/>
  <c r="U33" i="39"/>
  <c r="V33" i="39"/>
  <c r="W33" i="39"/>
  <c r="X33" i="39"/>
  <c r="Y33" i="39"/>
  <c r="Z33" i="39"/>
  <c r="AA33" i="39"/>
  <c r="AB33" i="39"/>
  <c r="AC33" i="39"/>
  <c r="AD33" i="39"/>
  <c r="AE33" i="39"/>
  <c r="B33" i="39"/>
  <c r="C33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W33" i="32"/>
  <c r="X33" i="32"/>
  <c r="Y33" i="32"/>
  <c r="Z33" i="32"/>
  <c r="AA33" i="32"/>
  <c r="AB33" i="32"/>
  <c r="AC33" i="32"/>
  <c r="AD33" i="32"/>
  <c r="AE33" i="32"/>
  <c r="B33" i="32"/>
  <c r="C33" i="30"/>
  <c r="D33" i="30"/>
  <c r="E33" i="30"/>
  <c r="F33" i="30"/>
  <c r="G33" i="30"/>
  <c r="H33" i="30"/>
  <c r="I33" i="30"/>
  <c r="J33" i="30"/>
  <c r="K33" i="30"/>
  <c r="L33" i="30"/>
  <c r="M33" i="30"/>
  <c r="N33" i="30"/>
  <c r="O33" i="30"/>
  <c r="P33" i="30"/>
  <c r="Q33" i="30"/>
  <c r="R33" i="30"/>
  <c r="S33" i="30"/>
  <c r="T33" i="30"/>
  <c r="U33" i="30"/>
  <c r="V33" i="30"/>
  <c r="W33" i="30"/>
  <c r="X33" i="30"/>
  <c r="Y33" i="30"/>
  <c r="Z33" i="30"/>
  <c r="AA33" i="30"/>
  <c r="AB33" i="30"/>
  <c r="AC33" i="30"/>
  <c r="AD33" i="30"/>
  <c r="AE33" i="30"/>
  <c r="B33" i="30"/>
  <c r="C99" i="33"/>
  <c r="D99" i="33"/>
  <c r="E99" i="33"/>
  <c r="F99" i="33"/>
  <c r="G99" i="33"/>
  <c r="H99" i="33"/>
  <c r="I99" i="33"/>
  <c r="J99" i="33"/>
  <c r="K99" i="33"/>
  <c r="L99" i="33"/>
  <c r="M99" i="33"/>
  <c r="N99" i="33"/>
  <c r="O99" i="33"/>
  <c r="P99" i="33"/>
  <c r="Q99" i="33"/>
  <c r="R99" i="33"/>
  <c r="S99" i="33"/>
  <c r="T99" i="33"/>
  <c r="U99" i="33"/>
  <c r="V99" i="33"/>
  <c r="W99" i="33"/>
  <c r="X99" i="33"/>
  <c r="Y99" i="33"/>
  <c r="Z99" i="33"/>
  <c r="AA99" i="33"/>
  <c r="AB99" i="33"/>
  <c r="AC99" i="33"/>
  <c r="AD99" i="33"/>
  <c r="AE99" i="33"/>
  <c r="B99" i="33"/>
  <c r="C98" i="33"/>
  <c r="C97" i="33"/>
  <c r="C99" i="39"/>
  <c r="D99" i="39"/>
  <c r="E99" i="39"/>
  <c r="F99" i="39"/>
  <c r="G99" i="39"/>
  <c r="H99" i="39"/>
  <c r="I99" i="39"/>
  <c r="J99" i="39"/>
  <c r="K99" i="39"/>
  <c r="L99" i="39"/>
  <c r="M99" i="39"/>
  <c r="N99" i="39"/>
  <c r="O99" i="39"/>
  <c r="P99" i="39"/>
  <c r="Q99" i="39"/>
  <c r="R99" i="39"/>
  <c r="S99" i="39"/>
  <c r="T99" i="39"/>
  <c r="U99" i="39"/>
  <c r="V99" i="39"/>
  <c r="W99" i="39"/>
  <c r="X99" i="39"/>
  <c r="Y99" i="39"/>
  <c r="Z99" i="39"/>
  <c r="AA99" i="39"/>
  <c r="AB99" i="39"/>
  <c r="AC99" i="39"/>
  <c r="AD99" i="39"/>
  <c r="AE99" i="39"/>
  <c r="C92" i="39"/>
  <c r="C90" i="39"/>
  <c r="C98" i="39"/>
  <c r="C89" i="32"/>
  <c r="C88" i="32"/>
  <c r="C89" i="30"/>
  <c r="M90" i="30" s="1"/>
  <c r="J90" i="30"/>
  <c r="C97" i="39"/>
  <c r="C92" i="33"/>
  <c r="C90" i="33"/>
  <c r="AE91" i="32"/>
  <c r="AD91" i="32"/>
  <c r="AC91" i="32"/>
  <c r="AB91" i="32"/>
  <c r="AA91" i="32"/>
  <c r="Z91" i="32"/>
  <c r="Y91" i="32"/>
  <c r="X91" i="32"/>
  <c r="W91" i="32"/>
  <c r="V91" i="32"/>
  <c r="U91" i="32"/>
  <c r="T91" i="32"/>
  <c r="S91" i="32"/>
  <c r="R91" i="32"/>
  <c r="Q91" i="32"/>
  <c r="P91" i="32"/>
  <c r="O91" i="32"/>
  <c r="N91" i="32"/>
  <c r="M91" i="32"/>
  <c r="L91" i="32"/>
  <c r="K91" i="32"/>
  <c r="J91" i="32"/>
  <c r="I91" i="32"/>
  <c r="H91" i="32"/>
  <c r="G91" i="32"/>
  <c r="F91" i="32"/>
  <c r="E91" i="32"/>
  <c r="D91" i="32"/>
  <c r="C91" i="32"/>
  <c r="B91" i="32"/>
  <c r="C85" i="32"/>
  <c r="C86" i="32" s="1"/>
  <c r="C83" i="32"/>
  <c r="C81" i="32"/>
  <c r="Q90" i="30"/>
  <c r="R90" i="30"/>
  <c r="S90" i="30"/>
  <c r="T90" i="30"/>
  <c r="U90" i="30"/>
  <c r="V90" i="30"/>
  <c r="W90" i="30"/>
  <c r="X90" i="30"/>
  <c r="Y90" i="30"/>
  <c r="Z90" i="30"/>
  <c r="AA90" i="30"/>
  <c r="AB90" i="30"/>
  <c r="AC90" i="30"/>
  <c r="AD90" i="30"/>
  <c r="AE90" i="30"/>
  <c r="C90" i="30"/>
  <c r="D90" i="30"/>
  <c r="E90" i="30"/>
  <c r="F90" i="30"/>
  <c r="G90" i="30"/>
  <c r="H90" i="30"/>
  <c r="I90" i="30"/>
  <c r="K90" i="30"/>
  <c r="L90" i="30"/>
  <c r="C88" i="30"/>
  <c r="C83" i="30"/>
  <c r="C81" i="30"/>
  <c r="M97" i="30"/>
  <c r="M95" i="30"/>
  <c r="B26" i="55" a="1"/>
  <c r="B26" i="55" s="1"/>
  <c r="B24" i="55" a="1"/>
  <c r="B24" i="55" s="1"/>
  <c r="B22" i="55" a="1"/>
  <c r="B22" i="55" s="1"/>
  <c r="B20" i="55" a="1"/>
  <c r="B20" i="55" s="1"/>
  <c r="B19" i="55" a="1"/>
  <c r="B19" i="55" s="1"/>
  <c r="B18" i="55" a="1"/>
  <c r="B18" i="55" s="1"/>
  <c r="B17" i="55" a="1"/>
  <c r="B17" i="55" s="1"/>
  <c r="B15" i="55" a="1"/>
  <c r="B15" i="55" s="1"/>
  <c r="B14" i="55" a="1"/>
  <c r="B14" i="55" s="1"/>
  <c r="B13" i="55" a="1"/>
  <c r="B13" i="55" s="1"/>
  <c r="B12" i="55" a="1"/>
  <c r="B12" i="55" s="1"/>
  <c r="B11" i="55" a="1"/>
  <c r="B11" i="55" s="1"/>
  <c r="B10" i="55" a="1"/>
  <c r="B10" i="55" s="1"/>
  <c r="B9" i="55" a="1"/>
  <c r="B9" i="55" s="1"/>
  <c r="B127" i="55" a="1"/>
  <c r="B127" i="55" s="1"/>
  <c r="C19" i="54"/>
  <c r="D19" i="54"/>
  <c r="E19" i="54"/>
  <c r="F19" i="54"/>
  <c r="G19" i="54"/>
  <c r="H19" i="54"/>
  <c r="I19" i="54"/>
  <c r="J19" i="54"/>
  <c r="K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B19" i="54"/>
  <c r="C18" i="54"/>
  <c r="D18" i="54"/>
  <c r="E18" i="54"/>
  <c r="F18" i="54"/>
  <c r="G18" i="54"/>
  <c r="H18" i="54"/>
  <c r="I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B18" i="54"/>
  <c r="B99" i="39" l="1"/>
  <c r="P90" i="30"/>
  <c r="O90" i="30"/>
  <c r="N90" i="30"/>
  <c r="B90" i="30"/>
  <c r="AC87" i="32"/>
  <c r="C84" i="32"/>
  <c r="AB87" i="32"/>
  <c r="AE87" i="32"/>
  <c r="AA87" i="32"/>
  <c r="M87" i="32"/>
  <c r="I87" i="32"/>
  <c r="E87" i="32"/>
  <c r="B87" i="32"/>
  <c r="Z87" i="32"/>
  <c r="U87" i="32"/>
  <c r="R87" i="32"/>
  <c r="P87" i="32"/>
  <c r="Y87" i="32"/>
  <c r="O87" i="32"/>
  <c r="L87" i="32"/>
  <c r="F87" i="32"/>
  <c r="D87" i="32"/>
  <c r="X87" i="32"/>
  <c r="W87" i="32"/>
  <c r="J87" i="32"/>
  <c r="H87" i="32"/>
  <c r="V87" i="32"/>
  <c r="G87" i="32"/>
  <c r="K87" i="32"/>
  <c r="T87" i="32"/>
  <c r="S87" i="32"/>
  <c r="N87" i="32"/>
  <c r="Q87" i="32"/>
  <c r="AD87" i="32"/>
  <c r="C87" i="32"/>
  <c r="B125" i="55" a="1"/>
  <c r="B125" i="55" s="1"/>
  <c r="B123" i="55" a="1"/>
  <c r="B123" i="55" s="1"/>
  <c r="B121" i="55" a="1"/>
  <c r="B121" i="55" s="1"/>
  <c r="B120" i="55" a="1"/>
  <c r="B120" i="55" s="1"/>
  <c r="B119" i="55" a="1"/>
  <c r="B119" i="55" s="1"/>
  <c r="B118" i="55" a="1"/>
  <c r="B118" i="55" s="1"/>
  <c r="B116" i="55" a="1"/>
  <c r="B116" i="55" s="1"/>
  <c r="B115" i="55" a="1"/>
  <c r="B115" i="55" s="1"/>
  <c r="B114" i="55" a="1"/>
  <c r="B114" i="55" s="1"/>
  <c r="B113" i="55" a="1"/>
  <c r="B113" i="55" s="1"/>
  <c r="B112" i="55" a="1"/>
  <c r="B112" i="55" s="1"/>
  <c r="B111" i="55" a="1"/>
  <c r="B111" i="55" s="1"/>
  <c r="B110" i="55" a="1"/>
  <c r="B110" i="55" s="1"/>
  <c r="B108" i="55" a="1"/>
  <c r="B108" i="55" s="1"/>
  <c r="B107" i="55" a="1"/>
  <c r="B106" i="55" a="1"/>
  <c r="B7" i="55" a="1"/>
  <c r="B7" i="55" s="1"/>
  <c r="B6" i="55" a="1"/>
  <c r="B5" i="55" a="1"/>
  <c r="C95" i="54"/>
  <c r="C96" i="54" s="1"/>
  <c r="C59" i="54"/>
  <c r="AA31" i="54" s="1"/>
  <c r="C57" i="54"/>
  <c r="C51" i="54"/>
  <c r="C50" i="54"/>
  <c r="C48" i="54"/>
  <c r="AE46" i="54"/>
  <c r="AD46" i="54"/>
  <c r="AC46" i="54"/>
  <c r="AB46" i="54"/>
  <c r="AA46" i="54"/>
  <c r="Z46" i="54"/>
  <c r="Y46" i="54"/>
  <c r="X46" i="54"/>
  <c r="W46" i="54"/>
  <c r="V46" i="54"/>
  <c r="U46" i="54"/>
  <c r="T46" i="54"/>
  <c r="S46" i="54"/>
  <c r="R46" i="54"/>
  <c r="Q46" i="54"/>
  <c r="P46" i="54"/>
  <c r="O46" i="54"/>
  <c r="N46" i="54"/>
  <c r="M46" i="54"/>
  <c r="L46" i="54"/>
  <c r="K46" i="54"/>
  <c r="J46" i="54"/>
  <c r="I46" i="54"/>
  <c r="H46" i="54"/>
  <c r="G46" i="54"/>
  <c r="F46" i="54"/>
  <c r="E46" i="54"/>
  <c r="D46" i="54"/>
  <c r="C46" i="54"/>
  <c r="B46" i="54"/>
  <c r="AE37" i="54"/>
  <c r="AD37" i="54"/>
  <c r="AC37" i="54"/>
  <c r="AB37" i="54"/>
  <c r="AA37" i="54"/>
  <c r="Z37" i="54"/>
  <c r="Y37" i="54"/>
  <c r="X37" i="54"/>
  <c r="W37" i="54"/>
  <c r="V37" i="54"/>
  <c r="U37" i="54"/>
  <c r="T37" i="54"/>
  <c r="S37" i="54"/>
  <c r="R37" i="54"/>
  <c r="Q37" i="54"/>
  <c r="P37" i="54"/>
  <c r="O37" i="54"/>
  <c r="N37" i="54"/>
  <c r="M37" i="54"/>
  <c r="L37" i="54"/>
  <c r="K37" i="54"/>
  <c r="J37" i="54"/>
  <c r="I37" i="54"/>
  <c r="H37" i="54"/>
  <c r="G37" i="54"/>
  <c r="F37" i="54"/>
  <c r="E37" i="54"/>
  <c r="D37" i="54"/>
  <c r="C37" i="54"/>
  <c r="B37" i="54"/>
  <c r="T36" i="54"/>
  <c r="S36" i="54"/>
  <c r="M36" i="54"/>
  <c r="L36" i="54"/>
  <c r="K36" i="54"/>
  <c r="J36" i="54"/>
  <c r="I36" i="54"/>
  <c r="H36" i="54"/>
  <c r="AE32" i="54"/>
  <c r="AD32" i="54"/>
  <c r="AC32" i="54"/>
  <c r="AB32" i="54"/>
  <c r="AA32" i="54"/>
  <c r="Z32" i="54"/>
  <c r="Y32" i="54"/>
  <c r="X32" i="54"/>
  <c r="W32" i="54"/>
  <c r="V32" i="54"/>
  <c r="U32" i="54"/>
  <c r="T32" i="54"/>
  <c r="S32" i="54"/>
  <c r="R32" i="54"/>
  <c r="Q32" i="54"/>
  <c r="P32" i="54"/>
  <c r="O32" i="54"/>
  <c r="N32" i="54"/>
  <c r="M32" i="54"/>
  <c r="L32" i="54"/>
  <c r="K32" i="54"/>
  <c r="J32" i="54"/>
  <c r="I32" i="54"/>
  <c r="H32" i="54"/>
  <c r="G32" i="54"/>
  <c r="F32" i="54"/>
  <c r="E32" i="54"/>
  <c r="D32" i="54"/>
  <c r="C32" i="54"/>
  <c r="B32" i="54"/>
  <c r="AE31" i="54"/>
  <c r="AD31" i="54"/>
  <c r="AC31" i="54"/>
  <c r="AB31" i="54"/>
  <c r="Z31" i="54"/>
  <c r="Y31" i="54"/>
  <c r="X31" i="54"/>
  <c r="W31" i="54"/>
  <c r="V31" i="54"/>
  <c r="U31" i="54"/>
  <c r="T31" i="54"/>
  <c r="S31" i="54"/>
  <c r="R31" i="54"/>
  <c r="Q31" i="54"/>
  <c r="P31" i="54"/>
  <c r="O31" i="54"/>
  <c r="N31" i="54"/>
  <c r="M31" i="54"/>
  <c r="L31" i="54"/>
  <c r="K31" i="54"/>
  <c r="J31" i="54"/>
  <c r="I31" i="54"/>
  <c r="H31" i="54"/>
  <c r="G31" i="54"/>
  <c r="F31" i="54"/>
  <c r="E31" i="54"/>
  <c r="D31" i="54"/>
  <c r="C31" i="54"/>
  <c r="B31" i="54"/>
  <c r="AE30" i="54"/>
  <c r="AD30" i="54"/>
  <c r="AC30" i="54"/>
  <c r="AB30" i="54"/>
  <c r="AA30" i="54"/>
  <c r="Z30" i="54"/>
  <c r="Y30" i="54"/>
  <c r="X30" i="54"/>
  <c r="W30" i="54"/>
  <c r="V30" i="54"/>
  <c r="U30" i="54"/>
  <c r="T30" i="54"/>
  <c r="S30" i="54"/>
  <c r="R30" i="54"/>
  <c r="Q30" i="54"/>
  <c r="P30" i="54"/>
  <c r="O30" i="54"/>
  <c r="N30" i="54"/>
  <c r="M30" i="54"/>
  <c r="L30" i="54"/>
  <c r="K30" i="54"/>
  <c r="J30" i="54"/>
  <c r="I30" i="54"/>
  <c r="H30" i="54"/>
  <c r="G30" i="54"/>
  <c r="F30" i="54"/>
  <c r="E30" i="54"/>
  <c r="D30" i="54"/>
  <c r="C30" i="54"/>
  <c r="B30" i="54"/>
  <c r="AE29" i="54"/>
  <c r="AD29" i="54"/>
  <c r="AC29" i="54"/>
  <c r="AB29" i="54"/>
  <c r="AA29" i="54"/>
  <c r="Z29" i="54"/>
  <c r="Y29" i="54"/>
  <c r="X29" i="54"/>
  <c r="W29" i="54"/>
  <c r="V29" i="54"/>
  <c r="U29" i="54"/>
  <c r="T29" i="54"/>
  <c r="S29" i="54"/>
  <c r="R29" i="54"/>
  <c r="Q29" i="54"/>
  <c r="P29" i="54"/>
  <c r="O29" i="54"/>
  <c r="N29" i="54"/>
  <c r="M29" i="54"/>
  <c r="L29" i="54"/>
  <c r="K29" i="54"/>
  <c r="J29" i="54"/>
  <c r="I29" i="54"/>
  <c r="H29" i="54"/>
  <c r="G29" i="54"/>
  <c r="F29" i="54"/>
  <c r="E29" i="54"/>
  <c r="D29" i="54"/>
  <c r="C29" i="54"/>
  <c r="B29" i="54"/>
  <c r="T28" i="54"/>
  <c r="Q28" i="54"/>
  <c r="J28" i="54"/>
  <c r="I28" i="54"/>
  <c r="H28" i="54"/>
  <c r="F28" i="54"/>
  <c r="B28" i="54"/>
  <c r="AE27" i="54"/>
  <c r="AE36" i="54" s="1"/>
  <c r="AD27" i="54"/>
  <c r="AD36" i="54" s="1"/>
  <c r="AC27" i="54"/>
  <c r="AC36" i="54" s="1"/>
  <c r="AB27" i="54"/>
  <c r="AB36" i="54" s="1"/>
  <c r="AA27" i="54"/>
  <c r="AA36" i="54" s="1"/>
  <c r="Z27" i="54"/>
  <c r="Z36" i="54" s="1"/>
  <c r="Y27" i="54"/>
  <c r="Y36" i="54" s="1"/>
  <c r="X27" i="54"/>
  <c r="X36" i="54" s="1"/>
  <c r="W27" i="54"/>
  <c r="W28" i="54" s="1"/>
  <c r="V27" i="54"/>
  <c r="V28" i="54" s="1"/>
  <c r="U27" i="54"/>
  <c r="U28" i="54" s="1"/>
  <c r="T27" i="54"/>
  <c r="S27" i="54"/>
  <c r="S28" i="54" s="1"/>
  <c r="R27" i="54"/>
  <c r="R28" i="54" s="1"/>
  <c r="Q27" i="54"/>
  <c r="Q36" i="54" s="1"/>
  <c r="P27" i="54"/>
  <c r="P28" i="54" s="1"/>
  <c r="O27" i="54"/>
  <c r="O28" i="54" s="1"/>
  <c r="N27" i="54"/>
  <c r="N28" i="54" s="1"/>
  <c r="M27" i="54"/>
  <c r="M28" i="54" s="1"/>
  <c r="L27" i="54"/>
  <c r="L28" i="54" s="1"/>
  <c r="K27" i="54"/>
  <c r="K28" i="54" s="1"/>
  <c r="J27" i="54"/>
  <c r="I27" i="54"/>
  <c r="H27" i="54"/>
  <c r="G27" i="54"/>
  <c r="G36" i="54" s="1"/>
  <c r="F27" i="54"/>
  <c r="F36" i="54" s="1"/>
  <c r="E27" i="54"/>
  <c r="E36" i="54" s="1"/>
  <c r="D27" i="54"/>
  <c r="D36" i="54" s="1"/>
  <c r="C27" i="54"/>
  <c r="C36" i="54" s="1"/>
  <c r="B27" i="54"/>
  <c r="B36" i="54" s="1"/>
  <c r="C95" i="53"/>
  <c r="C96" i="53" s="1"/>
  <c r="C59" i="53"/>
  <c r="R31" i="53" s="1"/>
  <c r="C57" i="53"/>
  <c r="P30" i="53" s="1"/>
  <c r="C51" i="53"/>
  <c r="C50" i="53"/>
  <c r="K14" i="45" s="1"/>
  <c r="C48" i="53"/>
  <c r="L14" i="45" s="1"/>
  <c r="AE46" i="53"/>
  <c r="AD46" i="53"/>
  <c r="AC46" i="53"/>
  <c r="AB46" i="53"/>
  <c r="AA46" i="53"/>
  <c r="Z46" i="53"/>
  <c r="Y46" i="53"/>
  <c r="X46" i="53"/>
  <c r="W46" i="53"/>
  <c r="V46" i="53"/>
  <c r="U46" i="53"/>
  <c r="T46" i="53"/>
  <c r="S46" i="53"/>
  <c r="R46" i="53"/>
  <c r="Q46" i="53"/>
  <c r="P46" i="53"/>
  <c r="O46" i="53"/>
  <c r="N46" i="53"/>
  <c r="M46" i="53"/>
  <c r="L46" i="53"/>
  <c r="K46" i="53"/>
  <c r="J46" i="53"/>
  <c r="I46" i="53"/>
  <c r="H46" i="53"/>
  <c r="G46" i="53"/>
  <c r="F46" i="53"/>
  <c r="E46" i="53"/>
  <c r="D46" i="53"/>
  <c r="C46" i="53"/>
  <c r="B46" i="53"/>
  <c r="AE37" i="53"/>
  <c r="AD37" i="53"/>
  <c r="AC37" i="53"/>
  <c r="AB37" i="53"/>
  <c r="AA37" i="53"/>
  <c r="Z37" i="53"/>
  <c r="Y37" i="53"/>
  <c r="X37" i="53"/>
  <c r="W37" i="53"/>
  <c r="V37" i="53"/>
  <c r="U37" i="53"/>
  <c r="T37" i="53"/>
  <c r="S37" i="53"/>
  <c r="R37" i="53"/>
  <c r="Q37" i="53"/>
  <c r="P37" i="53"/>
  <c r="O37" i="53"/>
  <c r="N37" i="53"/>
  <c r="M37" i="53"/>
  <c r="L37" i="53"/>
  <c r="K37" i="53"/>
  <c r="J37" i="53"/>
  <c r="I37" i="53"/>
  <c r="H37" i="53"/>
  <c r="G37" i="53"/>
  <c r="F37" i="53"/>
  <c r="E37" i="53"/>
  <c r="D37" i="53"/>
  <c r="C37" i="53"/>
  <c r="B37" i="53"/>
  <c r="AE32" i="53"/>
  <c r="AD32" i="53"/>
  <c r="AC32" i="53"/>
  <c r="AB32" i="53"/>
  <c r="AA32" i="53"/>
  <c r="Z32" i="53"/>
  <c r="Y32" i="53"/>
  <c r="X32" i="53"/>
  <c r="W32" i="53"/>
  <c r="V32" i="53"/>
  <c r="U32" i="53"/>
  <c r="T32" i="53"/>
  <c r="S32" i="53"/>
  <c r="R32" i="53"/>
  <c r="Q32" i="53"/>
  <c r="P32" i="53"/>
  <c r="O32" i="53"/>
  <c r="N32" i="53"/>
  <c r="M32" i="53"/>
  <c r="L32" i="53"/>
  <c r="K32" i="53"/>
  <c r="J32" i="53"/>
  <c r="I32" i="53"/>
  <c r="H32" i="53"/>
  <c r="G32" i="53"/>
  <c r="F32" i="53"/>
  <c r="E32" i="53"/>
  <c r="D32" i="53"/>
  <c r="C32" i="53"/>
  <c r="B32" i="53"/>
  <c r="L31" i="53"/>
  <c r="K31" i="53"/>
  <c r="I31" i="53"/>
  <c r="AE29" i="53"/>
  <c r="AD29" i="53"/>
  <c r="AC29" i="53"/>
  <c r="AB29" i="53"/>
  <c r="AA29" i="53"/>
  <c r="Z29" i="53"/>
  <c r="Y29" i="53"/>
  <c r="X29" i="53"/>
  <c r="W29" i="53"/>
  <c r="V29" i="53"/>
  <c r="U29" i="53"/>
  <c r="T29" i="53"/>
  <c r="S29" i="53"/>
  <c r="R29" i="53"/>
  <c r="Q29" i="53"/>
  <c r="P29" i="53"/>
  <c r="O29" i="53"/>
  <c r="N29" i="53"/>
  <c r="M29" i="53"/>
  <c r="L29" i="53"/>
  <c r="K29" i="53"/>
  <c r="J29" i="53"/>
  <c r="I29" i="53"/>
  <c r="H29" i="53"/>
  <c r="G29" i="53"/>
  <c r="F29" i="53"/>
  <c r="E29" i="53"/>
  <c r="D29" i="53"/>
  <c r="C29" i="53"/>
  <c r="B29" i="53"/>
  <c r="AE27" i="53"/>
  <c r="AE36" i="53" s="1"/>
  <c r="AD27" i="53"/>
  <c r="AD36" i="53" s="1"/>
  <c r="AC27" i="53"/>
  <c r="AC36" i="53" s="1"/>
  <c r="AB27" i="53"/>
  <c r="AB36" i="53" s="1"/>
  <c r="AA27" i="53"/>
  <c r="AA36" i="53" s="1"/>
  <c r="Z27" i="53"/>
  <c r="Z36" i="53" s="1"/>
  <c r="Y27" i="53"/>
  <c r="Y36" i="53" s="1"/>
  <c r="X27" i="53"/>
  <c r="X36" i="53" s="1"/>
  <c r="W27" i="53"/>
  <c r="W28" i="53" s="1"/>
  <c r="V27" i="53"/>
  <c r="V28" i="53" s="1"/>
  <c r="U27" i="53"/>
  <c r="U28" i="53" s="1"/>
  <c r="T27" i="53"/>
  <c r="T28" i="53" s="1"/>
  <c r="S27" i="53"/>
  <c r="S28" i="53" s="1"/>
  <c r="R27" i="53"/>
  <c r="R36" i="53" s="1"/>
  <c r="Q27" i="53"/>
  <c r="Q36" i="53" s="1"/>
  <c r="P27" i="53"/>
  <c r="P36" i="53" s="1"/>
  <c r="O27" i="53"/>
  <c r="O36" i="53" s="1"/>
  <c r="N27" i="53"/>
  <c r="N28" i="53" s="1"/>
  <c r="M27" i="53"/>
  <c r="M28" i="53" s="1"/>
  <c r="L27" i="53"/>
  <c r="L36" i="53" s="1"/>
  <c r="K27" i="53"/>
  <c r="K36" i="53" s="1"/>
  <c r="J27" i="53"/>
  <c r="J36" i="53" s="1"/>
  <c r="I27" i="53"/>
  <c r="I28" i="53" s="1"/>
  <c r="H27" i="53"/>
  <c r="H28" i="53" s="1"/>
  <c r="G27" i="53"/>
  <c r="G28" i="53" s="1"/>
  <c r="F27" i="53"/>
  <c r="F28" i="53" s="1"/>
  <c r="E27" i="53"/>
  <c r="E28" i="53" s="1"/>
  <c r="D27" i="53"/>
  <c r="D36" i="53" s="1"/>
  <c r="C27" i="53"/>
  <c r="C36" i="53" s="1"/>
  <c r="B27" i="53"/>
  <c r="B36" i="53" s="1"/>
  <c r="C19" i="53"/>
  <c r="D19" i="53"/>
  <c r="E19" i="53"/>
  <c r="F19" i="53"/>
  <c r="G19" i="53"/>
  <c r="H19" i="53"/>
  <c r="I19" i="53"/>
  <c r="J19" i="53"/>
  <c r="K19" i="53"/>
  <c r="L19" i="53"/>
  <c r="M19" i="53"/>
  <c r="N19" i="53"/>
  <c r="O19" i="53"/>
  <c r="P19" i="53"/>
  <c r="Q19" i="53"/>
  <c r="R19" i="53"/>
  <c r="S19" i="53"/>
  <c r="T19" i="53"/>
  <c r="U19" i="53"/>
  <c r="V19" i="53"/>
  <c r="W19" i="53"/>
  <c r="X19" i="53"/>
  <c r="Y19" i="53"/>
  <c r="Z19" i="53"/>
  <c r="AA19" i="53"/>
  <c r="AB19" i="53"/>
  <c r="AC19" i="53"/>
  <c r="AD19" i="53"/>
  <c r="AE19" i="53"/>
  <c r="B19" i="53"/>
  <c r="C18" i="53"/>
  <c r="D18" i="53"/>
  <c r="M96" i="30" s="1"/>
  <c r="E18" i="53"/>
  <c r="F18" i="53"/>
  <c r="G18" i="53"/>
  <c r="H18" i="53"/>
  <c r="I18" i="53"/>
  <c r="J18" i="53"/>
  <c r="K18" i="53"/>
  <c r="M103" i="30" s="1"/>
  <c r="L18" i="53"/>
  <c r="M18" i="53"/>
  <c r="N18" i="53"/>
  <c r="O18" i="53"/>
  <c r="P18" i="53"/>
  <c r="Q18" i="53"/>
  <c r="R18" i="53"/>
  <c r="S18" i="53"/>
  <c r="T18" i="53"/>
  <c r="U18" i="53"/>
  <c r="V18" i="53"/>
  <c r="W18" i="53"/>
  <c r="X18" i="53"/>
  <c r="Y18" i="53"/>
  <c r="Z18" i="53"/>
  <c r="AA18" i="53"/>
  <c r="AB18" i="53"/>
  <c r="AC18" i="53"/>
  <c r="AD18" i="53"/>
  <c r="AE18" i="53"/>
  <c r="B18" i="53"/>
  <c r="M94" i="30" s="1"/>
  <c r="C91" i="39"/>
  <c r="C89" i="39"/>
  <c r="C91" i="33"/>
  <c r="C89" i="33"/>
  <c r="C88" i="38"/>
  <c r="C86" i="38"/>
  <c r="C88" i="34"/>
  <c r="C86" i="34"/>
  <c r="C91" i="35"/>
  <c r="C89" i="35"/>
  <c r="M4" i="45" s="1"/>
  <c r="C91" i="36"/>
  <c r="C89" i="36"/>
  <c r="C89" i="40"/>
  <c r="C87" i="40"/>
  <c r="C89" i="41"/>
  <c r="C87" i="41"/>
  <c r="C88" i="43"/>
  <c r="C86" i="43"/>
  <c r="C88" i="42"/>
  <c r="C86" i="42"/>
  <c r="C85" i="48"/>
  <c r="C83" i="48"/>
  <c r="C85" i="47"/>
  <c r="C83" i="47"/>
  <c r="L15" i="45"/>
  <c r="K15" i="45"/>
  <c r="L13" i="45"/>
  <c r="K13" i="45"/>
  <c r="L12" i="45"/>
  <c r="K12" i="45"/>
  <c r="L97" i="30"/>
  <c r="L95" i="30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V19" i="52"/>
  <c r="W19" i="52"/>
  <c r="X19" i="52"/>
  <c r="Y19" i="52"/>
  <c r="Z19" i="52"/>
  <c r="AA19" i="52"/>
  <c r="AB19" i="52"/>
  <c r="AC19" i="52"/>
  <c r="AD19" i="52"/>
  <c r="AE19" i="52"/>
  <c r="B19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V18" i="52"/>
  <c r="W18" i="52"/>
  <c r="X18" i="52"/>
  <c r="Y18" i="52"/>
  <c r="Z18" i="52"/>
  <c r="AA18" i="52"/>
  <c r="AB18" i="52"/>
  <c r="AC18" i="52"/>
  <c r="AD18" i="52"/>
  <c r="AE18" i="52"/>
  <c r="B18" i="52"/>
  <c r="C94" i="52"/>
  <c r="C95" i="52" s="1"/>
  <c r="C59" i="52"/>
  <c r="AC31" i="52" s="1"/>
  <c r="C57" i="52"/>
  <c r="AE30" i="52" s="1"/>
  <c r="C51" i="52"/>
  <c r="C50" i="52"/>
  <c r="C48" i="52"/>
  <c r="AE46" i="52"/>
  <c r="AD46" i="52"/>
  <c r="AC46" i="52"/>
  <c r="AB46" i="52"/>
  <c r="AA46" i="52"/>
  <c r="Z46" i="52"/>
  <c r="Y46" i="52"/>
  <c r="X46" i="52"/>
  <c r="W46" i="52"/>
  <c r="V46" i="52"/>
  <c r="U46" i="52"/>
  <c r="T46" i="52"/>
  <c r="S46" i="52"/>
  <c r="R46" i="52"/>
  <c r="Q46" i="52"/>
  <c r="P46" i="52"/>
  <c r="O46" i="52"/>
  <c r="N46" i="52"/>
  <c r="M46" i="52"/>
  <c r="L46" i="52"/>
  <c r="K46" i="52"/>
  <c r="J46" i="52"/>
  <c r="I46" i="52"/>
  <c r="H46" i="52"/>
  <c r="G46" i="52"/>
  <c r="F46" i="52"/>
  <c r="E46" i="52"/>
  <c r="D46" i="52"/>
  <c r="C46" i="52"/>
  <c r="B46" i="52"/>
  <c r="AE37" i="52"/>
  <c r="AD37" i="52"/>
  <c r="AC37" i="52"/>
  <c r="AB37" i="52"/>
  <c r="AA37" i="52"/>
  <c r="Z37" i="52"/>
  <c r="Y37" i="52"/>
  <c r="X37" i="52"/>
  <c r="W37" i="52"/>
  <c r="V37" i="52"/>
  <c r="U37" i="52"/>
  <c r="T37" i="52"/>
  <c r="S37" i="52"/>
  <c r="R37" i="52"/>
  <c r="Q37" i="52"/>
  <c r="P37" i="52"/>
  <c r="O37" i="52"/>
  <c r="N37" i="52"/>
  <c r="M37" i="52"/>
  <c r="L37" i="52"/>
  <c r="K37" i="52"/>
  <c r="J37" i="52"/>
  <c r="I37" i="52"/>
  <c r="H37" i="52"/>
  <c r="G37" i="52"/>
  <c r="F37" i="52"/>
  <c r="E37" i="52"/>
  <c r="D37" i="52"/>
  <c r="C37" i="52"/>
  <c r="B37" i="52"/>
  <c r="W36" i="52"/>
  <c r="U36" i="52"/>
  <c r="T36" i="52"/>
  <c r="S36" i="52"/>
  <c r="R36" i="52"/>
  <c r="Q36" i="52"/>
  <c r="P36" i="52"/>
  <c r="O36" i="52"/>
  <c r="N36" i="52"/>
  <c r="M36" i="52"/>
  <c r="L36" i="52"/>
  <c r="K36" i="52"/>
  <c r="J36" i="52"/>
  <c r="I36" i="52"/>
  <c r="G36" i="52"/>
  <c r="AE32" i="52"/>
  <c r="AD32" i="52"/>
  <c r="AC32" i="52"/>
  <c r="AB32" i="52"/>
  <c r="AA32" i="52"/>
  <c r="Z32" i="52"/>
  <c r="Y32" i="52"/>
  <c r="X32" i="52"/>
  <c r="W32" i="52"/>
  <c r="V32" i="52"/>
  <c r="U32" i="52"/>
  <c r="T32" i="52"/>
  <c r="S32" i="52"/>
  <c r="R32" i="52"/>
  <c r="Q32" i="52"/>
  <c r="P32" i="52"/>
  <c r="O32" i="52"/>
  <c r="N32" i="52"/>
  <c r="M32" i="52"/>
  <c r="L32" i="52"/>
  <c r="K32" i="52"/>
  <c r="J32" i="52"/>
  <c r="I32" i="52"/>
  <c r="H32" i="52"/>
  <c r="G32" i="52"/>
  <c r="F32" i="52"/>
  <c r="E32" i="52"/>
  <c r="D32" i="52"/>
  <c r="C32" i="52"/>
  <c r="B32" i="52"/>
  <c r="AD31" i="52"/>
  <c r="AB31" i="52"/>
  <c r="Z31" i="52"/>
  <c r="N31" i="52"/>
  <c r="M31" i="52"/>
  <c r="L31" i="52"/>
  <c r="K31" i="52"/>
  <c r="J31" i="52"/>
  <c r="I31" i="52"/>
  <c r="H31" i="52"/>
  <c r="K30" i="52"/>
  <c r="AE29" i="52"/>
  <c r="AD29" i="52"/>
  <c r="AC29" i="52"/>
  <c r="AB29" i="52"/>
  <c r="AA29" i="52"/>
  <c r="Z29" i="52"/>
  <c r="Y29" i="52"/>
  <c r="X29" i="52"/>
  <c r="W29" i="52"/>
  <c r="V29" i="52"/>
  <c r="U29" i="52"/>
  <c r="T29" i="52"/>
  <c r="S29" i="52"/>
  <c r="R29" i="52"/>
  <c r="Q29" i="52"/>
  <c r="P29" i="52"/>
  <c r="O29" i="52"/>
  <c r="N29" i="52"/>
  <c r="M29" i="52"/>
  <c r="L29" i="52"/>
  <c r="K29" i="52"/>
  <c r="J29" i="52"/>
  <c r="I29" i="52"/>
  <c r="H29" i="52"/>
  <c r="G29" i="52"/>
  <c r="F29" i="52"/>
  <c r="E29" i="52"/>
  <c r="D29" i="52"/>
  <c r="C29" i="52"/>
  <c r="B29" i="52"/>
  <c r="X28" i="52"/>
  <c r="W28" i="52"/>
  <c r="T28" i="52"/>
  <c r="S28" i="52"/>
  <c r="Q28" i="52"/>
  <c r="N28" i="52"/>
  <c r="K28" i="52"/>
  <c r="J28" i="52"/>
  <c r="H28" i="52"/>
  <c r="G28" i="52"/>
  <c r="D28" i="52"/>
  <c r="C28" i="52"/>
  <c r="B28" i="52"/>
  <c r="AE27" i="52"/>
  <c r="AE36" i="52" s="1"/>
  <c r="AD27" i="52"/>
  <c r="AD36" i="52" s="1"/>
  <c r="AC27" i="52"/>
  <c r="AC36" i="52" s="1"/>
  <c r="AB27" i="52"/>
  <c r="AB36" i="52" s="1"/>
  <c r="AA27" i="52"/>
  <c r="AA36" i="52" s="1"/>
  <c r="Z27" i="52"/>
  <c r="Z36" i="52" s="1"/>
  <c r="Y27" i="52"/>
  <c r="Y36" i="52" s="1"/>
  <c r="X27" i="52"/>
  <c r="X36" i="52" s="1"/>
  <c r="W27" i="52"/>
  <c r="V27" i="52"/>
  <c r="V28" i="52" s="1"/>
  <c r="U27" i="52"/>
  <c r="U28" i="52" s="1"/>
  <c r="T27" i="52"/>
  <c r="S27" i="52"/>
  <c r="R27" i="52"/>
  <c r="R28" i="52" s="1"/>
  <c r="Q27" i="52"/>
  <c r="P27" i="52"/>
  <c r="P28" i="52" s="1"/>
  <c r="O27" i="52"/>
  <c r="O28" i="52" s="1"/>
  <c r="N27" i="52"/>
  <c r="M27" i="52"/>
  <c r="M28" i="52" s="1"/>
  <c r="L27" i="52"/>
  <c r="L28" i="52" s="1"/>
  <c r="K27" i="52"/>
  <c r="J27" i="52"/>
  <c r="I27" i="52"/>
  <c r="I28" i="52" s="1"/>
  <c r="H27" i="52"/>
  <c r="H36" i="52" s="1"/>
  <c r="G27" i="52"/>
  <c r="F27" i="52"/>
  <c r="F28" i="52" s="1"/>
  <c r="E27" i="52"/>
  <c r="E28" i="52" s="1"/>
  <c r="D27" i="52"/>
  <c r="D36" i="52" s="1"/>
  <c r="C27" i="52"/>
  <c r="C36" i="52" s="1"/>
  <c r="B27" i="52"/>
  <c r="B36" i="52" s="1"/>
  <c r="C94" i="51"/>
  <c r="C95" i="51" s="1"/>
  <c r="C59" i="51"/>
  <c r="AA31" i="51" s="1"/>
  <c r="C57" i="51"/>
  <c r="T30" i="51" s="1"/>
  <c r="C51" i="51"/>
  <c r="C50" i="51"/>
  <c r="C48" i="51"/>
  <c r="AE46" i="51"/>
  <c r="AD46" i="51"/>
  <c r="AC46" i="51"/>
  <c r="AB46" i="51"/>
  <c r="AA46" i="51"/>
  <c r="Z46" i="51"/>
  <c r="Y46" i="51"/>
  <c r="X46" i="51"/>
  <c r="W46" i="51"/>
  <c r="V46" i="51"/>
  <c r="U46" i="51"/>
  <c r="T46" i="51"/>
  <c r="S46" i="51"/>
  <c r="R46" i="51"/>
  <c r="Q46" i="51"/>
  <c r="P46" i="51"/>
  <c r="O46" i="51"/>
  <c r="N46" i="51"/>
  <c r="M46" i="51"/>
  <c r="L46" i="51"/>
  <c r="K46" i="51"/>
  <c r="J46" i="51"/>
  <c r="I46" i="51"/>
  <c r="H46" i="51"/>
  <c r="G46" i="51"/>
  <c r="F46" i="51"/>
  <c r="E46" i="51"/>
  <c r="D46" i="51"/>
  <c r="C46" i="51"/>
  <c r="B46" i="51"/>
  <c r="AE37" i="51"/>
  <c r="AD37" i="51"/>
  <c r="AC37" i="51"/>
  <c r="AB37" i="51"/>
  <c r="AA37" i="51"/>
  <c r="Z37" i="51"/>
  <c r="Y37" i="51"/>
  <c r="X37" i="51"/>
  <c r="W37" i="51"/>
  <c r="V37" i="51"/>
  <c r="U37" i="51"/>
  <c r="T37" i="51"/>
  <c r="S37" i="51"/>
  <c r="R37" i="51"/>
  <c r="Q37" i="51"/>
  <c r="P37" i="51"/>
  <c r="O37" i="51"/>
  <c r="N37" i="51"/>
  <c r="M37" i="51"/>
  <c r="L37" i="51"/>
  <c r="K37" i="51"/>
  <c r="J37" i="51"/>
  <c r="I37" i="51"/>
  <c r="H37" i="51"/>
  <c r="G37" i="51"/>
  <c r="F37" i="51"/>
  <c r="E37" i="51"/>
  <c r="D37" i="51"/>
  <c r="C37" i="51"/>
  <c r="B37" i="51"/>
  <c r="AE32" i="51"/>
  <c r="AD32" i="51"/>
  <c r="AC32" i="51"/>
  <c r="AB32" i="51"/>
  <c r="AA32" i="51"/>
  <c r="Z32" i="51"/>
  <c r="Y32" i="51"/>
  <c r="X32" i="51"/>
  <c r="W32" i="51"/>
  <c r="V32" i="51"/>
  <c r="U32" i="51"/>
  <c r="T32" i="51"/>
  <c r="S32" i="51"/>
  <c r="R32" i="51"/>
  <c r="Q32" i="51"/>
  <c r="P32" i="51"/>
  <c r="O32" i="51"/>
  <c r="N32" i="51"/>
  <c r="M32" i="51"/>
  <c r="L32" i="51"/>
  <c r="K32" i="51"/>
  <c r="J32" i="51"/>
  <c r="I32" i="51"/>
  <c r="H32" i="51"/>
  <c r="G32" i="51"/>
  <c r="F32" i="51"/>
  <c r="E32" i="51"/>
  <c r="D32" i="51"/>
  <c r="C32" i="51"/>
  <c r="B32" i="51"/>
  <c r="Z31" i="51"/>
  <c r="W31" i="51"/>
  <c r="R31" i="51"/>
  <c r="O31" i="51"/>
  <c r="L31" i="51"/>
  <c r="K31" i="51"/>
  <c r="F31" i="51"/>
  <c r="B31" i="51"/>
  <c r="R30" i="51"/>
  <c r="J30" i="51"/>
  <c r="I30" i="51"/>
  <c r="AE29" i="51"/>
  <c r="AD29" i="51"/>
  <c r="AC29" i="51"/>
  <c r="AB29" i="51"/>
  <c r="AA29" i="51"/>
  <c r="Z29" i="51"/>
  <c r="Y29" i="51"/>
  <c r="X29" i="51"/>
  <c r="W29" i="51"/>
  <c r="V29" i="51"/>
  <c r="U29" i="51"/>
  <c r="T29" i="51"/>
  <c r="S29" i="51"/>
  <c r="R29" i="51"/>
  <c r="Q29" i="51"/>
  <c r="P29" i="51"/>
  <c r="O29" i="51"/>
  <c r="N29" i="51"/>
  <c r="M29" i="51"/>
  <c r="L29" i="51"/>
  <c r="K29" i="51"/>
  <c r="J29" i="51"/>
  <c r="I29" i="51"/>
  <c r="H29" i="51"/>
  <c r="G29" i="51"/>
  <c r="F29" i="51"/>
  <c r="E29" i="51"/>
  <c r="D29" i="51"/>
  <c r="C29" i="51"/>
  <c r="B29" i="51"/>
  <c r="B28" i="51"/>
  <c r="AE27" i="51"/>
  <c r="AE36" i="51" s="1"/>
  <c r="AD27" i="51"/>
  <c r="AD36" i="51" s="1"/>
  <c r="AC27" i="51"/>
  <c r="AC36" i="51" s="1"/>
  <c r="AB27" i="51"/>
  <c r="AB36" i="51" s="1"/>
  <c r="AA27" i="51"/>
  <c r="AA36" i="51" s="1"/>
  <c r="Z27" i="51"/>
  <c r="Z36" i="51" s="1"/>
  <c r="Y27" i="51"/>
  <c r="Y36" i="51" s="1"/>
  <c r="X27" i="51"/>
  <c r="X36" i="51" s="1"/>
  <c r="W27" i="51"/>
  <c r="W36" i="51" s="1"/>
  <c r="V27" i="51"/>
  <c r="V36" i="51" s="1"/>
  <c r="U27" i="51"/>
  <c r="U28" i="51" s="1"/>
  <c r="T27" i="51"/>
  <c r="T36" i="51" s="1"/>
  <c r="S27" i="51"/>
  <c r="S28" i="51" s="1"/>
  <c r="R27" i="51"/>
  <c r="R36" i="51" s="1"/>
  <c r="Q27" i="51"/>
  <c r="Q36" i="51" s="1"/>
  <c r="P27" i="51"/>
  <c r="P28" i="51" s="1"/>
  <c r="O27" i="51"/>
  <c r="O28" i="51" s="1"/>
  <c r="N27" i="51"/>
  <c r="N36" i="51" s="1"/>
  <c r="M27" i="51"/>
  <c r="M28" i="51" s="1"/>
  <c r="L27" i="51"/>
  <c r="L28" i="51" s="1"/>
  <c r="K27" i="51"/>
  <c r="K28" i="51" s="1"/>
  <c r="J27" i="51"/>
  <c r="J28" i="51" s="1"/>
  <c r="I27" i="51"/>
  <c r="I28" i="51" s="1"/>
  <c r="H27" i="51"/>
  <c r="H36" i="51" s="1"/>
  <c r="G27" i="51"/>
  <c r="G36" i="51" s="1"/>
  <c r="F27" i="51"/>
  <c r="F28" i="51" s="1"/>
  <c r="E27" i="51"/>
  <c r="E36" i="51" s="1"/>
  <c r="D27" i="51"/>
  <c r="D28" i="51" s="1"/>
  <c r="C27" i="51"/>
  <c r="C36" i="51" s="1"/>
  <c r="B27" i="51"/>
  <c r="B36" i="51" s="1"/>
  <c r="C19" i="51"/>
  <c r="D19" i="51"/>
  <c r="E19" i="51"/>
  <c r="F19" i="51"/>
  <c r="G19" i="51"/>
  <c r="H19" i="51"/>
  <c r="I19" i="51"/>
  <c r="J19" i="51"/>
  <c r="K19" i="51"/>
  <c r="L19" i="51"/>
  <c r="M19" i="51"/>
  <c r="N19" i="51"/>
  <c r="O19" i="51"/>
  <c r="P19" i="51"/>
  <c r="Q19" i="51"/>
  <c r="R19" i="51"/>
  <c r="S19" i="51"/>
  <c r="T19" i="51"/>
  <c r="U19" i="51"/>
  <c r="V19" i="51"/>
  <c r="W19" i="51"/>
  <c r="X19" i="51"/>
  <c r="Y19" i="51"/>
  <c r="Z19" i="51"/>
  <c r="AA19" i="51"/>
  <c r="AB19" i="51"/>
  <c r="AC19" i="51"/>
  <c r="AD19" i="51"/>
  <c r="AE19" i="51"/>
  <c r="B19" i="51"/>
  <c r="C18" i="51"/>
  <c r="D18" i="51"/>
  <c r="L96" i="30" s="1"/>
  <c r="E18" i="51"/>
  <c r="F18" i="51"/>
  <c r="G18" i="51"/>
  <c r="H18" i="51"/>
  <c r="I18" i="51"/>
  <c r="J18" i="51"/>
  <c r="K18" i="51"/>
  <c r="L103" i="30" s="1"/>
  <c r="L18" i="51"/>
  <c r="M18" i="51"/>
  <c r="N18" i="51"/>
  <c r="O18" i="51"/>
  <c r="P18" i="51"/>
  <c r="Q18" i="51"/>
  <c r="R18" i="51"/>
  <c r="S18" i="51"/>
  <c r="T18" i="51"/>
  <c r="U18" i="51"/>
  <c r="V18" i="51"/>
  <c r="W18" i="51"/>
  <c r="X18" i="51"/>
  <c r="Y18" i="51"/>
  <c r="Z18" i="51"/>
  <c r="AA18" i="51"/>
  <c r="AB18" i="51"/>
  <c r="AC18" i="51"/>
  <c r="AD18" i="51"/>
  <c r="AE18" i="51"/>
  <c r="B18" i="51"/>
  <c r="L94" i="30" s="1"/>
  <c r="K97" i="30"/>
  <c r="K95" i="30"/>
  <c r="J97" i="30"/>
  <c r="J96" i="30"/>
  <c r="J95" i="30"/>
  <c r="J94" i="30"/>
  <c r="C84" i="46"/>
  <c r="C82" i="46"/>
  <c r="C84" i="44"/>
  <c r="C82" i="44"/>
  <c r="C87" i="44" s="1"/>
  <c r="C88" i="44" s="1"/>
  <c r="I89" i="44" s="1"/>
  <c r="C91" i="50"/>
  <c r="C94" i="50"/>
  <c r="C95" i="50" s="1"/>
  <c r="C59" i="50"/>
  <c r="M31" i="50" s="1"/>
  <c r="C57" i="50"/>
  <c r="K30" i="50" s="1"/>
  <c r="C51" i="50"/>
  <c r="C50" i="50"/>
  <c r="C48" i="50"/>
  <c r="AE46" i="50"/>
  <c r="AD46" i="50"/>
  <c r="AC46" i="50"/>
  <c r="AB46" i="50"/>
  <c r="AA46" i="50"/>
  <c r="Z46" i="50"/>
  <c r="Y46" i="50"/>
  <c r="X46" i="50"/>
  <c r="W46" i="50"/>
  <c r="V46" i="50"/>
  <c r="U46" i="50"/>
  <c r="T46" i="50"/>
  <c r="S46" i="50"/>
  <c r="R46" i="50"/>
  <c r="Q46" i="50"/>
  <c r="P46" i="50"/>
  <c r="O46" i="50"/>
  <c r="N46" i="50"/>
  <c r="M46" i="50"/>
  <c r="L46" i="50"/>
  <c r="K46" i="50"/>
  <c r="J46" i="50"/>
  <c r="I46" i="50"/>
  <c r="H46" i="50"/>
  <c r="G46" i="50"/>
  <c r="F46" i="50"/>
  <c r="E46" i="50"/>
  <c r="D46" i="50"/>
  <c r="C46" i="50"/>
  <c r="B46" i="50"/>
  <c r="AE37" i="50"/>
  <c r="AD37" i="50"/>
  <c r="AC37" i="50"/>
  <c r="AB37" i="50"/>
  <c r="AA37" i="50"/>
  <c r="Z37" i="50"/>
  <c r="Y37" i="50"/>
  <c r="X37" i="50"/>
  <c r="W37" i="50"/>
  <c r="V37" i="50"/>
  <c r="U37" i="50"/>
  <c r="T37" i="50"/>
  <c r="S37" i="50"/>
  <c r="R37" i="50"/>
  <c r="Q37" i="50"/>
  <c r="P37" i="50"/>
  <c r="O37" i="50"/>
  <c r="N37" i="50"/>
  <c r="M37" i="50"/>
  <c r="L37" i="50"/>
  <c r="K37" i="50"/>
  <c r="J37" i="50"/>
  <c r="I37" i="50"/>
  <c r="H37" i="50"/>
  <c r="G37" i="50"/>
  <c r="F37" i="50"/>
  <c r="E37" i="50"/>
  <c r="D37" i="50"/>
  <c r="C37" i="50"/>
  <c r="B37" i="50"/>
  <c r="AE32" i="50"/>
  <c r="AD32" i="50"/>
  <c r="AC32" i="50"/>
  <c r="AB32" i="50"/>
  <c r="AA32" i="50"/>
  <c r="Z32" i="50"/>
  <c r="Y32" i="50"/>
  <c r="X32" i="50"/>
  <c r="W32" i="50"/>
  <c r="V32" i="50"/>
  <c r="U32" i="50"/>
  <c r="T32" i="50"/>
  <c r="S32" i="50"/>
  <c r="R32" i="50"/>
  <c r="Q32" i="50"/>
  <c r="P32" i="50"/>
  <c r="O32" i="50"/>
  <c r="N32" i="50"/>
  <c r="M32" i="50"/>
  <c r="L32" i="50"/>
  <c r="K32" i="50"/>
  <c r="J32" i="50"/>
  <c r="I32" i="50"/>
  <c r="H32" i="50"/>
  <c r="G32" i="50"/>
  <c r="F32" i="50"/>
  <c r="E32" i="50"/>
  <c r="D32" i="50"/>
  <c r="C32" i="50"/>
  <c r="B32" i="50"/>
  <c r="AD31" i="50"/>
  <c r="AC31" i="50"/>
  <c r="AB31" i="50"/>
  <c r="AA31" i="50"/>
  <c r="Z31" i="50"/>
  <c r="Y31" i="50"/>
  <c r="X31" i="50"/>
  <c r="W31" i="50"/>
  <c r="V31" i="50"/>
  <c r="U31" i="50"/>
  <c r="T31" i="50"/>
  <c r="S31" i="50"/>
  <c r="R31" i="50"/>
  <c r="Q31" i="50"/>
  <c r="P31" i="50"/>
  <c r="O31" i="50"/>
  <c r="N31" i="50"/>
  <c r="AA30" i="50"/>
  <c r="Y30" i="50"/>
  <c r="W30" i="50"/>
  <c r="V30" i="50"/>
  <c r="U30" i="50"/>
  <c r="T30" i="50"/>
  <c r="S30" i="50"/>
  <c r="R30" i="50"/>
  <c r="AE29" i="50"/>
  <c r="AD29" i="50"/>
  <c r="AC29" i="50"/>
  <c r="AB29" i="50"/>
  <c r="AA29" i="50"/>
  <c r="Z29" i="50"/>
  <c r="Y29" i="50"/>
  <c r="X29" i="50"/>
  <c r="W29" i="50"/>
  <c r="V29" i="50"/>
  <c r="U29" i="50"/>
  <c r="T29" i="50"/>
  <c r="S29" i="50"/>
  <c r="R29" i="50"/>
  <c r="Q29" i="50"/>
  <c r="P29" i="50"/>
  <c r="O29" i="50"/>
  <c r="N29" i="50"/>
  <c r="M29" i="50"/>
  <c r="L29" i="50"/>
  <c r="K29" i="50"/>
  <c r="J29" i="50"/>
  <c r="I29" i="50"/>
  <c r="H29" i="50"/>
  <c r="G29" i="50"/>
  <c r="F29" i="50"/>
  <c r="E29" i="50"/>
  <c r="D29" i="50"/>
  <c r="C29" i="50"/>
  <c r="B29" i="50"/>
  <c r="AB28" i="50"/>
  <c r="AA28" i="50"/>
  <c r="Z28" i="50"/>
  <c r="Y28" i="50"/>
  <c r="X28" i="50"/>
  <c r="R28" i="50"/>
  <c r="Q28" i="50"/>
  <c r="O28" i="50"/>
  <c r="N28" i="50"/>
  <c r="M28" i="50"/>
  <c r="J28" i="50"/>
  <c r="I28" i="50"/>
  <c r="H28" i="50"/>
  <c r="D28" i="50"/>
  <c r="B28" i="50"/>
  <c r="AE27" i="50"/>
  <c r="AE36" i="50" s="1"/>
  <c r="AD27" i="50"/>
  <c r="AD36" i="50" s="1"/>
  <c r="AC27" i="50"/>
  <c r="AC36" i="50" s="1"/>
  <c r="AB27" i="50"/>
  <c r="AB36" i="50" s="1"/>
  <c r="AA27" i="50"/>
  <c r="AA36" i="50" s="1"/>
  <c r="Z27" i="50"/>
  <c r="Z36" i="50" s="1"/>
  <c r="Y27" i="50"/>
  <c r="Y36" i="50" s="1"/>
  <c r="X27" i="50"/>
  <c r="X36" i="50" s="1"/>
  <c r="W27" i="50"/>
  <c r="W28" i="50" s="1"/>
  <c r="V27" i="50"/>
  <c r="V28" i="50" s="1"/>
  <c r="U27" i="50"/>
  <c r="U28" i="50" s="1"/>
  <c r="T27" i="50"/>
  <c r="T28" i="50" s="1"/>
  <c r="S27" i="50"/>
  <c r="S28" i="50" s="1"/>
  <c r="R27" i="50"/>
  <c r="R36" i="50" s="1"/>
  <c r="Q27" i="50"/>
  <c r="Q36" i="50" s="1"/>
  <c r="P27" i="50"/>
  <c r="P28" i="50" s="1"/>
  <c r="O27" i="50"/>
  <c r="O36" i="50" s="1"/>
  <c r="N27" i="50"/>
  <c r="N36" i="50" s="1"/>
  <c r="M27" i="50"/>
  <c r="M36" i="50" s="1"/>
  <c r="L27" i="50"/>
  <c r="L28" i="50" s="1"/>
  <c r="K27" i="50"/>
  <c r="K28" i="50" s="1"/>
  <c r="J27" i="50"/>
  <c r="J36" i="50" s="1"/>
  <c r="I27" i="50"/>
  <c r="I36" i="50" s="1"/>
  <c r="H27" i="50"/>
  <c r="H36" i="50" s="1"/>
  <c r="G27" i="50"/>
  <c r="G28" i="50" s="1"/>
  <c r="F27" i="50"/>
  <c r="F28" i="50" s="1"/>
  <c r="E27" i="50"/>
  <c r="E28" i="50" s="1"/>
  <c r="D27" i="50"/>
  <c r="D36" i="50" s="1"/>
  <c r="C27" i="50"/>
  <c r="C36" i="50" s="1"/>
  <c r="B27" i="50"/>
  <c r="B36" i="50" s="1"/>
  <c r="C19" i="50"/>
  <c r="D19" i="50"/>
  <c r="E19" i="50"/>
  <c r="F19" i="50"/>
  <c r="G19" i="50"/>
  <c r="H19" i="50"/>
  <c r="I19" i="50"/>
  <c r="J19" i="50"/>
  <c r="K19" i="50"/>
  <c r="L19" i="50"/>
  <c r="M19" i="50"/>
  <c r="N19" i="50"/>
  <c r="O19" i="50"/>
  <c r="P19" i="50"/>
  <c r="Q19" i="50"/>
  <c r="R19" i="50"/>
  <c r="S19" i="50"/>
  <c r="T19" i="50"/>
  <c r="U19" i="50"/>
  <c r="V19" i="50"/>
  <c r="W19" i="50"/>
  <c r="X19" i="50"/>
  <c r="Y19" i="50"/>
  <c r="Z19" i="50"/>
  <c r="AA19" i="50"/>
  <c r="AB19" i="50"/>
  <c r="AC19" i="50"/>
  <c r="AD19" i="50"/>
  <c r="AE19" i="50"/>
  <c r="B19" i="50"/>
  <c r="C18" i="50"/>
  <c r="D18" i="50"/>
  <c r="E18" i="50"/>
  <c r="F18" i="50"/>
  <c r="G18" i="50"/>
  <c r="H18" i="50"/>
  <c r="I18" i="50"/>
  <c r="J18" i="50"/>
  <c r="K18" i="50"/>
  <c r="L18" i="50"/>
  <c r="M18" i="50"/>
  <c r="N18" i="50"/>
  <c r="O18" i="50"/>
  <c r="P18" i="50"/>
  <c r="Q18" i="50"/>
  <c r="R18" i="50"/>
  <c r="S18" i="50"/>
  <c r="T18" i="50"/>
  <c r="U18" i="50"/>
  <c r="V18" i="50"/>
  <c r="W18" i="50"/>
  <c r="X18" i="50"/>
  <c r="Y18" i="50"/>
  <c r="Z18" i="50"/>
  <c r="AA18" i="50"/>
  <c r="AB18" i="50"/>
  <c r="AC18" i="50"/>
  <c r="AD18" i="50"/>
  <c r="AE18" i="50"/>
  <c r="B18" i="50"/>
  <c r="C94" i="49"/>
  <c r="C95" i="49" s="1"/>
  <c r="C59" i="49"/>
  <c r="AA31" i="49" s="1"/>
  <c r="C57" i="49"/>
  <c r="X30" i="49" s="1"/>
  <c r="C51" i="49"/>
  <c r="C50" i="49"/>
  <c r="C48" i="49"/>
  <c r="AE46" i="49"/>
  <c r="AD46" i="49"/>
  <c r="AC46" i="49"/>
  <c r="AB46" i="49"/>
  <c r="AA46" i="49"/>
  <c r="Z46" i="49"/>
  <c r="Y46" i="49"/>
  <c r="X46" i="49"/>
  <c r="W46" i="49"/>
  <c r="V46" i="49"/>
  <c r="U46" i="49"/>
  <c r="T46" i="49"/>
  <c r="S46" i="49"/>
  <c r="R46" i="49"/>
  <c r="Q46" i="49"/>
  <c r="P46" i="49"/>
  <c r="O46" i="49"/>
  <c r="N46" i="49"/>
  <c r="M46" i="49"/>
  <c r="L46" i="49"/>
  <c r="K46" i="49"/>
  <c r="J46" i="49"/>
  <c r="I46" i="49"/>
  <c r="H46" i="49"/>
  <c r="G46" i="49"/>
  <c r="F46" i="49"/>
  <c r="E46" i="49"/>
  <c r="D46" i="49"/>
  <c r="C46" i="49"/>
  <c r="B46" i="49"/>
  <c r="AE37" i="49"/>
  <c r="AD37" i="49"/>
  <c r="AC37" i="49"/>
  <c r="AB37" i="49"/>
  <c r="AA37" i="49"/>
  <c r="Z37" i="49"/>
  <c r="Y37" i="49"/>
  <c r="X37" i="49"/>
  <c r="W37" i="49"/>
  <c r="V37" i="49"/>
  <c r="U37" i="49"/>
  <c r="T37" i="49"/>
  <c r="S37" i="49"/>
  <c r="R37" i="49"/>
  <c r="Q37" i="49"/>
  <c r="P37" i="49"/>
  <c r="O37" i="49"/>
  <c r="N37" i="49"/>
  <c r="M37" i="49"/>
  <c r="L37" i="49"/>
  <c r="K37" i="49"/>
  <c r="J37" i="49"/>
  <c r="I37" i="49"/>
  <c r="H37" i="49"/>
  <c r="G37" i="49"/>
  <c r="F37" i="49"/>
  <c r="E37" i="49"/>
  <c r="D37" i="49"/>
  <c r="C37" i="49"/>
  <c r="B37" i="49"/>
  <c r="J36" i="49"/>
  <c r="H36" i="49"/>
  <c r="AE32" i="49"/>
  <c r="AD32" i="49"/>
  <c r="AC32" i="49"/>
  <c r="AB32" i="49"/>
  <c r="AA32" i="49"/>
  <c r="Z32" i="49"/>
  <c r="Y32" i="49"/>
  <c r="X32" i="49"/>
  <c r="W32" i="49"/>
  <c r="V32" i="49"/>
  <c r="U32" i="49"/>
  <c r="T32" i="49"/>
  <c r="S32" i="49"/>
  <c r="R32" i="49"/>
  <c r="Q32" i="49"/>
  <c r="P32" i="49"/>
  <c r="O32" i="49"/>
  <c r="N32" i="49"/>
  <c r="M32" i="49"/>
  <c r="L32" i="49"/>
  <c r="K32" i="49"/>
  <c r="J32" i="49"/>
  <c r="I32" i="49"/>
  <c r="H32" i="49"/>
  <c r="G32" i="49"/>
  <c r="F32" i="49"/>
  <c r="E32" i="49"/>
  <c r="D32" i="49"/>
  <c r="C32" i="49"/>
  <c r="B32" i="49"/>
  <c r="AE29" i="49"/>
  <c r="AD29" i="49"/>
  <c r="AC29" i="49"/>
  <c r="AB29" i="49"/>
  <c r="AA29" i="49"/>
  <c r="Z29" i="49"/>
  <c r="Y29" i="49"/>
  <c r="X29" i="49"/>
  <c r="W29" i="49"/>
  <c r="V29" i="49"/>
  <c r="U29" i="49"/>
  <c r="T29" i="49"/>
  <c r="S29" i="49"/>
  <c r="R29" i="49"/>
  <c r="Q29" i="49"/>
  <c r="P29" i="49"/>
  <c r="O29" i="49"/>
  <c r="N29" i="49"/>
  <c r="M29" i="49"/>
  <c r="L29" i="49"/>
  <c r="K29" i="49"/>
  <c r="J29" i="49"/>
  <c r="I29" i="49"/>
  <c r="H29" i="49"/>
  <c r="G29" i="49"/>
  <c r="F29" i="49"/>
  <c r="E29" i="49"/>
  <c r="D29" i="49"/>
  <c r="C29" i="49"/>
  <c r="B29" i="49"/>
  <c r="J28" i="49"/>
  <c r="F28" i="49"/>
  <c r="D28" i="49"/>
  <c r="C28" i="49"/>
  <c r="AE27" i="49"/>
  <c r="AE36" i="49" s="1"/>
  <c r="AD27" i="49"/>
  <c r="AD36" i="49" s="1"/>
  <c r="AC27" i="49"/>
  <c r="AC36" i="49" s="1"/>
  <c r="AB27" i="49"/>
  <c r="AB36" i="49" s="1"/>
  <c r="AA27" i="49"/>
  <c r="AA36" i="49" s="1"/>
  <c r="Z27" i="49"/>
  <c r="Z36" i="49" s="1"/>
  <c r="Y27" i="49"/>
  <c r="Y36" i="49" s="1"/>
  <c r="X27" i="49"/>
  <c r="X36" i="49" s="1"/>
  <c r="W27" i="49"/>
  <c r="W28" i="49" s="1"/>
  <c r="V27" i="49"/>
  <c r="V28" i="49" s="1"/>
  <c r="U27" i="49"/>
  <c r="U28" i="49" s="1"/>
  <c r="T27" i="49"/>
  <c r="T28" i="49" s="1"/>
  <c r="S27" i="49"/>
  <c r="S28" i="49" s="1"/>
  <c r="R27" i="49"/>
  <c r="R28" i="49" s="1"/>
  <c r="Q27" i="49"/>
  <c r="Q28" i="49" s="1"/>
  <c r="P27" i="49"/>
  <c r="P28" i="49" s="1"/>
  <c r="O27" i="49"/>
  <c r="O28" i="49" s="1"/>
  <c r="N27" i="49"/>
  <c r="N28" i="49" s="1"/>
  <c r="M27" i="49"/>
  <c r="M28" i="49" s="1"/>
  <c r="L27" i="49"/>
  <c r="L28" i="49" s="1"/>
  <c r="K27" i="49"/>
  <c r="K28" i="49" s="1"/>
  <c r="J27" i="49"/>
  <c r="I27" i="49"/>
  <c r="I28" i="49" s="1"/>
  <c r="H27" i="49"/>
  <c r="H28" i="49" s="1"/>
  <c r="G27" i="49"/>
  <c r="G28" i="49" s="1"/>
  <c r="F27" i="49"/>
  <c r="F36" i="49" s="1"/>
  <c r="E27" i="49"/>
  <c r="E28" i="49" s="1"/>
  <c r="D27" i="49"/>
  <c r="D36" i="49" s="1"/>
  <c r="C27" i="49"/>
  <c r="C36" i="49" s="1"/>
  <c r="B27" i="49"/>
  <c r="B36" i="49" s="1"/>
  <c r="C18" i="49"/>
  <c r="D18" i="49"/>
  <c r="K96" i="30" s="1"/>
  <c r="E18" i="49"/>
  <c r="F18" i="49"/>
  <c r="G18" i="49"/>
  <c r="H18" i="49"/>
  <c r="I18" i="49"/>
  <c r="J18" i="49"/>
  <c r="K18" i="49"/>
  <c r="K103" i="30" s="1"/>
  <c r="L18" i="49"/>
  <c r="M18" i="49"/>
  <c r="N18" i="49"/>
  <c r="O18" i="49"/>
  <c r="P18" i="49"/>
  <c r="Q18" i="49"/>
  <c r="R18" i="49"/>
  <c r="S18" i="49"/>
  <c r="T18" i="49"/>
  <c r="U18" i="49"/>
  <c r="V18" i="49"/>
  <c r="W18" i="49"/>
  <c r="X18" i="49"/>
  <c r="Y18" i="49"/>
  <c r="Z18" i="49"/>
  <c r="AA18" i="49"/>
  <c r="AB18" i="49"/>
  <c r="AC18" i="49"/>
  <c r="AD18" i="49"/>
  <c r="AE18" i="49"/>
  <c r="C19" i="49"/>
  <c r="D19" i="49"/>
  <c r="E19" i="49"/>
  <c r="F19" i="49"/>
  <c r="G19" i="49"/>
  <c r="H19" i="49"/>
  <c r="I19" i="49"/>
  <c r="J19" i="49"/>
  <c r="K19" i="49"/>
  <c r="L19" i="49"/>
  <c r="M19" i="49"/>
  <c r="N19" i="49"/>
  <c r="O19" i="49"/>
  <c r="P19" i="49"/>
  <c r="Q19" i="49"/>
  <c r="R19" i="49"/>
  <c r="S19" i="49"/>
  <c r="T19" i="49"/>
  <c r="U19" i="49"/>
  <c r="V19" i="49"/>
  <c r="W19" i="49"/>
  <c r="X19" i="49"/>
  <c r="Y19" i="49"/>
  <c r="Z19" i="49"/>
  <c r="AA19" i="49"/>
  <c r="AB19" i="49"/>
  <c r="AC19" i="49"/>
  <c r="AD19" i="49"/>
  <c r="AE19" i="49"/>
  <c r="B19" i="49"/>
  <c r="B18" i="49"/>
  <c r="K94" i="30" s="1"/>
  <c r="L10" i="45"/>
  <c r="K10" i="45"/>
  <c r="C91" i="43"/>
  <c r="C92" i="43" s="1"/>
  <c r="N9" i="45"/>
  <c r="M9" i="45"/>
  <c r="C88" i="48"/>
  <c r="C89" i="48" s="1"/>
  <c r="C59" i="48"/>
  <c r="AC31" i="48" s="1"/>
  <c r="C57" i="48"/>
  <c r="AA30" i="48" s="1"/>
  <c r="C51" i="48"/>
  <c r="C50" i="48"/>
  <c r="C48" i="48"/>
  <c r="AE46" i="48"/>
  <c r="AD46" i="48"/>
  <c r="AC46" i="48"/>
  <c r="AB46" i="48"/>
  <c r="AA46" i="48"/>
  <c r="Z46" i="48"/>
  <c r="Y46" i="48"/>
  <c r="X46" i="48"/>
  <c r="W46" i="48"/>
  <c r="V46" i="48"/>
  <c r="U46" i="48"/>
  <c r="T46" i="48"/>
  <c r="S46" i="48"/>
  <c r="R46" i="48"/>
  <c r="Q46" i="48"/>
  <c r="P46" i="48"/>
  <c r="O46" i="48"/>
  <c r="N46" i="48"/>
  <c r="M46" i="48"/>
  <c r="L46" i="48"/>
  <c r="K46" i="48"/>
  <c r="J46" i="48"/>
  <c r="I46" i="48"/>
  <c r="H46" i="48"/>
  <c r="G46" i="48"/>
  <c r="F46" i="48"/>
  <c r="E46" i="48"/>
  <c r="D46" i="48"/>
  <c r="C46" i="48"/>
  <c r="B46" i="48"/>
  <c r="AE37" i="48"/>
  <c r="AD37" i="48"/>
  <c r="AC37" i="48"/>
  <c r="AB37" i="48"/>
  <c r="AA37" i="48"/>
  <c r="Z37" i="48"/>
  <c r="Y37" i="48"/>
  <c r="X37" i="48"/>
  <c r="W37" i="48"/>
  <c r="V37" i="48"/>
  <c r="U37" i="48"/>
  <c r="T37" i="48"/>
  <c r="S37" i="48"/>
  <c r="R37" i="48"/>
  <c r="Q37" i="48"/>
  <c r="P37" i="48"/>
  <c r="O37" i="48"/>
  <c r="N37" i="48"/>
  <c r="M37" i="48"/>
  <c r="L37" i="48"/>
  <c r="K37" i="48"/>
  <c r="J37" i="48"/>
  <c r="I37" i="48"/>
  <c r="H37" i="48"/>
  <c r="G37" i="48"/>
  <c r="F37" i="48"/>
  <c r="E37" i="48"/>
  <c r="D37" i="48"/>
  <c r="C37" i="48"/>
  <c r="B37" i="48"/>
  <c r="AE36" i="48"/>
  <c r="AA36" i="48"/>
  <c r="Z36" i="48"/>
  <c r="B36" i="48"/>
  <c r="AE32" i="48"/>
  <c r="AD32" i="48"/>
  <c r="AC32" i="48"/>
  <c r="AB32" i="48"/>
  <c r="AA32" i="48"/>
  <c r="Z32" i="48"/>
  <c r="Y32" i="48"/>
  <c r="X32" i="48"/>
  <c r="W32" i="48"/>
  <c r="V32" i="48"/>
  <c r="U32" i="48"/>
  <c r="T32" i="48"/>
  <c r="S32" i="48"/>
  <c r="R32" i="48"/>
  <c r="Q32" i="48"/>
  <c r="P32" i="48"/>
  <c r="O32" i="48"/>
  <c r="N32" i="48"/>
  <c r="M32" i="48"/>
  <c r="L32" i="48"/>
  <c r="K32" i="48"/>
  <c r="J32" i="48"/>
  <c r="I32" i="48"/>
  <c r="H32" i="48"/>
  <c r="G32" i="48"/>
  <c r="F32" i="48"/>
  <c r="E32" i="48"/>
  <c r="D32" i="48"/>
  <c r="C32" i="48"/>
  <c r="B32" i="48"/>
  <c r="AB31" i="48"/>
  <c r="AA31" i="48"/>
  <c r="Y31" i="48"/>
  <c r="X31" i="48"/>
  <c r="W31" i="48"/>
  <c r="V31" i="48"/>
  <c r="AE29" i="48"/>
  <c r="AD29" i="48"/>
  <c r="AC29" i="48"/>
  <c r="AB29" i="48"/>
  <c r="AA29" i="48"/>
  <c r="Z29" i="48"/>
  <c r="Y29" i="48"/>
  <c r="X29" i="48"/>
  <c r="W29" i="48"/>
  <c r="V29" i="48"/>
  <c r="U29" i="48"/>
  <c r="T29" i="48"/>
  <c r="S29" i="48"/>
  <c r="R29" i="48"/>
  <c r="Q29" i="48"/>
  <c r="P29" i="48"/>
  <c r="O29" i="48"/>
  <c r="N29" i="48"/>
  <c r="M29" i="48"/>
  <c r="L29" i="48"/>
  <c r="K29" i="48"/>
  <c r="J29" i="48"/>
  <c r="I29" i="48"/>
  <c r="H29" i="48"/>
  <c r="G29" i="48"/>
  <c r="F29" i="48"/>
  <c r="E29" i="48"/>
  <c r="D29" i="48"/>
  <c r="C29" i="48"/>
  <c r="B29" i="48"/>
  <c r="AE28" i="48"/>
  <c r="AA28" i="48"/>
  <c r="Z28" i="48"/>
  <c r="V28" i="48"/>
  <c r="U28" i="48"/>
  <c r="S28" i="48"/>
  <c r="R28" i="48"/>
  <c r="Q28" i="48"/>
  <c r="P28" i="48"/>
  <c r="AE27" i="48"/>
  <c r="AD27" i="48"/>
  <c r="AD28" i="48" s="1"/>
  <c r="AC27" i="48"/>
  <c r="AC28" i="48" s="1"/>
  <c r="AB27" i="48"/>
  <c r="AB28" i="48" s="1"/>
  <c r="AA27" i="48"/>
  <c r="Z27" i="48"/>
  <c r="Y27" i="48"/>
  <c r="Y36" i="48" s="1"/>
  <c r="X27" i="48"/>
  <c r="X36" i="48" s="1"/>
  <c r="W27" i="48"/>
  <c r="W28" i="48" s="1"/>
  <c r="V27" i="48"/>
  <c r="V36" i="48" s="1"/>
  <c r="U27" i="48"/>
  <c r="U36" i="48" s="1"/>
  <c r="T27" i="48"/>
  <c r="T28" i="48" s="1"/>
  <c r="S27" i="48"/>
  <c r="S36" i="48" s="1"/>
  <c r="R27" i="48"/>
  <c r="R36" i="48" s="1"/>
  <c r="Q27" i="48"/>
  <c r="Q36" i="48" s="1"/>
  <c r="P27" i="48"/>
  <c r="P36" i="48" s="1"/>
  <c r="O27" i="48"/>
  <c r="O28" i="48" s="1"/>
  <c r="N27" i="48"/>
  <c r="N28" i="48" s="1"/>
  <c r="M27" i="48"/>
  <c r="M28" i="48" s="1"/>
  <c r="L27" i="48"/>
  <c r="L28" i="48" s="1"/>
  <c r="K27" i="48"/>
  <c r="K28" i="48" s="1"/>
  <c r="J27" i="48"/>
  <c r="J28" i="48" s="1"/>
  <c r="I27" i="48"/>
  <c r="I28" i="48" s="1"/>
  <c r="H27" i="48"/>
  <c r="H28" i="48" s="1"/>
  <c r="G27" i="48"/>
  <c r="G28" i="48" s="1"/>
  <c r="F27" i="48"/>
  <c r="F28" i="48" s="1"/>
  <c r="E27" i="48"/>
  <c r="E28" i="48" s="1"/>
  <c r="D27" i="48"/>
  <c r="D36" i="48" s="1"/>
  <c r="C27" i="48"/>
  <c r="C28" i="48" s="1"/>
  <c r="B27" i="48"/>
  <c r="B28" i="48" s="1"/>
  <c r="C19" i="48"/>
  <c r="D19" i="48"/>
  <c r="E19" i="48"/>
  <c r="F19" i="48"/>
  <c r="G19" i="48"/>
  <c r="H19" i="48"/>
  <c r="I19" i="48"/>
  <c r="J19" i="48"/>
  <c r="K19" i="48"/>
  <c r="L19" i="48"/>
  <c r="M19" i="48"/>
  <c r="N19" i="48"/>
  <c r="O19" i="48"/>
  <c r="P19" i="48"/>
  <c r="Q19" i="48"/>
  <c r="R19" i="48"/>
  <c r="S19" i="48"/>
  <c r="T19" i="48"/>
  <c r="U19" i="48"/>
  <c r="V19" i="48"/>
  <c r="W19" i="48"/>
  <c r="X19" i="48"/>
  <c r="Y19" i="48"/>
  <c r="Z19" i="48"/>
  <c r="AA19" i="48"/>
  <c r="AB19" i="48"/>
  <c r="AC19" i="48"/>
  <c r="AD19" i="48"/>
  <c r="AE19" i="48"/>
  <c r="B19" i="48"/>
  <c r="C18" i="48"/>
  <c r="D18" i="48"/>
  <c r="E18" i="48"/>
  <c r="F18" i="48"/>
  <c r="G18" i="48"/>
  <c r="H18" i="48"/>
  <c r="I18" i="48"/>
  <c r="J18" i="48"/>
  <c r="K18" i="48"/>
  <c r="L18" i="48"/>
  <c r="M18" i="48"/>
  <c r="N18" i="48"/>
  <c r="O18" i="48"/>
  <c r="P18" i="48"/>
  <c r="Q18" i="48"/>
  <c r="R18" i="48"/>
  <c r="S18" i="48"/>
  <c r="T18" i="48"/>
  <c r="U18" i="48"/>
  <c r="V18" i="48"/>
  <c r="W18" i="48"/>
  <c r="X18" i="48"/>
  <c r="Y18" i="48"/>
  <c r="Z18" i="48"/>
  <c r="AA18" i="48"/>
  <c r="AB18" i="48"/>
  <c r="AC18" i="48"/>
  <c r="AD18" i="48"/>
  <c r="AE18" i="48"/>
  <c r="B18" i="48"/>
  <c r="C88" i="47"/>
  <c r="C89" i="47" s="1"/>
  <c r="S90" i="47" s="1"/>
  <c r="C59" i="47"/>
  <c r="N31" i="47" s="1"/>
  <c r="C57" i="47"/>
  <c r="Z30" i="47" s="1"/>
  <c r="C51" i="47"/>
  <c r="C50" i="47"/>
  <c r="C48" i="47"/>
  <c r="AE46" i="47"/>
  <c r="AD46" i="47"/>
  <c r="AC46" i="47"/>
  <c r="AB46" i="47"/>
  <c r="AA46" i="47"/>
  <c r="Z46" i="47"/>
  <c r="Y46" i="47"/>
  <c r="X46" i="47"/>
  <c r="W46" i="47"/>
  <c r="V46" i="47"/>
  <c r="U46" i="47"/>
  <c r="T46" i="47"/>
  <c r="S46" i="47"/>
  <c r="R46" i="47"/>
  <c r="Q46" i="47"/>
  <c r="P46" i="47"/>
  <c r="O46" i="47"/>
  <c r="N46" i="47"/>
  <c r="M46" i="47"/>
  <c r="L46" i="47"/>
  <c r="K46" i="47"/>
  <c r="J46" i="47"/>
  <c r="I46" i="47"/>
  <c r="H46" i="47"/>
  <c r="G46" i="47"/>
  <c r="F46" i="47"/>
  <c r="E46" i="47"/>
  <c r="D46" i="47"/>
  <c r="C46" i="47"/>
  <c r="B46" i="47"/>
  <c r="AE37" i="47"/>
  <c r="AD37" i="47"/>
  <c r="AC37" i="47"/>
  <c r="AB37" i="47"/>
  <c r="AA37" i="47"/>
  <c r="Z37" i="47"/>
  <c r="Y37" i="47"/>
  <c r="X37" i="47"/>
  <c r="W37" i="47"/>
  <c r="V37" i="47"/>
  <c r="U37" i="47"/>
  <c r="T37" i="47"/>
  <c r="S37" i="47"/>
  <c r="R37" i="47"/>
  <c r="Q37" i="47"/>
  <c r="P37" i="47"/>
  <c r="O37" i="47"/>
  <c r="N37" i="47"/>
  <c r="M37" i="47"/>
  <c r="L37" i="47"/>
  <c r="K37" i="47"/>
  <c r="J37" i="47"/>
  <c r="I37" i="47"/>
  <c r="H37" i="47"/>
  <c r="G37" i="47"/>
  <c r="F37" i="47"/>
  <c r="E37" i="47"/>
  <c r="D37" i="47"/>
  <c r="C37" i="47"/>
  <c r="B37" i="47"/>
  <c r="Z36" i="47"/>
  <c r="U36" i="47"/>
  <c r="T36" i="47"/>
  <c r="S36" i="47"/>
  <c r="Q36" i="47"/>
  <c r="O36" i="47"/>
  <c r="N36" i="47"/>
  <c r="M36" i="47"/>
  <c r="J36" i="47"/>
  <c r="H36" i="47"/>
  <c r="F36" i="47"/>
  <c r="E36" i="47"/>
  <c r="AE32" i="47"/>
  <c r="AD32" i="47"/>
  <c r="AC32" i="47"/>
  <c r="AB32" i="47"/>
  <c r="AA32" i="47"/>
  <c r="Z32" i="47"/>
  <c r="Y32" i="47"/>
  <c r="X32" i="47"/>
  <c r="W32" i="47"/>
  <c r="V32" i="47"/>
  <c r="U32" i="47"/>
  <c r="T32" i="47"/>
  <c r="S32" i="47"/>
  <c r="R32" i="47"/>
  <c r="Q32" i="47"/>
  <c r="P32" i="47"/>
  <c r="O32" i="47"/>
  <c r="N32" i="47"/>
  <c r="M32" i="47"/>
  <c r="L32" i="47"/>
  <c r="K32" i="47"/>
  <c r="J32" i="47"/>
  <c r="I32" i="47"/>
  <c r="H32" i="47"/>
  <c r="G32" i="47"/>
  <c r="F32" i="47"/>
  <c r="E32" i="47"/>
  <c r="D32" i="47"/>
  <c r="C32" i="47"/>
  <c r="B32" i="47"/>
  <c r="AE31" i="47"/>
  <c r="AD31" i="47"/>
  <c r="AC31" i="47"/>
  <c r="AB31" i="47"/>
  <c r="AA31" i="47"/>
  <c r="Z31" i="47"/>
  <c r="Y31" i="47"/>
  <c r="X31" i="47"/>
  <c r="W31" i="47"/>
  <c r="V31" i="47"/>
  <c r="U31" i="47"/>
  <c r="T31" i="47"/>
  <c r="S31" i="47"/>
  <c r="R31" i="47"/>
  <c r="Q31" i="47"/>
  <c r="P31" i="47"/>
  <c r="O31" i="47"/>
  <c r="F31" i="47"/>
  <c r="E31" i="47"/>
  <c r="D31" i="47"/>
  <c r="C31" i="47"/>
  <c r="B31" i="47"/>
  <c r="AE30" i="47"/>
  <c r="AB30" i="47"/>
  <c r="AA30" i="47"/>
  <c r="X30" i="47"/>
  <c r="V30" i="47"/>
  <c r="U30" i="47"/>
  <c r="R30" i="47"/>
  <c r="Q30" i="47"/>
  <c r="P30" i="47"/>
  <c r="O30" i="47"/>
  <c r="M30" i="47"/>
  <c r="L30" i="47"/>
  <c r="K30" i="47"/>
  <c r="J30" i="47"/>
  <c r="I30" i="47"/>
  <c r="H30" i="47"/>
  <c r="AE29" i="47"/>
  <c r="AD29" i="47"/>
  <c r="AC29" i="47"/>
  <c r="AB29" i="47"/>
  <c r="AA29" i="47"/>
  <c r="Z29" i="47"/>
  <c r="Y29" i="47"/>
  <c r="X29" i="47"/>
  <c r="W29" i="47"/>
  <c r="V29" i="47"/>
  <c r="U29" i="47"/>
  <c r="T29" i="47"/>
  <c r="S29" i="47"/>
  <c r="R29" i="47"/>
  <c r="Q29" i="47"/>
  <c r="P29" i="47"/>
  <c r="O29" i="47"/>
  <c r="N29" i="47"/>
  <c r="M29" i="47"/>
  <c r="L29" i="47"/>
  <c r="K29" i="47"/>
  <c r="J29" i="47"/>
  <c r="I29" i="47"/>
  <c r="H29" i="47"/>
  <c r="G29" i="47"/>
  <c r="F29" i="47"/>
  <c r="E29" i="47"/>
  <c r="D29" i="47"/>
  <c r="C29" i="47"/>
  <c r="B29" i="47"/>
  <c r="AB28" i="47"/>
  <c r="AA28" i="47"/>
  <c r="X28" i="47"/>
  <c r="U28" i="47"/>
  <c r="T28" i="47"/>
  <c r="R28" i="47"/>
  <c r="Q28" i="47"/>
  <c r="N28" i="47"/>
  <c r="M28" i="47"/>
  <c r="I28" i="47"/>
  <c r="H28" i="47"/>
  <c r="F28" i="47"/>
  <c r="D28" i="47"/>
  <c r="C28" i="47"/>
  <c r="AE27" i="47"/>
  <c r="AE36" i="47" s="1"/>
  <c r="AD27" i="47"/>
  <c r="AD36" i="47" s="1"/>
  <c r="AC27" i="47"/>
  <c r="AC36" i="47" s="1"/>
  <c r="AB27" i="47"/>
  <c r="AB36" i="47" s="1"/>
  <c r="AA27" i="47"/>
  <c r="AA36" i="47" s="1"/>
  <c r="Z27" i="47"/>
  <c r="Z28" i="47" s="1"/>
  <c r="Y27" i="47"/>
  <c r="Y36" i="47" s="1"/>
  <c r="X27" i="47"/>
  <c r="X36" i="47" s="1"/>
  <c r="W27" i="47"/>
  <c r="W28" i="47" s="1"/>
  <c r="V27" i="47"/>
  <c r="V28" i="47" s="1"/>
  <c r="U27" i="47"/>
  <c r="T27" i="47"/>
  <c r="S27" i="47"/>
  <c r="S28" i="47" s="1"/>
  <c r="R27" i="47"/>
  <c r="R36" i="47" s="1"/>
  <c r="Q27" i="47"/>
  <c r="P27" i="47"/>
  <c r="P28" i="47" s="1"/>
  <c r="O27" i="47"/>
  <c r="O28" i="47" s="1"/>
  <c r="N27" i="47"/>
  <c r="M27" i="47"/>
  <c r="L27" i="47"/>
  <c r="L28" i="47" s="1"/>
  <c r="K27" i="47"/>
  <c r="K28" i="47" s="1"/>
  <c r="J27" i="47"/>
  <c r="J28" i="47" s="1"/>
  <c r="I27" i="47"/>
  <c r="I36" i="47" s="1"/>
  <c r="H27" i="47"/>
  <c r="G27" i="47"/>
  <c r="G28" i="47" s="1"/>
  <c r="F27" i="47"/>
  <c r="E27" i="47"/>
  <c r="E28" i="47" s="1"/>
  <c r="D27" i="47"/>
  <c r="D36" i="47" s="1"/>
  <c r="C27" i="47"/>
  <c r="C36" i="47" s="1"/>
  <c r="B27" i="47"/>
  <c r="B36" i="47" s="1"/>
  <c r="C19" i="47"/>
  <c r="D19" i="47"/>
  <c r="E19" i="47"/>
  <c r="F19" i="47"/>
  <c r="G19" i="47"/>
  <c r="H19" i="47"/>
  <c r="I19" i="47"/>
  <c r="J19" i="47"/>
  <c r="K19" i="47"/>
  <c r="L19" i="47"/>
  <c r="M19" i="47"/>
  <c r="N19" i="47"/>
  <c r="O19" i="47"/>
  <c r="P19" i="47"/>
  <c r="Q19" i="47"/>
  <c r="R19" i="47"/>
  <c r="S19" i="47"/>
  <c r="T19" i="47"/>
  <c r="U19" i="47"/>
  <c r="V19" i="47"/>
  <c r="W19" i="47"/>
  <c r="X19" i="47"/>
  <c r="Y19" i="47"/>
  <c r="Z19" i="47"/>
  <c r="AA19" i="47"/>
  <c r="AB19" i="47"/>
  <c r="AC19" i="47"/>
  <c r="AD19" i="47"/>
  <c r="AE19" i="47"/>
  <c r="B19" i="47"/>
  <c r="C18" i="47"/>
  <c r="D18" i="47"/>
  <c r="E18" i="47"/>
  <c r="F18" i="47"/>
  <c r="G18" i="47"/>
  <c r="H18" i="47"/>
  <c r="I18" i="47"/>
  <c r="J18" i="47"/>
  <c r="K18" i="47"/>
  <c r="L18" i="47"/>
  <c r="M18" i="47"/>
  <c r="N18" i="47"/>
  <c r="O18" i="47"/>
  <c r="P18" i="47"/>
  <c r="Q18" i="47"/>
  <c r="R18" i="47"/>
  <c r="S18" i="47"/>
  <c r="T18" i="47"/>
  <c r="U18" i="47"/>
  <c r="V18" i="47"/>
  <c r="W18" i="47"/>
  <c r="X18" i="47"/>
  <c r="Y18" i="47"/>
  <c r="Z18" i="47"/>
  <c r="AA18" i="47"/>
  <c r="AB18" i="47"/>
  <c r="AC18" i="47"/>
  <c r="AD18" i="47"/>
  <c r="AE18" i="47"/>
  <c r="B18" i="47"/>
  <c r="I97" i="30"/>
  <c r="I96" i="30"/>
  <c r="I95" i="30"/>
  <c r="I94" i="30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B19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Q18" i="46"/>
  <c r="R18" i="46"/>
  <c r="S18" i="46"/>
  <c r="T18" i="46"/>
  <c r="U18" i="46"/>
  <c r="V18" i="46"/>
  <c r="W18" i="46"/>
  <c r="X18" i="46"/>
  <c r="Y18" i="46"/>
  <c r="Z18" i="46"/>
  <c r="AA18" i="46"/>
  <c r="AB18" i="46"/>
  <c r="AC18" i="46"/>
  <c r="AD18" i="46"/>
  <c r="AE18" i="46"/>
  <c r="B18" i="46"/>
  <c r="H94" i="30"/>
  <c r="L9" i="45"/>
  <c r="K9" i="45"/>
  <c r="N8" i="45"/>
  <c r="M8" i="45"/>
  <c r="L8" i="45"/>
  <c r="K8" i="45"/>
  <c r="N4" i="45"/>
  <c r="L4" i="45"/>
  <c r="K4" i="45"/>
  <c r="C87" i="46"/>
  <c r="C88" i="46" s="1"/>
  <c r="C59" i="46"/>
  <c r="AC31" i="46" s="1"/>
  <c r="C57" i="46"/>
  <c r="E30" i="46" s="1"/>
  <c r="C51" i="46"/>
  <c r="C50" i="46"/>
  <c r="C48" i="46"/>
  <c r="AE46" i="46"/>
  <c r="AD46" i="46"/>
  <c r="AC46" i="46"/>
  <c r="AB46" i="46"/>
  <c r="AA46" i="46"/>
  <c r="Z46" i="46"/>
  <c r="Y46" i="46"/>
  <c r="X46" i="46"/>
  <c r="W46" i="46"/>
  <c r="V46" i="46"/>
  <c r="U46" i="46"/>
  <c r="T46" i="46"/>
  <c r="S46" i="46"/>
  <c r="R46" i="46"/>
  <c r="Q46" i="46"/>
  <c r="P46" i="46"/>
  <c r="O46" i="46"/>
  <c r="N46" i="46"/>
  <c r="M46" i="46"/>
  <c r="L46" i="46"/>
  <c r="K46" i="46"/>
  <c r="J46" i="46"/>
  <c r="I46" i="46"/>
  <c r="H46" i="46"/>
  <c r="G46" i="46"/>
  <c r="F46" i="46"/>
  <c r="E46" i="46"/>
  <c r="D46" i="46"/>
  <c r="C46" i="46"/>
  <c r="B46" i="46"/>
  <c r="AE37" i="46"/>
  <c r="AD37" i="46"/>
  <c r="AC37" i="46"/>
  <c r="AB37" i="46"/>
  <c r="AA37" i="46"/>
  <c r="Z37" i="46"/>
  <c r="Y37" i="46"/>
  <c r="X37" i="46"/>
  <c r="W37" i="46"/>
  <c r="V37" i="46"/>
  <c r="U37" i="46"/>
  <c r="T37" i="46"/>
  <c r="S37" i="46"/>
  <c r="R37" i="46"/>
  <c r="Q37" i="46"/>
  <c r="P37" i="46"/>
  <c r="O37" i="46"/>
  <c r="N37" i="46"/>
  <c r="M37" i="46"/>
  <c r="L37" i="46"/>
  <c r="K37" i="46"/>
  <c r="J37" i="46"/>
  <c r="I37" i="46"/>
  <c r="H37" i="46"/>
  <c r="G37" i="46"/>
  <c r="F37" i="46"/>
  <c r="E37" i="46"/>
  <c r="D37" i="46"/>
  <c r="C37" i="46"/>
  <c r="B37" i="46"/>
  <c r="S36" i="46"/>
  <c r="R36" i="46"/>
  <c r="Q36" i="46"/>
  <c r="M36" i="46"/>
  <c r="L36" i="46"/>
  <c r="J36" i="46"/>
  <c r="I36" i="46"/>
  <c r="G36" i="46"/>
  <c r="F36" i="46"/>
  <c r="AE32" i="46"/>
  <c r="AD32" i="46"/>
  <c r="AC32" i="46"/>
  <c r="AB32" i="46"/>
  <c r="AA32" i="46"/>
  <c r="Z32" i="46"/>
  <c r="Y32" i="46"/>
  <c r="X32" i="46"/>
  <c r="W32" i="46"/>
  <c r="V32" i="46"/>
  <c r="U32" i="46"/>
  <c r="T32" i="46"/>
  <c r="S32" i="46"/>
  <c r="R32" i="46"/>
  <c r="Q32" i="46"/>
  <c r="P32" i="46"/>
  <c r="O32" i="46"/>
  <c r="N32" i="46"/>
  <c r="M32" i="46"/>
  <c r="L32" i="46"/>
  <c r="K32" i="46"/>
  <c r="J32" i="46"/>
  <c r="I32" i="46"/>
  <c r="H32" i="46"/>
  <c r="G32" i="46"/>
  <c r="F32" i="46"/>
  <c r="E32" i="46"/>
  <c r="D32" i="46"/>
  <c r="C32" i="46"/>
  <c r="B32" i="46"/>
  <c r="AD31" i="46"/>
  <c r="R31" i="46"/>
  <c r="P31" i="46"/>
  <c r="O31" i="46"/>
  <c r="M31" i="46"/>
  <c r="L31" i="46"/>
  <c r="K31" i="46"/>
  <c r="J31" i="46"/>
  <c r="I31" i="46"/>
  <c r="H31" i="46"/>
  <c r="B31" i="46"/>
  <c r="AE30" i="46"/>
  <c r="AB30" i="46"/>
  <c r="AA30" i="46"/>
  <c r="Z30" i="46"/>
  <c r="Y30" i="46"/>
  <c r="X30" i="46"/>
  <c r="AE29" i="46"/>
  <c r="AD29" i="46"/>
  <c r="AC29" i="46"/>
  <c r="AB29" i="46"/>
  <c r="AA29" i="46"/>
  <c r="Z29" i="46"/>
  <c r="Y29" i="46"/>
  <c r="X29" i="46"/>
  <c r="W29" i="46"/>
  <c r="V29" i="46"/>
  <c r="U29" i="46"/>
  <c r="T29" i="46"/>
  <c r="S29" i="46"/>
  <c r="R29" i="46"/>
  <c r="Q29" i="46"/>
  <c r="P29" i="46"/>
  <c r="O29" i="46"/>
  <c r="N29" i="46"/>
  <c r="M29" i="46"/>
  <c r="L29" i="46"/>
  <c r="K29" i="46"/>
  <c r="J29" i="46"/>
  <c r="I29" i="46"/>
  <c r="H29" i="46"/>
  <c r="G29" i="46"/>
  <c r="F29" i="46"/>
  <c r="E29" i="46"/>
  <c r="D29" i="46"/>
  <c r="C29" i="46"/>
  <c r="B29" i="46"/>
  <c r="S28" i="46"/>
  <c r="R28" i="46"/>
  <c r="Q28" i="46"/>
  <c r="N28" i="46"/>
  <c r="M28" i="46"/>
  <c r="J28" i="46"/>
  <c r="I28" i="46"/>
  <c r="H28" i="46"/>
  <c r="C28" i="46"/>
  <c r="B28" i="46"/>
  <c r="AE27" i="46"/>
  <c r="AE36" i="46" s="1"/>
  <c r="AD27" i="46"/>
  <c r="AD36" i="46" s="1"/>
  <c r="AC27" i="46"/>
  <c r="AC36" i="46" s="1"/>
  <c r="AB27" i="46"/>
  <c r="AB36" i="46" s="1"/>
  <c r="AA27" i="46"/>
  <c r="AA36" i="46" s="1"/>
  <c r="Z27" i="46"/>
  <c r="Z36" i="46" s="1"/>
  <c r="Y27" i="46"/>
  <c r="Y36" i="46" s="1"/>
  <c r="X27" i="46"/>
  <c r="X36" i="46" s="1"/>
  <c r="W27" i="46"/>
  <c r="W28" i="46" s="1"/>
  <c r="V27" i="46"/>
  <c r="V28" i="46" s="1"/>
  <c r="U27" i="46"/>
  <c r="U28" i="46" s="1"/>
  <c r="T27" i="46"/>
  <c r="T28" i="46" s="1"/>
  <c r="S27" i="46"/>
  <c r="R27" i="46"/>
  <c r="Q27" i="46"/>
  <c r="P27" i="46"/>
  <c r="P28" i="46" s="1"/>
  <c r="O27" i="46"/>
  <c r="O28" i="46" s="1"/>
  <c r="N27" i="46"/>
  <c r="N36" i="46" s="1"/>
  <c r="M27" i="46"/>
  <c r="L27" i="46"/>
  <c r="L28" i="46" s="1"/>
  <c r="K27" i="46"/>
  <c r="K28" i="46" s="1"/>
  <c r="J27" i="46"/>
  <c r="I27" i="46"/>
  <c r="H27" i="46"/>
  <c r="H36" i="46" s="1"/>
  <c r="G27" i="46"/>
  <c r="G28" i="46" s="1"/>
  <c r="F27" i="46"/>
  <c r="F28" i="46" s="1"/>
  <c r="E27" i="46"/>
  <c r="E28" i="46" s="1"/>
  <c r="D27" i="46"/>
  <c r="D36" i="46" s="1"/>
  <c r="C27" i="46"/>
  <c r="C36" i="46" s="1"/>
  <c r="B27" i="46"/>
  <c r="B36" i="46" s="1"/>
  <c r="C59" i="43"/>
  <c r="J31" i="43" s="1"/>
  <c r="C57" i="43"/>
  <c r="AD30" i="43" s="1"/>
  <c r="C51" i="43"/>
  <c r="C50" i="43"/>
  <c r="C48" i="43"/>
  <c r="C53" i="43" s="1"/>
  <c r="C54" i="43" s="1"/>
  <c r="B35" i="43" s="1"/>
  <c r="AE46" i="43"/>
  <c r="AD46" i="43"/>
  <c r="AC46" i="43"/>
  <c r="AB46" i="43"/>
  <c r="AA46" i="43"/>
  <c r="Z46" i="43"/>
  <c r="Y46" i="43"/>
  <c r="X46" i="43"/>
  <c r="W46" i="43"/>
  <c r="V46" i="43"/>
  <c r="U46" i="43"/>
  <c r="T46" i="43"/>
  <c r="S46" i="43"/>
  <c r="R46" i="43"/>
  <c r="Q46" i="43"/>
  <c r="P46" i="43"/>
  <c r="O46" i="43"/>
  <c r="N46" i="43"/>
  <c r="M46" i="43"/>
  <c r="L46" i="43"/>
  <c r="K46" i="43"/>
  <c r="J46" i="43"/>
  <c r="I46" i="43"/>
  <c r="H46" i="43"/>
  <c r="G46" i="43"/>
  <c r="F46" i="43"/>
  <c r="E46" i="43"/>
  <c r="D46" i="43"/>
  <c r="C46" i="43"/>
  <c r="B46" i="43"/>
  <c r="AE37" i="43"/>
  <c r="AD37" i="43"/>
  <c r="AC37" i="43"/>
  <c r="AB37" i="43"/>
  <c r="AA37" i="43"/>
  <c r="Z37" i="43"/>
  <c r="Y37" i="43"/>
  <c r="X37" i="43"/>
  <c r="W37" i="43"/>
  <c r="V37" i="43"/>
  <c r="U37" i="43"/>
  <c r="T37" i="43"/>
  <c r="S37" i="43"/>
  <c r="R37" i="43"/>
  <c r="Q37" i="43"/>
  <c r="P37" i="43"/>
  <c r="O37" i="43"/>
  <c r="N37" i="43"/>
  <c r="M37" i="43"/>
  <c r="L37" i="43"/>
  <c r="K37" i="43"/>
  <c r="J37" i="43"/>
  <c r="I37" i="43"/>
  <c r="H37" i="43"/>
  <c r="G37" i="43"/>
  <c r="F37" i="43"/>
  <c r="E37" i="43"/>
  <c r="D37" i="43"/>
  <c r="C37" i="43"/>
  <c r="B37" i="43"/>
  <c r="AC36" i="43"/>
  <c r="AB36" i="43"/>
  <c r="AA36" i="43"/>
  <c r="X36" i="43"/>
  <c r="T36" i="43"/>
  <c r="S36" i="43"/>
  <c r="H36" i="43"/>
  <c r="D36" i="43"/>
  <c r="AE32" i="43"/>
  <c r="AD32" i="43"/>
  <c r="AC32" i="43"/>
  <c r="AB32" i="43"/>
  <c r="AA32" i="43"/>
  <c r="Z32" i="43"/>
  <c r="Y32" i="43"/>
  <c r="X32" i="43"/>
  <c r="W32" i="43"/>
  <c r="V32" i="43"/>
  <c r="U32" i="43"/>
  <c r="T32" i="43"/>
  <c r="S32" i="43"/>
  <c r="R32" i="43"/>
  <c r="Q32" i="43"/>
  <c r="P32" i="43"/>
  <c r="O32" i="43"/>
  <c r="N32" i="43"/>
  <c r="M32" i="43"/>
  <c r="L32" i="43"/>
  <c r="K32" i="43"/>
  <c r="J32" i="43"/>
  <c r="I32" i="43"/>
  <c r="H32" i="43"/>
  <c r="G32" i="43"/>
  <c r="F32" i="43"/>
  <c r="E32" i="43"/>
  <c r="D32" i="43"/>
  <c r="C32" i="43"/>
  <c r="B32" i="43"/>
  <c r="AE31" i="43"/>
  <c r="AC31" i="43"/>
  <c r="AB31" i="43"/>
  <c r="U31" i="43"/>
  <c r="K31" i="43"/>
  <c r="AE30" i="43"/>
  <c r="S30" i="43"/>
  <c r="R30" i="43"/>
  <c r="Q30" i="43"/>
  <c r="P30" i="43"/>
  <c r="O30" i="43"/>
  <c r="AE29" i="43"/>
  <c r="AD29" i="43"/>
  <c r="AC29" i="43"/>
  <c r="AB29" i="43"/>
  <c r="AA29" i="43"/>
  <c r="Z29" i="43"/>
  <c r="Y29" i="43"/>
  <c r="X29" i="43"/>
  <c r="W29" i="43"/>
  <c r="V29" i="43"/>
  <c r="U29" i="43"/>
  <c r="T29" i="43"/>
  <c r="S29" i="43"/>
  <c r="R29" i="43"/>
  <c r="Q29" i="43"/>
  <c r="P29" i="43"/>
  <c r="O29" i="43"/>
  <c r="N29" i="43"/>
  <c r="M29" i="43"/>
  <c r="L29" i="43"/>
  <c r="K29" i="43"/>
  <c r="J29" i="43"/>
  <c r="I29" i="43"/>
  <c r="H29" i="43"/>
  <c r="G29" i="43"/>
  <c r="F29" i="43"/>
  <c r="E29" i="43"/>
  <c r="D29" i="43"/>
  <c r="C29" i="43"/>
  <c r="B29" i="43"/>
  <c r="AC28" i="43"/>
  <c r="AB28" i="43"/>
  <c r="AA28" i="43"/>
  <c r="X28" i="43"/>
  <c r="W28" i="43"/>
  <c r="T28" i="43"/>
  <c r="S28" i="43"/>
  <c r="R28" i="43"/>
  <c r="Q28" i="43"/>
  <c r="N28" i="43"/>
  <c r="L28" i="43"/>
  <c r="I28" i="43"/>
  <c r="G28" i="43"/>
  <c r="D28" i="43"/>
  <c r="C28" i="43"/>
  <c r="AE27" i="43"/>
  <c r="AE28" i="43" s="1"/>
  <c r="AD27" i="43"/>
  <c r="AD36" i="43" s="1"/>
  <c r="AC27" i="43"/>
  <c r="AB27" i="43"/>
  <c r="AA27" i="43"/>
  <c r="Z27" i="43"/>
  <c r="Z36" i="43" s="1"/>
  <c r="Y27" i="43"/>
  <c r="Y36" i="43" s="1"/>
  <c r="X27" i="43"/>
  <c r="W27" i="43"/>
  <c r="W36" i="43" s="1"/>
  <c r="V27" i="43"/>
  <c r="V28" i="43" s="1"/>
  <c r="U27" i="43"/>
  <c r="U28" i="43" s="1"/>
  <c r="T27" i="43"/>
  <c r="S27" i="43"/>
  <c r="R27" i="43"/>
  <c r="R36" i="43" s="1"/>
  <c r="Q27" i="43"/>
  <c r="Q36" i="43" s="1"/>
  <c r="P27" i="43"/>
  <c r="P28" i="43" s="1"/>
  <c r="O27" i="43"/>
  <c r="O36" i="43" s="1"/>
  <c r="N27" i="43"/>
  <c r="N36" i="43" s="1"/>
  <c r="M27" i="43"/>
  <c r="M28" i="43" s="1"/>
  <c r="L27" i="43"/>
  <c r="L36" i="43" s="1"/>
  <c r="K27" i="43"/>
  <c r="K28" i="43" s="1"/>
  <c r="J27" i="43"/>
  <c r="J28" i="43" s="1"/>
  <c r="I27" i="43"/>
  <c r="I36" i="43" s="1"/>
  <c r="H27" i="43"/>
  <c r="H28" i="43" s="1"/>
  <c r="G27" i="43"/>
  <c r="G36" i="43" s="1"/>
  <c r="F27" i="43"/>
  <c r="F28" i="43" s="1"/>
  <c r="E27" i="43"/>
  <c r="E28" i="43" s="1"/>
  <c r="D27" i="43"/>
  <c r="C27" i="43"/>
  <c r="C36" i="43" s="1"/>
  <c r="B27" i="43"/>
  <c r="B36" i="43" s="1"/>
  <c r="C24" i="42"/>
  <c r="D24" i="42"/>
  <c r="E24" i="42"/>
  <c r="F24" i="42"/>
  <c r="G24" i="42"/>
  <c r="H24" i="42"/>
  <c r="I24" i="42"/>
  <c r="AC24" i="42"/>
  <c r="AE24" i="42"/>
  <c r="B24" i="42"/>
  <c r="C19" i="43"/>
  <c r="D19" i="43"/>
  <c r="E19" i="43"/>
  <c r="F19" i="43"/>
  <c r="G19" i="43"/>
  <c r="H19" i="43"/>
  <c r="I19" i="43"/>
  <c r="J19" i="43"/>
  <c r="K19" i="43"/>
  <c r="L19" i="43"/>
  <c r="M19" i="43"/>
  <c r="N19" i="43"/>
  <c r="O19" i="43"/>
  <c r="P19" i="43"/>
  <c r="Q19" i="43"/>
  <c r="R19" i="43"/>
  <c r="S19" i="43"/>
  <c r="T19" i="43"/>
  <c r="U19" i="43"/>
  <c r="V19" i="43"/>
  <c r="W19" i="43"/>
  <c r="X19" i="43"/>
  <c r="Y19" i="43"/>
  <c r="Z19" i="43"/>
  <c r="AA19" i="43"/>
  <c r="AB19" i="43"/>
  <c r="AC19" i="43"/>
  <c r="AD19" i="43"/>
  <c r="AE19" i="43"/>
  <c r="B19" i="43"/>
  <c r="C18" i="43"/>
  <c r="D18" i="43"/>
  <c r="H97" i="30" s="1"/>
  <c r="E18" i="43"/>
  <c r="F18" i="43"/>
  <c r="G18" i="43"/>
  <c r="H18" i="43"/>
  <c r="I18" i="43"/>
  <c r="J18" i="43"/>
  <c r="K18" i="43"/>
  <c r="L18" i="43"/>
  <c r="M18" i="43"/>
  <c r="N18" i="43"/>
  <c r="O18" i="43"/>
  <c r="P18" i="43"/>
  <c r="Q18" i="43"/>
  <c r="R18" i="43"/>
  <c r="S18" i="43"/>
  <c r="T18" i="43"/>
  <c r="U18" i="43"/>
  <c r="V18" i="43"/>
  <c r="W18" i="43"/>
  <c r="X18" i="43"/>
  <c r="Y18" i="43"/>
  <c r="Z18" i="43"/>
  <c r="AA18" i="43"/>
  <c r="AB18" i="43"/>
  <c r="AC18" i="43"/>
  <c r="AD18" i="43"/>
  <c r="AE18" i="43"/>
  <c r="B18" i="43"/>
  <c r="B117" i="55" s="1" a="1"/>
  <c r="B117" i="55" s="1"/>
  <c r="C19" i="42"/>
  <c r="D19" i="42"/>
  <c r="E19" i="42"/>
  <c r="F19" i="42"/>
  <c r="G19" i="42"/>
  <c r="H19" i="42"/>
  <c r="I19" i="42"/>
  <c r="J19" i="42"/>
  <c r="K19" i="42"/>
  <c r="L19" i="42"/>
  <c r="M19" i="42"/>
  <c r="N19" i="42"/>
  <c r="O19" i="42"/>
  <c r="P19" i="42"/>
  <c r="Q19" i="42"/>
  <c r="R19" i="42"/>
  <c r="S19" i="42"/>
  <c r="T19" i="42"/>
  <c r="U19" i="42"/>
  <c r="V19" i="42"/>
  <c r="W19" i="42"/>
  <c r="X19" i="42"/>
  <c r="Y19" i="42"/>
  <c r="Z19" i="42"/>
  <c r="AA19" i="42"/>
  <c r="AB19" i="42"/>
  <c r="AC19" i="42"/>
  <c r="AD19" i="42"/>
  <c r="AE19" i="42"/>
  <c r="B19" i="42"/>
  <c r="C59" i="44"/>
  <c r="AA31" i="44" s="1"/>
  <c r="C57" i="44"/>
  <c r="AE30" i="44" s="1"/>
  <c r="C51" i="44"/>
  <c r="C50" i="44"/>
  <c r="C48" i="44"/>
  <c r="AE46" i="44"/>
  <c r="AD46" i="44"/>
  <c r="AC46" i="44"/>
  <c r="AB46" i="44"/>
  <c r="AA46" i="44"/>
  <c r="Z46" i="44"/>
  <c r="Y46" i="44"/>
  <c r="X46" i="44"/>
  <c r="W46" i="44"/>
  <c r="V46" i="44"/>
  <c r="U46" i="44"/>
  <c r="T46" i="44"/>
  <c r="S46" i="44"/>
  <c r="R46" i="44"/>
  <c r="Q46" i="44"/>
  <c r="P46" i="44"/>
  <c r="O46" i="44"/>
  <c r="N46" i="44"/>
  <c r="M46" i="44"/>
  <c r="L46" i="44"/>
  <c r="K46" i="44"/>
  <c r="J46" i="44"/>
  <c r="I46" i="44"/>
  <c r="H46" i="44"/>
  <c r="G46" i="44"/>
  <c r="F46" i="44"/>
  <c r="E46" i="44"/>
  <c r="D46" i="44"/>
  <c r="C46" i="44"/>
  <c r="B46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S37" i="44"/>
  <c r="R37" i="44"/>
  <c r="Q37" i="44"/>
  <c r="P37" i="44"/>
  <c r="O37" i="44"/>
  <c r="N37" i="44"/>
  <c r="M37" i="44"/>
  <c r="L37" i="44"/>
  <c r="K37" i="44"/>
  <c r="J37" i="44"/>
  <c r="I37" i="44"/>
  <c r="H37" i="44"/>
  <c r="G37" i="44"/>
  <c r="F37" i="44"/>
  <c r="E37" i="44"/>
  <c r="D37" i="44"/>
  <c r="C37" i="44"/>
  <c r="B37" i="44"/>
  <c r="S36" i="44"/>
  <c r="R36" i="44"/>
  <c r="Q36" i="44"/>
  <c r="P36" i="44"/>
  <c r="O36" i="44"/>
  <c r="N36" i="44"/>
  <c r="M36" i="44"/>
  <c r="L36" i="44"/>
  <c r="K36" i="44"/>
  <c r="J36" i="44"/>
  <c r="I36" i="44"/>
  <c r="H36" i="44"/>
  <c r="F36" i="44"/>
  <c r="E36" i="44"/>
  <c r="D36" i="44"/>
  <c r="AE32" i="44"/>
  <c r="AD32" i="44"/>
  <c r="AC32" i="44"/>
  <c r="AB32" i="44"/>
  <c r="AA32" i="44"/>
  <c r="Z32" i="44"/>
  <c r="Y32" i="44"/>
  <c r="X32" i="44"/>
  <c r="W32" i="44"/>
  <c r="V32" i="44"/>
  <c r="U32" i="44"/>
  <c r="T32" i="44"/>
  <c r="S32" i="44"/>
  <c r="R32" i="44"/>
  <c r="Q32" i="44"/>
  <c r="P32" i="44"/>
  <c r="O32" i="44"/>
  <c r="N32" i="44"/>
  <c r="M32" i="44"/>
  <c r="L32" i="44"/>
  <c r="K32" i="44"/>
  <c r="J32" i="44"/>
  <c r="I32" i="44"/>
  <c r="H32" i="44"/>
  <c r="G32" i="44"/>
  <c r="F32" i="44"/>
  <c r="E32" i="44"/>
  <c r="D32" i="44"/>
  <c r="C32" i="44"/>
  <c r="B32" i="44"/>
  <c r="I30" i="44"/>
  <c r="G30" i="44"/>
  <c r="D30" i="44"/>
  <c r="AE29" i="44"/>
  <c r="AD29" i="44"/>
  <c r="AC29" i="44"/>
  <c r="AB29" i="44"/>
  <c r="AA29" i="44"/>
  <c r="Z29" i="44"/>
  <c r="Y29" i="44"/>
  <c r="X29" i="44"/>
  <c r="W29" i="44"/>
  <c r="V29" i="44"/>
  <c r="U29" i="44"/>
  <c r="T29" i="44"/>
  <c r="S29" i="44"/>
  <c r="R29" i="44"/>
  <c r="Q29" i="44"/>
  <c r="P29" i="44"/>
  <c r="O29" i="44"/>
  <c r="N29" i="44"/>
  <c r="M29" i="44"/>
  <c r="L29" i="44"/>
  <c r="K29" i="44"/>
  <c r="J29" i="44"/>
  <c r="I29" i="44"/>
  <c r="H29" i="44"/>
  <c r="G29" i="44"/>
  <c r="F29" i="44"/>
  <c r="E29" i="44"/>
  <c r="D29" i="44"/>
  <c r="C29" i="44"/>
  <c r="B29" i="44"/>
  <c r="AE28" i="44"/>
  <c r="AD28" i="44"/>
  <c r="AA28" i="44"/>
  <c r="X28" i="44"/>
  <c r="W28" i="44"/>
  <c r="S28" i="44"/>
  <c r="R28" i="44"/>
  <c r="O28" i="44"/>
  <c r="N28" i="44"/>
  <c r="M28" i="44"/>
  <c r="I28" i="44"/>
  <c r="H28" i="44"/>
  <c r="G28" i="44"/>
  <c r="F28" i="44"/>
  <c r="E28" i="44"/>
  <c r="D28" i="44"/>
  <c r="C28" i="44"/>
  <c r="AE27" i="44"/>
  <c r="AE36" i="44" s="1"/>
  <c r="AD27" i="44"/>
  <c r="AD36" i="44" s="1"/>
  <c r="AC27" i="44"/>
  <c r="AC36" i="44" s="1"/>
  <c r="AB27" i="44"/>
  <c r="AB36" i="44" s="1"/>
  <c r="AA27" i="44"/>
  <c r="AA36" i="44" s="1"/>
  <c r="Z27" i="44"/>
  <c r="Z36" i="44" s="1"/>
  <c r="Y27" i="44"/>
  <c r="Y36" i="44" s="1"/>
  <c r="X27" i="44"/>
  <c r="X36" i="44" s="1"/>
  <c r="W27" i="44"/>
  <c r="W36" i="44" s="1"/>
  <c r="V27" i="44"/>
  <c r="V28" i="44" s="1"/>
  <c r="U27" i="44"/>
  <c r="U28" i="44" s="1"/>
  <c r="T27" i="44"/>
  <c r="T28" i="44" s="1"/>
  <c r="S27" i="44"/>
  <c r="R27" i="44"/>
  <c r="Q27" i="44"/>
  <c r="Q28" i="44" s="1"/>
  <c r="P27" i="44"/>
  <c r="P28" i="44" s="1"/>
  <c r="O27" i="44"/>
  <c r="N27" i="44"/>
  <c r="M27" i="44"/>
  <c r="L27" i="44"/>
  <c r="L28" i="44" s="1"/>
  <c r="K27" i="44"/>
  <c r="K28" i="44" s="1"/>
  <c r="J27" i="44"/>
  <c r="J28" i="44" s="1"/>
  <c r="I27" i="44"/>
  <c r="H27" i="44"/>
  <c r="G27" i="44"/>
  <c r="G36" i="44" s="1"/>
  <c r="F27" i="44"/>
  <c r="E27" i="44"/>
  <c r="D27" i="44"/>
  <c r="C27" i="44"/>
  <c r="C36" i="44" s="1"/>
  <c r="B27" i="44"/>
  <c r="B36" i="44" s="1"/>
  <c r="C19" i="44"/>
  <c r="D19" i="44"/>
  <c r="E19" i="44"/>
  <c r="F19" i="44"/>
  <c r="G19" i="44"/>
  <c r="H19" i="44"/>
  <c r="I19" i="44"/>
  <c r="J19" i="44"/>
  <c r="K19" i="44"/>
  <c r="L19" i="44"/>
  <c r="M19" i="44"/>
  <c r="N19" i="44"/>
  <c r="O19" i="44"/>
  <c r="P19" i="44"/>
  <c r="Q19" i="44"/>
  <c r="R19" i="44"/>
  <c r="S19" i="44"/>
  <c r="T19" i="44"/>
  <c r="U19" i="44"/>
  <c r="V19" i="44"/>
  <c r="W19" i="44"/>
  <c r="X19" i="44"/>
  <c r="Y19" i="44"/>
  <c r="Z19" i="44"/>
  <c r="AA19" i="44"/>
  <c r="AB19" i="44"/>
  <c r="AC19" i="44"/>
  <c r="AD19" i="44"/>
  <c r="AE19" i="44"/>
  <c r="B19" i="44"/>
  <c r="C18" i="44"/>
  <c r="D18" i="44"/>
  <c r="E18" i="44"/>
  <c r="F18" i="44"/>
  <c r="G18" i="44"/>
  <c r="H18" i="44"/>
  <c r="I18" i="44"/>
  <c r="J18" i="44"/>
  <c r="K18" i="44"/>
  <c r="L18" i="44"/>
  <c r="M18" i="44"/>
  <c r="N18" i="44"/>
  <c r="O18" i="44"/>
  <c r="P18" i="44"/>
  <c r="Q18" i="44"/>
  <c r="R18" i="44"/>
  <c r="S18" i="44"/>
  <c r="T18" i="44"/>
  <c r="U18" i="44"/>
  <c r="V18" i="44"/>
  <c r="W18" i="44"/>
  <c r="X18" i="44"/>
  <c r="Y18" i="44"/>
  <c r="Z18" i="44"/>
  <c r="AA18" i="44"/>
  <c r="AB18" i="44"/>
  <c r="AC18" i="44"/>
  <c r="AD18" i="44"/>
  <c r="AE18" i="44"/>
  <c r="B18" i="44"/>
  <c r="L5" i="45"/>
  <c r="K5" i="45"/>
  <c r="N5" i="45"/>
  <c r="M5" i="45"/>
  <c r="N7" i="45"/>
  <c r="M7" i="45"/>
  <c r="C82" i="30"/>
  <c r="C80" i="30"/>
  <c r="C82" i="32"/>
  <c r="C80" i="32"/>
  <c r="N3" i="45"/>
  <c r="M3" i="45"/>
  <c r="L3" i="45"/>
  <c r="K3" i="45"/>
  <c r="C91" i="42"/>
  <c r="C92" i="42" s="1"/>
  <c r="C59" i="42"/>
  <c r="AE31" i="42" s="1"/>
  <c r="C57" i="42"/>
  <c r="AE30" i="42" s="1"/>
  <c r="C51" i="42"/>
  <c r="C50" i="42"/>
  <c r="C48" i="42"/>
  <c r="AE46" i="42"/>
  <c r="AD46" i="42"/>
  <c r="AC46" i="42"/>
  <c r="AB46" i="42"/>
  <c r="AA46" i="42"/>
  <c r="Z46" i="42"/>
  <c r="Y46" i="42"/>
  <c r="X46" i="42"/>
  <c r="W46" i="42"/>
  <c r="V46" i="42"/>
  <c r="U46" i="42"/>
  <c r="T46" i="42"/>
  <c r="S46" i="42"/>
  <c r="R46" i="42"/>
  <c r="Q46" i="42"/>
  <c r="P46" i="42"/>
  <c r="O46" i="42"/>
  <c r="N46" i="42"/>
  <c r="M46" i="42"/>
  <c r="L46" i="42"/>
  <c r="K46" i="42"/>
  <c r="J46" i="42"/>
  <c r="I46" i="42"/>
  <c r="H46" i="42"/>
  <c r="G46" i="42"/>
  <c r="F46" i="42"/>
  <c r="E46" i="42"/>
  <c r="D46" i="42"/>
  <c r="C46" i="42"/>
  <c r="B46" i="42"/>
  <c r="AE37" i="42"/>
  <c r="AD37" i="42"/>
  <c r="AC37" i="42"/>
  <c r="AB37" i="42"/>
  <c r="AA37" i="42"/>
  <c r="Z37" i="42"/>
  <c r="Y37" i="42"/>
  <c r="X37" i="42"/>
  <c r="W37" i="42"/>
  <c r="V37" i="42"/>
  <c r="U37" i="42"/>
  <c r="T37" i="42"/>
  <c r="S37" i="42"/>
  <c r="R37" i="42"/>
  <c r="Q37" i="42"/>
  <c r="P37" i="42"/>
  <c r="O37" i="42"/>
  <c r="N37" i="42"/>
  <c r="M37" i="42"/>
  <c r="L37" i="42"/>
  <c r="K37" i="42"/>
  <c r="J37" i="42"/>
  <c r="I37" i="42"/>
  <c r="H37" i="42"/>
  <c r="G37" i="42"/>
  <c r="F37" i="42"/>
  <c r="E37" i="42"/>
  <c r="D37" i="42"/>
  <c r="C37" i="42"/>
  <c r="B37" i="42"/>
  <c r="AE32" i="42"/>
  <c r="AD32" i="42"/>
  <c r="AC32" i="42"/>
  <c r="AB32" i="42"/>
  <c r="AA32" i="42"/>
  <c r="Z32" i="42"/>
  <c r="Y32" i="42"/>
  <c r="X32" i="42"/>
  <c r="W32" i="42"/>
  <c r="V32" i="42"/>
  <c r="U32" i="42"/>
  <c r="T32" i="42"/>
  <c r="S32" i="42"/>
  <c r="R32" i="42"/>
  <c r="Q32" i="42"/>
  <c r="P32" i="42"/>
  <c r="O32" i="42"/>
  <c r="N32" i="42"/>
  <c r="M32" i="42"/>
  <c r="L32" i="42"/>
  <c r="K32" i="42"/>
  <c r="J32" i="42"/>
  <c r="I32" i="42"/>
  <c r="H32" i="42"/>
  <c r="G32" i="42"/>
  <c r="F32" i="42"/>
  <c r="E32" i="42"/>
  <c r="D32" i="42"/>
  <c r="C32" i="42"/>
  <c r="B32" i="42"/>
  <c r="Z31" i="42"/>
  <c r="Y31" i="42"/>
  <c r="T31" i="42"/>
  <c r="R31" i="42"/>
  <c r="Q31" i="42"/>
  <c r="P31" i="42"/>
  <c r="O31" i="42"/>
  <c r="N31" i="42"/>
  <c r="M31" i="42"/>
  <c r="L31" i="42"/>
  <c r="K31" i="42"/>
  <c r="J31" i="42"/>
  <c r="I31" i="42"/>
  <c r="H31" i="42"/>
  <c r="G31" i="42"/>
  <c r="F31" i="42"/>
  <c r="E31" i="42"/>
  <c r="D31" i="42"/>
  <c r="C31" i="42"/>
  <c r="H30" i="42"/>
  <c r="AE29" i="42"/>
  <c r="AD29" i="42"/>
  <c r="AC29" i="42"/>
  <c r="AB29" i="42"/>
  <c r="AA29" i="42"/>
  <c r="Z29" i="42"/>
  <c r="Y29" i="42"/>
  <c r="X29" i="42"/>
  <c r="W29" i="42"/>
  <c r="V29" i="42"/>
  <c r="U29" i="42"/>
  <c r="T29" i="42"/>
  <c r="S29" i="42"/>
  <c r="R29" i="42"/>
  <c r="Q29" i="42"/>
  <c r="P29" i="42"/>
  <c r="O29" i="42"/>
  <c r="N29" i="42"/>
  <c r="M29" i="42"/>
  <c r="L29" i="42"/>
  <c r="K29" i="42"/>
  <c r="J29" i="42"/>
  <c r="I29" i="42"/>
  <c r="H29" i="42"/>
  <c r="G29" i="42"/>
  <c r="F29" i="42"/>
  <c r="E29" i="42"/>
  <c r="D29" i="42"/>
  <c r="C29" i="42"/>
  <c r="B29" i="42"/>
  <c r="R28" i="42"/>
  <c r="M28" i="42"/>
  <c r="L28" i="42"/>
  <c r="K28" i="42"/>
  <c r="J28" i="42"/>
  <c r="I28" i="42"/>
  <c r="G28" i="42"/>
  <c r="F28" i="42"/>
  <c r="E28" i="42"/>
  <c r="AE27" i="42"/>
  <c r="AE36" i="42" s="1"/>
  <c r="AD27" i="42"/>
  <c r="AD36" i="42" s="1"/>
  <c r="AC27" i="42"/>
  <c r="AC36" i="42" s="1"/>
  <c r="AB27" i="42"/>
  <c r="AB36" i="42" s="1"/>
  <c r="AA27" i="42"/>
  <c r="AA36" i="42" s="1"/>
  <c r="Z27" i="42"/>
  <c r="Z36" i="42" s="1"/>
  <c r="Y27" i="42"/>
  <c r="Y36" i="42" s="1"/>
  <c r="X27" i="42"/>
  <c r="X36" i="42" s="1"/>
  <c r="W27" i="42"/>
  <c r="W28" i="42" s="1"/>
  <c r="V27" i="42"/>
  <c r="V28" i="42" s="1"/>
  <c r="U27" i="42"/>
  <c r="U28" i="42" s="1"/>
  <c r="T27" i="42"/>
  <c r="T28" i="42" s="1"/>
  <c r="S27" i="42"/>
  <c r="S28" i="42" s="1"/>
  <c r="R27" i="42"/>
  <c r="R36" i="42" s="1"/>
  <c r="Q27" i="42"/>
  <c r="Q36" i="42" s="1"/>
  <c r="P27" i="42"/>
  <c r="P28" i="42" s="1"/>
  <c r="O27" i="42"/>
  <c r="O28" i="42" s="1"/>
  <c r="N27" i="42"/>
  <c r="N36" i="42" s="1"/>
  <c r="M27" i="42"/>
  <c r="M36" i="42" s="1"/>
  <c r="L27" i="42"/>
  <c r="L36" i="42" s="1"/>
  <c r="K27" i="42"/>
  <c r="K36" i="42" s="1"/>
  <c r="J27" i="42"/>
  <c r="J36" i="42" s="1"/>
  <c r="I27" i="42"/>
  <c r="I36" i="42" s="1"/>
  <c r="H27" i="42"/>
  <c r="H36" i="42" s="1"/>
  <c r="G27" i="42"/>
  <c r="G36" i="42" s="1"/>
  <c r="F27" i="42"/>
  <c r="F36" i="42" s="1"/>
  <c r="E27" i="42"/>
  <c r="E36" i="42" s="1"/>
  <c r="D27" i="42"/>
  <c r="D36" i="42" s="1"/>
  <c r="C27" i="42"/>
  <c r="C36" i="42" s="1"/>
  <c r="B27" i="42"/>
  <c r="B36" i="42" s="1"/>
  <c r="C18" i="42"/>
  <c r="D18" i="42"/>
  <c r="H96" i="30" s="1"/>
  <c r="E18" i="42"/>
  <c r="F18" i="42"/>
  <c r="G18" i="42"/>
  <c r="H18" i="42"/>
  <c r="I18" i="42"/>
  <c r="J18" i="42"/>
  <c r="J24" i="42" s="1"/>
  <c r="K18" i="42"/>
  <c r="K24" i="42" s="1"/>
  <c r="L18" i="42"/>
  <c r="L24" i="42" s="1"/>
  <c r="M18" i="42"/>
  <c r="M24" i="42" s="1"/>
  <c r="N18" i="42"/>
  <c r="N24" i="42" s="1"/>
  <c r="O18" i="42"/>
  <c r="O24" i="42" s="1"/>
  <c r="P18" i="42"/>
  <c r="P24" i="42" s="1"/>
  <c r="Q18" i="42"/>
  <c r="Q24" i="42" s="1"/>
  <c r="R18" i="42"/>
  <c r="R24" i="42" s="1"/>
  <c r="S18" i="42"/>
  <c r="S24" i="42" s="1"/>
  <c r="T18" i="42"/>
  <c r="T24" i="42" s="1"/>
  <c r="U18" i="42"/>
  <c r="U24" i="42" s="1"/>
  <c r="V18" i="42"/>
  <c r="V24" i="42" s="1"/>
  <c r="W18" i="42"/>
  <c r="W24" i="42" s="1"/>
  <c r="X18" i="42"/>
  <c r="X24" i="42" s="1"/>
  <c r="Y18" i="42"/>
  <c r="Y24" i="42" s="1"/>
  <c r="Z18" i="42"/>
  <c r="Z24" i="42" s="1"/>
  <c r="AA18" i="42"/>
  <c r="AA24" i="42" s="1"/>
  <c r="AB18" i="42"/>
  <c r="AB24" i="42" s="1"/>
  <c r="AC18" i="42"/>
  <c r="AD18" i="42"/>
  <c r="AD24" i="42" s="1"/>
  <c r="AE18" i="42"/>
  <c r="B18" i="42"/>
  <c r="C31" i="41"/>
  <c r="D31" i="41"/>
  <c r="E31" i="41"/>
  <c r="F31" i="41"/>
  <c r="G31" i="41"/>
  <c r="H31" i="41"/>
  <c r="I31" i="41"/>
  <c r="J31" i="41"/>
  <c r="K31" i="41"/>
  <c r="L31" i="41"/>
  <c r="M31" i="41"/>
  <c r="N31" i="41"/>
  <c r="O31" i="41"/>
  <c r="P31" i="41"/>
  <c r="Q31" i="41"/>
  <c r="R31" i="41"/>
  <c r="S31" i="41"/>
  <c r="T31" i="41"/>
  <c r="U31" i="41"/>
  <c r="V31" i="41"/>
  <c r="W31" i="41"/>
  <c r="X31" i="41"/>
  <c r="Y31" i="41"/>
  <c r="Z31" i="41"/>
  <c r="AA31" i="41"/>
  <c r="AB31" i="41"/>
  <c r="AC31" i="41"/>
  <c r="AD31" i="41"/>
  <c r="AE31" i="41"/>
  <c r="B31" i="41"/>
  <c r="C59" i="41"/>
  <c r="C31" i="40"/>
  <c r="D31" i="40"/>
  <c r="E31" i="40"/>
  <c r="F31" i="40"/>
  <c r="G31" i="40"/>
  <c r="H31" i="40"/>
  <c r="I31" i="40"/>
  <c r="J31" i="40"/>
  <c r="K31" i="40"/>
  <c r="L31" i="40"/>
  <c r="M31" i="40"/>
  <c r="N31" i="40"/>
  <c r="O31" i="40"/>
  <c r="P31" i="40"/>
  <c r="Q31" i="40"/>
  <c r="R31" i="40"/>
  <c r="S31" i="40"/>
  <c r="T31" i="40"/>
  <c r="U31" i="40"/>
  <c r="V31" i="40"/>
  <c r="W31" i="40"/>
  <c r="X31" i="40"/>
  <c r="Y31" i="40"/>
  <c r="Z31" i="40"/>
  <c r="AA31" i="40"/>
  <c r="AB31" i="40"/>
  <c r="AC31" i="40"/>
  <c r="AD31" i="40"/>
  <c r="AE31" i="40"/>
  <c r="B30" i="40"/>
  <c r="B31" i="40"/>
  <c r="C59" i="40"/>
  <c r="C31" i="36"/>
  <c r="D31" i="36"/>
  <c r="E31" i="36"/>
  <c r="F31" i="36"/>
  <c r="G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X31" i="36"/>
  <c r="Y31" i="36"/>
  <c r="Z31" i="36"/>
  <c r="AA31" i="36"/>
  <c r="AB31" i="36"/>
  <c r="AC31" i="36"/>
  <c r="AD31" i="36"/>
  <c r="AE31" i="36"/>
  <c r="B31" i="36"/>
  <c r="C59" i="36"/>
  <c r="C31" i="35"/>
  <c r="D31" i="35"/>
  <c r="E31" i="35"/>
  <c r="F31" i="35"/>
  <c r="G31" i="35"/>
  <c r="H31" i="35"/>
  <c r="I31" i="35"/>
  <c r="J31" i="35"/>
  <c r="K31" i="35"/>
  <c r="L31" i="35"/>
  <c r="M31" i="35"/>
  <c r="N31" i="35"/>
  <c r="O31" i="35"/>
  <c r="P31" i="35"/>
  <c r="Q31" i="35"/>
  <c r="R31" i="35"/>
  <c r="S31" i="35"/>
  <c r="T31" i="35"/>
  <c r="U31" i="35"/>
  <c r="V31" i="35"/>
  <c r="W31" i="35"/>
  <c r="X31" i="35"/>
  <c r="Y31" i="35"/>
  <c r="Z31" i="35"/>
  <c r="AA31" i="35"/>
  <c r="AB31" i="35"/>
  <c r="AC31" i="35"/>
  <c r="AD31" i="35"/>
  <c r="AE31" i="35"/>
  <c r="B31" i="35"/>
  <c r="C59" i="35"/>
  <c r="C31" i="38"/>
  <c r="D31" i="38"/>
  <c r="E31" i="38"/>
  <c r="F31" i="38"/>
  <c r="G31" i="38"/>
  <c r="H31" i="38"/>
  <c r="I31" i="38"/>
  <c r="J31" i="38"/>
  <c r="K31" i="38"/>
  <c r="L31" i="38"/>
  <c r="M31" i="38"/>
  <c r="N31" i="38"/>
  <c r="O31" i="38"/>
  <c r="P31" i="38"/>
  <c r="Q31" i="38"/>
  <c r="R31" i="38"/>
  <c r="S31" i="38"/>
  <c r="T31" i="38"/>
  <c r="U31" i="38"/>
  <c r="V31" i="38"/>
  <c r="W31" i="38"/>
  <c r="X31" i="38"/>
  <c r="Y31" i="38"/>
  <c r="Z31" i="38"/>
  <c r="AA31" i="38"/>
  <c r="AB31" i="38"/>
  <c r="AC31" i="38"/>
  <c r="AD31" i="38"/>
  <c r="AE31" i="38"/>
  <c r="B31" i="38"/>
  <c r="C59" i="38"/>
  <c r="C31" i="34"/>
  <c r="D31" i="34"/>
  <c r="E31" i="34"/>
  <c r="F31" i="34"/>
  <c r="G31" i="34"/>
  <c r="H31" i="34"/>
  <c r="I31" i="34"/>
  <c r="J31" i="34"/>
  <c r="K31" i="34"/>
  <c r="L31" i="34"/>
  <c r="M31" i="34"/>
  <c r="N31" i="34"/>
  <c r="O31" i="34"/>
  <c r="P31" i="34"/>
  <c r="Q31" i="34"/>
  <c r="R31" i="34"/>
  <c r="S31" i="34"/>
  <c r="T31" i="34"/>
  <c r="U31" i="34"/>
  <c r="V31" i="34"/>
  <c r="W31" i="34"/>
  <c r="X31" i="34"/>
  <c r="Y31" i="34"/>
  <c r="Z31" i="34"/>
  <c r="AA31" i="34"/>
  <c r="AB31" i="34"/>
  <c r="AC31" i="34"/>
  <c r="AD31" i="34"/>
  <c r="AE31" i="34"/>
  <c r="B31" i="34"/>
  <c r="C59" i="34"/>
  <c r="C31" i="39"/>
  <c r="D31" i="39"/>
  <c r="E31" i="39"/>
  <c r="F31" i="39"/>
  <c r="G31" i="39"/>
  <c r="H31" i="39"/>
  <c r="I31" i="39"/>
  <c r="J31" i="39"/>
  <c r="C59" i="39"/>
  <c r="M31" i="39" s="1"/>
  <c r="C59" i="33"/>
  <c r="N31" i="33" s="1"/>
  <c r="C31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W31" i="32"/>
  <c r="X31" i="32"/>
  <c r="Y31" i="32"/>
  <c r="Z31" i="32"/>
  <c r="AA31" i="32"/>
  <c r="AB31" i="32"/>
  <c r="AC31" i="32"/>
  <c r="AD31" i="32"/>
  <c r="AE31" i="32"/>
  <c r="B31" i="32"/>
  <c r="C59" i="32"/>
  <c r="C31" i="30"/>
  <c r="D31" i="30"/>
  <c r="E31" i="30"/>
  <c r="F31" i="30"/>
  <c r="G31" i="30"/>
  <c r="H31" i="30"/>
  <c r="I31" i="30"/>
  <c r="J31" i="30"/>
  <c r="K31" i="30"/>
  <c r="L31" i="30"/>
  <c r="M31" i="30"/>
  <c r="N31" i="30"/>
  <c r="O31" i="30"/>
  <c r="P31" i="30"/>
  <c r="Q31" i="30"/>
  <c r="R31" i="30"/>
  <c r="S31" i="30"/>
  <c r="T31" i="30"/>
  <c r="U31" i="30"/>
  <c r="V31" i="30"/>
  <c r="W31" i="30"/>
  <c r="X31" i="30"/>
  <c r="Y31" i="30"/>
  <c r="Z31" i="30"/>
  <c r="AA31" i="30"/>
  <c r="AB31" i="30"/>
  <c r="AC31" i="30"/>
  <c r="AD31" i="30"/>
  <c r="AE31" i="30"/>
  <c r="B31" i="30"/>
  <c r="C59" i="30"/>
  <c r="C97" i="54" l="1"/>
  <c r="E97" i="54"/>
  <c r="Z97" i="54"/>
  <c r="B28" i="53"/>
  <c r="J28" i="53"/>
  <c r="K28" i="53"/>
  <c r="L28" i="53"/>
  <c r="O28" i="53"/>
  <c r="P28" i="53"/>
  <c r="Q28" i="53"/>
  <c r="R28" i="53"/>
  <c r="X28" i="53"/>
  <c r="Y28" i="53"/>
  <c r="Z28" i="53"/>
  <c r="AB28" i="53"/>
  <c r="AC28" i="53"/>
  <c r="AE28" i="53"/>
  <c r="E36" i="53"/>
  <c r="E97" i="53" s="1"/>
  <c r="B25" i="55" a="1"/>
  <c r="B25" i="55" s="1"/>
  <c r="F36" i="53"/>
  <c r="F97" i="53" s="1"/>
  <c r="G36" i="53"/>
  <c r="G97" i="53" s="1"/>
  <c r="H36" i="53"/>
  <c r="H97" i="53" s="1"/>
  <c r="I36" i="53"/>
  <c r="I97" i="53" s="1"/>
  <c r="M36" i="53"/>
  <c r="M97" i="53" s="1"/>
  <c r="N36" i="53"/>
  <c r="S36" i="53"/>
  <c r="T36" i="53"/>
  <c r="T34" i="53" s="1"/>
  <c r="B126" i="55" a="1"/>
  <c r="B126" i="55" s="1"/>
  <c r="C28" i="53"/>
  <c r="U36" i="53"/>
  <c r="N97" i="53"/>
  <c r="Z97" i="53"/>
  <c r="S97" i="53"/>
  <c r="T97" i="53"/>
  <c r="R96" i="52"/>
  <c r="O96" i="52"/>
  <c r="D96" i="52"/>
  <c r="P96" i="52"/>
  <c r="Q96" i="52"/>
  <c r="J96" i="52"/>
  <c r="K96" i="52"/>
  <c r="L96" i="52"/>
  <c r="T96" i="52"/>
  <c r="N28" i="51"/>
  <c r="Q28" i="51"/>
  <c r="R28" i="51"/>
  <c r="T28" i="51"/>
  <c r="V28" i="51"/>
  <c r="W28" i="51"/>
  <c r="Y28" i="51"/>
  <c r="X28" i="51"/>
  <c r="AD28" i="51"/>
  <c r="AE28" i="51"/>
  <c r="B105" i="30"/>
  <c r="B23" i="55" a="1"/>
  <c r="B23" i="55" s="1"/>
  <c r="K36" i="51"/>
  <c r="K96" i="51" s="1"/>
  <c r="L36" i="51"/>
  <c r="M36" i="51"/>
  <c r="M96" i="51" s="1"/>
  <c r="O36" i="51"/>
  <c r="O96" i="51" s="1"/>
  <c r="B124" i="55" a="1"/>
  <c r="B124" i="55" s="1"/>
  <c r="X96" i="51"/>
  <c r="E28" i="51"/>
  <c r="G28" i="51"/>
  <c r="H28" i="51"/>
  <c r="AE96" i="50"/>
  <c r="AA28" i="49"/>
  <c r="AB28" i="49"/>
  <c r="L30" i="49"/>
  <c r="AE28" i="49"/>
  <c r="E36" i="49"/>
  <c r="G36" i="49"/>
  <c r="I36" i="49"/>
  <c r="B21" i="55" a="1"/>
  <c r="B21" i="55" s="1"/>
  <c r="K36" i="49"/>
  <c r="L36" i="49"/>
  <c r="M36" i="49"/>
  <c r="N36" i="49"/>
  <c r="O36" i="49"/>
  <c r="Q36" i="49"/>
  <c r="C53" i="49"/>
  <c r="C54" i="49" s="1"/>
  <c r="B35" i="49" s="1"/>
  <c r="I34" i="49" s="1"/>
  <c r="R36" i="49"/>
  <c r="R34" i="49" s="1"/>
  <c r="S36" i="49"/>
  <c r="S34" i="49" s="1"/>
  <c r="B122" i="55" a="1"/>
  <c r="B122" i="55" s="1"/>
  <c r="X28" i="49"/>
  <c r="Y28" i="49"/>
  <c r="Z28" i="49"/>
  <c r="H96" i="49"/>
  <c r="O96" i="49"/>
  <c r="S96" i="49"/>
  <c r="Y96" i="49"/>
  <c r="Z96" i="49"/>
  <c r="AA96" i="49"/>
  <c r="AC96" i="49"/>
  <c r="AD96" i="49"/>
  <c r="T97" i="54"/>
  <c r="F97" i="54"/>
  <c r="X97" i="54"/>
  <c r="AE97" i="53"/>
  <c r="U97" i="53"/>
  <c r="X97" i="53"/>
  <c r="Y97" i="53"/>
  <c r="AA97" i="53"/>
  <c r="AB97" i="53"/>
  <c r="AC97" i="53"/>
  <c r="L97" i="53"/>
  <c r="K97" i="53"/>
  <c r="S96" i="52"/>
  <c r="H96" i="52"/>
  <c r="U96" i="52"/>
  <c r="W96" i="52"/>
  <c r="X96" i="52"/>
  <c r="Z96" i="52"/>
  <c r="AA96" i="52"/>
  <c r="AB96" i="52"/>
  <c r="N96" i="51"/>
  <c r="E96" i="51"/>
  <c r="Q96" i="51"/>
  <c r="T96" i="51"/>
  <c r="V96" i="51"/>
  <c r="Y96" i="51"/>
  <c r="Z96" i="51"/>
  <c r="AA96" i="51"/>
  <c r="AB96" i="51"/>
  <c r="AC96" i="51"/>
  <c r="C93" i="51"/>
  <c r="W96" i="51"/>
  <c r="L96" i="51"/>
  <c r="X96" i="50"/>
  <c r="Y96" i="50"/>
  <c r="Z96" i="50"/>
  <c r="AA96" i="50"/>
  <c r="AB96" i="50"/>
  <c r="AC96" i="50"/>
  <c r="D96" i="49"/>
  <c r="F96" i="49"/>
  <c r="G96" i="49"/>
  <c r="I96" i="49"/>
  <c r="J96" i="49"/>
  <c r="K96" i="49"/>
  <c r="L96" i="49"/>
  <c r="M96" i="49"/>
  <c r="Q96" i="49"/>
  <c r="N96" i="49"/>
  <c r="R96" i="49"/>
  <c r="AE96" i="49"/>
  <c r="O28" i="43"/>
  <c r="AE36" i="43"/>
  <c r="Y28" i="43"/>
  <c r="B16" i="55" a="1"/>
  <c r="B16" i="55" s="1"/>
  <c r="T30" i="43"/>
  <c r="U30" i="43"/>
  <c r="V30" i="43"/>
  <c r="W30" i="43"/>
  <c r="H95" i="30"/>
  <c r="X30" i="43"/>
  <c r="Y30" i="43"/>
  <c r="Z30" i="43"/>
  <c r="AA30" i="43"/>
  <c r="AB30" i="43"/>
  <c r="AC30" i="43"/>
  <c r="Z31" i="39"/>
  <c r="L31" i="39"/>
  <c r="K31" i="39"/>
  <c r="AC90" i="32"/>
  <c r="K90" i="32"/>
  <c r="H90" i="32"/>
  <c r="AB90" i="32"/>
  <c r="N90" i="32"/>
  <c r="G90" i="32"/>
  <c r="AA90" i="32"/>
  <c r="U90" i="32"/>
  <c r="Z90" i="32"/>
  <c r="J90" i="32"/>
  <c r="F90" i="32"/>
  <c r="Y90" i="32"/>
  <c r="X90" i="32"/>
  <c r="P90" i="32"/>
  <c r="M90" i="32"/>
  <c r="B90" i="32"/>
  <c r="AE90" i="32"/>
  <c r="W90" i="32"/>
  <c r="V90" i="32"/>
  <c r="R90" i="32"/>
  <c r="T90" i="32"/>
  <c r="L90" i="32"/>
  <c r="D90" i="32"/>
  <c r="S90" i="32"/>
  <c r="I90" i="32"/>
  <c r="Q90" i="32"/>
  <c r="O90" i="32"/>
  <c r="E90" i="32"/>
  <c r="C90" i="32"/>
  <c r="AD90" i="32"/>
  <c r="B6" i="55"/>
  <c r="B5" i="55"/>
  <c r="B106" i="55"/>
  <c r="B107" i="55"/>
  <c r="F31" i="53"/>
  <c r="G31" i="53"/>
  <c r="H31" i="53"/>
  <c r="J31" i="53"/>
  <c r="M31" i="53"/>
  <c r="O31" i="53"/>
  <c r="Q31" i="53"/>
  <c r="S31" i="53"/>
  <c r="T31" i="53"/>
  <c r="U31" i="53"/>
  <c r="V31" i="53"/>
  <c r="W31" i="53"/>
  <c r="X31" i="53"/>
  <c r="Y31" i="53"/>
  <c r="B30" i="53"/>
  <c r="Z31" i="53"/>
  <c r="C30" i="53"/>
  <c r="AA31" i="53"/>
  <c r="E30" i="53"/>
  <c r="AB31" i="53"/>
  <c r="K30" i="53"/>
  <c r="AC31" i="53"/>
  <c r="L30" i="53"/>
  <c r="AD31" i="53"/>
  <c r="Q30" i="53"/>
  <c r="AE31" i="53"/>
  <c r="R30" i="53"/>
  <c r="W30" i="53"/>
  <c r="X30" i="53"/>
  <c r="Y30" i="53"/>
  <c r="Z30" i="53"/>
  <c r="B31" i="53"/>
  <c r="C31" i="53"/>
  <c r="D31" i="53"/>
  <c r="E31" i="53"/>
  <c r="D30" i="53"/>
  <c r="F30" i="53"/>
  <c r="G30" i="53"/>
  <c r="H30" i="53"/>
  <c r="I30" i="53"/>
  <c r="J30" i="53"/>
  <c r="S30" i="53"/>
  <c r="T30" i="53"/>
  <c r="U30" i="53"/>
  <c r="V30" i="53"/>
  <c r="AA30" i="53"/>
  <c r="AB30" i="53"/>
  <c r="AC30" i="53"/>
  <c r="AD30" i="53"/>
  <c r="AE30" i="53"/>
  <c r="C53" i="54"/>
  <c r="C54" i="54" s="1"/>
  <c r="B35" i="54" s="1"/>
  <c r="AA34" i="54" s="1"/>
  <c r="E28" i="54"/>
  <c r="G28" i="54"/>
  <c r="X28" i="54"/>
  <c r="N36" i="54"/>
  <c r="AB28" i="54"/>
  <c r="O36" i="54"/>
  <c r="O34" i="54" s="1"/>
  <c r="I97" i="54"/>
  <c r="P36" i="54"/>
  <c r="P34" i="54" s="1"/>
  <c r="J97" i="54"/>
  <c r="R36" i="54"/>
  <c r="R34" i="54" s="1"/>
  <c r="M97" i="54"/>
  <c r="U36" i="54"/>
  <c r="U97" i="54" s="1"/>
  <c r="R97" i="54"/>
  <c r="N97" i="54"/>
  <c r="O97" i="54"/>
  <c r="P97" i="54"/>
  <c r="Y97" i="54"/>
  <c r="AC97" i="54"/>
  <c r="AC34" i="54"/>
  <c r="AD34" i="54"/>
  <c r="AD97" i="54"/>
  <c r="AA97" i="54"/>
  <c r="AE34" i="54"/>
  <c r="AE97" i="54"/>
  <c r="AB97" i="54"/>
  <c r="B39" i="54"/>
  <c r="J101" i="54" s="1"/>
  <c r="B97" i="54"/>
  <c r="C94" i="54"/>
  <c r="AE101" i="54"/>
  <c r="W101" i="54"/>
  <c r="B34" i="54"/>
  <c r="C34" i="54"/>
  <c r="D97" i="54"/>
  <c r="L34" i="54"/>
  <c r="Q34" i="54"/>
  <c r="Q97" i="54"/>
  <c r="L97" i="54"/>
  <c r="K97" i="54"/>
  <c r="H97" i="54"/>
  <c r="G97" i="54"/>
  <c r="D34" i="54"/>
  <c r="Y28" i="54"/>
  <c r="E34" i="54"/>
  <c r="Z28" i="54"/>
  <c r="F34" i="54"/>
  <c r="AA28" i="54"/>
  <c r="G34" i="54"/>
  <c r="H34" i="54"/>
  <c r="AC28" i="54"/>
  <c r="I34" i="54"/>
  <c r="AD28" i="54"/>
  <c r="J34" i="54"/>
  <c r="AE28" i="54"/>
  <c r="K34" i="54"/>
  <c r="M34" i="54"/>
  <c r="N34" i="54"/>
  <c r="C28" i="54"/>
  <c r="D28" i="54"/>
  <c r="V36" i="54"/>
  <c r="V97" i="54" s="1"/>
  <c r="T34" i="54"/>
  <c r="V34" i="54"/>
  <c r="W36" i="54"/>
  <c r="W97" i="54" s="1"/>
  <c r="W34" i="54"/>
  <c r="X34" i="54"/>
  <c r="Y34" i="54"/>
  <c r="S97" i="54"/>
  <c r="Z34" i="54"/>
  <c r="AB34" i="54"/>
  <c r="N31" i="53"/>
  <c r="P31" i="53"/>
  <c r="M30" i="53"/>
  <c r="N30" i="53"/>
  <c r="O30" i="53"/>
  <c r="C53" i="53"/>
  <c r="C54" i="53" s="1"/>
  <c r="B35" i="53" s="1"/>
  <c r="C94" i="53"/>
  <c r="D97" i="53"/>
  <c r="J97" i="53"/>
  <c r="O97" i="53"/>
  <c r="P97" i="53"/>
  <c r="Q97" i="53"/>
  <c r="R97" i="53"/>
  <c r="AD97" i="53"/>
  <c r="AA28" i="53"/>
  <c r="B97" i="53"/>
  <c r="C97" i="53"/>
  <c r="AD28" i="53"/>
  <c r="D28" i="53"/>
  <c r="V36" i="53"/>
  <c r="W36" i="53"/>
  <c r="AE31" i="39"/>
  <c r="AB31" i="39"/>
  <c r="AA31" i="39"/>
  <c r="X31" i="39"/>
  <c r="B31" i="39"/>
  <c r="W31" i="39"/>
  <c r="V31" i="39"/>
  <c r="Y31" i="39"/>
  <c r="U31" i="39"/>
  <c r="S31" i="39"/>
  <c r="AD31" i="39"/>
  <c r="Q31" i="39"/>
  <c r="R31" i="39"/>
  <c r="P31" i="39"/>
  <c r="T31" i="39"/>
  <c r="O31" i="39"/>
  <c r="AC31" i="39"/>
  <c r="N31" i="39"/>
  <c r="G31" i="33"/>
  <c r="F31" i="33"/>
  <c r="H31" i="33"/>
  <c r="M31" i="33"/>
  <c r="J31" i="33"/>
  <c r="L31" i="33"/>
  <c r="K31" i="33"/>
  <c r="I31" i="33"/>
  <c r="D31" i="33"/>
  <c r="C31" i="33"/>
  <c r="Y31" i="33"/>
  <c r="X31" i="33"/>
  <c r="AC31" i="33"/>
  <c r="AB31" i="33"/>
  <c r="W31" i="33"/>
  <c r="E31" i="33"/>
  <c r="Z31" i="33"/>
  <c r="U31" i="33"/>
  <c r="T31" i="33"/>
  <c r="S31" i="33"/>
  <c r="R31" i="33"/>
  <c r="B31" i="33"/>
  <c r="AA31" i="33"/>
  <c r="Q31" i="33"/>
  <c r="P31" i="33"/>
  <c r="AE31" i="33"/>
  <c r="O31" i="33"/>
  <c r="AD31" i="33"/>
  <c r="V31" i="33"/>
  <c r="AA93" i="43"/>
  <c r="AB93" i="43"/>
  <c r="D93" i="43"/>
  <c r="H93" i="43"/>
  <c r="F89" i="44"/>
  <c r="H89" i="44"/>
  <c r="Y90" i="48"/>
  <c r="Z90" i="48"/>
  <c r="C87" i="48"/>
  <c r="S90" i="48"/>
  <c r="V90" i="48"/>
  <c r="Q90" i="48"/>
  <c r="H90" i="47"/>
  <c r="I90" i="47"/>
  <c r="T90" i="47"/>
  <c r="J90" i="47"/>
  <c r="N90" i="47"/>
  <c r="AE90" i="47"/>
  <c r="O90" i="47"/>
  <c r="Q90" i="47"/>
  <c r="Z90" i="47"/>
  <c r="E90" i="47"/>
  <c r="F90" i="47"/>
  <c r="U90" i="47"/>
  <c r="M90" i="47"/>
  <c r="N30" i="52"/>
  <c r="R30" i="52"/>
  <c r="Y30" i="52"/>
  <c r="C31" i="52"/>
  <c r="D31" i="52"/>
  <c r="E31" i="52"/>
  <c r="F31" i="52"/>
  <c r="G31" i="52"/>
  <c r="T30" i="52"/>
  <c r="L30" i="52"/>
  <c r="Q30" i="52"/>
  <c r="B30" i="52"/>
  <c r="M30" i="52"/>
  <c r="P30" i="52"/>
  <c r="U30" i="52"/>
  <c r="C30" i="52"/>
  <c r="S30" i="52"/>
  <c r="W30" i="52"/>
  <c r="D30" i="52"/>
  <c r="E30" i="52"/>
  <c r="F30" i="52"/>
  <c r="I30" i="52"/>
  <c r="J30" i="52"/>
  <c r="G30" i="52"/>
  <c r="O30" i="52"/>
  <c r="V30" i="52"/>
  <c r="H30" i="52"/>
  <c r="X30" i="52"/>
  <c r="N31" i="51"/>
  <c r="Q31" i="51"/>
  <c r="S31" i="51"/>
  <c r="T31" i="51"/>
  <c r="U31" i="51"/>
  <c r="X31" i="51"/>
  <c r="AB31" i="51"/>
  <c r="AC31" i="51"/>
  <c r="AD31" i="51"/>
  <c r="C31" i="51"/>
  <c r="D31" i="51"/>
  <c r="E31" i="51"/>
  <c r="G31" i="51"/>
  <c r="H31" i="51"/>
  <c r="I31" i="51"/>
  <c r="E30" i="51"/>
  <c r="F30" i="51"/>
  <c r="G30" i="51"/>
  <c r="Q30" i="51"/>
  <c r="V30" i="51"/>
  <c r="B30" i="51"/>
  <c r="C30" i="51"/>
  <c r="D30" i="51"/>
  <c r="K30" i="51"/>
  <c r="L30" i="51"/>
  <c r="M30" i="51"/>
  <c r="O30" i="51"/>
  <c r="P30" i="51"/>
  <c r="S30" i="51"/>
  <c r="U30" i="51"/>
  <c r="Z30" i="52"/>
  <c r="AA30" i="52"/>
  <c r="AB30" i="52"/>
  <c r="B31" i="52"/>
  <c r="AC30" i="52"/>
  <c r="AD30" i="52"/>
  <c r="C53" i="52"/>
  <c r="C54" i="52" s="1"/>
  <c r="B35" i="52" s="1"/>
  <c r="R34" i="52" s="1"/>
  <c r="Y96" i="52"/>
  <c r="AC96" i="52"/>
  <c r="B39" i="52"/>
  <c r="X100" i="52" s="1"/>
  <c r="B96" i="52"/>
  <c r="C93" i="52"/>
  <c r="C34" i="52"/>
  <c r="C96" i="52"/>
  <c r="T34" i="52"/>
  <c r="S34" i="52"/>
  <c r="N34" i="52"/>
  <c r="M100" i="52"/>
  <c r="U34" i="52"/>
  <c r="N100" i="52"/>
  <c r="Q100" i="52"/>
  <c r="N96" i="52"/>
  <c r="M96" i="52"/>
  <c r="I96" i="52"/>
  <c r="G96" i="52"/>
  <c r="D34" i="52"/>
  <c r="E36" i="52"/>
  <c r="E96" i="52" s="1"/>
  <c r="AD96" i="52"/>
  <c r="Y28" i="52"/>
  <c r="AE31" i="52"/>
  <c r="E34" i="52"/>
  <c r="F36" i="52"/>
  <c r="F96" i="52" s="1"/>
  <c r="AE96" i="52"/>
  <c r="Z28" i="52"/>
  <c r="AA28" i="52"/>
  <c r="AB28" i="52"/>
  <c r="AC28" i="52"/>
  <c r="AD28" i="52"/>
  <c r="AE28" i="52"/>
  <c r="L34" i="52"/>
  <c r="M34" i="52"/>
  <c r="J100" i="52"/>
  <c r="O34" i="52"/>
  <c r="K100" i="52"/>
  <c r="P34" i="52"/>
  <c r="L100" i="52"/>
  <c r="Q34" i="52"/>
  <c r="O100" i="52"/>
  <c r="P100" i="52"/>
  <c r="O31" i="52"/>
  <c r="V36" i="52"/>
  <c r="V96" i="52" s="1"/>
  <c r="P31" i="52"/>
  <c r="Q31" i="52"/>
  <c r="R31" i="52"/>
  <c r="X34" i="52"/>
  <c r="S31" i="52"/>
  <c r="Y34" i="52"/>
  <c r="T31" i="52"/>
  <c r="U31" i="52"/>
  <c r="V31" i="52"/>
  <c r="W31" i="52"/>
  <c r="X31" i="52"/>
  <c r="Y31" i="52"/>
  <c r="AA31" i="52"/>
  <c r="W30" i="51"/>
  <c r="Y30" i="51"/>
  <c r="X30" i="51"/>
  <c r="Z30" i="51"/>
  <c r="AA30" i="51"/>
  <c r="AB30" i="51"/>
  <c r="C53" i="51"/>
  <c r="C54" i="51" s="1"/>
  <c r="B35" i="51" s="1"/>
  <c r="R96" i="51"/>
  <c r="G96" i="51"/>
  <c r="H96" i="51"/>
  <c r="C96" i="51"/>
  <c r="AD96" i="51"/>
  <c r="AC30" i="51"/>
  <c r="AE31" i="51"/>
  <c r="F36" i="51"/>
  <c r="F96" i="51" s="1"/>
  <c r="AE96" i="51"/>
  <c r="Z28" i="51"/>
  <c r="AD30" i="51"/>
  <c r="D36" i="51"/>
  <c r="D96" i="51" s="1"/>
  <c r="AA28" i="51"/>
  <c r="AE30" i="51"/>
  <c r="I36" i="51"/>
  <c r="I96" i="51" s="1"/>
  <c r="B96" i="51"/>
  <c r="AB28" i="51"/>
  <c r="AC28" i="51"/>
  <c r="J36" i="51"/>
  <c r="J96" i="51" s="1"/>
  <c r="C28" i="51"/>
  <c r="P36" i="51"/>
  <c r="H30" i="51"/>
  <c r="J31" i="51"/>
  <c r="S36" i="51"/>
  <c r="S96" i="51" s="1"/>
  <c r="M31" i="51"/>
  <c r="U36" i="51"/>
  <c r="U96" i="51" s="1"/>
  <c r="N30" i="51"/>
  <c r="P31" i="51"/>
  <c r="V31" i="51"/>
  <c r="Y31" i="51"/>
  <c r="X30" i="50"/>
  <c r="AE31" i="50"/>
  <c r="Z30" i="50"/>
  <c r="B31" i="50"/>
  <c r="C31" i="50"/>
  <c r="D31" i="50"/>
  <c r="E31" i="50"/>
  <c r="F31" i="50"/>
  <c r="G31" i="50"/>
  <c r="H31" i="50"/>
  <c r="I31" i="50"/>
  <c r="J31" i="50"/>
  <c r="K31" i="50"/>
  <c r="L31" i="50"/>
  <c r="AE30" i="50"/>
  <c r="L30" i="50"/>
  <c r="AB30" i="50"/>
  <c r="AD30" i="50"/>
  <c r="M30" i="50"/>
  <c r="D30" i="50"/>
  <c r="N30" i="50"/>
  <c r="B30" i="50"/>
  <c r="O30" i="50"/>
  <c r="AC30" i="50"/>
  <c r="P30" i="50"/>
  <c r="Q30" i="50"/>
  <c r="C30" i="50"/>
  <c r="J30" i="50"/>
  <c r="E30" i="50"/>
  <c r="F30" i="50"/>
  <c r="G30" i="50"/>
  <c r="H30" i="50"/>
  <c r="I30" i="50"/>
  <c r="B31" i="49"/>
  <c r="C31" i="49"/>
  <c r="H30" i="49"/>
  <c r="I30" i="49"/>
  <c r="J30" i="49"/>
  <c r="K30" i="49"/>
  <c r="M30" i="49"/>
  <c r="D31" i="49"/>
  <c r="E31" i="49"/>
  <c r="F31" i="49"/>
  <c r="G31" i="49"/>
  <c r="J31" i="49"/>
  <c r="Q31" i="49"/>
  <c r="AB31" i="49"/>
  <c r="AC31" i="49"/>
  <c r="AD31" i="49"/>
  <c r="AE31" i="49"/>
  <c r="N30" i="49"/>
  <c r="D30" i="49"/>
  <c r="E30" i="49"/>
  <c r="O30" i="49"/>
  <c r="P30" i="49"/>
  <c r="F30" i="49"/>
  <c r="G30" i="49"/>
  <c r="U30" i="49"/>
  <c r="R30" i="49"/>
  <c r="AE30" i="49"/>
  <c r="AD30" i="49"/>
  <c r="B30" i="49"/>
  <c r="C30" i="49"/>
  <c r="C34" i="49"/>
  <c r="F34" i="49"/>
  <c r="C53" i="50"/>
  <c r="C54" i="50" s="1"/>
  <c r="B35" i="50" s="1"/>
  <c r="D34" i="50" s="1"/>
  <c r="O34" i="49"/>
  <c r="E34" i="49"/>
  <c r="Q89" i="46"/>
  <c r="R89" i="46"/>
  <c r="N89" i="46"/>
  <c r="S89" i="46"/>
  <c r="AE89" i="46"/>
  <c r="J89" i="44"/>
  <c r="G89" i="44"/>
  <c r="K89" i="44"/>
  <c r="L89" i="44"/>
  <c r="M89" i="44"/>
  <c r="AA89" i="44"/>
  <c r="Q89" i="44"/>
  <c r="W89" i="44"/>
  <c r="Z89" i="44"/>
  <c r="E89" i="44"/>
  <c r="D89" i="44"/>
  <c r="C89" i="44"/>
  <c r="C28" i="50"/>
  <c r="E36" i="50"/>
  <c r="E34" i="50" s="1"/>
  <c r="F36" i="50"/>
  <c r="G36" i="50"/>
  <c r="F96" i="50"/>
  <c r="K36" i="50"/>
  <c r="AE28" i="50"/>
  <c r="G96" i="50"/>
  <c r="L36" i="50"/>
  <c r="H96" i="50"/>
  <c r="I96" i="50"/>
  <c r="J96" i="50"/>
  <c r="K96" i="50"/>
  <c r="P36" i="50"/>
  <c r="P34" i="50" s="1"/>
  <c r="L96" i="50"/>
  <c r="M96" i="50"/>
  <c r="N96" i="50"/>
  <c r="S36" i="50"/>
  <c r="S34" i="50" s="1"/>
  <c r="O96" i="50"/>
  <c r="T36" i="50"/>
  <c r="T96" i="50" s="1"/>
  <c r="P96" i="50"/>
  <c r="U36" i="50"/>
  <c r="U96" i="50" s="1"/>
  <c r="Q96" i="50"/>
  <c r="R96" i="50"/>
  <c r="S96" i="50"/>
  <c r="B39" i="50"/>
  <c r="M100" i="50" s="1"/>
  <c r="C93" i="50"/>
  <c r="AE100" i="50"/>
  <c r="B34" i="50"/>
  <c r="C34" i="50"/>
  <c r="D96" i="50"/>
  <c r="AD96" i="50"/>
  <c r="AD34" i="50"/>
  <c r="B96" i="50"/>
  <c r="AC28" i="50"/>
  <c r="C96" i="50"/>
  <c r="AD28" i="50"/>
  <c r="E96" i="50"/>
  <c r="V36" i="50"/>
  <c r="V34" i="50" s="1"/>
  <c r="W36" i="50"/>
  <c r="W34" i="50" s="1"/>
  <c r="AE34" i="50"/>
  <c r="Q30" i="49"/>
  <c r="V30" i="49"/>
  <c r="W30" i="49"/>
  <c r="Y30" i="49"/>
  <c r="Z30" i="49"/>
  <c r="AA30" i="49"/>
  <c r="AB30" i="49"/>
  <c r="AC30" i="49"/>
  <c r="X96" i="49"/>
  <c r="C93" i="49"/>
  <c r="AB96" i="49"/>
  <c r="AC28" i="49"/>
  <c r="C96" i="49"/>
  <c r="B96" i="49"/>
  <c r="AD28" i="49"/>
  <c r="E96" i="49"/>
  <c r="B28" i="49"/>
  <c r="H31" i="49"/>
  <c r="I31" i="49"/>
  <c r="P36" i="49"/>
  <c r="K31" i="49"/>
  <c r="Q34" i="49"/>
  <c r="L31" i="49"/>
  <c r="M31" i="49"/>
  <c r="T36" i="49"/>
  <c r="T96" i="49" s="1"/>
  <c r="N31" i="49"/>
  <c r="U36" i="49"/>
  <c r="U96" i="49" s="1"/>
  <c r="O31" i="49"/>
  <c r="V36" i="49"/>
  <c r="V34" i="49" s="1"/>
  <c r="P31" i="49"/>
  <c r="W36" i="49"/>
  <c r="R31" i="49"/>
  <c r="S31" i="49"/>
  <c r="T31" i="49"/>
  <c r="Z34" i="49"/>
  <c r="S30" i="49"/>
  <c r="U31" i="49"/>
  <c r="T30" i="49"/>
  <c r="V31" i="49"/>
  <c r="W31" i="49"/>
  <c r="X31" i="49"/>
  <c r="Y31" i="49"/>
  <c r="AE34" i="49"/>
  <c r="Z31" i="49"/>
  <c r="T30" i="48"/>
  <c r="U30" i="48"/>
  <c r="V30" i="48"/>
  <c r="Y30" i="48"/>
  <c r="Y30" i="47"/>
  <c r="AC30" i="47"/>
  <c r="AD30" i="47"/>
  <c r="X93" i="43"/>
  <c r="I93" i="43"/>
  <c r="N93" i="43"/>
  <c r="O93" i="43"/>
  <c r="R93" i="43"/>
  <c r="Q93" i="43"/>
  <c r="H28" i="42"/>
  <c r="S31" i="42"/>
  <c r="N28" i="42"/>
  <c r="U31" i="42"/>
  <c r="Q28" i="42"/>
  <c r="V31" i="42"/>
  <c r="W31" i="42"/>
  <c r="X28" i="42"/>
  <c r="X31" i="42"/>
  <c r="Z28" i="42"/>
  <c r="Y28" i="42"/>
  <c r="AA28" i="42"/>
  <c r="AB31" i="42"/>
  <c r="AB28" i="42"/>
  <c r="AC28" i="42"/>
  <c r="B30" i="42"/>
  <c r="AE28" i="42"/>
  <c r="C30" i="42"/>
  <c r="D30" i="42"/>
  <c r="E30" i="42"/>
  <c r="F30" i="42"/>
  <c r="F93" i="42"/>
  <c r="X93" i="42"/>
  <c r="Y93" i="42"/>
  <c r="Z93" i="42"/>
  <c r="AA93" i="42"/>
  <c r="AB93" i="42"/>
  <c r="AC93" i="42"/>
  <c r="Q93" i="42"/>
  <c r="C53" i="48"/>
  <c r="C54" i="48" s="1"/>
  <c r="U90" i="48"/>
  <c r="C36" i="48"/>
  <c r="E36" i="48"/>
  <c r="R90" i="48"/>
  <c r="F36" i="48"/>
  <c r="G36" i="48"/>
  <c r="E90" i="48"/>
  <c r="F90" i="48"/>
  <c r="G90" i="48"/>
  <c r="AB36" i="48"/>
  <c r="AC36" i="48"/>
  <c r="AC90" i="48" s="1"/>
  <c r="AD36" i="48"/>
  <c r="P90" i="48"/>
  <c r="D90" i="48"/>
  <c r="H90" i="48"/>
  <c r="B35" i="48"/>
  <c r="E34" i="48" s="1"/>
  <c r="B39" i="48"/>
  <c r="U94" i="48" s="1"/>
  <c r="T90" i="48"/>
  <c r="O90" i="48"/>
  <c r="AB90" i="48"/>
  <c r="AA90" i="48"/>
  <c r="X28" i="48"/>
  <c r="AB30" i="48"/>
  <c r="AD31" i="48"/>
  <c r="AD90" i="48"/>
  <c r="Z30" i="48"/>
  <c r="Y28" i="48"/>
  <c r="AC30" i="48"/>
  <c r="AE31" i="48"/>
  <c r="AE90" i="48"/>
  <c r="AE30" i="48"/>
  <c r="H36" i="48"/>
  <c r="B31" i="48"/>
  <c r="I36" i="48"/>
  <c r="B90" i="48"/>
  <c r="AD30" i="48"/>
  <c r="C31" i="48"/>
  <c r="J36" i="48"/>
  <c r="J90" i="48" s="1"/>
  <c r="C90" i="48"/>
  <c r="B30" i="48"/>
  <c r="D31" i="48"/>
  <c r="K36" i="48"/>
  <c r="K90" i="48" s="1"/>
  <c r="C30" i="48"/>
  <c r="E31" i="48"/>
  <c r="L36" i="48"/>
  <c r="L90" i="48" s="1"/>
  <c r="D30" i="48"/>
  <c r="F31" i="48"/>
  <c r="M36" i="48"/>
  <c r="M90" i="48" s="1"/>
  <c r="E30" i="48"/>
  <c r="G31" i="48"/>
  <c r="N36" i="48"/>
  <c r="N90" i="48" s="1"/>
  <c r="F30" i="48"/>
  <c r="H31" i="48"/>
  <c r="O36" i="48"/>
  <c r="X90" i="48"/>
  <c r="G30" i="48"/>
  <c r="I31" i="48"/>
  <c r="D28" i="48"/>
  <c r="H30" i="48"/>
  <c r="J31" i="48"/>
  <c r="I30" i="48"/>
  <c r="K31" i="48"/>
  <c r="J30" i="48"/>
  <c r="L31" i="48"/>
  <c r="K30" i="48"/>
  <c r="M31" i="48"/>
  <c r="T36" i="48"/>
  <c r="L30" i="48"/>
  <c r="N31" i="48"/>
  <c r="M30" i="48"/>
  <c r="O31" i="48"/>
  <c r="N30" i="48"/>
  <c r="P31" i="48"/>
  <c r="W36" i="48"/>
  <c r="W90" i="48" s="1"/>
  <c r="O30" i="48"/>
  <c r="Q31" i="48"/>
  <c r="P30" i="48"/>
  <c r="R31" i="48"/>
  <c r="X34" i="48"/>
  <c r="Q30" i="48"/>
  <c r="S31" i="48"/>
  <c r="Y34" i="48"/>
  <c r="R30" i="48"/>
  <c r="T31" i="48"/>
  <c r="Z34" i="48"/>
  <c r="S30" i="48"/>
  <c r="U31" i="48"/>
  <c r="W30" i="48"/>
  <c r="X30" i="48"/>
  <c r="Z31" i="48"/>
  <c r="G31" i="47"/>
  <c r="H31" i="47"/>
  <c r="I31" i="47"/>
  <c r="J31" i="47"/>
  <c r="K31" i="47"/>
  <c r="L31" i="47"/>
  <c r="M31" i="47"/>
  <c r="B30" i="47"/>
  <c r="C30" i="47"/>
  <c r="D30" i="47"/>
  <c r="E30" i="47"/>
  <c r="F30" i="47"/>
  <c r="G30" i="47"/>
  <c r="C53" i="47"/>
  <c r="C54" i="47" s="1"/>
  <c r="B35" i="47" s="1"/>
  <c r="S34" i="47" s="1"/>
  <c r="R90" i="47"/>
  <c r="Y90" i="47"/>
  <c r="AA90" i="47"/>
  <c r="X90" i="47"/>
  <c r="AB90" i="47"/>
  <c r="AD90" i="47"/>
  <c r="AC90" i="47"/>
  <c r="C87" i="47"/>
  <c r="D90" i="47"/>
  <c r="V90" i="47"/>
  <c r="K90" i="47"/>
  <c r="L90" i="47"/>
  <c r="P90" i="47"/>
  <c r="Y28" i="47"/>
  <c r="G36" i="47"/>
  <c r="B90" i="47"/>
  <c r="AC28" i="47"/>
  <c r="I34" i="47"/>
  <c r="C90" i="47"/>
  <c r="AD28" i="47"/>
  <c r="K36" i="47"/>
  <c r="AE28" i="47"/>
  <c r="L36" i="47"/>
  <c r="B28" i="47"/>
  <c r="P36" i="47"/>
  <c r="V36" i="47"/>
  <c r="N30" i="47"/>
  <c r="W36" i="47"/>
  <c r="S30" i="47"/>
  <c r="T30" i="47"/>
  <c r="W30" i="47"/>
  <c r="AE34" i="47"/>
  <c r="N31" i="46"/>
  <c r="Q31" i="46"/>
  <c r="S31" i="46"/>
  <c r="T31" i="46"/>
  <c r="U31" i="46"/>
  <c r="W31" i="46"/>
  <c r="X31" i="46"/>
  <c r="AB31" i="46"/>
  <c r="AE31" i="46"/>
  <c r="C31" i="46"/>
  <c r="D31" i="46"/>
  <c r="E31" i="46"/>
  <c r="F31" i="46"/>
  <c r="G31" i="46"/>
  <c r="F30" i="46"/>
  <c r="G30" i="46"/>
  <c r="H30" i="46"/>
  <c r="I30" i="46"/>
  <c r="J30" i="46"/>
  <c r="K30" i="46"/>
  <c r="L30" i="46"/>
  <c r="M30" i="46"/>
  <c r="N30" i="46"/>
  <c r="O30" i="46"/>
  <c r="P30" i="46"/>
  <c r="Q30" i="46"/>
  <c r="R30" i="46"/>
  <c r="S30" i="46"/>
  <c r="T30" i="46"/>
  <c r="U30" i="46"/>
  <c r="V30" i="46"/>
  <c r="W30" i="46"/>
  <c r="AC30" i="46"/>
  <c r="AD30" i="46"/>
  <c r="B30" i="46"/>
  <c r="C30" i="46"/>
  <c r="D30" i="46"/>
  <c r="AE31" i="44"/>
  <c r="J30" i="44"/>
  <c r="K30" i="44"/>
  <c r="N30" i="44"/>
  <c r="Q30" i="44"/>
  <c r="U30" i="44"/>
  <c r="C31" i="44"/>
  <c r="D31" i="44"/>
  <c r="E31" i="44"/>
  <c r="G31" i="44"/>
  <c r="I31" i="44"/>
  <c r="J31" i="44"/>
  <c r="K31" i="44"/>
  <c r="L31" i="44"/>
  <c r="M31" i="44"/>
  <c r="AB31" i="44"/>
  <c r="AC31" i="44"/>
  <c r="AD31" i="44"/>
  <c r="B30" i="44"/>
  <c r="C30" i="44"/>
  <c r="E30" i="44"/>
  <c r="F30" i="44"/>
  <c r="H30" i="44"/>
  <c r="L30" i="44"/>
  <c r="M30" i="44"/>
  <c r="O30" i="44"/>
  <c r="P30" i="44"/>
  <c r="R30" i="44"/>
  <c r="T30" i="44"/>
  <c r="V31" i="43"/>
  <c r="W31" i="43"/>
  <c r="X31" i="43"/>
  <c r="Y31" i="43"/>
  <c r="Z31" i="43"/>
  <c r="AA31" i="43"/>
  <c r="AD31" i="43"/>
  <c r="B31" i="43"/>
  <c r="C31" i="43"/>
  <c r="D31" i="43"/>
  <c r="E31" i="43"/>
  <c r="F31" i="43"/>
  <c r="L31" i="43"/>
  <c r="M31" i="43"/>
  <c r="N31" i="43"/>
  <c r="O31" i="43"/>
  <c r="P31" i="43"/>
  <c r="Q31" i="43"/>
  <c r="R31" i="43"/>
  <c r="S31" i="43"/>
  <c r="T31" i="43"/>
  <c r="N30" i="43"/>
  <c r="C30" i="43"/>
  <c r="I30" i="43"/>
  <c r="L30" i="43"/>
  <c r="B30" i="43"/>
  <c r="H30" i="43"/>
  <c r="J30" i="43"/>
  <c r="K30" i="43"/>
  <c r="M30" i="43"/>
  <c r="C53" i="46"/>
  <c r="C54" i="46" s="1"/>
  <c r="B35" i="46" s="1"/>
  <c r="R34" i="46" s="1"/>
  <c r="D34" i="46"/>
  <c r="S34" i="46"/>
  <c r="H34" i="46"/>
  <c r="C53" i="44"/>
  <c r="C54" i="44" s="1"/>
  <c r="B35" i="44" s="1"/>
  <c r="AA89" i="46"/>
  <c r="D28" i="46"/>
  <c r="E36" i="46"/>
  <c r="E34" i="46" s="1"/>
  <c r="E89" i="46"/>
  <c r="F89" i="46"/>
  <c r="G89" i="46"/>
  <c r="X28" i="46"/>
  <c r="H89" i="46"/>
  <c r="Y28" i="46"/>
  <c r="I89" i="46"/>
  <c r="Z28" i="46"/>
  <c r="J89" i="46"/>
  <c r="AA28" i="46"/>
  <c r="AB28" i="46"/>
  <c r="L89" i="46"/>
  <c r="T36" i="46"/>
  <c r="T89" i="46" s="1"/>
  <c r="M89" i="46"/>
  <c r="U36" i="46"/>
  <c r="U89" i="46" s="1"/>
  <c r="AB89" i="46"/>
  <c r="Y89" i="46"/>
  <c r="Z89" i="46"/>
  <c r="AC89" i="46"/>
  <c r="C86" i="46"/>
  <c r="D89" i="46"/>
  <c r="M34" i="46"/>
  <c r="AD34" i="46"/>
  <c r="AD89" i="46"/>
  <c r="X89" i="46"/>
  <c r="X34" i="46"/>
  <c r="AC28" i="46"/>
  <c r="I34" i="46"/>
  <c r="C89" i="46"/>
  <c r="B89" i="46"/>
  <c r="AD28" i="46"/>
  <c r="K36" i="46"/>
  <c r="K34" i="46" s="1"/>
  <c r="AE28" i="46"/>
  <c r="N34" i="46"/>
  <c r="O36" i="46"/>
  <c r="O34" i="46" s="1"/>
  <c r="P36" i="46"/>
  <c r="P89" i="46" s="1"/>
  <c r="P34" i="46"/>
  <c r="Q34" i="46"/>
  <c r="V36" i="46"/>
  <c r="V89" i="46" s="1"/>
  <c r="W36" i="46"/>
  <c r="V31" i="46"/>
  <c r="Y31" i="46"/>
  <c r="Z31" i="46"/>
  <c r="AA31" i="46"/>
  <c r="S30" i="44"/>
  <c r="V30" i="44"/>
  <c r="W30" i="44"/>
  <c r="X30" i="44"/>
  <c r="Z30" i="44"/>
  <c r="B31" i="44"/>
  <c r="Y30" i="44"/>
  <c r="AA30" i="44"/>
  <c r="AB30" i="44"/>
  <c r="AC30" i="44"/>
  <c r="AD30" i="44"/>
  <c r="S34" i="44"/>
  <c r="Z34" i="44"/>
  <c r="C34" i="44"/>
  <c r="H34" i="44"/>
  <c r="P34" i="44"/>
  <c r="W34" i="44"/>
  <c r="G31" i="43"/>
  <c r="H31" i="43"/>
  <c r="I31" i="43"/>
  <c r="D30" i="43"/>
  <c r="E30" i="43"/>
  <c r="F30" i="43"/>
  <c r="G30" i="43"/>
  <c r="D34" i="43"/>
  <c r="G34" i="43"/>
  <c r="Z34" i="43"/>
  <c r="AB34" i="43"/>
  <c r="C34" i="43"/>
  <c r="AA34" i="43"/>
  <c r="B39" i="43"/>
  <c r="B93" i="43"/>
  <c r="C90" i="43"/>
  <c r="Z93" i="43"/>
  <c r="W93" i="43"/>
  <c r="B34" i="43"/>
  <c r="AD34" i="43"/>
  <c r="AD93" i="43"/>
  <c r="Y93" i="43"/>
  <c r="C93" i="43"/>
  <c r="E93" i="43"/>
  <c r="F93" i="43"/>
  <c r="G93" i="43"/>
  <c r="AC34" i="43"/>
  <c r="X34" i="43"/>
  <c r="S34" i="43"/>
  <c r="I34" i="43"/>
  <c r="J93" i="43"/>
  <c r="K93" i="43"/>
  <c r="L93" i="43"/>
  <c r="T93" i="43"/>
  <c r="S93" i="43"/>
  <c r="AC93" i="43"/>
  <c r="E36" i="43"/>
  <c r="E34" i="43" s="1"/>
  <c r="F36" i="43"/>
  <c r="AE93" i="43"/>
  <c r="Z28" i="43"/>
  <c r="F34" i="43"/>
  <c r="H34" i="43"/>
  <c r="J36" i="43"/>
  <c r="AD28" i="43"/>
  <c r="J34" i="43"/>
  <c r="K36" i="43"/>
  <c r="K34" i="43"/>
  <c r="L34" i="43"/>
  <c r="M36" i="43"/>
  <c r="M93" i="43" s="1"/>
  <c r="M34" i="43"/>
  <c r="B28" i="43"/>
  <c r="N34" i="43"/>
  <c r="O34" i="43"/>
  <c r="P36" i="43"/>
  <c r="P93" i="43" s="1"/>
  <c r="P34" i="43"/>
  <c r="Q34" i="43"/>
  <c r="R34" i="43"/>
  <c r="T34" i="43"/>
  <c r="U36" i="43"/>
  <c r="U93" i="43" s="1"/>
  <c r="V36" i="43"/>
  <c r="V93" i="43" s="1"/>
  <c r="V34" i="43"/>
  <c r="W34" i="43"/>
  <c r="Y34" i="43"/>
  <c r="AE34" i="43"/>
  <c r="X89" i="44"/>
  <c r="X34" i="44"/>
  <c r="Y89" i="44"/>
  <c r="Y34" i="44"/>
  <c r="AC34" i="44"/>
  <c r="AC89" i="44"/>
  <c r="AB89" i="44"/>
  <c r="AB34" i="44"/>
  <c r="B34" i="44"/>
  <c r="B39" i="44"/>
  <c r="Q93" i="44" s="1"/>
  <c r="B89" i="44"/>
  <c r="C86" i="44"/>
  <c r="I93" i="44"/>
  <c r="AD93" i="44"/>
  <c r="J93" i="44"/>
  <c r="U89" i="44"/>
  <c r="R89" i="44"/>
  <c r="N89" i="44"/>
  <c r="S89" i="44"/>
  <c r="O34" i="44"/>
  <c r="Q34" i="44"/>
  <c r="J34" i="44"/>
  <c r="I34" i="44"/>
  <c r="O89" i="44"/>
  <c r="P89" i="44"/>
  <c r="AD89" i="44"/>
  <c r="AE89" i="44"/>
  <c r="D34" i="44"/>
  <c r="Y28" i="44"/>
  <c r="E34" i="44"/>
  <c r="Z28" i="44"/>
  <c r="F34" i="44"/>
  <c r="G34" i="44"/>
  <c r="AB28" i="44"/>
  <c r="AC28" i="44"/>
  <c r="F31" i="44"/>
  <c r="L34" i="44"/>
  <c r="K34" i="44"/>
  <c r="M34" i="44"/>
  <c r="B28" i="44"/>
  <c r="H31" i="44"/>
  <c r="N34" i="44"/>
  <c r="L93" i="44"/>
  <c r="M93" i="44"/>
  <c r="R34" i="44"/>
  <c r="N93" i="44"/>
  <c r="O93" i="44"/>
  <c r="T36" i="44"/>
  <c r="T89" i="44" s="1"/>
  <c r="N31" i="44"/>
  <c r="T34" i="44"/>
  <c r="U36" i="44"/>
  <c r="U34" i="44" s="1"/>
  <c r="V36" i="44"/>
  <c r="V89" i="44" s="1"/>
  <c r="P31" i="44"/>
  <c r="V34" i="44"/>
  <c r="O31" i="44"/>
  <c r="Q31" i="44"/>
  <c r="R31" i="44"/>
  <c r="S31" i="44"/>
  <c r="U31" i="44"/>
  <c r="AA34" i="44"/>
  <c r="V31" i="44"/>
  <c r="T31" i="44"/>
  <c r="W31" i="44"/>
  <c r="X31" i="44"/>
  <c r="AD34" i="44"/>
  <c r="Y31" i="44"/>
  <c r="AE34" i="44"/>
  <c r="Z31" i="44"/>
  <c r="AA31" i="42"/>
  <c r="AC31" i="42"/>
  <c r="G30" i="42"/>
  <c r="I30" i="42"/>
  <c r="J30" i="42"/>
  <c r="AD31" i="42"/>
  <c r="K30" i="42"/>
  <c r="L30" i="42"/>
  <c r="M30" i="42"/>
  <c r="B31" i="42"/>
  <c r="O30" i="42"/>
  <c r="P30" i="42"/>
  <c r="Q30" i="42"/>
  <c r="R30" i="42"/>
  <c r="S30" i="42"/>
  <c r="U30" i="42"/>
  <c r="V30" i="42"/>
  <c r="Y30" i="42"/>
  <c r="N30" i="42"/>
  <c r="T30" i="42"/>
  <c r="W30" i="42"/>
  <c r="X30" i="42"/>
  <c r="Z30" i="42"/>
  <c r="AA30" i="42"/>
  <c r="AB30" i="42"/>
  <c r="AC30" i="42"/>
  <c r="AD30" i="42"/>
  <c r="C53" i="42"/>
  <c r="C54" i="42" s="1"/>
  <c r="B35" i="42" s="1"/>
  <c r="X34" i="42" s="1"/>
  <c r="G93" i="42"/>
  <c r="H93" i="42"/>
  <c r="I93" i="42"/>
  <c r="E93" i="42"/>
  <c r="J93" i="42"/>
  <c r="O36" i="42"/>
  <c r="O93" i="42" s="1"/>
  <c r="K93" i="42"/>
  <c r="P36" i="42"/>
  <c r="L93" i="42"/>
  <c r="M93" i="42"/>
  <c r="S36" i="42"/>
  <c r="S93" i="42" s="1"/>
  <c r="T36" i="42"/>
  <c r="U36" i="42"/>
  <c r="U93" i="42" s="1"/>
  <c r="B28" i="42"/>
  <c r="C28" i="42"/>
  <c r="D28" i="42"/>
  <c r="T93" i="42"/>
  <c r="D93" i="42"/>
  <c r="AD93" i="42"/>
  <c r="P93" i="42"/>
  <c r="AE93" i="42"/>
  <c r="N93" i="42"/>
  <c r="R93" i="42"/>
  <c r="C90" i="42"/>
  <c r="B93" i="42"/>
  <c r="C93" i="42"/>
  <c r="AD28" i="42"/>
  <c r="V36" i="42"/>
  <c r="W36" i="42"/>
  <c r="O135" i="55" l="1"/>
  <c r="N136" i="55"/>
  <c r="C136" i="55"/>
  <c r="I34" i="53"/>
  <c r="T135" i="55"/>
  <c r="P136" i="55"/>
  <c r="Q135" i="55"/>
  <c r="C34" i="53"/>
  <c r="AE34" i="53"/>
  <c r="O34" i="53"/>
  <c r="M34" i="53"/>
  <c r="K34" i="53"/>
  <c r="N34" i="53"/>
  <c r="Z34" i="53"/>
  <c r="Y34" i="53"/>
  <c r="P34" i="53"/>
  <c r="L34" i="53"/>
  <c r="R34" i="53"/>
  <c r="AE131" i="55"/>
  <c r="AE130" i="55"/>
  <c r="AD130" i="55"/>
  <c r="AA131" i="55"/>
  <c r="AA130" i="55"/>
  <c r="K136" i="55"/>
  <c r="I136" i="55"/>
  <c r="H136" i="55"/>
  <c r="Z131" i="55"/>
  <c r="G136" i="55"/>
  <c r="F136" i="55"/>
  <c r="E136" i="55"/>
  <c r="H135" i="55"/>
  <c r="D136" i="55"/>
  <c r="G135" i="55"/>
  <c r="F135" i="55"/>
  <c r="E135" i="55"/>
  <c r="D135" i="55"/>
  <c r="AD135" i="55"/>
  <c r="Z136" i="55"/>
  <c r="AB135" i="55"/>
  <c r="I135" i="55"/>
  <c r="K135" i="55"/>
  <c r="U135" i="55"/>
  <c r="T136" i="55"/>
  <c r="V135" i="55"/>
  <c r="R136" i="55"/>
  <c r="Q136" i="55"/>
  <c r="P135" i="55"/>
  <c r="E130" i="55"/>
  <c r="L136" i="55"/>
  <c r="D130" i="55"/>
  <c r="J136" i="55"/>
  <c r="C130" i="55"/>
  <c r="L135" i="55"/>
  <c r="O34" i="51"/>
  <c r="AB34" i="51"/>
  <c r="AE34" i="51"/>
  <c r="C34" i="51"/>
  <c r="B39" i="51"/>
  <c r="G100" i="51" s="1"/>
  <c r="X135" i="55"/>
  <c r="W135" i="55"/>
  <c r="S136" i="55"/>
  <c r="K130" i="55"/>
  <c r="N135" i="55"/>
  <c r="I131" i="55"/>
  <c r="M135" i="55"/>
  <c r="AD34" i="49"/>
  <c r="I130" i="55"/>
  <c r="J135" i="55"/>
  <c r="AC34" i="49"/>
  <c r="AB34" i="49"/>
  <c r="P131" i="55"/>
  <c r="C135" i="55"/>
  <c r="Q130" i="55"/>
  <c r="AE136" i="55"/>
  <c r="N131" i="55"/>
  <c r="AD136" i="55"/>
  <c r="G34" i="49"/>
  <c r="B39" i="49"/>
  <c r="I33" i="49" s="1"/>
  <c r="O130" i="55"/>
  <c r="AC136" i="55"/>
  <c r="AA34" i="49"/>
  <c r="D34" i="49"/>
  <c r="N130" i="55"/>
  <c r="AB136" i="55"/>
  <c r="K34" i="49"/>
  <c r="M130" i="55"/>
  <c r="AE135" i="55"/>
  <c r="Q131" i="55"/>
  <c r="X34" i="49"/>
  <c r="L130" i="55"/>
  <c r="AA136" i="55"/>
  <c r="G131" i="55"/>
  <c r="Z130" i="55"/>
  <c r="H130" i="55"/>
  <c r="Y130" i="55"/>
  <c r="F131" i="55"/>
  <c r="X130" i="55"/>
  <c r="S135" i="55"/>
  <c r="G130" i="55"/>
  <c r="W130" i="55"/>
  <c r="AC135" i="55"/>
  <c r="O136" i="55"/>
  <c r="U34" i="49"/>
  <c r="B34" i="49"/>
  <c r="E131" i="55"/>
  <c r="U131" i="55"/>
  <c r="Y136" i="55"/>
  <c r="R135" i="55"/>
  <c r="T34" i="49"/>
  <c r="M34" i="49"/>
  <c r="D131" i="55"/>
  <c r="L131" i="55"/>
  <c r="X136" i="55"/>
  <c r="H34" i="49"/>
  <c r="C131" i="55"/>
  <c r="K131" i="55"/>
  <c r="AA135" i="55"/>
  <c r="Y34" i="49"/>
  <c r="AD131" i="55"/>
  <c r="J131" i="55"/>
  <c r="W136" i="55"/>
  <c r="N34" i="49"/>
  <c r="AC131" i="55"/>
  <c r="J130" i="55"/>
  <c r="Z135" i="55"/>
  <c r="L34" i="49"/>
  <c r="AB131" i="55"/>
  <c r="H131" i="55"/>
  <c r="V136" i="55"/>
  <c r="F130" i="55"/>
  <c r="J34" i="49"/>
  <c r="AC130" i="55"/>
  <c r="Y135" i="55"/>
  <c r="T131" i="55"/>
  <c r="AB130" i="55"/>
  <c r="M136" i="55"/>
  <c r="U136" i="55"/>
  <c r="S33" i="49"/>
  <c r="W33" i="49"/>
  <c r="E33" i="49"/>
  <c r="X33" i="49"/>
  <c r="F33" i="49"/>
  <c r="Y33" i="49"/>
  <c r="Z33" i="49"/>
  <c r="AA33" i="49"/>
  <c r="AB33" i="49"/>
  <c r="J33" i="49"/>
  <c r="AC33" i="49"/>
  <c r="AD33" i="49"/>
  <c r="AE33" i="49"/>
  <c r="B33" i="49"/>
  <c r="D33" i="49"/>
  <c r="K33" i="49"/>
  <c r="T33" i="49"/>
  <c r="C33" i="49"/>
  <c r="G33" i="49"/>
  <c r="H33" i="49"/>
  <c r="Y131" i="55"/>
  <c r="U130" i="55"/>
  <c r="X131" i="55"/>
  <c r="R131" i="55"/>
  <c r="W131" i="55"/>
  <c r="S130" i="55"/>
  <c r="V131" i="55"/>
  <c r="R130" i="55"/>
  <c r="V130" i="55"/>
  <c r="O131" i="55"/>
  <c r="S131" i="55"/>
  <c r="P130" i="55"/>
  <c r="T130" i="55"/>
  <c r="M131" i="55"/>
  <c r="U34" i="43"/>
  <c r="M97" i="43"/>
  <c r="C33" i="43"/>
  <c r="D33" i="43"/>
  <c r="E33" i="43"/>
  <c r="F33" i="43"/>
  <c r="G33" i="43"/>
  <c r="H33" i="43"/>
  <c r="I33" i="43"/>
  <c r="J33" i="43"/>
  <c r="K33" i="43"/>
  <c r="L33" i="43"/>
  <c r="M33" i="43"/>
  <c r="N33" i="43"/>
  <c r="O33" i="43"/>
  <c r="P33" i="43"/>
  <c r="Q33" i="43"/>
  <c r="R33" i="43"/>
  <c r="S33" i="43"/>
  <c r="T33" i="43"/>
  <c r="U33" i="43"/>
  <c r="V33" i="43"/>
  <c r="W33" i="43"/>
  <c r="X33" i="43"/>
  <c r="Y33" i="43"/>
  <c r="Z33" i="43"/>
  <c r="AA33" i="43"/>
  <c r="AB33" i="43"/>
  <c r="AC33" i="43"/>
  <c r="AD33" i="43"/>
  <c r="AE33" i="43"/>
  <c r="B33" i="43"/>
  <c r="B135" i="55"/>
  <c r="B136" i="55"/>
  <c r="B130" i="55"/>
  <c r="B131" i="55"/>
  <c r="I101" i="54"/>
  <c r="S34" i="54"/>
  <c r="D101" i="54"/>
  <c r="AB101" i="54"/>
  <c r="AA101" i="54"/>
  <c r="Y101" i="54"/>
  <c r="U34" i="54"/>
  <c r="K101" i="54"/>
  <c r="H101" i="54"/>
  <c r="G101" i="54"/>
  <c r="F101" i="54"/>
  <c r="E101" i="54"/>
  <c r="P101" i="54"/>
  <c r="AD101" i="54"/>
  <c r="C101" i="54"/>
  <c r="AC101" i="54"/>
  <c r="B101" i="54"/>
  <c r="R101" i="54"/>
  <c r="Z101" i="54"/>
  <c r="Q101" i="54"/>
  <c r="X101" i="54"/>
  <c r="V101" i="54"/>
  <c r="O101" i="54"/>
  <c r="U101" i="54"/>
  <c r="N101" i="54"/>
  <c r="T101" i="54"/>
  <c r="M101" i="54"/>
  <c r="L101" i="54"/>
  <c r="S101" i="54"/>
  <c r="B34" i="53"/>
  <c r="H34" i="53"/>
  <c r="B39" i="53"/>
  <c r="AC34" i="53"/>
  <c r="S34" i="53"/>
  <c r="AD34" i="53"/>
  <c r="Q34" i="53"/>
  <c r="J34" i="53"/>
  <c r="X34" i="53"/>
  <c r="AB34" i="53"/>
  <c r="G34" i="53"/>
  <c r="F34" i="53"/>
  <c r="AA34" i="53"/>
  <c r="E34" i="53"/>
  <c r="W34" i="53"/>
  <c r="U34" i="53"/>
  <c r="D34" i="53"/>
  <c r="V97" i="53"/>
  <c r="V34" i="53"/>
  <c r="W97" i="53"/>
  <c r="K34" i="52"/>
  <c r="AC34" i="52"/>
  <c r="J34" i="52"/>
  <c r="H34" i="52"/>
  <c r="AA100" i="52"/>
  <c r="AE34" i="52"/>
  <c r="L34" i="51"/>
  <c r="J34" i="51"/>
  <c r="I34" i="52"/>
  <c r="AB100" i="52"/>
  <c r="Z100" i="52"/>
  <c r="AD34" i="52"/>
  <c r="Y100" i="52"/>
  <c r="G34" i="52"/>
  <c r="AA34" i="52"/>
  <c r="Z34" i="52"/>
  <c r="AB34" i="52"/>
  <c r="F34" i="52"/>
  <c r="W34" i="52"/>
  <c r="B34" i="52"/>
  <c r="I100" i="52"/>
  <c r="H100" i="52"/>
  <c r="G100" i="52"/>
  <c r="V100" i="52"/>
  <c r="F100" i="52"/>
  <c r="U100" i="52"/>
  <c r="B100" i="52"/>
  <c r="E100" i="52"/>
  <c r="W100" i="52"/>
  <c r="D100" i="52"/>
  <c r="C100" i="52"/>
  <c r="AC100" i="52"/>
  <c r="S100" i="52"/>
  <c r="AE100" i="52"/>
  <c r="AD100" i="52"/>
  <c r="R100" i="52"/>
  <c r="V34" i="52"/>
  <c r="T100" i="52"/>
  <c r="B34" i="51"/>
  <c r="P34" i="51"/>
  <c r="Y34" i="51"/>
  <c r="X34" i="51"/>
  <c r="I34" i="51"/>
  <c r="AD34" i="51"/>
  <c r="AC34" i="51"/>
  <c r="W34" i="51"/>
  <c r="M34" i="51"/>
  <c r="U34" i="51"/>
  <c r="V34" i="51"/>
  <c r="F34" i="51"/>
  <c r="R34" i="51"/>
  <c r="H34" i="51"/>
  <c r="K34" i="51"/>
  <c r="D34" i="51"/>
  <c r="S100" i="51"/>
  <c r="G34" i="51"/>
  <c r="N34" i="51"/>
  <c r="T34" i="51"/>
  <c r="E34" i="51"/>
  <c r="Z34" i="51"/>
  <c r="Q34" i="51"/>
  <c r="P96" i="51"/>
  <c r="AA34" i="51"/>
  <c r="S34" i="51"/>
  <c r="L34" i="50"/>
  <c r="AB34" i="50"/>
  <c r="K34" i="50"/>
  <c r="Q34" i="50"/>
  <c r="AA34" i="50"/>
  <c r="P100" i="50"/>
  <c r="Z34" i="50"/>
  <c r="M34" i="50"/>
  <c r="R34" i="50"/>
  <c r="O100" i="50"/>
  <c r="AC34" i="50"/>
  <c r="Y34" i="50"/>
  <c r="G34" i="50"/>
  <c r="O34" i="50"/>
  <c r="X34" i="50"/>
  <c r="F34" i="50"/>
  <c r="J34" i="50"/>
  <c r="K100" i="50"/>
  <c r="B100" i="50"/>
  <c r="L100" i="50"/>
  <c r="AB100" i="50"/>
  <c r="D100" i="50"/>
  <c r="AA100" i="50"/>
  <c r="I100" i="50"/>
  <c r="F100" i="50"/>
  <c r="Z100" i="50"/>
  <c r="N100" i="50"/>
  <c r="G100" i="50"/>
  <c r="X100" i="50"/>
  <c r="AC100" i="50"/>
  <c r="W100" i="50"/>
  <c r="V100" i="50"/>
  <c r="U100" i="50"/>
  <c r="T100" i="50"/>
  <c r="S100" i="50"/>
  <c r="AD100" i="50"/>
  <c r="C100" i="50"/>
  <c r="R100" i="50"/>
  <c r="E100" i="50"/>
  <c r="N34" i="50"/>
  <c r="I34" i="50"/>
  <c r="Y100" i="50"/>
  <c r="H34" i="50"/>
  <c r="J100" i="50"/>
  <c r="Q100" i="50"/>
  <c r="H100" i="50"/>
  <c r="D100" i="49"/>
  <c r="C100" i="49"/>
  <c r="R100" i="49"/>
  <c r="B100" i="49"/>
  <c r="S100" i="49"/>
  <c r="Q100" i="49"/>
  <c r="AC100" i="49"/>
  <c r="AA100" i="49"/>
  <c r="I100" i="49"/>
  <c r="H100" i="49"/>
  <c r="G100" i="49"/>
  <c r="F100" i="49"/>
  <c r="U34" i="50"/>
  <c r="T34" i="50"/>
  <c r="W96" i="50"/>
  <c r="V96" i="50"/>
  <c r="W96" i="49"/>
  <c r="W34" i="49"/>
  <c r="P96" i="49"/>
  <c r="P34" i="49"/>
  <c r="W100" i="49"/>
  <c r="AE100" i="49"/>
  <c r="J100" i="49"/>
  <c r="AD100" i="49"/>
  <c r="Y100" i="49"/>
  <c r="V96" i="49"/>
  <c r="V100" i="49"/>
  <c r="AB100" i="49"/>
  <c r="AB34" i="47"/>
  <c r="Q34" i="47"/>
  <c r="L34" i="47"/>
  <c r="K34" i="48"/>
  <c r="AE34" i="48"/>
  <c r="V94" i="48"/>
  <c r="T94" i="48"/>
  <c r="AD34" i="48"/>
  <c r="P94" i="48"/>
  <c r="J34" i="48"/>
  <c r="R34" i="48"/>
  <c r="F94" i="48"/>
  <c r="T34" i="47"/>
  <c r="B34" i="47"/>
  <c r="C34" i="47"/>
  <c r="B39" i="47"/>
  <c r="O34" i="47"/>
  <c r="P34" i="47"/>
  <c r="AD34" i="47"/>
  <c r="M34" i="47"/>
  <c r="AA34" i="47"/>
  <c r="X34" i="47"/>
  <c r="K34" i="47"/>
  <c r="V34" i="47"/>
  <c r="U34" i="47"/>
  <c r="M94" i="48"/>
  <c r="N94" i="48"/>
  <c r="E94" i="48"/>
  <c r="L94" i="48"/>
  <c r="B94" i="48"/>
  <c r="S94" i="48"/>
  <c r="G34" i="48"/>
  <c r="W34" i="48"/>
  <c r="D34" i="48"/>
  <c r="C34" i="48"/>
  <c r="F34" i="48"/>
  <c r="AB34" i="48"/>
  <c r="Q94" i="48"/>
  <c r="B34" i="48"/>
  <c r="AB94" i="48"/>
  <c r="O34" i="48"/>
  <c r="AE94" i="48"/>
  <c r="D94" i="48"/>
  <c r="H34" i="48"/>
  <c r="N34" i="48"/>
  <c r="Q34" i="48"/>
  <c r="J94" i="48"/>
  <c r="V34" i="48"/>
  <c r="AD94" i="48"/>
  <c r="I94" i="48"/>
  <c r="P34" i="48"/>
  <c r="K94" i="48"/>
  <c r="AC34" i="48"/>
  <c r="R94" i="48"/>
  <c r="C94" i="48"/>
  <c r="AC94" i="48"/>
  <c r="L34" i="48"/>
  <c r="U34" i="48"/>
  <c r="Z94" i="48"/>
  <c r="O94" i="48"/>
  <c r="AA94" i="48"/>
  <c r="I90" i="48"/>
  <c r="I34" i="48"/>
  <c r="T34" i="48"/>
  <c r="Y94" i="48"/>
  <c r="W94" i="48"/>
  <c r="M34" i="48"/>
  <c r="H94" i="48"/>
  <c r="AA34" i="48"/>
  <c r="S34" i="48"/>
  <c r="G94" i="48"/>
  <c r="X94" i="48"/>
  <c r="J34" i="47"/>
  <c r="R34" i="47"/>
  <c r="H34" i="47"/>
  <c r="AC34" i="47"/>
  <c r="N34" i="47"/>
  <c r="Z34" i="47"/>
  <c r="F34" i="47"/>
  <c r="D34" i="47"/>
  <c r="E34" i="47"/>
  <c r="Y34" i="47"/>
  <c r="AB94" i="47"/>
  <c r="AD94" i="47"/>
  <c r="Y94" i="47"/>
  <c r="V94" i="47"/>
  <c r="AE94" i="47"/>
  <c r="Z94" i="47"/>
  <c r="C94" i="47"/>
  <c r="B94" i="47"/>
  <c r="X94" i="47"/>
  <c r="D94" i="47"/>
  <c r="W90" i="47"/>
  <c r="W34" i="47"/>
  <c r="Q94" i="47"/>
  <c r="G90" i="47"/>
  <c r="G34" i="47"/>
  <c r="AE34" i="46"/>
  <c r="G34" i="46"/>
  <c r="C34" i="46"/>
  <c r="Z34" i="46"/>
  <c r="B39" i="46"/>
  <c r="H93" i="46" s="1"/>
  <c r="F34" i="46"/>
  <c r="AC34" i="46"/>
  <c r="B34" i="46"/>
  <c r="V34" i="46"/>
  <c r="AA34" i="46"/>
  <c r="Y34" i="46"/>
  <c r="L34" i="46"/>
  <c r="J34" i="46"/>
  <c r="U34" i="46"/>
  <c r="AB34" i="46"/>
  <c r="K93" i="46"/>
  <c r="W93" i="46"/>
  <c r="J93" i="46"/>
  <c r="O89" i="46"/>
  <c r="R93" i="46"/>
  <c r="V93" i="46"/>
  <c r="E93" i="46"/>
  <c r="Z93" i="46"/>
  <c r="Y93" i="46"/>
  <c r="U93" i="46"/>
  <c r="Q93" i="46"/>
  <c r="T34" i="46"/>
  <c r="N93" i="46"/>
  <c r="T93" i="46"/>
  <c r="K89" i="46"/>
  <c r="W89" i="46"/>
  <c r="W34" i="46"/>
  <c r="B93" i="46"/>
  <c r="G93" i="46"/>
  <c r="X93" i="46"/>
  <c r="V97" i="43"/>
  <c r="B97" i="43"/>
  <c r="J97" i="43"/>
  <c r="AD97" i="43"/>
  <c r="I97" i="43"/>
  <c r="AC97" i="43"/>
  <c r="H97" i="43"/>
  <c r="N97" i="43"/>
  <c r="G97" i="43"/>
  <c r="D97" i="43"/>
  <c r="F97" i="43"/>
  <c r="Q97" i="43"/>
  <c r="AE97" i="43"/>
  <c r="C97" i="43"/>
  <c r="K97" i="43"/>
  <c r="AB97" i="43"/>
  <c r="AA97" i="43"/>
  <c r="Z97" i="43"/>
  <c r="E97" i="43"/>
  <c r="Y97" i="43"/>
  <c r="X97" i="43"/>
  <c r="W97" i="43"/>
  <c r="U97" i="43"/>
  <c r="AA93" i="44"/>
  <c r="K93" i="44"/>
  <c r="Z93" i="44"/>
  <c r="P97" i="43"/>
  <c r="O97" i="43"/>
  <c r="R97" i="43"/>
  <c r="T97" i="43"/>
  <c r="L97" i="43"/>
  <c r="S97" i="43"/>
  <c r="W93" i="44"/>
  <c r="F93" i="44"/>
  <c r="U93" i="44"/>
  <c r="S93" i="44"/>
  <c r="C93" i="44"/>
  <c r="B93" i="44"/>
  <c r="R93" i="44"/>
  <c r="T93" i="44"/>
  <c r="G93" i="44"/>
  <c r="V93" i="44"/>
  <c r="D93" i="44"/>
  <c r="Y93" i="44"/>
  <c r="AE93" i="44"/>
  <c r="AC93" i="44"/>
  <c r="H93" i="44"/>
  <c r="E93" i="44"/>
  <c r="P93" i="44"/>
  <c r="AB93" i="44"/>
  <c r="X93" i="44"/>
  <c r="AE34" i="42"/>
  <c r="W34" i="42"/>
  <c r="P34" i="42"/>
  <c r="O34" i="42"/>
  <c r="H34" i="42"/>
  <c r="B34" i="42"/>
  <c r="AD34" i="42"/>
  <c r="V34" i="42"/>
  <c r="K34" i="42"/>
  <c r="I34" i="42"/>
  <c r="AC34" i="42"/>
  <c r="L34" i="42"/>
  <c r="S34" i="42"/>
  <c r="Y34" i="42"/>
  <c r="AA34" i="42"/>
  <c r="Q34" i="42"/>
  <c r="F34" i="42"/>
  <c r="B39" i="42"/>
  <c r="Z97" i="42" s="1"/>
  <c r="N34" i="42"/>
  <c r="M34" i="42"/>
  <c r="J34" i="42"/>
  <c r="Z34" i="42"/>
  <c r="U34" i="42"/>
  <c r="G34" i="42"/>
  <c r="E34" i="42"/>
  <c r="T34" i="42"/>
  <c r="AB34" i="42"/>
  <c r="C34" i="42"/>
  <c r="D34" i="42"/>
  <c r="R34" i="42"/>
  <c r="AC97" i="42"/>
  <c r="AA97" i="42"/>
  <c r="V93" i="42"/>
  <c r="W93" i="42"/>
  <c r="Q33" i="53" l="1"/>
  <c r="AD33" i="53"/>
  <c r="R33" i="53"/>
  <c r="B33" i="53"/>
  <c r="S33" i="53"/>
  <c r="T33" i="53"/>
  <c r="U33" i="53"/>
  <c r="V33" i="53"/>
  <c r="W33" i="53"/>
  <c r="AE33" i="53"/>
  <c r="X33" i="53"/>
  <c r="Y33" i="53"/>
  <c r="Z33" i="53"/>
  <c r="AA33" i="53"/>
  <c r="AB33" i="53"/>
  <c r="F33" i="53"/>
  <c r="AC33" i="53"/>
  <c r="O33" i="53"/>
  <c r="C33" i="53"/>
  <c r="D33" i="53"/>
  <c r="E33" i="53"/>
  <c r="G33" i="53"/>
  <c r="H33" i="53"/>
  <c r="I33" i="53"/>
  <c r="J33" i="53"/>
  <c r="K33" i="53"/>
  <c r="L33" i="53"/>
  <c r="M33" i="53"/>
  <c r="N33" i="53"/>
  <c r="P33" i="53"/>
  <c r="W100" i="51"/>
  <c r="D100" i="51"/>
  <c r="Q100" i="51"/>
  <c r="J100" i="51"/>
  <c r="P100" i="51"/>
  <c r="X100" i="51"/>
  <c r="AD100" i="51"/>
  <c r="K100" i="51"/>
  <c r="AE100" i="51"/>
  <c r="T100" i="51"/>
  <c r="L100" i="51"/>
  <c r="V100" i="51"/>
  <c r="B100" i="51"/>
  <c r="O100" i="51"/>
  <c r="U100" i="51"/>
  <c r="M100" i="51"/>
  <c r="E100" i="51"/>
  <c r="F100" i="51"/>
  <c r="R100" i="51"/>
  <c r="H100" i="51"/>
  <c r="Y100" i="51"/>
  <c r="N100" i="51"/>
  <c r="I100" i="51"/>
  <c r="T33" i="51"/>
  <c r="V33" i="51"/>
  <c r="E33" i="51"/>
  <c r="J33" i="51"/>
  <c r="U33" i="51"/>
  <c r="W33" i="51"/>
  <c r="X33" i="51"/>
  <c r="G33" i="51"/>
  <c r="Y33" i="51"/>
  <c r="D33" i="51"/>
  <c r="Z33" i="51"/>
  <c r="R33" i="51"/>
  <c r="AA33" i="51"/>
  <c r="AB33" i="51"/>
  <c r="AE33" i="51"/>
  <c r="AC33" i="51"/>
  <c r="AD33" i="51"/>
  <c r="B33" i="51"/>
  <c r="C33" i="51"/>
  <c r="F33" i="51"/>
  <c r="H33" i="51"/>
  <c r="I33" i="51"/>
  <c r="K33" i="51"/>
  <c r="L33" i="51"/>
  <c r="M33" i="51"/>
  <c r="N33" i="51"/>
  <c r="O33" i="51"/>
  <c r="S33" i="51"/>
  <c r="P33" i="51"/>
  <c r="Q33" i="51"/>
  <c r="AA100" i="51"/>
  <c r="Z100" i="51"/>
  <c r="AB100" i="51"/>
  <c r="AC100" i="51"/>
  <c r="C100" i="51"/>
  <c r="R33" i="49"/>
  <c r="V33" i="49"/>
  <c r="U33" i="49"/>
  <c r="O100" i="49"/>
  <c r="E100" i="49"/>
  <c r="P33" i="49"/>
  <c r="O33" i="49"/>
  <c r="T100" i="49"/>
  <c r="L100" i="49"/>
  <c r="M100" i="49"/>
  <c r="N33" i="49"/>
  <c r="Z100" i="49"/>
  <c r="M33" i="49"/>
  <c r="K100" i="49"/>
  <c r="U100" i="49"/>
  <c r="L33" i="49"/>
  <c r="N100" i="49"/>
  <c r="X100" i="49"/>
  <c r="P100" i="49"/>
  <c r="Q33" i="49"/>
  <c r="Q101" i="53"/>
  <c r="E101" i="53"/>
  <c r="H101" i="53"/>
  <c r="M101" i="53"/>
  <c r="F101" i="53"/>
  <c r="N101" i="53"/>
  <c r="R101" i="53"/>
  <c r="AC101" i="53"/>
  <c r="S101" i="53"/>
  <c r="AB101" i="53"/>
  <c r="V101" i="53"/>
  <c r="T101" i="53"/>
  <c r="L101" i="53"/>
  <c r="U101" i="53"/>
  <c r="W101" i="53"/>
  <c r="D101" i="53"/>
  <c r="B101" i="53"/>
  <c r="X101" i="53"/>
  <c r="Y101" i="53"/>
  <c r="AA101" i="53"/>
  <c r="J101" i="53"/>
  <c r="K101" i="53"/>
  <c r="C101" i="53"/>
  <c r="Z101" i="53"/>
  <c r="AE101" i="53"/>
  <c r="AD101" i="53"/>
  <c r="G101" i="53"/>
  <c r="I101" i="53"/>
  <c r="O101" i="53"/>
  <c r="P101" i="53"/>
  <c r="J94" i="47"/>
  <c r="P94" i="47"/>
  <c r="AA94" i="47"/>
  <c r="H94" i="47"/>
  <c r="R94" i="47"/>
  <c r="U94" i="47"/>
  <c r="AC94" i="47"/>
  <c r="S94" i="47"/>
  <c r="I94" i="47"/>
  <c r="F94" i="47"/>
  <c r="G94" i="47"/>
  <c r="E94" i="47"/>
  <c r="M94" i="47"/>
  <c r="W94" i="47"/>
  <c r="T94" i="47"/>
  <c r="K94" i="47"/>
  <c r="L94" i="47"/>
  <c r="N94" i="47"/>
  <c r="O94" i="47"/>
  <c r="AB93" i="46"/>
  <c r="D93" i="46"/>
  <c r="C93" i="46"/>
  <c r="AD93" i="46"/>
  <c r="F93" i="46"/>
  <c r="AE93" i="46"/>
  <c r="M93" i="46"/>
  <c r="S93" i="46"/>
  <c r="O93" i="46"/>
  <c r="L93" i="46"/>
  <c r="P93" i="46"/>
  <c r="I93" i="46"/>
  <c r="AA93" i="46"/>
  <c r="AC93" i="46"/>
  <c r="AD97" i="42"/>
  <c r="K97" i="42"/>
  <c r="M97" i="42"/>
  <c r="N97" i="42"/>
  <c r="AE97" i="42"/>
  <c r="O97" i="42"/>
  <c r="P97" i="42"/>
  <c r="T97" i="42"/>
  <c r="U97" i="42"/>
  <c r="X97" i="42"/>
  <c r="B97" i="42"/>
  <c r="Q97" i="42"/>
  <c r="F97" i="42"/>
  <c r="D97" i="42"/>
  <c r="J97" i="42"/>
  <c r="L97" i="42"/>
  <c r="E97" i="42"/>
  <c r="G97" i="42"/>
  <c r="Y97" i="42"/>
  <c r="H97" i="42"/>
  <c r="I97" i="42"/>
  <c r="S97" i="42"/>
  <c r="W97" i="42"/>
  <c r="C97" i="42"/>
  <c r="AB97" i="42"/>
  <c r="R97" i="42"/>
  <c r="V97" i="42"/>
  <c r="J24" i="41" l="1"/>
  <c r="K24" i="41"/>
  <c r="L24" i="41"/>
  <c r="M24" i="41"/>
  <c r="N24" i="41"/>
  <c r="O24" i="41"/>
  <c r="P24" i="41"/>
  <c r="Q24" i="41"/>
  <c r="R24" i="41"/>
  <c r="S24" i="41"/>
  <c r="T24" i="41"/>
  <c r="U24" i="41"/>
  <c r="V24" i="41"/>
  <c r="W24" i="41"/>
  <c r="Y24" i="41"/>
  <c r="Z24" i="41"/>
  <c r="AA24" i="41"/>
  <c r="AB24" i="41"/>
  <c r="AC24" i="41"/>
  <c r="AD24" i="41"/>
  <c r="AE24" i="41"/>
  <c r="B24" i="41"/>
  <c r="C92" i="41"/>
  <c r="C93" i="41" s="1"/>
  <c r="C57" i="41"/>
  <c r="V30" i="41" s="1"/>
  <c r="C51" i="41"/>
  <c r="C50" i="41"/>
  <c r="C53" i="41" s="1"/>
  <c r="C54" i="41" s="1"/>
  <c r="B35" i="41" s="1"/>
  <c r="C48" i="41"/>
  <c r="AE46" i="41"/>
  <c r="AD46" i="41"/>
  <c r="AC46" i="41"/>
  <c r="AB46" i="41"/>
  <c r="AA46" i="41"/>
  <c r="Z46" i="41"/>
  <c r="Y46" i="41"/>
  <c r="X46" i="41"/>
  <c r="W46" i="41"/>
  <c r="V46" i="41"/>
  <c r="U46" i="41"/>
  <c r="T46" i="41"/>
  <c r="S46" i="41"/>
  <c r="R46" i="41"/>
  <c r="Q46" i="41"/>
  <c r="P46" i="41"/>
  <c r="O46" i="41"/>
  <c r="N46" i="41"/>
  <c r="M46" i="41"/>
  <c r="L46" i="41"/>
  <c r="K46" i="41"/>
  <c r="J46" i="41"/>
  <c r="I46" i="41"/>
  <c r="H46" i="41"/>
  <c r="G46" i="41"/>
  <c r="F46" i="41"/>
  <c r="E46" i="41"/>
  <c r="D46" i="41"/>
  <c r="C46" i="41"/>
  <c r="B46" i="41"/>
  <c r="AE37" i="41"/>
  <c r="AD37" i="41"/>
  <c r="AC37" i="41"/>
  <c r="AB37" i="41"/>
  <c r="AA37" i="41"/>
  <c r="Z37" i="41"/>
  <c r="Y37" i="41"/>
  <c r="X37" i="41"/>
  <c r="W37" i="41"/>
  <c r="V37" i="41"/>
  <c r="U37" i="41"/>
  <c r="T37" i="41"/>
  <c r="S37" i="41"/>
  <c r="R37" i="41"/>
  <c r="Q37" i="41"/>
  <c r="P37" i="41"/>
  <c r="O37" i="41"/>
  <c r="N37" i="41"/>
  <c r="M37" i="41"/>
  <c r="L37" i="41"/>
  <c r="K37" i="41"/>
  <c r="J37" i="41"/>
  <c r="I37" i="41"/>
  <c r="H37" i="41"/>
  <c r="G37" i="41"/>
  <c r="F37" i="41"/>
  <c r="E37" i="41"/>
  <c r="D37" i="41"/>
  <c r="C37" i="41"/>
  <c r="B37" i="41"/>
  <c r="AE32" i="41"/>
  <c r="AD32" i="41"/>
  <c r="AC32" i="41"/>
  <c r="AB32" i="41"/>
  <c r="AA32" i="41"/>
  <c r="Z32" i="41"/>
  <c r="Y32" i="41"/>
  <c r="X32" i="41"/>
  <c r="W32" i="41"/>
  <c r="V32" i="41"/>
  <c r="U32" i="41"/>
  <c r="T32" i="41"/>
  <c r="S32" i="41"/>
  <c r="R32" i="41"/>
  <c r="Q32" i="41"/>
  <c r="P32" i="41"/>
  <c r="O32" i="41"/>
  <c r="N32" i="41"/>
  <c r="M32" i="41"/>
  <c r="L32" i="41"/>
  <c r="K32" i="41"/>
  <c r="J32" i="41"/>
  <c r="I32" i="41"/>
  <c r="H32" i="41"/>
  <c r="G32" i="41"/>
  <c r="F32" i="41"/>
  <c r="E32" i="41"/>
  <c r="D32" i="41"/>
  <c r="C32" i="41"/>
  <c r="B32" i="41"/>
  <c r="G30" i="41"/>
  <c r="F30" i="41"/>
  <c r="E30" i="41"/>
  <c r="D30" i="41"/>
  <c r="AE29" i="41"/>
  <c r="AD29" i="41"/>
  <c r="AC29" i="41"/>
  <c r="AB29" i="41"/>
  <c r="AA29" i="41"/>
  <c r="Z29" i="41"/>
  <c r="Y29" i="41"/>
  <c r="X29" i="41"/>
  <c r="W29" i="41"/>
  <c r="V29" i="41"/>
  <c r="U29" i="41"/>
  <c r="T29" i="41"/>
  <c r="S29" i="41"/>
  <c r="R29" i="41"/>
  <c r="Q29" i="41"/>
  <c r="P29" i="41"/>
  <c r="O29" i="41"/>
  <c r="N29" i="41"/>
  <c r="M29" i="41"/>
  <c r="L29" i="41"/>
  <c r="K29" i="41"/>
  <c r="J29" i="41"/>
  <c r="I29" i="41"/>
  <c r="H29" i="41"/>
  <c r="G29" i="41"/>
  <c r="F29" i="41"/>
  <c r="E29" i="41"/>
  <c r="D29" i="41"/>
  <c r="C29" i="41"/>
  <c r="B29" i="41"/>
  <c r="R28" i="41"/>
  <c r="P28" i="41"/>
  <c r="O28" i="41"/>
  <c r="N28" i="41"/>
  <c r="M28" i="41"/>
  <c r="L28" i="41"/>
  <c r="F28" i="41"/>
  <c r="E28" i="41"/>
  <c r="D28" i="41"/>
  <c r="C28" i="41"/>
  <c r="B28" i="41"/>
  <c r="AE27" i="41"/>
  <c r="AE36" i="41" s="1"/>
  <c r="AD27" i="41"/>
  <c r="AD36" i="41" s="1"/>
  <c r="AC27" i="41"/>
  <c r="AC36" i="41" s="1"/>
  <c r="AB27" i="41"/>
  <c r="AB36" i="41" s="1"/>
  <c r="AA27" i="41"/>
  <c r="AA36" i="41" s="1"/>
  <c r="Z27" i="41"/>
  <c r="Z36" i="41" s="1"/>
  <c r="Y27" i="41"/>
  <c r="Y36" i="41" s="1"/>
  <c r="X27" i="41"/>
  <c r="X28" i="41" s="1"/>
  <c r="W27" i="41"/>
  <c r="W28" i="41" s="1"/>
  <c r="V27" i="41"/>
  <c r="V28" i="41" s="1"/>
  <c r="U27" i="41"/>
  <c r="U36" i="41" s="1"/>
  <c r="T27" i="41"/>
  <c r="T28" i="41" s="1"/>
  <c r="S27" i="41"/>
  <c r="S28" i="41" s="1"/>
  <c r="R27" i="41"/>
  <c r="R36" i="41" s="1"/>
  <c r="Q27" i="41"/>
  <c r="Q28" i="41" s="1"/>
  <c r="P27" i="41"/>
  <c r="P36" i="41" s="1"/>
  <c r="O27" i="41"/>
  <c r="O36" i="41" s="1"/>
  <c r="N27" i="41"/>
  <c r="N36" i="41" s="1"/>
  <c r="M27" i="41"/>
  <c r="M36" i="41" s="1"/>
  <c r="L27" i="41"/>
  <c r="L36" i="41" s="1"/>
  <c r="K27" i="41"/>
  <c r="K36" i="41" s="1"/>
  <c r="J27" i="41"/>
  <c r="J28" i="41" s="1"/>
  <c r="I27" i="41"/>
  <c r="I28" i="41" s="1"/>
  <c r="H27" i="41"/>
  <c r="H28" i="41" s="1"/>
  <c r="G27" i="41"/>
  <c r="G28" i="41" s="1"/>
  <c r="F27" i="41"/>
  <c r="F36" i="41" s="1"/>
  <c r="E27" i="41"/>
  <c r="E36" i="41" s="1"/>
  <c r="D27" i="41"/>
  <c r="D36" i="41" s="1"/>
  <c r="C27" i="41"/>
  <c r="C36" i="41" s="1"/>
  <c r="B27" i="41"/>
  <c r="B36" i="41" s="1"/>
  <c r="C19" i="41"/>
  <c r="D19" i="41"/>
  <c r="E19" i="41"/>
  <c r="F19" i="41"/>
  <c r="G19" i="41"/>
  <c r="H19" i="41"/>
  <c r="I19" i="41"/>
  <c r="J19" i="41"/>
  <c r="K19" i="41"/>
  <c r="L19" i="41"/>
  <c r="M19" i="41"/>
  <c r="N19" i="41"/>
  <c r="O19" i="41"/>
  <c r="P19" i="41"/>
  <c r="Q19" i="41"/>
  <c r="R19" i="41"/>
  <c r="S19" i="41"/>
  <c r="T19" i="41"/>
  <c r="U19" i="41"/>
  <c r="V19" i="41"/>
  <c r="W19" i="41"/>
  <c r="X19" i="41"/>
  <c r="Y19" i="41"/>
  <c r="Z19" i="41"/>
  <c r="AA19" i="41"/>
  <c r="AB19" i="41"/>
  <c r="AC19" i="41"/>
  <c r="AD19" i="41"/>
  <c r="AE19" i="41"/>
  <c r="B19" i="41"/>
  <c r="X18" i="41"/>
  <c r="X24" i="41" s="1"/>
  <c r="Y18" i="41"/>
  <c r="Z18" i="41"/>
  <c r="AA18" i="41"/>
  <c r="AB18" i="41"/>
  <c r="AC18" i="41"/>
  <c r="AD18" i="41"/>
  <c r="AE18" i="41"/>
  <c r="C18" i="41"/>
  <c r="C24" i="41" s="1"/>
  <c r="D18" i="41"/>
  <c r="G97" i="30" s="1"/>
  <c r="E18" i="41"/>
  <c r="E24" i="41" s="1"/>
  <c r="F18" i="41"/>
  <c r="F24" i="41" s="1"/>
  <c r="G18" i="41"/>
  <c r="G24" i="41" s="1"/>
  <c r="H18" i="41"/>
  <c r="H24" i="41" s="1"/>
  <c r="I18" i="41"/>
  <c r="I24" i="41" s="1"/>
  <c r="J18" i="41"/>
  <c r="K18" i="41"/>
  <c r="L18" i="41"/>
  <c r="M18" i="41"/>
  <c r="N18" i="41"/>
  <c r="O18" i="41"/>
  <c r="P18" i="41"/>
  <c r="Q18" i="41"/>
  <c r="R18" i="41"/>
  <c r="S18" i="41"/>
  <c r="T18" i="41"/>
  <c r="U18" i="41"/>
  <c r="V18" i="41"/>
  <c r="W18" i="41"/>
  <c r="B18" i="41"/>
  <c r="G95" i="30" s="1"/>
  <c r="W30" i="41" l="1"/>
  <c r="N30" i="41"/>
  <c r="K30" i="41"/>
  <c r="J30" i="41"/>
  <c r="AD30" i="41"/>
  <c r="H30" i="41"/>
  <c r="I30" i="41"/>
  <c r="L30" i="41"/>
  <c r="M30" i="41"/>
  <c r="X30" i="41"/>
  <c r="O30" i="41"/>
  <c r="P30" i="41"/>
  <c r="Q30" i="41"/>
  <c r="R30" i="41"/>
  <c r="AA30" i="41"/>
  <c r="AB30" i="41"/>
  <c r="AE30" i="41"/>
  <c r="S30" i="41"/>
  <c r="T30" i="41"/>
  <c r="Y30" i="41"/>
  <c r="U30" i="41"/>
  <c r="Z30" i="41"/>
  <c r="AC30" i="41"/>
  <c r="B30" i="41"/>
  <c r="C30" i="41"/>
  <c r="F34" i="41"/>
  <c r="D34" i="41"/>
  <c r="E34" i="41"/>
  <c r="U34" i="41"/>
  <c r="Y34" i="41"/>
  <c r="Y94" i="41"/>
  <c r="AD94" i="41"/>
  <c r="K28" i="41"/>
  <c r="AA94" i="41"/>
  <c r="C34" i="41"/>
  <c r="AB94" i="41"/>
  <c r="Y28" i="41"/>
  <c r="U28" i="41"/>
  <c r="AB28" i="41"/>
  <c r="B34" i="41"/>
  <c r="Z28" i="41"/>
  <c r="AA28" i="41"/>
  <c r="AC28" i="41"/>
  <c r="C94" i="41"/>
  <c r="G36" i="41"/>
  <c r="G34" i="41" s="1"/>
  <c r="M34" i="41"/>
  <c r="N34" i="41"/>
  <c r="R34" i="41"/>
  <c r="AD28" i="41"/>
  <c r="H36" i="41"/>
  <c r="H34" i="41" s="1"/>
  <c r="O34" i="41"/>
  <c r="P34" i="41"/>
  <c r="AE28" i="41"/>
  <c r="D24" i="41"/>
  <c r="K34" i="41"/>
  <c r="L34" i="41"/>
  <c r="E94" i="41"/>
  <c r="I36" i="41"/>
  <c r="P94" i="41"/>
  <c r="T36" i="41"/>
  <c r="T34" i="41" s="1"/>
  <c r="I34" i="41"/>
  <c r="N94" i="41"/>
  <c r="D94" i="41"/>
  <c r="J36" i="41"/>
  <c r="J34" i="41" s="1"/>
  <c r="I94" i="41"/>
  <c r="K94" i="41"/>
  <c r="Q36" i="41"/>
  <c r="Q34" i="41" s="1"/>
  <c r="S36" i="41"/>
  <c r="S34" i="41" s="1"/>
  <c r="R94" i="41"/>
  <c r="F94" i="41"/>
  <c r="J94" i="41"/>
  <c r="L94" i="41"/>
  <c r="O94" i="41"/>
  <c r="S94" i="41"/>
  <c r="M94" i="41"/>
  <c r="T94" i="41"/>
  <c r="U94" i="41"/>
  <c r="AC94" i="41"/>
  <c r="AC34" i="41"/>
  <c r="Z94" i="41"/>
  <c r="Z34" i="41"/>
  <c r="B39" i="41"/>
  <c r="X98" i="41" s="1"/>
  <c r="C91" i="41"/>
  <c r="AE94" i="41"/>
  <c r="B98" i="41"/>
  <c r="B94" i="41"/>
  <c r="AA34" i="41"/>
  <c r="AB34" i="41"/>
  <c r="AD34" i="41"/>
  <c r="V36" i="41"/>
  <c r="V34" i="41" s="1"/>
  <c r="W36" i="41"/>
  <c r="W34" i="41" s="1"/>
  <c r="X36" i="41"/>
  <c r="X34" i="41" s="1"/>
  <c r="AE34" i="41"/>
  <c r="H94" i="41" l="1"/>
  <c r="G94" i="41"/>
  <c r="P98" i="41"/>
  <c r="V98" i="41"/>
  <c r="S98" i="41"/>
  <c r="R98" i="41"/>
  <c r="N98" i="41"/>
  <c r="Q94" i="41"/>
  <c r="Q98" i="41"/>
  <c r="E98" i="41"/>
  <c r="W98" i="41"/>
  <c r="M98" i="41"/>
  <c r="K98" i="41"/>
  <c r="J98" i="41"/>
  <c r="I98" i="41"/>
  <c r="H98" i="41"/>
  <c r="D98" i="41"/>
  <c r="U98" i="41"/>
  <c r="G98" i="41"/>
  <c r="C98" i="41"/>
  <c r="AA98" i="41"/>
  <c r="AB98" i="41"/>
  <c r="AD98" i="41"/>
  <c r="X94" i="41"/>
  <c r="T98" i="41"/>
  <c r="O98" i="41"/>
  <c r="L98" i="41"/>
  <c r="F98" i="41"/>
  <c r="AE98" i="41"/>
  <c r="Y98" i="41"/>
  <c r="AC98" i="41"/>
  <c r="Z98" i="41"/>
  <c r="W94" i="41"/>
  <c r="V94" i="41"/>
  <c r="C19" i="40" l="1"/>
  <c r="D19" i="40"/>
  <c r="E19" i="40"/>
  <c r="F19" i="40"/>
  <c r="G19" i="40"/>
  <c r="H19" i="40"/>
  <c r="I19" i="40"/>
  <c r="J19" i="40"/>
  <c r="K19" i="40"/>
  <c r="L19" i="40"/>
  <c r="M19" i="40"/>
  <c r="N19" i="40"/>
  <c r="O19" i="40"/>
  <c r="P19" i="40"/>
  <c r="Q19" i="40"/>
  <c r="R19" i="40"/>
  <c r="S19" i="40"/>
  <c r="T19" i="40"/>
  <c r="U19" i="40"/>
  <c r="V19" i="40"/>
  <c r="W19" i="40"/>
  <c r="X19" i="40"/>
  <c r="Y19" i="40"/>
  <c r="Z19" i="40"/>
  <c r="AA19" i="40"/>
  <c r="AB19" i="40"/>
  <c r="AC19" i="40"/>
  <c r="AD19" i="40"/>
  <c r="AE19" i="40"/>
  <c r="B19" i="40"/>
  <c r="C18" i="40"/>
  <c r="D18" i="40"/>
  <c r="G96" i="30" s="1"/>
  <c r="E18" i="40"/>
  <c r="F18" i="40"/>
  <c r="G18" i="40"/>
  <c r="H18" i="40"/>
  <c r="I18" i="40"/>
  <c r="J18" i="40"/>
  <c r="K18" i="40"/>
  <c r="L18" i="40"/>
  <c r="M18" i="40"/>
  <c r="N18" i="40"/>
  <c r="O18" i="40"/>
  <c r="P18" i="40"/>
  <c r="Q18" i="40"/>
  <c r="R18" i="40"/>
  <c r="S18" i="40"/>
  <c r="T18" i="40"/>
  <c r="U18" i="40"/>
  <c r="V18" i="40"/>
  <c r="W18" i="40"/>
  <c r="X18" i="40"/>
  <c r="Y18" i="40"/>
  <c r="Z18" i="40"/>
  <c r="AA18" i="40"/>
  <c r="AB18" i="40"/>
  <c r="AC18" i="40"/>
  <c r="AD18" i="40"/>
  <c r="AE18" i="40"/>
  <c r="B18" i="40"/>
  <c r="G94" i="30" s="1"/>
  <c r="AJ4" i="30"/>
  <c r="AJ5" i="30"/>
  <c r="AJ6" i="30"/>
  <c r="AJ7" i="30"/>
  <c r="AJ8" i="30"/>
  <c r="AJ9" i="30"/>
  <c r="AJ10" i="30"/>
  <c r="AJ11" i="30"/>
  <c r="AJ12" i="30"/>
  <c r="AJ13" i="30"/>
  <c r="AJ14" i="30"/>
  <c r="AJ15" i="30"/>
  <c r="AJ16" i="30"/>
  <c r="AJ17" i="30"/>
  <c r="AJ18" i="30"/>
  <c r="AJ19" i="30"/>
  <c r="AJ20" i="30"/>
  <c r="AJ21" i="30"/>
  <c r="AJ22" i="30"/>
  <c r="AJ23" i="30"/>
  <c r="AJ24" i="30"/>
  <c r="AJ25" i="30"/>
  <c r="AJ26" i="30"/>
  <c r="AJ27" i="30"/>
  <c r="AJ28" i="30"/>
  <c r="AJ29" i="30"/>
  <c r="AJ30" i="30"/>
  <c r="AJ31" i="30"/>
  <c r="AJ32" i="30"/>
  <c r="AJ33" i="30"/>
  <c r="AJ34" i="30"/>
  <c r="AJ35" i="30"/>
  <c r="AJ36" i="30"/>
  <c r="AJ37" i="30"/>
  <c r="AJ38" i="30"/>
  <c r="AJ39" i="30"/>
  <c r="AJ40" i="30"/>
  <c r="AJ41" i="30"/>
  <c r="AJ42" i="30"/>
  <c r="AJ43" i="30"/>
  <c r="AJ44" i="30"/>
  <c r="AJ45" i="30"/>
  <c r="AJ46" i="30"/>
  <c r="AJ47" i="30"/>
  <c r="AJ48" i="30"/>
  <c r="AJ49" i="30"/>
  <c r="AJ50" i="30"/>
  <c r="AJ51" i="30"/>
  <c r="AJ52" i="30"/>
  <c r="AJ53" i="30"/>
  <c r="AJ54" i="30"/>
  <c r="AJ55" i="30"/>
  <c r="AJ56" i="30"/>
  <c r="AJ57" i="30"/>
  <c r="AJ58" i="30"/>
  <c r="AJ59" i="30"/>
  <c r="AJ60" i="30"/>
  <c r="AJ61" i="30"/>
  <c r="AJ62" i="30"/>
  <c r="AJ63" i="30"/>
  <c r="AJ64" i="30"/>
  <c r="AJ65" i="30"/>
  <c r="AJ66" i="30"/>
  <c r="AJ67" i="30"/>
  <c r="AJ68" i="30"/>
  <c r="AJ69" i="30"/>
  <c r="AJ70" i="30"/>
  <c r="AJ71" i="30"/>
  <c r="AJ72" i="30"/>
  <c r="AJ73" i="30"/>
  <c r="AJ74" i="30"/>
  <c r="AJ75" i="30"/>
  <c r="AJ76" i="30"/>
  <c r="AJ77" i="30"/>
  <c r="AJ78" i="30"/>
  <c r="AJ79" i="30"/>
  <c r="AJ80" i="30"/>
  <c r="AJ81" i="30"/>
  <c r="AJ82" i="30"/>
  <c r="AJ83" i="30"/>
  <c r="AJ84" i="30"/>
  <c r="AJ85" i="30"/>
  <c r="AJ86" i="30"/>
  <c r="AJ87" i="30"/>
  <c r="AJ88" i="30"/>
  <c r="AJ89" i="30"/>
  <c r="AJ90" i="30"/>
  <c r="AJ91" i="30"/>
  <c r="AJ92" i="30"/>
  <c r="AJ93" i="30"/>
  <c r="AJ94" i="30"/>
  <c r="AJ95" i="30"/>
  <c r="AJ96" i="30"/>
  <c r="AJ97" i="30"/>
  <c r="AJ98" i="30"/>
  <c r="AJ99" i="30"/>
  <c r="AJ100" i="30"/>
  <c r="AJ101" i="30"/>
  <c r="AJ102" i="30"/>
  <c r="AJ103" i="30"/>
  <c r="AJ104" i="30"/>
  <c r="AJ105" i="30"/>
  <c r="AJ106" i="30"/>
  <c r="AJ107" i="30"/>
  <c r="AJ108" i="30"/>
  <c r="AJ109" i="30"/>
  <c r="AJ110" i="30"/>
  <c r="AJ111" i="30"/>
  <c r="AJ112" i="30"/>
  <c r="AJ113" i="30"/>
  <c r="AJ114" i="30"/>
  <c r="AJ115" i="30"/>
  <c r="AJ116" i="30"/>
  <c r="AJ117" i="30"/>
  <c r="AJ118" i="30"/>
  <c r="AJ119" i="30"/>
  <c r="AJ120" i="30"/>
  <c r="AJ121" i="30"/>
  <c r="AJ122" i="30"/>
  <c r="AJ123" i="30"/>
  <c r="AJ124" i="30"/>
  <c r="AJ125" i="30"/>
  <c r="AJ126" i="30"/>
  <c r="AJ127" i="30"/>
  <c r="AJ128" i="30"/>
  <c r="AJ129" i="30"/>
  <c r="AJ130" i="30"/>
  <c r="AJ131" i="30"/>
  <c r="AJ132" i="30"/>
  <c r="AJ133" i="30"/>
  <c r="AJ134" i="30"/>
  <c r="AJ135" i="30"/>
  <c r="AJ136" i="30"/>
  <c r="AJ137" i="30"/>
  <c r="AJ138" i="30"/>
  <c r="AJ139" i="30"/>
  <c r="AJ140" i="30"/>
  <c r="AJ141" i="30"/>
  <c r="AJ142" i="30"/>
  <c r="AJ143" i="30"/>
  <c r="AJ144" i="30"/>
  <c r="AJ145" i="30"/>
  <c r="AJ146" i="30"/>
  <c r="AJ147" i="30"/>
  <c r="AJ148" i="30"/>
  <c r="AJ149" i="30"/>
  <c r="AJ150" i="30"/>
  <c r="AJ151" i="30"/>
  <c r="AJ152" i="30"/>
  <c r="AJ153" i="30"/>
  <c r="AJ154" i="30"/>
  <c r="AJ155" i="30"/>
  <c r="AJ156" i="30"/>
  <c r="AJ157" i="30"/>
  <c r="AJ158" i="30"/>
  <c r="AJ159" i="30"/>
  <c r="AJ160" i="30"/>
  <c r="AJ161" i="30"/>
  <c r="AJ162" i="30"/>
  <c r="AJ163" i="30"/>
  <c r="AJ164" i="30"/>
  <c r="AJ165" i="30"/>
  <c r="AJ166" i="30"/>
  <c r="AJ167" i="30"/>
  <c r="AJ168" i="30"/>
  <c r="AJ169" i="30"/>
  <c r="AJ170" i="30"/>
  <c r="AJ171" i="30"/>
  <c r="AJ172" i="30"/>
  <c r="AJ173" i="30"/>
  <c r="AJ174" i="30"/>
  <c r="AJ175" i="30"/>
  <c r="AJ176" i="30"/>
  <c r="AJ177" i="30"/>
  <c r="AJ178" i="30"/>
  <c r="AJ179" i="30"/>
  <c r="AJ180" i="30"/>
  <c r="AJ181" i="30"/>
  <c r="AJ182" i="30"/>
  <c r="AJ183" i="30"/>
  <c r="AJ184" i="30"/>
  <c r="AJ185" i="30"/>
  <c r="AJ186" i="30"/>
  <c r="AJ187" i="30"/>
  <c r="AJ188" i="30"/>
  <c r="AJ189" i="30"/>
  <c r="AJ190" i="30"/>
  <c r="AJ191" i="30"/>
  <c r="AJ192" i="30"/>
  <c r="AJ193" i="30"/>
  <c r="AJ194" i="30"/>
  <c r="AJ195" i="30"/>
  <c r="AJ196" i="30"/>
  <c r="AJ197" i="30"/>
  <c r="AJ198" i="30"/>
  <c r="AJ199" i="30"/>
  <c r="AJ200" i="30"/>
  <c r="AJ201" i="30"/>
  <c r="AJ202" i="30"/>
  <c r="AJ203" i="30"/>
  <c r="AJ204" i="30"/>
  <c r="AJ205" i="30"/>
  <c r="AJ206" i="30"/>
  <c r="AJ207" i="30"/>
  <c r="AJ208" i="30"/>
  <c r="AJ209" i="30"/>
  <c r="AJ210" i="30"/>
  <c r="AJ211" i="30"/>
  <c r="AJ212" i="30"/>
  <c r="AJ213" i="30"/>
  <c r="AJ214" i="30"/>
  <c r="AJ215" i="30"/>
  <c r="AJ216" i="30"/>
  <c r="AJ217" i="30"/>
  <c r="AJ218" i="30"/>
  <c r="AJ219" i="30"/>
  <c r="AJ220" i="30"/>
  <c r="AJ221" i="30"/>
  <c r="AJ222" i="30"/>
  <c r="AJ223" i="30"/>
  <c r="AJ224" i="30"/>
  <c r="AJ225" i="30"/>
  <c r="AJ226" i="30"/>
  <c r="AJ227" i="30"/>
  <c r="AJ228" i="30"/>
  <c r="AJ229" i="30"/>
  <c r="AJ230" i="30"/>
  <c r="AJ231" i="30"/>
  <c r="AJ232" i="30"/>
  <c r="AJ233" i="30"/>
  <c r="AJ234" i="30"/>
  <c r="AJ235" i="30"/>
  <c r="AJ236" i="30"/>
  <c r="AJ237" i="30"/>
  <c r="AJ238" i="30"/>
  <c r="AJ239" i="30"/>
  <c r="AJ240" i="30"/>
  <c r="AJ241" i="30"/>
  <c r="AJ242" i="30"/>
  <c r="AJ243" i="30"/>
  <c r="AJ244" i="30"/>
  <c r="AJ245" i="30"/>
  <c r="AJ246" i="30"/>
  <c r="AJ247" i="30"/>
  <c r="AJ248" i="30"/>
  <c r="AJ249" i="30"/>
  <c r="AJ250" i="30"/>
  <c r="AJ251" i="30"/>
  <c r="AJ252" i="30"/>
  <c r="AJ253" i="30"/>
  <c r="AJ254" i="30"/>
  <c r="AJ255" i="30"/>
  <c r="AJ256" i="30"/>
  <c r="AJ257" i="30"/>
  <c r="AJ258" i="30"/>
  <c r="AJ259" i="30"/>
  <c r="AJ260" i="30"/>
  <c r="AJ261" i="30"/>
  <c r="AJ262" i="30"/>
  <c r="AJ263" i="30"/>
  <c r="AJ264" i="30"/>
  <c r="AJ265" i="30"/>
  <c r="AJ3" i="30"/>
  <c r="AU66" i="30"/>
  <c r="AS66" i="30"/>
  <c r="AR66" i="30"/>
  <c r="AU65" i="30"/>
  <c r="AS65" i="30"/>
  <c r="AR65" i="30"/>
  <c r="AU64" i="30"/>
  <c r="AS64" i="30"/>
  <c r="AR64" i="30"/>
  <c r="AU63" i="30"/>
  <c r="AS63" i="30"/>
  <c r="AR63" i="30"/>
  <c r="AU62" i="30"/>
  <c r="AS62" i="30"/>
  <c r="AR62" i="30"/>
  <c r="AU61" i="30"/>
  <c r="AS61" i="30"/>
  <c r="AR61" i="30"/>
  <c r="AU60" i="30"/>
  <c r="AS60" i="30"/>
  <c r="AR60" i="30"/>
  <c r="AU59" i="30"/>
  <c r="AS59" i="30"/>
  <c r="AR59" i="30"/>
  <c r="AU58" i="30"/>
  <c r="AS58" i="30"/>
  <c r="AR58" i="30"/>
  <c r="AU57" i="30"/>
  <c r="AS57" i="30"/>
  <c r="AR57" i="30"/>
  <c r="AU56" i="30"/>
  <c r="AS56" i="30"/>
  <c r="AR56" i="30"/>
  <c r="AU55" i="30"/>
  <c r="AS55" i="30"/>
  <c r="AR55" i="30"/>
  <c r="AU54" i="30"/>
  <c r="AS54" i="30"/>
  <c r="AR54" i="30"/>
  <c r="AU53" i="30"/>
  <c r="AS53" i="30"/>
  <c r="AR53" i="30"/>
  <c r="AU52" i="30"/>
  <c r="AS52" i="30"/>
  <c r="AR52" i="30"/>
  <c r="AU51" i="30"/>
  <c r="AS51" i="30"/>
  <c r="AR51" i="30"/>
  <c r="AU50" i="30"/>
  <c r="AS50" i="30"/>
  <c r="AR50" i="30"/>
  <c r="AU49" i="30"/>
  <c r="AS49" i="30"/>
  <c r="AR49" i="30"/>
  <c r="AU48" i="30"/>
  <c r="AS48" i="30"/>
  <c r="AR48" i="30"/>
  <c r="AU47" i="30"/>
  <c r="AS47" i="30"/>
  <c r="AR47" i="30"/>
  <c r="AU46" i="30"/>
  <c r="AS46" i="30"/>
  <c r="AR46" i="30"/>
  <c r="AU45" i="30"/>
  <c r="AS45" i="30"/>
  <c r="AR45" i="30"/>
  <c r="AU44" i="30"/>
  <c r="AS44" i="30"/>
  <c r="AR44" i="30"/>
  <c r="AU43" i="30"/>
  <c r="AS43" i="30"/>
  <c r="AR43" i="30"/>
  <c r="AU42" i="30"/>
  <c r="AS42" i="30"/>
  <c r="AR42" i="30"/>
  <c r="AU41" i="30"/>
  <c r="AS41" i="30"/>
  <c r="AR41" i="30"/>
  <c r="AU40" i="30"/>
  <c r="AS40" i="30"/>
  <c r="AR40" i="30"/>
  <c r="AU39" i="30"/>
  <c r="AS39" i="30"/>
  <c r="AR39" i="30"/>
  <c r="AU38" i="30"/>
  <c r="AS38" i="30"/>
  <c r="AR38" i="30"/>
  <c r="AU37" i="30"/>
  <c r="AS37" i="30"/>
  <c r="AR37" i="30"/>
  <c r="AU36" i="30"/>
  <c r="AS36" i="30"/>
  <c r="AR36" i="30"/>
  <c r="AU35" i="30"/>
  <c r="AS35" i="30"/>
  <c r="AR35" i="30"/>
  <c r="AU34" i="30"/>
  <c r="AS34" i="30"/>
  <c r="AR34" i="30"/>
  <c r="AU33" i="30"/>
  <c r="AS33" i="30"/>
  <c r="AR33" i="30"/>
  <c r="AU32" i="30"/>
  <c r="AS32" i="30"/>
  <c r="AR32" i="30"/>
  <c r="AU31" i="30"/>
  <c r="AS31" i="30"/>
  <c r="AR31" i="30"/>
  <c r="AU30" i="30"/>
  <c r="AS30" i="30"/>
  <c r="AR30" i="30"/>
  <c r="AU29" i="30"/>
  <c r="AS29" i="30"/>
  <c r="AR29" i="30"/>
  <c r="AU28" i="30"/>
  <c r="AS28" i="30"/>
  <c r="AR28" i="30"/>
  <c r="AU27" i="30"/>
  <c r="AS27" i="30"/>
  <c r="AR27" i="30"/>
  <c r="AU26" i="30"/>
  <c r="AS26" i="30"/>
  <c r="AR26" i="30"/>
  <c r="AU25" i="30"/>
  <c r="AS25" i="30"/>
  <c r="AR25" i="30"/>
  <c r="AU24" i="30"/>
  <c r="AS24" i="30"/>
  <c r="AR24" i="30"/>
  <c r="AU23" i="30"/>
  <c r="AS23" i="30"/>
  <c r="AR23" i="30"/>
  <c r="AU22" i="30"/>
  <c r="AS22" i="30"/>
  <c r="AR22" i="30"/>
  <c r="AU21" i="30"/>
  <c r="AS21" i="30"/>
  <c r="AR21" i="30"/>
  <c r="AU20" i="30"/>
  <c r="AS20" i="30"/>
  <c r="AR20" i="30"/>
  <c r="AU19" i="30"/>
  <c r="AS19" i="30"/>
  <c r="AR19" i="30"/>
  <c r="AU18" i="30"/>
  <c r="AS18" i="30"/>
  <c r="AR18" i="30"/>
  <c r="AU17" i="30"/>
  <c r="AS17" i="30"/>
  <c r="AR17" i="30"/>
  <c r="AU16" i="30"/>
  <c r="AS16" i="30"/>
  <c r="AR16" i="30"/>
  <c r="AU15" i="30"/>
  <c r="AS15" i="30"/>
  <c r="AR15" i="30"/>
  <c r="AU14" i="30"/>
  <c r="AS14" i="30"/>
  <c r="AR14" i="30"/>
  <c r="AU13" i="30"/>
  <c r="AS13" i="30"/>
  <c r="AR13" i="30"/>
  <c r="AU12" i="30"/>
  <c r="AS12" i="30"/>
  <c r="AR12" i="30"/>
  <c r="AU11" i="30"/>
  <c r="AS11" i="30"/>
  <c r="AR11" i="30"/>
  <c r="AU10" i="30"/>
  <c r="AS10" i="30"/>
  <c r="AR10" i="30"/>
  <c r="AU9" i="30"/>
  <c r="AS9" i="30"/>
  <c r="AR9" i="30"/>
  <c r="AU8" i="30"/>
  <c r="AS8" i="30"/>
  <c r="AR8" i="30"/>
  <c r="AU7" i="30"/>
  <c r="AS7" i="30"/>
  <c r="AR7" i="30"/>
  <c r="AU6" i="30"/>
  <c r="AS6" i="30"/>
  <c r="AR6" i="30"/>
  <c r="AU5" i="30"/>
  <c r="AS5" i="30"/>
  <c r="AR5" i="30"/>
  <c r="AU4" i="30"/>
  <c r="AS4" i="30"/>
  <c r="AR4" i="30"/>
  <c r="AU3" i="30"/>
  <c r="AS3" i="30"/>
  <c r="AR3" i="30"/>
  <c r="C92" i="40" l="1"/>
  <c r="C93" i="40" s="1"/>
  <c r="C57" i="40"/>
  <c r="AC30" i="40" s="1"/>
  <c r="C51" i="40"/>
  <c r="C50" i="40"/>
  <c r="C48" i="40"/>
  <c r="AE46" i="40"/>
  <c r="AD46" i="40"/>
  <c r="AC46" i="40"/>
  <c r="AB46" i="40"/>
  <c r="AA46" i="40"/>
  <c r="Z46" i="40"/>
  <c r="Y46" i="40"/>
  <c r="X46" i="40"/>
  <c r="W46" i="40"/>
  <c r="V46" i="40"/>
  <c r="U46" i="40"/>
  <c r="T46" i="40"/>
  <c r="S46" i="40"/>
  <c r="R46" i="40"/>
  <c r="Q46" i="40"/>
  <c r="P46" i="40"/>
  <c r="O46" i="40"/>
  <c r="N46" i="40"/>
  <c r="M46" i="40"/>
  <c r="L46" i="40"/>
  <c r="K46" i="40"/>
  <c r="J46" i="40"/>
  <c r="I46" i="40"/>
  <c r="H46" i="40"/>
  <c r="G46" i="40"/>
  <c r="F46" i="40"/>
  <c r="E46" i="40"/>
  <c r="D46" i="40"/>
  <c r="C46" i="40"/>
  <c r="B46" i="40"/>
  <c r="AE37" i="40"/>
  <c r="AD37" i="40"/>
  <c r="AC37" i="40"/>
  <c r="AB37" i="40"/>
  <c r="AA37" i="40"/>
  <c r="Z37" i="40"/>
  <c r="Y37" i="40"/>
  <c r="X37" i="40"/>
  <c r="W37" i="40"/>
  <c r="V37" i="40"/>
  <c r="U37" i="40"/>
  <c r="T37" i="40"/>
  <c r="S37" i="40"/>
  <c r="R37" i="40"/>
  <c r="Q37" i="40"/>
  <c r="P37" i="40"/>
  <c r="O37" i="40"/>
  <c r="N37" i="40"/>
  <c r="M37" i="40"/>
  <c r="L37" i="40"/>
  <c r="K37" i="40"/>
  <c r="J37" i="40"/>
  <c r="I37" i="40"/>
  <c r="H37" i="40"/>
  <c r="G37" i="40"/>
  <c r="F37" i="40"/>
  <c r="E37" i="40"/>
  <c r="D37" i="40"/>
  <c r="C37" i="40"/>
  <c r="B37" i="40"/>
  <c r="K36" i="40"/>
  <c r="J36" i="40"/>
  <c r="I36" i="40"/>
  <c r="G36" i="40"/>
  <c r="F36" i="40"/>
  <c r="AE32" i="40"/>
  <c r="AD32" i="40"/>
  <c r="AC32" i="40"/>
  <c r="AB32" i="40"/>
  <c r="AA32" i="40"/>
  <c r="Z32" i="40"/>
  <c r="Y32" i="40"/>
  <c r="X32" i="40"/>
  <c r="W32" i="40"/>
  <c r="V32" i="40"/>
  <c r="U32" i="40"/>
  <c r="T32" i="40"/>
  <c r="S32" i="40"/>
  <c r="R32" i="40"/>
  <c r="Q32" i="40"/>
  <c r="P32" i="40"/>
  <c r="O32" i="40"/>
  <c r="N32" i="40"/>
  <c r="M32" i="40"/>
  <c r="L32" i="40"/>
  <c r="K32" i="40"/>
  <c r="J32" i="40"/>
  <c r="I32" i="40"/>
  <c r="H32" i="40"/>
  <c r="G32" i="40"/>
  <c r="F32" i="40"/>
  <c r="E32" i="40"/>
  <c r="D32" i="40"/>
  <c r="C32" i="40"/>
  <c r="B32" i="40"/>
  <c r="AD30" i="40"/>
  <c r="AB30" i="40"/>
  <c r="AA30" i="40"/>
  <c r="Z30" i="40"/>
  <c r="Y30" i="40"/>
  <c r="K30" i="40"/>
  <c r="J30" i="40"/>
  <c r="I30" i="40"/>
  <c r="F30" i="40"/>
  <c r="E30" i="40"/>
  <c r="D30" i="40"/>
  <c r="C30" i="40"/>
  <c r="AE29" i="40"/>
  <c r="AD29" i="40"/>
  <c r="AC29" i="40"/>
  <c r="AB29" i="40"/>
  <c r="AA29" i="40"/>
  <c r="Z29" i="40"/>
  <c r="Y29" i="40"/>
  <c r="X29" i="40"/>
  <c r="W29" i="40"/>
  <c r="V29" i="40"/>
  <c r="U29" i="40"/>
  <c r="T29" i="40"/>
  <c r="S29" i="40"/>
  <c r="R29" i="40"/>
  <c r="Q29" i="40"/>
  <c r="P29" i="40"/>
  <c r="O29" i="40"/>
  <c r="N29" i="40"/>
  <c r="M29" i="40"/>
  <c r="L29" i="40"/>
  <c r="K29" i="40"/>
  <c r="J29" i="40"/>
  <c r="I29" i="40"/>
  <c r="H29" i="40"/>
  <c r="G29" i="40"/>
  <c r="F29" i="40"/>
  <c r="E29" i="40"/>
  <c r="D29" i="40"/>
  <c r="C29" i="40"/>
  <c r="B29" i="40"/>
  <c r="AE28" i="40"/>
  <c r="AD28" i="40"/>
  <c r="AC28" i="40"/>
  <c r="AB28" i="40"/>
  <c r="AA28" i="40"/>
  <c r="Z28" i="40"/>
  <c r="R28" i="40"/>
  <c r="Q28" i="40"/>
  <c r="P28" i="40"/>
  <c r="O28" i="40"/>
  <c r="N28" i="40"/>
  <c r="M28" i="40"/>
  <c r="L28" i="40"/>
  <c r="K28" i="40"/>
  <c r="J28" i="40"/>
  <c r="I28" i="40"/>
  <c r="H28" i="40"/>
  <c r="G28" i="40"/>
  <c r="F28" i="40"/>
  <c r="E28" i="40"/>
  <c r="D28" i="40"/>
  <c r="C28" i="40"/>
  <c r="AE27" i="40"/>
  <c r="AE36" i="40" s="1"/>
  <c r="AD27" i="40"/>
  <c r="AD36" i="40" s="1"/>
  <c r="AC27" i="40"/>
  <c r="AC36" i="40" s="1"/>
  <c r="AB27" i="40"/>
  <c r="AB36" i="40" s="1"/>
  <c r="AA27" i="40"/>
  <c r="AA36" i="40" s="1"/>
  <c r="Z27" i="40"/>
  <c r="Z36" i="40" s="1"/>
  <c r="Y27" i="40"/>
  <c r="Y36" i="40" s="1"/>
  <c r="X27" i="40"/>
  <c r="X36" i="40" s="1"/>
  <c r="W27" i="40"/>
  <c r="W36" i="40" s="1"/>
  <c r="V27" i="40"/>
  <c r="V36" i="40" s="1"/>
  <c r="U27" i="40"/>
  <c r="U36" i="40" s="1"/>
  <c r="T27" i="40"/>
  <c r="S27" i="40"/>
  <c r="R27" i="40"/>
  <c r="R36" i="40" s="1"/>
  <c r="Q27" i="40"/>
  <c r="Q36" i="40" s="1"/>
  <c r="P27" i="40"/>
  <c r="P36" i="40" s="1"/>
  <c r="O27" i="40"/>
  <c r="O36" i="40" s="1"/>
  <c r="N27" i="40"/>
  <c r="N36" i="40" s="1"/>
  <c r="M27" i="40"/>
  <c r="M36" i="40" s="1"/>
  <c r="L27" i="40"/>
  <c r="L36" i="40" s="1"/>
  <c r="K27" i="40"/>
  <c r="J27" i="40"/>
  <c r="I27" i="40"/>
  <c r="H27" i="40"/>
  <c r="H36" i="40" s="1"/>
  <c r="G27" i="40"/>
  <c r="F27" i="40"/>
  <c r="E27" i="40"/>
  <c r="E36" i="40" s="1"/>
  <c r="D27" i="40"/>
  <c r="D36" i="40" s="1"/>
  <c r="C27" i="40"/>
  <c r="C36" i="40" s="1"/>
  <c r="B27" i="40"/>
  <c r="B28" i="40" s="1"/>
  <c r="E94" i="40" l="1"/>
  <c r="C94" i="40"/>
  <c r="K94" i="40"/>
  <c r="D94" i="40"/>
  <c r="AE30" i="40"/>
  <c r="AA94" i="40"/>
  <c r="U28" i="40"/>
  <c r="V28" i="40"/>
  <c r="AC94" i="40"/>
  <c r="W28" i="40"/>
  <c r="X28" i="40"/>
  <c r="Y28" i="40"/>
  <c r="C53" i="40"/>
  <c r="C54" i="40" s="1"/>
  <c r="B35" i="40" s="1"/>
  <c r="N34" i="40" s="1"/>
  <c r="H34" i="40"/>
  <c r="G34" i="40"/>
  <c r="P34" i="40"/>
  <c r="M34" i="40"/>
  <c r="F34" i="40"/>
  <c r="I34" i="40"/>
  <c r="E34" i="40"/>
  <c r="D34" i="40"/>
  <c r="C34" i="40"/>
  <c r="I94" i="40"/>
  <c r="F94" i="40"/>
  <c r="H94" i="40"/>
  <c r="G94" i="40"/>
  <c r="Z94" i="40"/>
  <c r="AE94" i="40"/>
  <c r="AD94" i="40"/>
  <c r="L34" i="40"/>
  <c r="AE34" i="40"/>
  <c r="B36" i="40"/>
  <c r="AB34" i="40"/>
  <c r="AB94" i="40"/>
  <c r="K34" i="40"/>
  <c r="AD34" i="40"/>
  <c r="Y94" i="40"/>
  <c r="J94" i="40"/>
  <c r="S28" i="40"/>
  <c r="S36" i="40"/>
  <c r="N94" i="40"/>
  <c r="W34" i="40"/>
  <c r="O94" i="40"/>
  <c r="X94" i="40"/>
  <c r="T28" i="40"/>
  <c r="T36" i="40"/>
  <c r="T34" i="40" s="1"/>
  <c r="V34" i="40"/>
  <c r="P94" i="40"/>
  <c r="Q34" i="40"/>
  <c r="Q94" i="40"/>
  <c r="R34" i="40"/>
  <c r="L94" i="40"/>
  <c r="M94" i="40"/>
  <c r="X34" i="40"/>
  <c r="Y34" i="40"/>
  <c r="Z34" i="40"/>
  <c r="R94" i="40"/>
  <c r="S94" i="40"/>
  <c r="X30" i="40"/>
  <c r="W30" i="40"/>
  <c r="V30" i="40"/>
  <c r="U30" i="40"/>
  <c r="T30" i="40"/>
  <c r="S30" i="40"/>
  <c r="R30" i="40"/>
  <c r="Q30" i="40"/>
  <c r="P30" i="40"/>
  <c r="O30" i="40"/>
  <c r="N30" i="40"/>
  <c r="M30" i="40"/>
  <c r="L30" i="40"/>
  <c r="G30" i="40"/>
  <c r="V94" i="40"/>
  <c r="U94" i="40"/>
  <c r="H30" i="40"/>
  <c r="W94" i="40"/>
  <c r="C96" i="30"/>
  <c r="C94" i="30"/>
  <c r="C19" i="36"/>
  <c r="D19" i="36"/>
  <c r="E19" i="36"/>
  <c r="F19" i="36"/>
  <c r="G19" i="36"/>
  <c r="H19" i="36"/>
  <c r="I19" i="36"/>
  <c r="J19" i="36"/>
  <c r="K19" i="36"/>
  <c r="L19" i="36"/>
  <c r="M19" i="36"/>
  <c r="N19" i="36"/>
  <c r="O19" i="36"/>
  <c r="P19" i="36"/>
  <c r="Q19" i="36"/>
  <c r="R19" i="36"/>
  <c r="S19" i="36"/>
  <c r="T19" i="36"/>
  <c r="U19" i="36"/>
  <c r="V19" i="36"/>
  <c r="W19" i="36"/>
  <c r="X19" i="36"/>
  <c r="Y19" i="36"/>
  <c r="Z19" i="36"/>
  <c r="AA19" i="36"/>
  <c r="AB19" i="36"/>
  <c r="AC19" i="36"/>
  <c r="AD19" i="36"/>
  <c r="AE19" i="36"/>
  <c r="B19" i="36"/>
  <c r="AH233" i="30"/>
  <c r="AI233" i="30"/>
  <c r="AH234" i="30"/>
  <c r="AI234" i="30"/>
  <c r="AH235" i="30"/>
  <c r="AI235" i="30"/>
  <c r="AH236" i="30"/>
  <c r="AI236" i="30"/>
  <c r="AH237" i="30"/>
  <c r="AI237" i="30"/>
  <c r="AH238" i="30"/>
  <c r="AI238" i="30"/>
  <c r="AH239" i="30"/>
  <c r="AI239" i="30"/>
  <c r="AH240" i="30"/>
  <c r="AI240" i="30"/>
  <c r="AH241" i="30"/>
  <c r="AI241" i="30"/>
  <c r="AH242" i="30"/>
  <c r="AI242" i="30"/>
  <c r="AH243" i="30"/>
  <c r="AI243" i="30"/>
  <c r="AH244" i="30"/>
  <c r="AI244" i="30"/>
  <c r="AH245" i="30"/>
  <c r="AI245" i="30"/>
  <c r="AH246" i="30"/>
  <c r="AI246" i="30"/>
  <c r="AH247" i="30"/>
  <c r="AI247" i="30"/>
  <c r="AH248" i="30"/>
  <c r="AI248" i="30"/>
  <c r="AH249" i="30"/>
  <c r="AI249" i="30"/>
  <c r="AH250" i="30"/>
  <c r="AI250" i="30"/>
  <c r="AH251" i="30"/>
  <c r="AI251" i="30"/>
  <c r="AH252" i="30"/>
  <c r="AI252" i="30"/>
  <c r="AH253" i="30"/>
  <c r="AI253" i="30"/>
  <c r="AH254" i="30"/>
  <c r="AI254" i="30"/>
  <c r="AH255" i="30"/>
  <c r="AI255" i="30"/>
  <c r="AH256" i="30"/>
  <c r="AI256" i="30"/>
  <c r="AH257" i="30"/>
  <c r="AI257" i="30"/>
  <c r="AH258" i="30"/>
  <c r="AI258" i="30"/>
  <c r="AH259" i="30"/>
  <c r="AI259" i="30"/>
  <c r="AH260" i="30"/>
  <c r="AI260" i="30"/>
  <c r="AH261" i="30"/>
  <c r="AI261" i="30"/>
  <c r="AH262" i="30"/>
  <c r="AI262" i="30"/>
  <c r="AH263" i="30"/>
  <c r="AI263" i="30"/>
  <c r="AH264" i="30"/>
  <c r="AI264" i="30"/>
  <c r="AH265" i="30"/>
  <c r="AI265" i="30"/>
  <c r="AH217" i="30"/>
  <c r="AI217" i="30"/>
  <c r="AH218" i="30"/>
  <c r="AI218" i="30"/>
  <c r="AH219" i="30"/>
  <c r="AI219" i="30"/>
  <c r="AH220" i="30"/>
  <c r="AI220" i="30"/>
  <c r="AH221" i="30"/>
  <c r="AI221" i="30"/>
  <c r="AH222" i="30"/>
  <c r="AI222" i="30"/>
  <c r="AH223" i="30"/>
  <c r="AI223" i="30"/>
  <c r="AH224" i="30"/>
  <c r="AI224" i="30"/>
  <c r="AH225" i="30"/>
  <c r="AI225" i="30"/>
  <c r="AH226" i="30"/>
  <c r="AI226" i="30"/>
  <c r="AH227" i="30"/>
  <c r="AI227" i="30"/>
  <c r="AH228" i="30"/>
  <c r="AI228" i="30"/>
  <c r="AH229" i="30"/>
  <c r="AI229" i="30"/>
  <c r="AH230" i="30"/>
  <c r="AI230" i="30"/>
  <c r="AH231" i="30"/>
  <c r="AI231" i="30"/>
  <c r="AH232" i="30"/>
  <c r="AI232" i="30"/>
  <c r="AH196" i="30"/>
  <c r="AI196" i="30"/>
  <c r="AH197" i="30"/>
  <c r="AI197" i="30"/>
  <c r="AH198" i="30"/>
  <c r="AI198" i="30"/>
  <c r="AH199" i="30"/>
  <c r="AI199" i="30"/>
  <c r="AH200" i="30"/>
  <c r="AI200" i="30"/>
  <c r="AH201" i="30"/>
  <c r="AI201" i="30"/>
  <c r="AH202" i="30"/>
  <c r="AI202" i="30"/>
  <c r="AH203" i="30"/>
  <c r="AI203" i="30"/>
  <c r="AH204" i="30"/>
  <c r="AI204" i="30"/>
  <c r="AH205" i="30"/>
  <c r="AI205" i="30"/>
  <c r="AH206" i="30"/>
  <c r="AI206" i="30"/>
  <c r="AH207" i="30"/>
  <c r="AI207" i="30"/>
  <c r="AH208" i="30"/>
  <c r="AI208" i="30"/>
  <c r="AH209" i="30"/>
  <c r="AI209" i="30"/>
  <c r="AH210" i="30"/>
  <c r="AI210" i="30"/>
  <c r="AH211" i="30"/>
  <c r="AI211" i="30"/>
  <c r="AH212" i="30"/>
  <c r="AI212" i="30"/>
  <c r="AH213" i="30"/>
  <c r="AI213" i="30"/>
  <c r="AH214" i="30"/>
  <c r="AI214" i="30"/>
  <c r="AH215" i="30"/>
  <c r="AI215" i="30"/>
  <c r="AH216" i="30"/>
  <c r="AI216" i="30"/>
  <c r="AH181" i="30"/>
  <c r="AI181" i="30"/>
  <c r="AH182" i="30"/>
  <c r="AI182" i="30"/>
  <c r="AH183" i="30"/>
  <c r="AI183" i="30"/>
  <c r="AH184" i="30"/>
  <c r="AI184" i="30"/>
  <c r="AH185" i="30"/>
  <c r="AI185" i="30"/>
  <c r="AH186" i="30"/>
  <c r="AI186" i="30"/>
  <c r="AH187" i="30"/>
  <c r="AI187" i="30"/>
  <c r="AH188" i="30"/>
  <c r="AI188" i="30"/>
  <c r="AH189" i="30"/>
  <c r="AI189" i="30"/>
  <c r="AH190" i="30"/>
  <c r="AI190" i="30"/>
  <c r="AH191" i="30"/>
  <c r="AI191" i="30"/>
  <c r="AH192" i="30"/>
  <c r="AI192" i="30"/>
  <c r="AH193" i="30"/>
  <c r="AI193" i="30"/>
  <c r="AH194" i="30"/>
  <c r="AI194" i="30"/>
  <c r="AH195" i="30"/>
  <c r="AI195" i="30"/>
  <c r="AH164" i="30"/>
  <c r="AI164" i="30"/>
  <c r="AH165" i="30"/>
  <c r="AI165" i="30"/>
  <c r="AH166" i="30"/>
  <c r="AI166" i="30"/>
  <c r="AH167" i="30"/>
  <c r="AI167" i="30"/>
  <c r="AH168" i="30"/>
  <c r="AI168" i="30"/>
  <c r="AH169" i="30"/>
  <c r="AI169" i="30"/>
  <c r="AH170" i="30"/>
  <c r="AI170" i="30"/>
  <c r="AH171" i="30"/>
  <c r="AI171" i="30"/>
  <c r="AH172" i="30"/>
  <c r="AI172" i="30"/>
  <c r="AH173" i="30"/>
  <c r="AI173" i="30"/>
  <c r="AH174" i="30"/>
  <c r="AI174" i="30"/>
  <c r="AH175" i="30"/>
  <c r="AI175" i="30"/>
  <c r="AH176" i="30"/>
  <c r="AI176" i="30"/>
  <c r="AH177" i="30"/>
  <c r="AI177" i="30"/>
  <c r="AH178" i="30"/>
  <c r="AI178" i="30"/>
  <c r="AH179" i="30"/>
  <c r="AI179" i="30"/>
  <c r="AH180" i="30"/>
  <c r="AI180" i="30"/>
  <c r="AH162" i="30"/>
  <c r="AI162" i="30"/>
  <c r="AH163" i="30"/>
  <c r="AI163" i="30"/>
  <c r="AH161" i="30"/>
  <c r="AI161" i="30"/>
  <c r="AH129" i="30"/>
  <c r="AI129" i="30"/>
  <c r="AH130" i="30"/>
  <c r="AI130" i="30"/>
  <c r="AH131" i="30"/>
  <c r="AI131" i="30"/>
  <c r="AH132" i="30"/>
  <c r="AI132" i="30"/>
  <c r="AH133" i="30"/>
  <c r="AI133" i="30"/>
  <c r="AH134" i="30"/>
  <c r="AI134" i="30"/>
  <c r="AH135" i="30"/>
  <c r="AI135" i="30"/>
  <c r="AH136" i="30"/>
  <c r="AI136" i="30"/>
  <c r="AH137" i="30"/>
  <c r="AI137" i="30"/>
  <c r="AH138" i="30"/>
  <c r="AI138" i="30"/>
  <c r="AH139" i="30"/>
  <c r="AI139" i="30"/>
  <c r="AH140" i="30"/>
  <c r="AI140" i="30"/>
  <c r="AH141" i="30"/>
  <c r="AI141" i="30"/>
  <c r="AH142" i="30"/>
  <c r="AI142" i="30"/>
  <c r="AH143" i="30"/>
  <c r="AI143" i="30"/>
  <c r="AH144" i="30"/>
  <c r="AI144" i="30"/>
  <c r="AH145" i="30"/>
  <c r="AI145" i="30"/>
  <c r="AH146" i="30"/>
  <c r="AI146" i="30"/>
  <c r="AH147" i="30"/>
  <c r="AI147" i="30"/>
  <c r="AH148" i="30"/>
  <c r="AI148" i="30"/>
  <c r="AH149" i="30"/>
  <c r="AI149" i="30"/>
  <c r="AH150" i="30"/>
  <c r="AI150" i="30"/>
  <c r="AH151" i="30"/>
  <c r="AI151" i="30"/>
  <c r="AH152" i="30"/>
  <c r="AI152" i="30"/>
  <c r="AH153" i="30"/>
  <c r="AI153" i="30"/>
  <c r="AH154" i="30"/>
  <c r="AI154" i="30"/>
  <c r="AH155" i="30"/>
  <c r="AI155" i="30"/>
  <c r="AH156" i="30"/>
  <c r="AI156" i="30"/>
  <c r="AH157" i="30"/>
  <c r="AI157" i="30"/>
  <c r="AH158" i="30"/>
  <c r="AI158" i="30"/>
  <c r="AH159" i="30"/>
  <c r="AI159" i="30"/>
  <c r="AH160" i="30"/>
  <c r="AI160" i="30"/>
  <c r="AH124" i="30"/>
  <c r="AI124" i="30"/>
  <c r="AH125" i="30"/>
  <c r="AI125" i="30"/>
  <c r="AH126" i="30"/>
  <c r="AI126" i="30"/>
  <c r="AH127" i="30"/>
  <c r="AI127" i="30"/>
  <c r="AH128" i="30"/>
  <c r="AI128" i="30"/>
  <c r="AH94" i="30"/>
  <c r="AI94" i="30"/>
  <c r="AH95" i="30"/>
  <c r="AI95" i="30"/>
  <c r="AH96" i="30"/>
  <c r="AI96" i="30"/>
  <c r="AH97" i="30"/>
  <c r="AI97" i="30"/>
  <c r="AH98" i="30"/>
  <c r="AI98" i="30"/>
  <c r="AH99" i="30"/>
  <c r="AI99" i="30"/>
  <c r="AH100" i="30"/>
  <c r="AI100" i="30"/>
  <c r="AH101" i="30"/>
  <c r="AI101" i="30"/>
  <c r="AH102" i="30"/>
  <c r="AI102" i="30"/>
  <c r="AH103" i="30"/>
  <c r="AI103" i="30"/>
  <c r="AH104" i="30"/>
  <c r="AI104" i="30"/>
  <c r="AH105" i="30"/>
  <c r="AI105" i="30"/>
  <c r="AH106" i="30"/>
  <c r="AI106" i="30"/>
  <c r="AH107" i="30"/>
  <c r="AI107" i="30"/>
  <c r="AH108" i="30"/>
  <c r="AI108" i="30"/>
  <c r="AH109" i="30"/>
  <c r="AI109" i="30"/>
  <c r="AH110" i="30"/>
  <c r="AI110" i="30"/>
  <c r="AH111" i="30"/>
  <c r="AI111" i="30"/>
  <c r="AH112" i="30"/>
  <c r="AI112" i="30"/>
  <c r="AH113" i="30"/>
  <c r="AI113" i="30"/>
  <c r="AH114" i="30"/>
  <c r="AI114" i="30"/>
  <c r="AH115" i="30"/>
  <c r="AI115" i="30"/>
  <c r="AH116" i="30"/>
  <c r="AI116" i="30"/>
  <c r="AH117" i="30"/>
  <c r="AI117" i="30"/>
  <c r="AH118" i="30"/>
  <c r="AI118" i="30"/>
  <c r="AH119" i="30"/>
  <c r="AI119" i="30"/>
  <c r="AH120" i="30"/>
  <c r="AI120" i="30"/>
  <c r="AH121" i="30"/>
  <c r="AI121" i="30"/>
  <c r="AH122" i="30"/>
  <c r="AI122" i="30"/>
  <c r="AH123" i="30"/>
  <c r="AI123" i="30"/>
  <c r="AI80" i="30"/>
  <c r="AI81" i="30"/>
  <c r="AI82" i="30"/>
  <c r="AI83" i="30"/>
  <c r="AI84" i="30"/>
  <c r="AI85" i="30"/>
  <c r="AI86" i="30"/>
  <c r="AI87" i="30"/>
  <c r="AI88" i="30"/>
  <c r="AI89" i="30"/>
  <c r="AI90" i="30"/>
  <c r="AI91" i="30"/>
  <c r="AI92" i="30"/>
  <c r="AI93" i="30"/>
  <c r="AI72" i="30"/>
  <c r="AI68" i="30"/>
  <c r="AI69" i="30"/>
  <c r="AI70" i="30"/>
  <c r="AI71" i="30"/>
  <c r="AI73" i="30"/>
  <c r="AI74" i="30"/>
  <c r="AI75" i="30"/>
  <c r="AI76" i="30"/>
  <c r="AI77" i="30"/>
  <c r="AI78" i="30"/>
  <c r="AI79" i="30"/>
  <c r="AI67" i="30"/>
  <c r="AH73" i="30"/>
  <c r="AH74" i="30"/>
  <c r="AH75" i="30"/>
  <c r="AH76" i="30"/>
  <c r="AH77" i="30"/>
  <c r="AH78" i="30"/>
  <c r="AH79" i="30"/>
  <c r="AH80" i="30"/>
  <c r="AH81" i="30"/>
  <c r="AH82" i="30"/>
  <c r="AH83" i="30"/>
  <c r="AH84" i="30"/>
  <c r="AH85" i="30"/>
  <c r="AH86" i="30"/>
  <c r="AH87" i="30"/>
  <c r="AH88" i="30"/>
  <c r="AH89" i="30"/>
  <c r="AH90" i="30"/>
  <c r="AH91" i="30"/>
  <c r="AH92" i="30"/>
  <c r="AH93" i="30"/>
  <c r="AH69" i="30"/>
  <c r="AH70" i="30"/>
  <c r="AH71" i="30"/>
  <c r="AH72" i="30"/>
  <c r="AH68" i="30"/>
  <c r="AH67" i="30"/>
  <c r="C94" i="36"/>
  <c r="C95" i="36" s="1"/>
  <c r="C57" i="36"/>
  <c r="Z30" i="36" s="1"/>
  <c r="C51" i="36"/>
  <c r="C50" i="36"/>
  <c r="C48" i="36"/>
  <c r="AE46" i="36"/>
  <c r="AD46" i="36"/>
  <c r="AC46" i="36"/>
  <c r="AB46" i="36"/>
  <c r="AA46" i="36"/>
  <c r="Z46" i="36"/>
  <c r="Y46" i="36"/>
  <c r="X46" i="36"/>
  <c r="W46" i="36"/>
  <c r="V46" i="36"/>
  <c r="U46" i="36"/>
  <c r="T46" i="36"/>
  <c r="S46" i="36"/>
  <c r="R46" i="36"/>
  <c r="Q46" i="36"/>
  <c r="P46" i="36"/>
  <c r="O46" i="36"/>
  <c r="N46" i="36"/>
  <c r="M46" i="36"/>
  <c r="L46" i="36"/>
  <c r="K46" i="36"/>
  <c r="J46" i="36"/>
  <c r="I46" i="36"/>
  <c r="H46" i="36"/>
  <c r="G46" i="36"/>
  <c r="F46" i="36"/>
  <c r="E46" i="36"/>
  <c r="D46" i="36"/>
  <c r="C46" i="36"/>
  <c r="B46" i="36"/>
  <c r="AE37" i="36"/>
  <c r="AD37" i="36"/>
  <c r="AC37" i="36"/>
  <c r="AB37" i="36"/>
  <c r="AA37" i="36"/>
  <c r="Z37" i="36"/>
  <c r="Y37" i="36"/>
  <c r="X37" i="36"/>
  <c r="W37" i="36"/>
  <c r="V37" i="36"/>
  <c r="U37" i="36"/>
  <c r="T37" i="36"/>
  <c r="S37" i="36"/>
  <c r="R37" i="36"/>
  <c r="Q37" i="36"/>
  <c r="P37" i="36"/>
  <c r="O37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B37" i="36"/>
  <c r="D36" i="36"/>
  <c r="C36" i="36"/>
  <c r="AE32" i="36"/>
  <c r="AD32" i="36"/>
  <c r="AC32" i="36"/>
  <c r="AB32" i="36"/>
  <c r="AA32" i="36"/>
  <c r="Z32" i="36"/>
  <c r="Y32" i="36"/>
  <c r="X32" i="36"/>
  <c r="W32" i="36"/>
  <c r="V32" i="36"/>
  <c r="U32" i="36"/>
  <c r="T32" i="36"/>
  <c r="S32" i="36"/>
  <c r="R32" i="36"/>
  <c r="Q32" i="36"/>
  <c r="P32" i="36"/>
  <c r="O32" i="36"/>
  <c r="N32" i="36"/>
  <c r="M32" i="36"/>
  <c r="L32" i="36"/>
  <c r="K32" i="36"/>
  <c r="J32" i="36"/>
  <c r="I32" i="36"/>
  <c r="H32" i="36"/>
  <c r="G32" i="36"/>
  <c r="F32" i="36"/>
  <c r="E32" i="36"/>
  <c r="D32" i="36"/>
  <c r="C32" i="36"/>
  <c r="B32" i="36"/>
  <c r="AC30" i="36"/>
  <c r="AB30" i="36"/>
  <c r="AE29" i="36"/>
  <c r="AD29" i="36"/>
  <c r="AC29" i="36"/>
  <c r="AB29" i="36"/>
  <c r="AA29" i="36"/>
  <c r="Z29" i="36"/>
  <c r="Y29" i="36"/>
  <c r="X29" i="36"/>
  <c r="W29" i="36"/>
  <c r="V29" i="36"/>
  <c r="U29" i="36"/>
  <c r="T29" i="36"/>
  <c r="S29" i="36"/>
  <c r="R29" i="36"/>
  <c r="Q29" i="36"/>
  <c r="P29" i="36"/>
  <c r="O29" i="36"/>
  <c r="N29" i="36"/>
  <c r="M29" i="36"/>
  <c r="L29" i="36"/>
  <c r="K29" i="36"/>
  <c r="J29" i="36"/>
  <c r="I29" i="36"/>
  <c r="H29" i="36"/>
  <c r="G29" i="36"/>
  <c r="F29" i="36"/>
  <c r="E29" i="36"/>
  <c r="D29" i="36"/>
  <c r="C29" i="36"/>
  <c r="B29" i="36"/>
  <c r="AE28" i="36"/>
  <c r="AD28" i="36"/>
  <c r="AC28" i="36"/>
  <c r="T28" i="36"/>
  <c r="S28" i="36"/>
  <c r="R28" i="36"/>
  <c r="Q28" i="36"/>
  <c r="P28" i="36"/>
  <c r="O28" i="36"/>
  <c r="N28" i="36"/>
  <c r="B28" i="36"/>
  <c r="AE27" i="36"/>
  <c r="AE36" i="36" s="1"/>
  <c r="AD27" i="36"/>
  <c r="AD36" i="36" s="1"/>
  <c r="AC27" i="36"/>
  <c r="AC36" i="36" s="1"/>
  <c r="AB27" i="36"/>
  <c r="AB36" i="36" s="1"/>
  <c r="AA27" i="36"/>
  <c r="AA36" i="36" s="1"/>
  <c r="Z27" i="36"/>
  <c r="Z36" i="36" s="1"/>
  <c r="Y27" i="36"/>
  <c r="Y36" i="36" s="1"/>
  <c r="X27" i="36"/>
  <c r="X36" i="36" s="1"/>
  <c r="W27" i="36"/>
  <c r="V27" i="36"/>
  <c r="U27" i="36"/>
  <c r="U28" i="36" s="1"/>
  <c r="T27" i="36"/>
  <c r="T36" i="36" s="1"/>
  <c r="S27" i="36"/>
  <c r="S36" i="36" s="1"/>
  <c r="R27" i="36"/>
  <c r="R36" i="36" s="1"/>
  <c r="Q27" i="36"/>
  <c r="Q36" i="36" s="1"/>
  <c r="P27" i="36"/>
  <c r="P36" i="36" s="1"/>
  <c r="O27" i="36"/>
  <c r="O36" i="36" s="1"/>
  <c r="N27" i="36"/>
  <c r="N36" i="36" s="1"/>
  <c r="M27" i="36"/>
  <c r="M28" i="36" s="1"/>
  <c r="L27" i="36"/>
  <c r="L36" i="36" s="1"/>
  <c r="K27" i="36"/>
  <c r="K36" i="36" s="1"/>
  <c r="J27" i="36"/>
  <c r="J36" i="36" s="1"/>
  <c r="I27" i="36"/>
  <c r="I36" i="36" s="1"/>
  <c r="H27" i="36"/>
  <c r="H36" i="36" s="1"/>
  <c r="G27" i="36"/>
  <c r="G36" i="36" s="1"/>
  <c r="F27" i="36"/>
  <c r="F28" i="36" s="1"/>
  <c r="E27" i="36"/>
  <c r="E28" i="36" s="1"/>
  <c r="D27" i="36"/>
  <c r="D28" i="36" s="1"/>
  <c r="C27" i="36"/>
  <c r="C28" i="36" s="1"/>
  <c r="B27" i="36"/>
  <c r="B36" i="36" s="1"/>
  <c r="O34" i="40" l="1"/>
  <c r="S34" i="40"/>
  <c r="AC34" i="40"/>
  <c r="U34" i="40"/>
  <c r="AA34" i="40"/>
  <c r="C53" i="36"/>
  <c r="C54" i="36" s="1"/>
  <c r="B35" i="36" s="1"/>
  <c r="D34" i="36" s="1"/>
  <c r="B34" i="36"/>
  <c r="Z34" i="36"/>
  <c r="AA34" i="36"/>
  <c r="G28" i="36"/>
  <c r="B96" i="36"/>
  <c r="H28" i="36"/>
  <c r="X34" i="36"/>
  <c r="I28" i="36"/>
  <c r="J28" i="36"/>
  <c r="P34" i="36"/>
  <c r="Y34" i="36"/>
  <c r="K28" i="36"/>
  <c r="L28" i="36"/>
  <c r="J34" i="40"/>
  <c r="B39" i="40"/>
  <c r="C91" i="40"/>
  <c r="B94" i="40"/>
  <c r="T94" i="40"/>
  <c r="B34" i="40"/>
  <c r="B30" i="36"/>
  <c r="C30" i="36"/>
  <c r="D30" i="36"/>
  <c r="E30" i="36"/>
  <c r="F30" i="36"/>
  <c r="G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A30" i="36"/>
  <c r="AD30" i="36"/>
  <c r="AE30" i="36"/>
  <c r="E36" i="36"/>
  <c r="E34" i="36" s="1"/>
  <c r="U36" i="36"/>
  <c r="U96" i="36" s="1"/>
  <c r="F36" i="36"/>
  <c r="F34" i="36" s="1"/>
  <c r="AC96" i="36"/>
  <c r="P96" i="36"/>
  <c r="R34" i="36"/>
  <c r="G96" i="36"/>
  <c r="T34" i="36"/>
  <c r="AD34" i="36"/>
  <c r="AD96" i="36"/>
  <c r="C93" i="36"/>
  <c r="H96" i="36"/>
  <c r="J96" i="36"/>
  <c r="AB96" i="36"/>
  <c r="AB34" i="36"/>
  <c r="L96" i="36"/>
  <c r="I34" i="36"/>
  <c r="S96" i="36"/>
  <c r="Y96" i="36"/>
  <c r="S34" i="36"/>
  <c r="Y28" i="36"/>
  <c r="Z28" i="36"/>
  <c r="C96" i="36"/>
  <c r="AA28" i="36"/>
  <c r="D96" i="36"/>
  <c r="N96" i="36"/>
  <c r="O96" i="36"/>
  <c r="T96" i="36"/>
  <c r="L34" i="36"/>
  <c r="N34" i="36"/>
  <c r="Q34" i="36"/>
  <c r="Z96" i="36"/>
  <c r="AE34" i="36"/>
  <c r="AE96" i="36"/>
  <c r="V36" i="36"/>
  <c r="V34" i="36" s="1"/>
  <c r="V28" i="36"/>
  <c r="AB28" i="36"/>
  <c r="E96" i="36"/>
  <c r="I96" i="36"/>
  <c r="K96" i="36"/>
  <c r="B39" i="36"/>
  <c r="C100" i="36" s="1"/>
  <c r="Q96" i="36"/>
  <c r="R96" i="36"/>
  <c r="J34" i="36"/>
  <c r="K34" i="36"/>
  <c r="V96" i="36"/>
  <c r="O34" i="36"/>
  <c r="X96" i="36"/>
  <c r="AA96" i="36"/>
  <c r="X28" i="36"/>
  <c r="W28" i="36"/>
  <c r="W36" i="36"/>
  <c r="W34" i="36" s="1"/>
  <c r="C34" i="36"/>
  <c r="AC34" i="36"/>
  <c r="X30" i="36"/>
  <c r="Y30" i="36"/>
  <c r="M36" i="36"/>
  <c r="M34" i="36" s="1"/>
  <c r="B100" i="36" l="1"/>
  <c r="F96" i="36"/>
  <c r="U34" i="36"/>
  <c r="G34" i="36"/>
  <c r="D100" i="36"/>
  <c r="H34" i="36"/>
  <c r="Z98" i="40"/>
  <c r="Y98" i="40"/>
  <c r="X98" i="40"/>
  <c r="W98" i="40"/>
  <c r="V98" i="40"/>
  <c r="U98" i="40"/>
  <c r="T98" i="40"/>
  <c r="S98" i="40"/>
  <c r="R98" i="40"/>
  <c r="Q98" i="40"/>
  <c r="P98" i="40"/>
  <c r="O98" i="40"/>
  <c r="N98" i="40"/>
  <c r="F98" i="40"/>
  <c r="J98" i="40"/>
  <c r="G98" i="40"/>
  <c r="K98" i="40"/>
  <c r="L98" i="40"/>
  <c r="H98" i="40"/>
  <c r="M98" i="40"/>
  <c r="AC98" i="40"/>
  <c r="AD98" i="40"/>
  <c r="E98" i="40"/>
  <c r="AE98" i="40"/>
  <c r="I98" i="40"/>
  <c r="AB98" i="40"/>
  <c r="B98" i="40"/>
  <c r="C98" i="40"/>
  <c r="D98" i="40"/>
  <c r="AA98" i="40"/>
  <c r="M96" i="36"/>
  <c r="U100" i="36"/>
  <c r="T100" i="36"/>
  <c r="S100" i="36"/>
  <c r="R100" i="36"/>
  <c r="Q100" i="36"/>
  <c r="P100" i="36"/>
  <c r="O100" i="36"/>
  <c r="N100" i="36"/>
  <c r="M100" i="36"/>
  <c r="L100" i="36"/>
  <c r="K100" i="36"/>
  <c r="J100" i="36"/>
  <c r="I100" i="36"/>
  <c r="H100" i="36"/>
  <c r="G100" i="36"/>
  <c r="F100" i="36"/>
  <c r="E100" i="36"/>
  <c r="AB100" i="36"/>
  <c r="AA100" i="36"/>
  <c r="Z100" i="36"/>
  <c r="Y100" i="36"/>
  <c r="X100" i="36"/>
  <c r="W100" i="36"/>
  <c r="V100" i="36"/>
  <c r="W96" i="36"/>
  <c r="AD100" i="36"/>
  <c r="AE100" i="36"/>
  <c r="AC100" i="36"/>
  <c r="C19" i="39" l="1"/>
  <c r="D19" i="39"/>
  <c r="E19" i="39"/>
  <c r="F19" i="39"/>
  <c r="G19" i="39"/>
  <c r="H19" i="39"/>
  <c r="I19" i="39"/>
  <c r="J19" i="39"/>
  <c r="K19" i="39"/>
  <c r="L19" i="39"/>
  <c r="M19" i="39"/>
  <c r="N19" i="39"/>
  <c r="O19" i="39"/>
  <c r="P19" i="39"/>
  <c r="Q19" i="39"/>
  <c r="R19" i="39"/>
  <c r="S19" i="39"/>
  <c r="T19" i="39"/>
  <c r="U19" i="39"/>
  <c r="V19" i="39"/>
  <c r="W19" i="39"/>
  <c r="X19" i="39"/>
  <c r="Y19" i="39"/>
  <c r="Z19" i="39"/>
  <c r="AA19" i="39"/>
  <c r="AB19" i="39"/>
  <c r="AC19" i="39"/>
  <c r="AD19" i="39"/>
  <c r="AE19" i="39"/>
  <c r="B19" i="39"/>
  <c r="C94" i="39"/>
  <c r="C95" i="39" s="1"/>
  <c r="C57" i="39"/>
  <c r="C30" i="39" s="1"/>
  <c r="C51" i="39"/>
  <c r="C50" i="39"/>
  <c r="C48" i="39"/>
  <c r="AE46" i="39"/>
  <c r="AD46" i="39"/>
  <c r="AC46" i="39"/>
  <c r="AB46" i="39"/>
  <c r="AA46" i="39"/>
  <c r="Z46" i="39"/>
  <c r="Y46" i="39"/>
  <c r="X46" i="39"/>
  <c r="W46" i="39"/>
  <c r="V46" i="39"/>
  <c r="U46" i="39"/>
  <c r="T46" i="39"/>
  <c r="S46" i="39"/>
  <c r="R46" i="39"/>
  <c r="Q46" i="39"/>
  <c r="P46" i="39"/>
  <c r="O46" i="39"/>
  <c r="N46" i="39"/>
  <c r="M46" i="39"/>
  <c r="L46" i="39"/>
  <c r="K46" i="39"/>
  <c r="J46" i="39"/>
  <c r="I46" i="39"/>
  <c r="H46" i="39"/>
  <c r="G46" i="39"/>
  <c r="F46" i="39"/>
  <c r="E46" i="39"/>
  <c r="D46" i="39"/>
  <c r="C46" i="39"/>
  <c r="B46" i="39"/>
  <c r="AE37" i="39"/>
  <c r="AD37" i="39"/>
  <c r="AC37" i="39"/>
  <c r="AB37" i="39"/>
  <c r="AA37" i="39"/>
  <c r="Z37" i="39"/>
  <c r="Y37" i="39"/>
  <c r="X37" i="39"/>
  <c r="W37" i="39"/>
  <c r="V37" i="39"/>
  <c r="U37" i="39"/>
  <c r="T37" i="39"/>
  <c r="S37" i="39"/>
  <c r="R37" i="39"/>
  <c r="Q37" i="39"/>
  <c r="P37" i="39"/>
  <c r="O37" i="39"/>
  <c r="N37" i="39"/>
  <c r="M37" i="39"/>
  <c r="L37" i="39"/>
  <c r="K37" i="39"/>
  <c r="J37" i="39"/>
  <c r="I37" i="39"/>
  <c r="H37" i="39"/>
  <c r="G37" i="39"/>
  <c r="F37" i="39"/>
  <c r="E37" i="39"/>
  <c r="D37" i="39"/>
  <c r="C37" i="39"/>
  <c r="B37" i="39"/>
  <c r="AE32" i="39"/>
  <c r="AD32" i="39"/>
  <c r="AC32" i="39"/>
  <c r="AB32" i="39"/>
  <c r="AA32" i="39"/>
  <c r="Z32" i="39"/>
  <c r="Y32" i="39"/>
  <c r="X32" i="39"/>
  <c r="W32" i="39"/>
  <c r="V32" i="39"/>
  <c r="U32" i="39"/>
  <c r="T32" i="39"/>
  <c r="S32" i="39"/>
  <c r="R32" i="39"/>
  <c r="Q32" i="39"/>
  <c r="P32" i="39"/>
  <c r="O32" i="39"/>
  <c r="N32" i="39"/>
  <c r="M32" i="39"/>
  <c r="L32" i="39"/>
  <c r="K32" i="39"/>
  <c r="J32" i="39"/>
  <c r="I32" i="39"/>
  <c r="H32" i="39"/>
  <c r="G32" i="39"/>
  <c r="F32" i="39"/>
  <c r="E32" i="39"/>
  <c r="D32" i="39"/>
  <c r="C32" i="39"/>
  <c r="B32" i="39"/>
  <c r="AE29" i="39"/>
  <c r="AD29" i="39"/>
  <c r="AC29" i="39"/>
  <c r="AB29" i="39"/>
  <c r="AA29" i="39"/>
  <c r="Z29" i="39"/>
  <c r="Y29" i="39"/>
  <c r="X29" i="39"/>
  <c r="W29" i="39"/>
  <c r="V29" i="39"/>
  <c r="U29" i="39"/>
  <c r="T29" i="39"/>
  <c r="S29" i="39"/>
  <c r="R29" i="39"/>
  <c r="Q29" i="39"/>
  <c r="P29" i="39"/>
  <c r="O29" i="39"/>
  <c r="N29" i="39"/>
  <c r="M29" i="39"/>
  <c r="L29" i="39"/>
  <c r="K29" i="39"/>
  <c r="J29" i="39"/>
  <c r="I29" i="39"/>
  <c r="H29" i="39"/>
  <c r="G29" i="39"/>
  <c r="F29" i="39"/>
  <c r="E29" i="39"/>
  <c r="D29" i="39"/>
  <c r="C29" i="39"/>
  <c r="B29" i="39"/>
  <c r="B8" i="55" s="1" a="1"/>
  <c r="AE28" i="39"/>
  <c r="AD28" i="39"/>
  <c r="H28" i="39"/>
  <c r="D28" i="39"/>
  <c r="C28" i="39"/>
  <c r="B28" i="39"/>
  <c r="AE27" i="39"/>
  <c r="AE36" i="39" s="1"/>
  <c r="AD27" i="39"/>
  <c r="AD36" i="39" s="1"/>
  <c r="AC27" i="39"/>
  <c r="AC36" i="39" s="1"/>
  <c r="AB27" i="39"/>
  <c r="AB36" i="39" s="1"/>
  <c r="AA27" i="39"/>
  <c r="AA36" i="39" s="1"/>
  <c r="Z27" i="39"/>
  <c r="Z36" i="39" s="1"/>
  <c r="Y27" i="39"/>
  <c r="Y36" i="39" s="1"/>
  <c r="X27" i="39"/>
  <c r="X28" i="39" s="1"/>
  <c r="W27" i="39"/>
  <c r="W28" i="39" s="1"/>
  <c r="V27" i="39"/>
  <c r="V28" i="39" s="1"/>
  <c r="U27" i="39"/>
  <c r="U36" i="39" s="1"/>
  <c r="T27" i="39"/>
  <c r="T36" i="39" s="1"/>
  <c r="S27" i="39"/>
  <c r="S36" i="39" s="1"/>
  <c r="R27" i="39"/>
  <c r="R36" i="39" s="1"/>
  <c r="Q27" i="39"/>
  <c r="Q36" i="39" s="1"/>
  <c r="P27" i="39"/>
  <c r="P36" i="39" s="1"/>
  <c r="O27" i="39"/>
  <c r="O28" i="39" s="1"/>
  <c r="N27" i="39"/>
  <c r="N28" i="39" s="1"/>
  <c r="M27" i="39"/>
  <c r="M36" i="39" s="1"/>
  <c r="L27" i="39"/>
  <c r="L36" i="39" s="1"/>
  <c r="K27" i="39"/>
  <c r="K36" i="39" s="1"/>
  <c r="J27" i="39"/>
  <c r="J28" i="39" s="1"/>
  <c r="I27" i="39"/>
  <c r="I28" i="39" s="1"/>
  <c r="H27" i="39"/>
  <c r="H36" i="39" s="1"/>
  <c r="G27" i="39"/>
  <c r="G28" i="39" s="1"/>
  <c r="F27" i="39"/>
  <c r="F36" i="39" s="1"/>
  <c r="E27" i="39"/>
  <c r="E36" i="39" s="1"/>
  <c r="D27" i="39"/>
  <c r="D36" i="39" s="1"/>
  <c r="C27" i="39"/>
  <c r="C36" i="39" s="1"/>
  <c r="B27" i="39"/>
  <c r="B36" i="39" s="1"/>
  <c r="C18" i="39"/>
  <c r="D18" i="39"/>
  <c r="D97" i="30" s="1"/>
  <c r="E18" i="39"/>
  <c r="F18" i="39"/>
  <c r="G18" i="39"/>
  <c r="H18" i="39"/>
  <c r="I18" i="39"/>
  <c r="J18" i="39"/>
  <c r="K18" i="39"/>
  <c r="L18" i="39"/>
  <c r="M18" i="39"/>
  <c r="N18" i="39"/>
  <c r="O18" i="39"/>
  <c r="P18" i="39"/>
  <c r="Q18" i="39"/>
  <c r="R18" i="39"/>
  <c r="S18" i="39"/>
  <c r="T18" i="39"/>
  <c r="U18" i="39"/>
  <c r="V18" i="39"/>
  <c r="W18" i="39"/>
  <c r="X18" i="39"/>
  <c r="Y18" i="39"/>
  <c r="Z18" i="39"/>
  <c r="AA18" i="39"/>
  <c r="AB18" i="39"/>
  <c r="AC18" i="39"/>
  <c r="AD18" i="39"/>
  <c r="AE18" i="39"/>
  <c r="B18" i="39"/>
  <c r="C91" i="38"/>
  <c r="C92" i="38" s="1"/>
  <c r="C57" i="38"/>
  <c r="Q30" i="38" s="1"/>
  <c r="C51" i="38"/>
  <c r="C50" i="38"/>
  <c r="C48" i="38"/>
  <c r="AE46" i="38"/>
  <c r="AD46" i="38"/>
  <c r="AC46" i="38"/>
  <c r="AB46" i="38"/>
  <c r="AA46" i="38"/>
  <c r="Z46" i="38"/>
  <c r="Y46" i="38"/>
  <c r="X46" i="38"/>
  <c r="W46" i="38"/>
  <c r="V46" i="38"/>
  <c r="U46" i="38"/>
  <c r="T46" i="38"/>
  <c r="S46" i="38"/>
  <c r="R46" i="38"/>
  <c r="Q46" i="38"/>
  <c r="P46" i="38"/>
  <c r="O46" i="38"/>
  <c r="N46" i="38"/>
  <c r="M46" i="38"/>
  <c r="L46" i="38"/>
  <c r="K46" i="38"/>
  <c r="J46" i="38"/>
  <c r="I46" i="38"/>
  <c r="H46" i="38"/>
  <c r="G46" i="38"/>
  <c r="F46" i="38"/>
  <c r="E46" i="38"/>
  <c r="D46" i="38"/>
  <c r="C46" i="38"/>
  <c r="B46" i="38"/>
  <c r="AE37" i="38"/>
  <c r="AD37" i="38"/>
  <c r="AC37" i="38"/>
  <c r="AB37" i="38"/>
  <c r="AA37" i="38"/>
  <c r="Z37" i="38"/>
  <c r="Y37" i="38"/>
  <c r="X37" i="38"/>
  <c r="W37" i="38"/>
  <c r="V37" i="38"/>
  <c r="U37" i="38"/>
  <c r="T37" i="38"/>
  <c r="S37" i="38"/>
  <c r="R37" i="38"/>
  <c r="Q37" i="38"/>
  <c r="P37" i="38"/>
  <c r="O37" i="38"/>
  <c r="N37" i="38"/>
  <c r="M37" i="38"/>
  <c r="L37" i="38"/>
  <c r="K37" i="38"/>
  <c r="J37" i="38"/>
  <c r="I37" i="38"/>
  <c r="H37" i="38"/>
  <c r="G37" i="38"/>
  <c r="F37" i="38"/>
  <c r="E37" i="38"/>
  <c r="D37" i="38"/>
  <c r="C37" i="38"/>
  <c r="B37" i="38"/>
  <c r="AE32" i="38"/>
  <c r="AD32" i="38"/>
  <c r="AC32" i="38"/>
  <c r="AB32" i="38"/>
  <c r="AA32" i="38"/>
  <c r="Z32" i="38"/>
  <c r="Y32" i="38"/>
  <c r="X32" i="38"/>
  <c r="W32" i="38"/>
  <c r="V32" i="38"/>
  <c r="U32" i="38"/>
  <c r="T32" i="38"/>
  <c r="S32" i="38"/>
  <c r="R32" i="38"/>
  <c r="Q32" i="38"/>
  <c r="P32" i="38"/>
  <c r="O32" i="38"/>
  <c r="N32" i="38"/>
  <c r="M32" i="38"/>
  <c r="L32" i="38"/>
  <c r="K32" i="38"/>
  <c r="J32" i="38"/>
  <c r="I32" i="38"/>
  <c r="H32" i="38"/>
  <c r="G32" i="38"/>
  <c r="F32" i="38"/>
  <c r="E32" i="38"/>
  <c r="D32" i="38"/>
  <c r="C32" i="38"/>
  <c r="B32" i="38"/>
  <c r="AA30" i="38"/>
  <c r="Z30" i="38"/>
  <c r="Y30" i="38"/>
  <c r="X30" i="38"/>
  <c r="W30" i="38"/>
  <c r="V30" i="38"/>
  <c r="U30" i="38"/>
  <c r="T30" i="38"/>
  <c r="S30" i="38"/>
  <c r="AE29" i="38"/>
  <c r="AD29" i="38"/>
  <c r="AC29" i="38"/>
  <c r="AB29" i="38"/>
  <c r="AA29" i="38"/>
  <c r="Z29" i="38"/>
  <c r="Y29" i="38"/>
  <c r="X29" i="38"/>
  <c r="W29" i="38"/>
  <c r="V29" i="38"/>
  <c r="U29" i="38"/>
  <c r="T29" i="38"/>
  <c r="S29" i="38"/>
  <c r="R29" i="38"/>
  <c r="Q29" i="38"/>
  <c r="P29" i="38"/>
  <c r="O29" i="38"/>
  <c r="N29" i="38"/>
  <c r="M29" i="38"/>
  <c r="L29" i="38"/>
  <c r="K29" i="38"/>
  <c r="J29" i="38"/>
  <c r="I29" i="38"/>
  <c r="H29" i="38"/>
  <c r="G29" i="38"/>
  <c r="F29" i="38"/>
  <c r="E29" i="38"/>
  <c r="D29" i="38"/>
  <c r="C29" i="38"/>
  <c r="B29" i="38"/>
  <c r="AC28" i="38"/>
  <c r="AB28" i="38"/>
  <c r="AA28" i="38"/>
  <c r="Z28" i="38"/>
  <c r="Y28" i="38"/>
  <c r="X28" i="38"/>
  <c r="W28" i="38"/>
  <c r="V28" i="38"/>
  <c r="F28" i="38"/>
  <c r="E28" i="38"/>
  <c r="D28" i="38"/>
  <c r="AE27" i="38"/>
  <c r="AE36" i="38" s="1"/>
  <c r="AD27" i="38"/>
  <c r="AD36" i="38" s="1"/>
  <c r="AC27" i="38"/>
  <c r="AC36" i="38" s="1"/>
  <c r="AB27" i="38"/>
  <c r="AB36" i="38" s="1"/>
  <c r="AA27" i="38"/>
  <c r="AA36" i="38" s="1"/>
  <c r="Z27" i="38"/>
  <c r="Z36" i="38" s="1"/>
  <c r="Y27" i="38"/>
  <c r="Y36" i="38" s="1"/>
  <c r="X27" i="38"/>
  <c r="X36" i="38" s="1"/>
  <c r="W27" i="38"/>
  <c r="W36" i="38" s="1"/>
  <c r="V27" i="38"/>
  <c r="V36" i="38" s="1"/>
  <c r="U27" i="38"/>
  <c r="U36" i="38" s="1"/>
  <c r="T27" i="38"/>
  <c r="T36" i="38" s="1"/>
  <c r="S27" i="38"/>
  <c r="S36" i="38" s="1"/>
  <c r="R27" i="38"/>
  <c r="R36" i="38" s="1"/>
  <c r="Q27" i="38"/>
  <c r="Q36" i="38" s="1"/>
  <c r="P27" i="38"/>
  <c r="P28" i="38" s="1"/>
  <c r="O27" i="38"/>
  <c r="O28" i="38" s="1"/>
  <c r="N27" i="38"/>
  <c r="N28" i="38" s="1"/>
  <c r="M27" i="38"/>
  <c r="M28" i="38" s="1"/>
  <c r="L27" i="38"/>
  <c r="L28" i="38" s="1"/>
  <c r="K27" i="38"/>
  <c r="K36" i="38" s="1"/>
  <c r="J27" i="38"/>
  <c r="J28" i="38" s="1"/>
  <c r="I27" i="38"/>
  <c r="I36" i="38" s="1"/>
  <c r="H27" i="38"/>
  <c r="H28" i="38" s="1"/>
  <c r="G27" i="38"/>
  <c r="G28" i="38" s="1"/>
  <c r="F27" i="38"/>
  <c r="F36" i="38" s="1"/>
  <c r="E27" i="38"/>
  <c r="E36" i="38" s="1"/>
  <c r="D27" i="38"/>
  <c r="D36" i="38" s="1"/>
  <c r="C27" i="38"/>
  <c r="C28" i="38" s="1"/>
  <c r="B27" i="38"/>
  <c r="B28" i="38" s="1"/>
  <c r="C19" i="38"/>
  <c r="D19" i="38"/>
  <c r="E19" i="38"/>
  <c r="F19" i="38"/>
  <c r="G19" i="38"/>
  <c r="H19" i="38"/>
  <c r="I19" i="38"/>
  <c r="J19" i="38"/>
  <c r="K19" i="38"/>
  <c r="L19" i="38"/>
  <c r="M19" i="38"/>
  <c r="N19" i="38"/>
  <c r="O19" i="38"/>
  <c r="P19" i="38"/>
  <c r="Q19" i="38"/>
  <c r="R19" i="38"/>
  <c r="S19" i="38"/>
  <c r="T19" i="38"/>
  <c r="U19" i="38"/>
  <c r="V19" i="38"/>
  <c r="W19" i="38"/>
  <c r="X19" i="38"/>
  <c r="Y19" i="38"/>
  <c r="Z19" i="38"/>
  <c r="AA19" i="38"/>
  <c r="AB19" i="38"/>
  <c r="AC19" i="38"/>
  <c r="AD19" i="38"/>
  <c r="AE19" i="38"/>
  <c r="B19" i="38"/>
  <c r="C24" i="38"/>
  <c r="D24" i="38"/>
  <c r="E24" i="38"/>
  <c r="F24" i="38"/>
  <c r="G24" i="38"/>
  <c r="H24" i="38"/>
  <c r="M24" i="38"/>
  <c r="Q24" i="38"/>
  <c r="R24" i="38"/>
  <c r="S24" i="38"/>
  <c r="T24" i="38"/>
  <c r="U24" i="38"/>
  <c r="V24" i="38"/>
  <c r="W24" i="38"/>
  <c r="X24" i="38"/>
  <c r="Y24" i="38"/>
  <c r="Z24" i="38"/>
  <c r="AA24" i="38"/>
  <c r="AB24" i="38"/>
  <c r="AC24" i="38"/>
  <c r="AD24" i="38"/>
  <c r="AE24" i="38"/>
  <c r="B24" i="38"/>
  <c r="C18" i="38"/>
  <c r="D18" i="38"/>
  <c r="F97" i="30" s="1"/>
  <c r="E18" i="38"/>
  <c r="F18" i="38"/>
  <c r="G18" i="38"/>
  <c r="H18" i="38"/>
  <c r="I18" i="38"/>
  <c r="I24" i="38" s="1"/>
  <c r="J18" i="38"/>
  <c r="J24" i="38" s="1"/>
  <c r="K18" i="38"/>
  <c r="K24" i="38" s="1"/>
  <c r="L18" i="38"/>
  <c r="L24" i="38" s="1"/>
  <c r="M18" i="38"/>
  <c r="N18" i="38"/>
  <c r="N24" i="38" s="1"/>
  <c r="O18" i="38"/>
  <c r="O24" i="38" s="1"/>
  <c r="P18" i="38"/>
  <c r="P24" i="38" s="1"/>
  <c r="Q18" i="38"/>
  <c r="R18" i="38"/>
  <c r="S18" i="38"/>
  <c r="T18" i="38"/>
  <c r="U18" i="38"/>
  <c r="V18" i="38"/>
  <c r="W18" i="38"/>
  <c r="X18" i="38"/>
  <c r="Y18" i="38"/>
  <c r="Z18" i="38"/>
  <c r="AA18" i="38"/>
  <c r="AB18" i="38"/>
  <c r="AC18" i="38"/>
  <c r="AD18" i="38"/>
  <c r="AE18" i="38"/>
  <c r="B18" i="38"/>
  <c r="F95" i="30" s="1"/>
  <c r="C18" i="36"/>
  <c r="C24" i="36" s="1"/>
  <c r="D18" i="36"/>
  <c r="E18" i="36"/>
  <c r="E24" i="36" s="1"/>
  <c r="F18" i="36"/>
  <c r="F24" i="36" s="1"/>
  <c r="G18" i="36"/>
  <c r="G24" i="36" s="1"/>
  <c r="H18" i="36"/>
  <c r="H24" i="36" s="1"/>
  <c r="I18" i="36"/>
  <c r="I24" i="36" s="1"/>
  <c r="J18" i="36"/>
  <c r="J24" i="36" s="1"/>
  <c r="K18" i="36"/>
  <c r="K24" i="36" s="1"/>
  <c r="L18" i="36"/>
  <c r="L24" i="36" s="1"/>
  <c r="M18" i="36"/>
  <c r="M24" i="36" s="1"/>
  <c r="N18" i="36"/>
  <c r="N24" i="36" s="1"/>
  <c r="O18" i="36"/>
  <c r="O24" i="36" s="1"/>
  <c r="P18" i="36"/>
  <c r="P24" i="36" s="1"/>
  <c r="Q18" i="36"/>
  <c r="Q24" i="36" s="1"/>
  <c r="R18" i="36"/>
  <c r="R24" i="36" s="1"/>
  <c r="S18" i="36"/>
  <c r="S24" i="36" s="1"/>
  <c r="T18" i="36"/>
  <c r="T24" i="36" s="1"/>
  <c r="U18" i="36"/>
  <c r="U24" i="36" s="1"/>
  <c r="V18" i="36"/>
  <c r="V24" i="36" s="1"/>
  <c r="W18" i="36"/>
  <c r="W24" i="36" s="1"/>
  <c r="X18" i="36"/>
  <c r="X24" i="36" s="1"/>
  <c r="Y18" i="36"/>
  <c r="Y24" i="36" s="1"/>
  <c r="Z18" i="36"/>
  <c r="Z24" i="36" s="1"/>
  <c r="AA18" i="36"/>
  <c r="AA24" i="36" s="1"/>
  <c r="AB18" i="36"/>
  <c r="AB24" i="36" s="1"/>
  <c r="AC18" i="36"/>
  <c r="AC24" i="36" s="1"/>
  <c r="AD18" i="36"/>
  <c r="AD24" i="36" s="1"/>
  <c r="AE18" i="36"/>
  <c r="AE24" i="36" s="1"/>
  <c r="B18" i="36"/>
  <c r="R93" i="38" l="1"/>
  <c r="T93" i="38"/>
  <c r="B8" i="55"/>
  <c r="P137" i="55"/>
  <c r="O138" i="55"/>
  <c r="D138" i="55"/>
  <c r="Q137" i="55"/>
  <c r="F137" i="55"/>
  <c r="Z138" i="55"/>
  <c r="G137" i="55"/>
  <c r="AB138" i="55"/>
  <c r="AE138" i="55"/>
  <c r="H137" i="55"/>
  <c r="AD138" i="55"/>
  <c r="G138" i="55"/>
  <c r="P138" i="55"/>
  <c r="X138" i="55"/>
  <c r="I137" i="55"/>
  <c r="Q138" i="55"/>
  <c r="H138" i="55"/>
  <c r="S137" i="55"/>
  <c r="J137" i="55"/>
  <c r="T137" i="55"/>
  <c r="K137" i="55"/>
  <c r="U137" i="55"/>
  <c r="E138" i="55"/>
  <c r="T138" i="55"/>
  <c r="F138" i="55"/>
  <c r="V137" i="55"/>
  <c r="M138" i="55"/>
  <c r="I138" i="55"/>
  <c r="U138" i="55"/>
  <c r="AC137" i="55"/>
  <c r="E137" i="55"/>
  <c r="W137" i="55"/>
  <c r="J138" i="55"/>
  <c r="V138" i="55"/>
  <c r="AD137" i="55"/>
  <c r="L137" i="55"/>
  <c r="W138" i="55"/>
  <c r="K138" i="55"/>
  <c r="Y138" i="55"/>
  <c r="M137" i="55"/>
  <c r="AA138" i="55"/>
  <c r="S138" i="55"/>
  <c r="AE137" i="55"/>
  <c r="N138" i="55"/>
  <c r="AC138" i="55"/>
  <c r="X137" i="55"/>
  <c r="R137" i="55"/>
  <c r="C137" i="55"/>
  <c r="Y137" i="55"/>
  <c r="R138" i="55"/>
  <c r="AA137" i="55"/>
  <c r="AB137" i="55"/>
  <c r="Z137" i="55"/>
  <c r="O137" i="55"/>
  <c r="D137" i="55"/>
  <c r="C138" i="55"/>
  <c r="L138" i="55"/>
  <c r="N137" i="55"/>
  <c r="AC30" i="39"/>
  <c r="AE30" i="39"/>
  <c r="D95" i="30"/>
  <c r="B109" i="55" a="1"/>
  <c r="K28" i="39"/>
  <c r="L28" i="39"/>
  <c r="AB30" i="39"/>
  <c r="M28" i="39"/>
  <c r="P28" i="39"/>
  <c r="Q28" i="39"/>
  <c r="R28" i="39"/>
  <c r="D30" i="39"/>
  <c r="E30" i="39"/>
  <c r="F30" i="39"/>
  <c r="M30" i="39"/>
  <c r="G30" i="39"/>
  <c r="Q30" i="39"/>
  <c r="L30" i="39"/>
  <c r="R30" i="39"/>
  <c r="T30" i="39"/>
  <c r="B30" i="39"/>
  <c r="H30" i="39"/>
  <c r="S30" i="39"/>
  <c r="U30" i="39"/>
  <c r="V30" i="39"/>
  <c r="I30" i="39"/>
  <c r="O30" i="39"/>
  <c r="J30" i="39"/>
  <c r="X30" i="39"/>
  <c r="K30" i="39"/>
  <c r="W30" i="39"/>
  <c r="Y30" i="39"/>
  <c r="E28" i="39"/>
  <c r="Z30" i="39"/>
  <c r="N30" i="39"/>
  <c r="P30" i="39"/>
  <c r="F28" i="39"/>
  <c r="AA30" i="39"/>
  <c r="D96" i="39"/>
  <c r="E97" i="30"/>
  <c r="D24" i="36"/>
  <c r="B24" i="36"/>
  <c r="E95" i="30"/>
  <c r="C36" i="38"/>
  <c r="V93" i="38"/>
  <c r="Q93" i="38"/>
  <c r="S93" i="38"/>
  <c r="G36" i="38"/>
  <c r="AD28" i="38"/>
  <c r="B36" i="38"/>
  <c r="C90" i="38" s="1"/>
  <c r="H36" i="38"/>
  <c r="H93" i="38" s="1"/>
  <c r="U93" i="38"/>
  <c r="AE28" i="38"/>
  <c r="AA96" i="39"/>
  <c r="AB96" i="39"/>
  <c r="Y96" i="39"/>
  <c r="AD96" i="39"/>
  <c r="S28" i="39"/>
  <c r="M96" i="39"/>
  <c r="T28" i="39"/>
  <c r="U28" i="39"/>
  <c r="Y28" i="39"/>
  <c r="Z28" i="39"/>
  <c r="AA28" i="39"/>
  <c r="C96" i="39"/>
  <c r="G36" i="39"/>
  <c r="G96" i="39" s="1"/>
  <c r="AB28" i="39"/>
  <c r="AC28" i="39"/>
  <c r="R30" i="38"/>
  <c r="AD30" i="39"/>
  <c r="C53" i="38"/>
  <c r="C54" i="38" s="1"/>
  <c r="B35" i="38" s="1"/>
  <c r="C53" i="39"/>
  <c r="C54" i="39" s="1"/>
  <c r="B35" i="39" s="1"/>
  <c r="AA34" i="39" s="1"/>
  <c r="C34" i="39"/>
  <c r="R34" i="39"/>
  <c r="N36" i="39"/>
  <c r="N96" i="39" s="1"/>
  <c r="L96" i="39"/>
  <c r="J36" i="39"/>
  <c r="K96" i="39"/>
  <c r="P96" i="39"/>
  <c r="I36" i="39"/>
  <c r="Q96" i="39"/>
  <c r="E96" i="39"/>
  <c r="R96" i="39"/>
  <c r="V36" i="39"/>
  <c r="V96" i="39" s="1"/>
  <c r="S96" i="39"/>
  <c r="F96" i="39"/>
  <c r="O36" i="39"/>
  <c r="T96" i="39"/>
  <c r="H96" i="39"/>
  <c r="AC96" i="39"/>
  <c r="C93" i="39"/>
  <c r="Z96" i="39"/>
  <c r="AE96" i="39"/>
  <c r="B96" i="39"/>
  <c r="X36" i="39"/>
  <c r="U96" i="39"/>
  <c r="W36" i="39"/>
  <c r="AD93" i="38"/>
  <c r="C93" i="38"/>
  <c r="AE93" i="38"/>
  <c r="AA93" i="38"/>
  <c r="B93" i="38"/>
  <c r="F93" i="38"/>
  <c r="K28" i="38"/>
  <c r="R28" i="38"/>
  <c r="E93" i="38"/>
  <c r="S28" i="38"/>
  <c r="D93" i="38"/>
  <c r="Q28" i="38"/>
  <c r="T28" i="38"/>
  <c r="AC93" i="38"/>
  <c r="U28" i="38"/>
  <c r="I93" i="38"/>
  <c r="K93" i="38"/>
  <c r="O93" i="38"/>
  <c r="L36" i="38"/>
  <c r="L93" i="38" s="1"/>
  <c r="F30" i="38"/>
  <c r="M36" i="38"/>
  <c r="M93" i="38" s="1"/>
  <c r="G93" i="38"/>
  <c r="G30" i="38"/>
  <c r="N36" i="38"/>
  <c r="Y93" i="38"/>
  <c r="Z93" i="38"/>
  <c r="W93" i="38"/>
  <c r="AB93" i="38"/>
  <c r="AD30" i="38"/>
  <c r="AE30" i="38"/>
  <c r="AB30" i="38"/>
  <c r="J36" i="38"/>
  <c r="J93" i="38" s="1"/>
  <c r="D30" i="38"/>
  <c r="E30" i="38"/>
  <c r="H30" i="38"/>
  <c r="O36" i="38"/>
  <c r="I30" i="38"/>
  <c r="P36" i="38"/>
  <c r="P93" i="38" s="1"/>
  <c r="J30" i="38"/>
  <c r="K30" i="38"/>
  <c r="L30" i="38"/>
  <c r="B30" i="38"/>
  <c r="C30" i="38"/>
  <c r="I28" i="38"/>
  <c r="M30" i="38"/>
  <c r="N30" i="38"/>
  <c r="X93" i="38"/>
  <c r="AC30" i="38"/>
  <c r="P30" i="38"/>
  <c r="O30" i="38"/>
  <c r="C57" i="35"/>
  <c r="AE30" i="35" s="1"/>
  <c r="C19" i="35"/>
  <c r="D19" i="35"/>
  <c r="E19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R19" i="35"/>
  <c r="S19" i="35"/>
  <c r="T19" i="35"/>
  <c r="U19" i="35"/>
  <c r="V19" i="35"/>
  <c r="W19" i="35"/>
  <c r="X19" i="35"/>
  <c r="Y19" i="35"/>
  <c r="Z19" i="35"/>
  <c r="AA19" i="35"/>
  <c r="AB19" i="35"/>
  <c r="AC19" i="35"/>
  <c r="AD19" i="35"/>
  <c r="AE19" i="35"/>
  <c r="B19" i="35"/>
  <c r="C94" i="35"/>
  <c r="C95" i="35" s="1"/>
  <c r="Q30" i="35"/>
  <c r="C51" i="35"/>
  <c r="C50" i="35"/>
  <c r="C48" i="35"/>
  <c r="AE46" i="35"/>
  <c r="AD46" i="35"/>
  <c r="AC46" i="35"/>
  <c r="AB46" i="35"/>
  <c r="AA46" i="35"/>
  <c r="Z46" i="35"/>
  <c r="Y46" i="35"/>
  <c r="X46" i="35"/>
  <c r="W46" i="35"/>
  <c r="V46" i="35"/>
  <c r="U46" i="35"/>
  <c r="T46" i="35"/>
  <c r="S46" i="35"/>
  <c r="R46" i="35"/>
  <c r="Q46" i="35"/>
  <c r="P46" i="35"/>
  <c r="O46" i="35"/>
  <c r="N46" i="35"/>
  <c r="M46" i="35"/>
  <c r="L46" i="35"/>
  <c r="K46" i="35"/>
  <c r="J46" i="35"/>
  <c r="I46" i="35"/>
  <c r="H46" i="35"/>
  <c r="G46" i="35"/>
  <c r="F46" i="35"/>
  <c r="E46" i="35"/>
  <c r="D46" i="35"/>
  <c r="C46" i="35"/>
  <c r="B46" i="35"/>
  <c r="AE37" i="35"/>
  <c r="AD37" i="35"/>
  <c r="AC37" i="35"/>
  <c r="AB37" i="35"/>
  <c r="AA37" i="35"/>
  <c r="Z37" i="35"/>
  <c r="Y37" i="35"/>
  <c r="X37" i="35"/>
  <c r="W37" i="35"/>
  <c r="V37" i="35"/>
  <c r="U37" i="35"/>
  <c r="T37" i="35"/>
  <c r="S37" i="35"/>
  <c r="R37" i="35"/>
  <c r="Q37" i="35"/>
  <c r="P37" i="35"/>
  <c r="O37" i="35"/>
  <c r="N37" i="35"/>
  <c r="M37" i="35"/>
  <c r="L37" i="35"/>
  <c r="K37" i="35"/>
  <c r="J37" i="35"/>
  <c r="I37" i="35"/>
  <c r="H37" i="35"/>
  <c r="G37" i="35"/>
  <c r="F37" i="35"/>
  <c r="E37" i="35"/>
  <c r="D37" i="35"/>
  <c r="C37" i="35"/>
  <c r="B37" i="35"/>
  <c r="N36" i="35"/>
  <c r="M36" i="35"/>
  <c r="L36" i="35"/>
  <c r="K36" i="35"/>
  <c r="J36" i="35"/>
  <c r="I36" i="35"/>
  <c r="H36" i="35"/>
  <c r="G36" i="35"/>
  <c r="AE32" i="35"/>
  <c r="AD32" i="35"/>
  <c r="AC32" i="35"/>
  <c r="AB32" i="35"/>
  <c r="AA32" i="35"/>
  <c r="Z32" i="35"/>
  <c r="Y32" i="35"/>
  <c r="X32" i="35"/>
  <c r="W32" i="35"/>
  <c r="V32" i="35"/>
  <c r="U32" i="35"/>
  <c r="T32" i="35"/>
  <c r="S32" i="35"/>
  <c r="R32" i="35"/>
  <c r="Q32" i="35"/>
  <c r="P32" i="35"/>
  <c r="O32" i="35"/>
  <c r="N32" i="35"/>
  <c r="M32" i="35"/>
  <c r="L32" i="35"/>
  <c r="K32" i="35"/>
  <c r="J32" i="35"/>
  <c r="I32" i="35"/>
  <c r="H32" i="35"/>
  <c r="G32" i="35"/>
  <c r="F32" i="35"/>
  <c r="E32" i="35"/>
  <c r="D32" i="35"/>
  <c r="C32" i="35"/>
  <c r="B32" i="35"/>
  <c r="O30" i="35"/>
  <c r="N30" i="35"/>
  <c r="M30" i="35"/>
  <c r="L30" i="35"/>
  <c r="K30" i="35"/>
  <c r="J30" i="35"/>
  <c r="I30" i="35"/>
  <c r="H30" i="35"/>
  <c r="G30" i="35"/>
  <c r="F30" i="35"/>
  <c r="E30" i="35"/>
  <c r="D30" i="35"/>
  <c r="C30" i="35"/>
  <c r="B30" i="35"/>
  <c r="AE29" i="35"/>
  <c r="AD29" i="35"/>
  <c r="AC29" i="35"/>
  <c r="AB29" i="35"/>
  <c r="AA29" i="35"/>
  <c r="Z29" i="35"/>
  <c r="Y29" i="35"/>
  <c r="X29" i="35"/>
  <c r="W29" i="35"/>
  <c r="V29" i="35"/>
  <c r="U29" i="35"/>
  <c r="T29" i="35"/>
  <c r="S29" i="35"/>
  <c r="R29" i="35"/>
  <c r="Q29" i="35"/>
  <c r="P29" i="35"/>
  <c r="O29" i="35"/>
  <c r="N29" i="35"/>
  <c r="M29" i="35"/>
  <c r="L29" i="35"/>
  <c r="K29" i="35"/>
  <c r="J29" i="35"/>
  <c r="I29" i="35"/>
  <c r="H29" i="35"/>
  <c r="G29" i="35"/>
  <c r="F29" i="35"/>
  <c r="E29" i="35"/>
  <c r="D29" i="35"/>
  <c r="C29" i="35"/>
  <c r="B29" i="35"/>
  <c r="AE28" i="35"/>
  <c r="AD28" i="35"/>
  <c r="AC28" i="35"/>
  <c r="AB28" i="35"/>
  <c r="AA28" i="35"/>
  <c r="Z28" i="35"/>
  <c r="N28" i="35"/>
  <c r="L28" i="35"/>
  <c r="J28" i="35"/>
  <c r="I28" i="35"/>
  <c r="G28" i="35"/>
  <c r="F28" i="35"/>
  <c r="D28" i="35"/>
  <c r="C28" i="35"/>
  <c r="B28" i="35"/>
  <c r="AE27" i="35"/>
  <c r="AE36" i="35" s="1"/>
  <c r="AD27" i="35"/>
  <c r="AD36" i="35" s="1"/>
  <c r="AC27" i="35"/>
  <c r="AC36" i="35" s="1"/>
  <c r="AB27" i="35"/>
  <c r="AB36" i="35" s="1"/>
  <c r="AA27" i="35"/>
  <c r="AA36" i="35" s="1"/>
  <c r="Z27" i="35"/>
  <c r="Z36" i="35" s="1"/>
  <c r="Y27" i="35"/>
  <c r="Y36" i="35" s="1"/>
  <c r="X27" i="35"/>
  <c r="X28" i="35" s="1"/>
  <c r="W27" i="35"/>
  <c r="W28" i="35" s="1"/>
  <c r="V27" i="35"/>
  <c r="V28" i="35" s="1"/>
  <c r="U27" i="35"/>
  <c r="U28" i="35" s="1"/>
  <c r="T27" i="35"/>
  <c r="T28" i="35" s="1"/>
  <c r="S27" i="35"/>
  <c r="S28" i="35" s="1"/>
  <c r="R27" i="35"/>
  <c r="R28" i="35" s="1"/>
  <c r="Q27" i="35"/>
  <c r="Q28" i="35" s="1"/>
  <c r="P27" i="35"/>
  <c r="P28" i="35" s="1"/>
  <c r="O27" i="35"/>
  <c r="O28" i="35" s="1"/>
  <c r="N27" i="35"/>
  <c r="M27" i="35"/>
  <c r="M28" i="35" s="1"/>
  <c r="L27" i="35"/>
  <c r="K27" i="35"/>
  <c r="K28" i="35" s="1"/>
  <c r="J27" i="35"/>
  <c r="I27" i="35"/>
  <c r="H27" i="35"/>
  <c r="H28" i="35" s="1"/>
  <c r="G27" i="35"/>
  <c r="F27" i="35"/>
  <c r="F36" i="35" s="1"/>
  <c r="E27" i="35"/>
  <c r="E36" i="35" s="1"/>
  <c r="D27" i="35"/>
  <c r="D36" i="35" s="1"/>
  <c r="C27" i="35"/>
  <c r="C36" i="35" s="1"/>
  <c r="B27" i="35"/>
  <c r="B36" i="35" s="1"/>
  <c r="C24" i="35"/>
  <c r="D24" i="35"/>
  <c r="E24" i="35"/>
  <c r="F24" i="35"/>
  <c r="G24" i="35"/>
  <c r="H24" i="35"/>
  <c r="I24" i="35"/>
  <c r="J24" i="35"/>
  <c r="K24" i="35"/>
  <c r="L24" i="35"/>
  <c r="M24" i="35"/>
  <c r="N24" i="35"/>
  <c r="O24" i="35"/>
  <c r="P24" i="35"/>
  <c r="Q24" i="35"/>
  <c r="R24" i="35"/>
  <c r="S24" i="35"/>
  <c r="T24" i="35"/>
  <c r="U24" i="35"/>
  <c r="X24" i="35"/>
  <c r="Z24" i="35"/>
  <c r="AB24" i="35"/>
  <c r="AC24" i="35"/>
  <c r="AE24" i="35"/>
  <c r="B24" i="35"/>
  <c r="C18" i="35"/>
  <c r="D18" i="35"/>
  <c r="E96" i="30" s="1"/>
  <c r="E18" i="35"/>
  <c r="F18" i="35"/>
  <c r="G18" i="35"/>
  <c r="H18" i="35"/>
  <c r="I18" i="35"/>
  <c r="J18" i="35"/>
  <c r="K18" i="35"/>
  <c r="L18" i="35"/>
  <c r="M18" i="35"/>
  <c r="N18" i="35"/>
  <c r="O18" i="35"/>
  <c r="P18" i="35"/>
  <c r="Q18" i="35"/>
  <c r="R18" i="35"/>
  <c r="S18" i="35"/>
  <c r="T18" i="35"/>
  <c r="U18" i="35"/>
  <c r="V18" i="35"/>
  <c r="V24" i="35" s="1"/>
  <c r="W18" i="35"/>
  <c r="W24" i="35" s="1"/>
  <c r="X18" i="35"/>
  <c r="Y18" i="35"/>
  <c r="Y24" i="35" s="1"/>
  <c r="Z18" i="35"/>
  <c r="AA18" i="35"/>
  <c r="AA24" i="35" s="1"/>
  <c r="AB18" i="35"/>
  <c r="AC18" i="35"/>
  <c r="AD18" i="35"/>
  <c r="AD24" i="35" s="1"/>
  <c r="AE18" i="35"/>
  <c r="B18" i="35"/>
  <c r="E94" i="30" s="1"/>
  <c r="C91" i="34"/>
  <c r="C92" i="34" s="1"/>
  <c r="C57" i="34"/>
  <c r="J30" i="34" s="1"/>
  <c r="C51" i="34"/>
  <c r="C50" i="34"/>
  <c r="C48" i="34"/>
  <c r="AE46" i="34"/>
  <c r="AD46" i="34"/>
  <c r="AC46" i="34"/>
  <c r="AB46" i="34"/>
  <c r="AA46" i="34"/>
  <c r="Z46" i="34"/>
  <c r="Y46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K46" i="34"/>
  <c r="J46" i="34"/>
  <c r="I46" i="34"/>
  <c r="H46" i="34"/>
  <c r="G46" i="34"/>
  <c r="F46" i="34"/>
  <c r="E46" i="34"/>
  <c r="D46" i="34"/>
  <c r="C46" i="34"/>
  <c r="B46" i="34"/>
  <c r="AE37" i="34"/>
  <c r="AD37" i="34"/>
  <c r="AC37" i="34"/>
  <c r="AB37" i="34"/>
  <c r="AA37" i="34"/>
  <c r="Z37" i="34"/>
  <c r="Y37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K37" i="34"/>
  <c r="J37" i="34"/>
  <c r="I37" i="34"/>
  <c r="H37" i="34"/>
  <c r="G37" i="34"/>
  <c r="F37" i="34"/>
  <c r="E37" i="34"/>
  <c r="D37" i="34"/>
  <c r="C37" i="34"/>
  <c r="B37" i="34"/>
  <c r="AE32" i="34"/>
  <c r="AD32" i="34"/>
  <c r="AC32" i="34"/>
  <c r="AB32" i="34"/>
  <c r="AA32" i="34"/>
  <c r="Z32" i="34"/>
  <c r="Y32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K32" i="34"/>
  <c r="J32" i="34"/>
  <c r="I32" i="34"/>
  <c r="H32" i="34"/>
  <c r="G32" i="34"/>
  <c r="F32" i="34"/>
  <c r="E32" i="34"/>
  <c r="D32" i="34"/>
  <c r="C32" i="34"/>
  <c r="B32" i="34"/>
  <c r="AE29" i="34"/>
  <c r="AD29" i="34"/>
  <c r="AC29" i="34"/>
  <c r="AB29" i="34"/>
  <c r="AA29" i="34"/>
  <c r="Z29" i="34"/>
  <c r="Y29" i="34"/>
  <c r="X29" i="34"/>
  <c r="W29" i="34"/>
  <c r="V29" i="34"/>
  <c r="U29" i="34"/>
  <c r="T29" i="34"/>
  <c r="S29" i="34"/>
  <c r="R29" i="34"/>
  <c r="Q29" i="34"/>
  <c r="P29" i="34"/>
  <c r="O29" i="34"/>
  <c r="N29" i="34"/>
  <c r="M29" i="34"/>
  <c r="L29" i="34"/>
  <c r="K29" i="34"/>
  <c r="J29" i="34"/>
  <c r="I29" i="34"/>
  <c r="H29" i="34"/>
  <c r="G29" i="34"/>
  <c r="F29" i="34"/>
  <c r="E29" i="34"/>
  <c r="D29" i="34"/>
  <c r="C29" i="34"/>
  <c r="B29" i="34"/>
  <c r="AE28" i="34"/>
  <c r="AD28" i="34"/>
  <c r="AA28" i="34"/>
  <c r="Z28" i="34"/>
  <c r="Y28" i="34"/>
  <c r="X28" i="34"/>
  <c r="T28" i="34"/>
  <c r="S28" i="34"/>
  <c r="R28" i="34"/>
  <c r="Q28" i="34"/>
  <c r="P28" i="34"/>
  <c r="O28" i="34"/>
  <c r="M28" i="34"/>
  <c r="L28" i="34"/>
  <c r="K28" i="34"/>
  <c r="J28" i="34"/>
  <c r="I28" i="34"/>
  <c r="H28" i="34"/>
  <c r="AE27" i="34"/>
  <c r="AE36" i="34" s="1"/>
  <c r="AD27" i="34"/>
  <c r="AD36" i="34" s="1"/>
  <c r="AC27" i="34"/>
  <c r="AC36" i="34" s="1"/>
  <c r="AB27" i="34"/>
  <c r="AB36" i="34" s="1"/>
  <c r="AA27" i="34"/>
  <c r="AA36" i="34" s="1"/>
  <c r="Z27" i="34"/>
  <c r="Z36" i="34" s="1"/>
  <c r="Y27" i="34"/>
  <c r="Y36" i="34" s="1"/>
  <c r="X27" i="34"/>
  <c r="X36" i="34" s="1"/>
  <c r="W27" i="34"/>
  <c r="W28" i="34" s="1"/>
  <c r="V27" i="34"/>
  <c r="V36" i="34" s="1"/>
  <c r="U27" i="34"/>
  <c r="U28" i="34" s="1"/>
  <c r="T27" i="34"/>
  <c r="T36" i="34" s="1"/>
  <c r="S27" i="34"/>
  <c r="S36" i="34" s="1"/>
  <c r="R27" i="34"/>
  <c r="R36" i="34" s="1"/>
  <c r="Q27" i="34"/>
  <c r="Q36" i="34" s="1"/>
  <c r="P27" i="34"/>
  <c r="P36" i="34" s="1"/>
  <c r="O27" i="34"/>
  <c r="O36" i="34" s="1"/>
  <c r="N27" i="34"/>
  <c r="N28" i="34" s="1"/>
  <c r="M27" i="34"/>
  <c r="M36" i="34" s="1"/>
  <c r="L27" i="34"/>
  <c r="L36" i="34" s="1"/>
  <c r="K27" i="34"/>
  <c r="K36" i="34" s="1"/>
  <c r="J27" i="34"/>
  <c r="J36" i="34" s="1"/>
  <c r="I27" i="34"/>
  <c r="I36" i="34" s="1"/>
  <c r="H27" i="34"/>
  <c r="H36" i="34" s="1"/>
  <c r="G27" i="34"/>
  <c r="G36" i="34" s="1"/>
  <c r="F27" i="34"/>
  <c r="F36" i="34" s="1"/>
  <c r="E27" i="34"/>
  <c r="E36" i="34" s="1"/>
  <c r="D27" i="34"/>
  <c r="D28" i="34" s="1"/>
  <c r="C27" i="34"/>
  <c r="C36" i="34" s="1"/>
  <c r="B27" i="34"/>
  <c r="B36" i="34" s="1"/>
  <c r="C19" i="34"/>
  <c r="D19" i="34"/>
  <c r="E19" i="34"/>
  <c r="F19" i="34"/>
  <c r="G19" i="34"/>
  <c r="H19" i="34"/>
  <c r="I19" i="34"/>
  <c r="J19" i="34"/>
  <c r="K19" i="34"/>
  <c r="L19" i="34"/>
  <c r="M19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Z19" i="34"/>
  <c r="AA19" i="34"/>
  <c r="AB19" i="34"/>
  <c r="AC19" i="34"/>
  <c r="AD19" i="34"/>
  <c r="AE19" i="34"/>
  <c r="B19" i="34"/>
  <c r="H24" i="34"/>
  <c r="I24" i="34"/>
  <c r="J24" i="34"/>
  <c r="K24" i="34"/>
  <c r="L24" i="34"/>
  <c r="M24" i="34"/>
  <c r="N24" i="34"/>
  <c r="O24" i="34"/>
  <c r="P24" i="34"/>
  <c r="Q24" i="34"/>
  <c r="R24" i="34"/>
  <c r="S24" i="34"/>
  <c r="T24" i="34"/>
  <c r="U24" i="34"/>
  <c r="V24" i="34"/>
  <c r="W24" i="34"/>
  <c r="X24" i="34"/>
  <c r="Y24" i="34"/>
  <c r="Z24" i="34"/>
  <c r="AA24" i="34"/>
  <c r="AB24" i="34"/>
  <c r="AC24" i="34"/>
  <c r="AD24" i="34"/>
  <c r="AE24" i="34"/>
  <c r="B24" i="34"/>
  <c r="C18" i="34"/>
  <c r="C24" i="34" s="1"/>
  <c r="D18" i="34"/>
  <c r="F96" i="30" s="1"/>
  <c r="E18" i="34"/>
  <c r="E24" i="34" s="1"/>
  <c r="F18" i="34"/>
  <c r="F24" i="34" s="1"/>
  <c r="G18" i="34"/>
  <c r="G24" i="34" s="1"/>
  <c r="H18" i="34"/>
  <c r="I18" i="34"/>
  <c r="J18" i="34"/>
  <c r="K18" i="34"/>
  <c r="L18" i="34"/>
  <c r="M18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B18" i="34"/>
  <c r="F94" i="30" s="1"/>
  <c r="B109" i="55" l="1"/>
  <c r="O133" i="55"/>
  <c r="AB132" i="55"/>
  <c r="C133" i="55"/>
  <c r="R132" i="55"/>
  <c r="E132" i="55"/>
  <c r="Q133" i="55"/>
  <c r="N132" i="55"/>
  <c r="F133" i="55"/>
  <c r="R133" i="55"/>
  <c r="G133" i="55"/>
  <c r="U132" i="55"/>
  <c r="F132" i="55"/>
  <c r="H133" i="55"/>
  <c r="T133" i="55"/>
  <c r="G132" i="55"/>
  <c r="K132" i="55"/>
  <c r="U133" i="55"/>
  <c r="M132" i="55"/>
  <c r="X132" i="55"/>
  <c r="P132" i="55"/>
  <c r="X133" i="55"/>
  <c r="Q132" i="55"/>
  <c r="AA132" i="55"/>
  <c r="P133" i="55"/>
  <c r="Z133" i="55"/>
  <c r="AC133" i="55"/>
  <c r="S132" i="55"/>
  <c r="T132" i="55"/>
  <c r="AA133" i="55"/>
  <c r="N133" i="55"/>
  <c r="S133" i="55"/>
  <c r="AD132" i="55"/>
  <c r="V132" i="55"/>
  <c r="AE132" i="55"/>
  <c r="O132" i="55"/>
  <c r="W132" i="55"/>
  <c r="AD133" i="55"/>
  <c r="V133" i="55"/>
  <c r="AE133" i="55"/>
  <c r="L133" i="55"/>
  <c r="W133" i="55"/>
  <c r="C132" i="55"/>
  <c r="Z132" i="55"/>
  <c r="D132" i="55"/>
  <c r="Y133" i="55"/>
  <c r="E133" i="55"/>
  <c r="AC132" i="55"/>
  <c r="Y132" i="55"/>
  <c r="J133" i="55"/>
  <c r="M133" i="55"/>
  <c r="AB133" i="55"/>
  <c r="I133" i="55"/>
  <c r="D133" i="55"/>
  <c r="K133" i="55"/>
  <c r="H132" i="55"/>
  <c r="I132" i="55"/>
  <c r="J132" i="55"/>
  <c r="L132" i="55"/>
  <c r="B137" i="55"/>
  <c r="B138" i="55"/>
  <c r="W34" i="39"/>
  <c r="AE34" i="39"/>
  <c r="AD34" i="39"/>
  <c r="J34" i="39"/>
  <c r="K34" i="39"/>
  <c r="L34" i="39"/>
  <c r="Y93" i="34"/>
  <c r="Z93" i="34"/>
  <c r="X93" i="34"/>
  <c r="F96" i="35"/>
  <c r="I96" i="35"/>
  <c r="L96" i="35"/>
  <c r="K96" i="35"/>
  <c r="H96" i="35"/>
  <c r="J96" i="35"/>
  <c r="M96" i="35"/>
  <c r="D96" i="35"/>
  <c r="Q36" i="35"/>
  <c r="C53" i="35"/>
  <c r="C54" i="35" s="1"/>
  <c r="B35" i="35" s="1"/>
  <c r="F34" i="35" s="1"/>
  <c r="E28" i="35"/>
  <c r="U30" i="35"/>
  <c r="AD96" i="35"/>
  <c r="V30" i="35"/>
  <c r="Y96" i="35"/>
  <c r="W30" i="35"/>
  <c r="X30" i="35"/>
  <c r="Z96" i="35"/>
  <c r="P36" i="35"/>
  <c r="P96" i="35" s="1"/>
  <c r="N96" i="35"/>
  <c r="V36" i="35"/>
  <c r="Y30" i="35"/>
  <c r="AA96" i="35"/>
  <c r="R36" i="35"/>
  <c r="R96" i="35" s="1"/>
  <c r="V96" i="35"/>
  <c r="AB96" i="35"/>
  <c r="Q96" i="35"/>
  <c r="Z30" i="35"/>
  <c r="AA30" i="35"/>
  <c r="AC96" i="35"/>
  <c r="O36" i="35"/>
  <c r="O96" i="35" s="1"/>
  <c r="T36" i="35"/>
  <c r="AB30" i="35"/>
  <c r="E96" i="35"/>
  <c r="U36" i="35"/>
  <c r="S30" i="35"/>
  <c r="T30" i="35"/>
  <c r="AC30" i="35"/>
  <c r="S36" i="35"/>
  <c r="T96" i="35"/>
  <c r="AD30" i="35"/>
  <c r="S96" i="35"/>
  <c r="C96" i="35"/>
  <c r="G96" i="35"/>
  <c r="U96" i="35"/>
  <c r="AA34" i="38"/>
  <c r="AE34" i="38"/>
  <c r="AD34" i="38"/>
  <c r="B39" i="38"/>
  <c r="AA93" i="34"/>
  <c r="S93" i="34"/>
  <c r="T93" i="34"/>
  <c r="AB93" i="34"/>
  <c r="R93" i="34"/>
  <c r="I93" i="34"/>
  <c r="U36" i="34"/>
  <c r="J93" i="34"/>
  <c r="U93" i="34"/>
  <c r="M93" i="34"/>
  <c r="B28" i="34"/>
  <c r="E28" i="34"/>
  <c r="O93" i="34"/>
  <c r="P93" i="34"/>
  <c r="D24" i="34"/>
  <c r="F28" i="34"/>
  <c r="G28" i="34"/>
  <c r="Q93" i="34"/>
  <c r="V34" i="39"/>
  <c r="U34" i="39"/>
  <c r="Z34" i="39"/>
  <c r="AC34" i="39"/>
  <c r="B39" i="39"/>
  <c r="B100" i="39" s="1"/>
  <c r="O34" i="39"/>
  <c r="J96" i="39"/>
  <c r="K30" i="34"/>
  <c r="N30" i="34"/>
  <c r="B30" i="34"/>
  <c r="R30" i="34"/>
  <c r="C30" i="34"/>
  <c r="L30" i="34"/>
  <c r="M30" i="34"/>
  <c r="S30" i="34"/>
  <c r="U30" i="34"/>
  <c r="W30" i="34"/>
  <c r="AB30" i="34"/>
  <c r="X30" i="34"/>
  <c r="AA30" i="34"/>
  <c r="O30" i="34"/>
  <c r="F30" i="34"/>
  <c r="G30" i="34"/>
  <c r="T30" i="34"/>
  <c r="H30" i="34"/>
  <c r="P30" i="34"/>
  <c r="Q30" i="34"/>
  <c r="V30" i="34"/>
  <c r="Y30" i="34"/>
  <c r="Z30" i="34"/>
  <c r="AD30" i="34"/>
  <c r="AE30" i="34"/>
  <c r="AC30" i="34"/>
  <c r="D30" i="34"/>
  <c r="E30" i="34"/>
  <c r="Q34" i="38"/>
  <c r="P34" i="38"/>
  <c r="O34" i="38"/>
  <c r="K34" i="38"/>
  <c r="B34" i="38"/>
  <c r="E97" i="38"/>
  <c r="C53" i="34"/>
  <c r="C54" i="34" s="1"/>
  <c r="B35" i="34" s="1"/>
  <c r="S34" i="34" s="1"/>
  <c r="I34" i="39"/>
  <c r="N34" i="39"/>
  <c r="Y34" i="39"/>
  <c r="M34" i="39"/>
  <c r="D34" i="39"/>
  <c r="P34" i="39"/>
  <c r="Q34" i="39"/>
  <c r="E34" i="39"/>
  <c r="B34" i="39"/>
  <c r="F34" i="39"/>
  <c r="S34" i="39"/>
  <c r="G34" i="39"/>
  <c r="T34" i="39"/>
  <c r="H34" i="39"/>
  <c r="AB34" i="39"/>
  <c r="O96" i="39"/>
  <c r="I96" i="39"/>
  <c r="AA100" i="39"/>
  <c r="AC100" i="39"/>
  <c r="Y100" i="39"/>
  <c r="D100" i="39"/>
  <c r="W100" i="39"/>
  <c r="V100" i="39"/>
  <c r="X100" i="39"/>
  <c r="AD100" i="39"/>
  <c r="T100" i="39"/>
  <c r="Z100" i="39"/>
  <c r="X96" i="39"/>
  <c r="X34" i="39"/>
  <c r="W96" i="39"/>
  <c r="C34" i="38"/>
  <c r="X34" i="38"/>
  <c r="W97" i="38"/>
  <c r="W34" i="38"/>
  <c r="E34" i="38"/>
  <c r="T97" i="38"/>
  <c r="F34" i="38"/>
  <c r="AC34" i="38"/>
  <c r="G34" i="38"/>
  <c r="Z97" i="38"/>
  <c r="P97" i="38"/>
  <c r="U34" i="38"/>
  <c r="Q97" i="38"/>
  <c r="K97" i="38"/>
  <c r="H34" i="38"/>
  <c r="T34" i="38"/>
  <c r="J97" i="38"/>
  <c r="AC97" i="38"/>
  <c r="AA97" i="38"/>
  <c r="Y97" i="38"/>
  <c r="F97" i="38"/>
  <c r="D97" i="38"/>
  <c r="C97" i="38"/>
  <c r="AE97" i="38"/>
  <c r="B97" i="38"/>
  <c r="AD97" i="38"/>
  <c r="I97" i="38"/>
  <c r="H97" i="38"/>
  <c r="Z34" i="38"/>
  <c r="Y34" i="38"/>
  <c r="N93" i="38"/>
  <c r="N34" i="38"/>
  <c r="X97" i="38"/>
  <c r="M34" i="38"/>
  <c r="U97" i="38"/>
  <c r="G97" i="38"/>
  <c r="D34" i="38"/>
  <c r="V97" i="38"/>
  <c r="AB34" i="38"/>
  <c r="L34" i="38"/>
  <c r="I34" i="38"/>
  <c r="V34" i="38"/>
  <c r="S34" i="38"/>
  <c r="O97" i="38"/>
  <c r="J34" i="38"/>
  <c r="M97" i="38"/>
  <c r="L97" i="38"/>
  <c r="R97" i="38"/>
  <c r="R34" i="38"/>
  <c r="S97" i="38"/>
  <c r="P30" i="35"/>
  <c r="R30" i="35"/>
  <c r="K34" i="35"/>
  <c r="N34" i="35"/>
  <c r="E34" i="35"/>
  <c r="G34" i="35"/>
  <c r="L34" i="35"/>
  <c r="M34" i="35"/>
  <c r="Y34" i="35"/>
  <c r="Z34" i="35"/>
  <c r="AA34" i="35"/>
  <c r="P34" i="35"/>
  <c r="AB34" i="35"/>
  <c r="Q34" i="35"/>
  <c r="AC34" i="35"/>
  <c r="S34" i="35"/>
  <c r="D34" i="35"/>
  <c r="B34" i="35"/>
  <c r="H34" i="35"/>
  <c r="I34" i="35"/>
  <c r="R34" i="35"/>
  <c r="U34" i="35"/>
  <c r="V34" i="35"/>
  <c r="B39" i="35"/>
  <c r="I100" i="35" s="1"/>
  <c r="C93" i="35"/>
  <c r="Y28" i="35"/>
  <c r="B96" i="35"/>
  <c r="W36" i="35"/>
  <c r="W34" i="35" s="1"/>
  <c r="X36" i="35"/>
  <c r="X34" i="35" s="1"/>
  <c r="AE96" i="35"/>
  <c r="AD34" i="35"/>
  <c r="AE34" i="35"/>
  <c r="I30" i="34"/>
  <c r="R34" i="34"/>
  <c r="H34" i="34"/>
  <c r="O34" i="34"/>
  <c r="C90" i="34"/>
  <c r="C93" i="34"/>
  <c r="V93" i="34"/>
  <c r="E93" i="34"/>
  <c r="F93" i="34"/>
  <c r="G93" i="34"/>
  <c r="AC93" i="34"/>
  <c r="B93" i="34"/>
  <c r="H93" i="34"/>
  <c r="K93" i="34"/>
  <c r="AB34" i="34"/>
  <c r="L93" i="34"/>
  <c r="D36" i="34"/>
  <c r="AD93" i="34"/>
  <c r="AE93" i="34"/>
  <c r="E34" i="34"/>
  <c r="AB28" i="34"/>
  <c r="F34" i="34"/>
  <c r="AC28" i="34"/>
  <c r="C28" i="34"/>
  <c r="N36" i="34"/>
  <c r="N93" i="34" s="1"/>
  <c r="W36" i="34"/>
  <c r="W93" i="34" s="1"/>
  <c r="V28" i="34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B19" i="33"/>
  <c r="C19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W19" i="32"/>
  <c r="X19" i="32"/>
  <c r="Y19" i="32"/>
  <c r="Z19" i="32"/>
  <c r="AA19" i="32"/>
  <c r="AB19" i="32"/>
  <c r="AC19" i="32"/>
  <c r="AD19" i="32"/>
  <c r="AE19" i="32"/>
  <c r="B19" i="32"/>
  <c r="C23" i="30"/>
  <c r="D23" i="30"/>
  <c r="E23" i="30"/>
  <c r="F23" i="30"/>
  <c r="G23" i="30"/>
  <c r="H23" i="30"/>
  <c r="I23" i="30"/>
  <c r="J23" i="30"/>
  <c r="K23" i="30"/>
  <c r="L23" i="30"/>
  <c r="M23" i="30"/>
  <c r="N23" i="30"/>
  <c r="O23" i="30"/>
  <c r="P23" i="30"/>
  <c r="Q23" i="30"/>
  <c r="R23" i="30"/>
  <c r="S23" i="30"/>
  <c r="T23" i="30"/>
  <c r="U23" i="30"/>
  <c r="V23" i="30"/>
  <c r="W23" i="30"/>
  <c r="X23" i="30"/>
  <c r="Y23" i="30"/>
  <c r="Z23" i="30"/>
  <c r="AA23" i="30"/>
  <c r="AB23" i="30"/>
  <c r="AC23" i="30"/>
  <c r="AD23" i="30"/>
  <c r="AE23" i="30"/>
  <c r="B23" i="30"/>
  <c r="C22" i="30"/>
  <c r="D22" i="30"/>
  <c r="E22" i="30"/>
  <c r="F22" i="30"/>
  <c r="G22" i="30"/>
  <c r="H22" i="30"/>
  <c r="I22" i="30"/>
  <c r="J22" i="30"/>
  <c r="K22" i="30"/>
  <c r="L22" i="30"/>
  <c r="M22" i="30"/>
  <c r="N22" i="30"/>
  <c r="O22" i="30"/>
  <c r="P22" i="30"/>
  <c r="Q22" i="30"/>
  <c r="R22" i="30"/>
  <c r="S22" i="30"/>
  <c r="T22" i="30"/>
  <c r="U22" i="30"/>
  <c r="V22" i="30"/>
  <c r="W22" i="30"/>
  <c r="X22" i="30"/>
  <c r="Y22" i="30"/>
  <c r="Z22" i="30"/>
  <c r="AA22" i="30"/>
  <c r="AB22" i="30"/>
  <c r="AC22" i="30"/>
  <c r="AD22" i="30"/>
  <c r="AE22" i="30"/>
  <c r="B22" i="30"/>
  <c r="C21" i="30"/>
  <c r="D21" i="30"/>
  <c r="E21" i="30"/>
  <c r="F21" i="30"/>
  <c r="G21" i="30"/>
  <c r="H21" i="30"/>
  <c r="I21" i="30"/>
  <c r="J21" i="30"/>
  <c r="K21" i="30"/>
  <c r="L21" i="30"/>
  <c r="M21" i="30"/>
  <c r="N21" i="30"/>
  <c r="O21" i="30"/>
  <c r="P21" i="30"/>
  <c r="Q21" i="30"/>
  <c r="R21" i="30"/>
  <c r="S21" i="30"/>
  <c r="T21" i="30"/>
  <c r="U21" i="30"/>
  <c r="V21" i="30"/>
  <c r="W21" i="30"/>
  <c r="X21" i="30"/>
  <c r="Y21" i="30"/>
  <c r="Z21" i="30"/>
  <c r="AA21" i="30"/>
  <c r="AB21" i="30"/>
  <c r="AC21" i="30"/>
  <c r="AD21" i="30"/>
  <c r="AE21" i="30"/>
  <c r="B21" i="30"/>
  <c r="C20" i="30"/>
  <c r="D20" i="30"/>
  <c r="E20" i="30"/>
  <c r="F20" i="30"/>
  <c r="G20" i="30"/>
  <c r="H20" i="30"/>
  <c r="I20" i="30"/>
  <c r="J20" i="30"/>
  <c r="K20" i="30"/>
  <c r="L20" i="30"/>
  <c r="M20" i="30"/>
  <c r="N20" i="30"/>
  <c r="O20" i="30"/>
  <c r="P20" i="30"/>
  <c r="Q20" i="30"/>
  <c r="R20" i="30"/>
  <c r="S20" i="30"/>
  <c r="T20" i="30"/>
  <c r="U20" i="30"/>
  <c r="V20" i="30"/>
  <c r="W20" i="30"/>
  <c r="X20" i="30"/>
  <c r="Y20" i="30"/>
  <c r="Z20" i="30"/>
  <c r="AA20" i="30"/>
  <c r="AB20" i="30"/>
  <c r="AC20" i="30"/>
  <c r="AD20" i="30"/>
  <c r="AE20" i="30"/>
  <c r="B20" i="30"/>
  <c r="C94" i="33"/>
  <c r="C95" i="33" s="1"/>
  <c r="C57" i="33"/>
  <c r="AA30" i="33" s="1"/>
  <c r="C51" i="33"/>
  <c r="C50" i="33"/>
  <c r="K7" i="45" s="1"/>
  <c r="C48" i="33"/>
  <c r="L7" i="45" s="1"/>
  <c r="AE46" i="33"/>
  <c r="AD46" i="33"/>
  <c r="AC46" i="33"/>
  <c r="AB46" i="33"/>
  <c r="AA46" i="33"/>
  <c r="Z46" i="33"/>
  <c r="Y46" i="33"/>
  <c r="X46" i="33"/>
  <c r="W46" i="33"/>
  <c r="V46" i="33"/>
  <c r="U46" i="33"/>
  <c r="T46" i="33"/>
  <c r="S46" i="33"/>
  <c r="R46" i="33"/>
  <c r="Q46" i="33"/>
  <c r="P46" i="33"/>
  <c r="O46" i="33"/>
  <c r="N46" i="33"/>
  <c r="M46" i="33"/>
  <c r="L46" i="33"/>
  <c r="K46" i="33"/>
  <c r="J46" i="33"/>
  <c r="I46" i="33"/>
  <c r="H46" i="33"/>
  <c r="G46" i="33"/>
  <c r="F46" i="33"/>
  <c r="E46" i="33"/>
  <c r="D46" i="33"/>
  <c r="C46" i="33"/>
  <c r="B46" i="33"/>
  <c r="AE37" i="33"/>
  <c r="AD37" i="33"/>
  <c r="AC37" i="33"/>
  <c r="AB37" i="33"/>
  <c r="AA37" i="33"/>
  <c r="Z37" i="33"/>
  <c r="Y37" i="33"/>
  <c r="X37" i="33"/>
  <c r="W37" i="33"/>
  <c r="V37" i="33"/>
  <c r="U37" i="33"/>
  <c r="T37" i="33"/>
  <c r="S37" i="33"/>
  <c r="R37" i="33"/>
  <c r="Q37" i="33"/>
  <c r="P37" i="33"/>
  <c r="O37" i="33"/>
  <c r="N37" i="33"/>
  <c r="M37" i="33"/>
  <c r="L37" i="33"/>
  <c r="K37" i="33"/>
  <c r="J37" i="33"/>
  <c r="I37" i="33"/>
  <c r="H37" i="33"/>
  <c r="G37" i="33"/>
  <c r="F37" i="33"/>
  <c r="E37" i="33"/>
  <c r="D37" i="33"/>
  <c r="C37" i="33"/>
  <c r="B37" i="33"/>
  <c r="K36" i="33"/>
  <c r="J36" i="33"/>
  <c r="I36" i="33"/>
  <c r="H36" i="33"/>
  <c r="AE32" i="33"/>
  <c r="AD32" i="33"/>
  <c r="AC32" i="33"/>
  <c r="AB32" i="33"/>
  <c r="AA32" i="33"/>
  <c r="Z32" i="33"/>
  <c r="Y32" i="33"/>
  <c r="X32" i="33"/>
  <c r="W32" i="33"/>
  <c r="V32" i="33"/>
  <c r="U32" i="33"/>
  <c r="T32" i="33"/>
  <c r="S32" i="33"/>
  <c r="R32" i="33"/>
  <c r="Q32" i="33"/>
  <c r="P32" i="33"/>
  <c r="O32" i="33"/>
  <c r="N32" i="33"/>
  <c r="M32" i="33"/>
  <c r="L32" i="33"/>
  <c r="K32" i="33"/>
  <c r="J32" i="33"/>
  <c r="I32" i="33"/>
  <c r="H32" i="33"/>
  <c r="G32" i="33"/>
  <c r="F32" i="33"/>
  <c r="E32" i="33"/>
  <c r="D32" i="33"/>
  <c r="C32" i="33"/>
  <c r="B32" i="33"/>
  <c r="AE29" i="33"/>
  <c r="AD29" i="33"/>
  <c r="AC29" i="33"/>
  <c r="AB29" i="33"/>
  <c r="AA29" i="33"/>
  <c r="Z29" i="33"/>
  <c r="Y29" i="33"/>
  <c r="X29" i="33"/>
  <c r="W29" i="33"/>
  <c r="V29" i="33"/>
  <c r="U29" i="33"/>
  <c r="T29" i="33"/>
  <c r="S29" i="33"/>
  <c r="R29" i="33"/>
  <c r="Q29" i="33"/>
  <c r="P29" i="33"/>
  <c r="O29" i="33"/>
  <c r="N29" i="33"/>
  <c r="M29" i="33"/>
  <c r="L29" i="33"/>
  <c r="K29" i="33"/>
  <c r="J29" i="33"/>
  <c r="I29" i="33"/>
  <c r="H29" i="33"/>
  <c r="G29" i="33"/>
  <c r="F29" i="33"/>
  <c r="E29" i="33"/>
  <c r="D29" i="33"/>
  <c r="C29" i="33"/>
  <c r="B29" i="33"/>
  <c r="AD28" i="33"/>
  <c r="AC28" i="33"/>
  <c r="K28" i="33"/>
  <c r="J28" i="33"/>
  <c r="I28" i="33"/>
  <c r="H28" i="33"/>
  <c r="G28" i="33"/>
  <c r="B28" i="33"/>
  <c r="AE27" i="33"/>
  <c r="AE36" i="33" s="1"/>
  <c r="AD27" i="33"/>
  <c r="AD36" i="33" s="1"/>
  <c r="AC27" i="33"/>
  <c r="AC36" i="33" s="1"/>
  <c r="AB27" i="33"/>
  <c r="AB36" i="33" s="1"/>
  <c r="AA27" i="33"/>
  <c r="AA36" i="33" s="1"/>
  <c r="Z27" i="33"/>
  <c r="Z36" i="33" s="1"/>
  <c r="Y27" i="33"/>
  <c r="Y28" i="33" s="1"/>
  <c r="X27" i="33"/>
  <c r="X28" i="33" s="1"/>
  <c r="W27" i="33"/>
  <c r="W28" i="33" s="1"/>
  <c r="V27" i="33"/>
  <c r="V28" i="33" s="1"/>
  <c r="U27" i="33"/>
  <c r="U28" i="33" s="1"/>
  <c r="T27" i="33"/>
  <c r="T28" i="33" s="1"/>
  <c r="S27" i="33"/>
  <c r="S28" i="33" s="1"/>
  <c r="R27" i="33"/>
  <c r="R36" i="33" s="1"/>
  <c r="Q27" i="33"/>
  <c r="Q36" i="33" s="1"/>
  <c r="P27" i="33"/>
  <c r="P28" i="33" s="1"/>
  <c r="O27" i="33"/>
  <c r="O28" i="33" s="1"/>
  <c r="N27" i="33"/>
  <c r="N28" i="33" s="1"/>
  <c r="M27" i="33"/>
  <c r="M36" i="33" s="1"/>
  <c r="L27" i="33"/>
  <c r="L36" i="33" s="1"/>
  <c r="K27" i="33"/>
  <c r="J27" i="33"/>
  <c r="I27" i="33"/>
  <c r="H27" i="33"/>
  <c r="G27" i="33"/>
  <c r="G36" i="33" s="1"/>
  <c r="F27" i="33"/>
  <c r="F36" i="33" s="1"/>
  <c r="E27" i="33"/>
  <c r="E36" i="33" s="1"/>
  <c r="D27" i="33"/>
  <c r="D36" i="33" s="1"/>
  <c r="C27" i="33"/>
  <c r="C36" i="33" s="1"/>
  <c r="B27" i="33"/>
  <c r="B36" i="33" s="1"/>
  <c r="D24" i="33"/>
  <c r="E24" i="33"/>
  <c r="F24" i="33"/>
  <c r="Q24" i="33"/>
  <c r="R24" i="33"/>
  <c r="S24" i="33"/>
  <c r="V24" i="33"/>
  <c r="W24" i="33"/>
  <c r="X24" i="33"/>
  <c r="AA24" i="33"/>
  <c r="AB24" i="33"/>
  <c r="C18" i="33"/>
  <c r="C24" i="33" s="1"/>
  <c r="D18" i="33"/>
  <c r="D96" i="30" s="1"/>
  <c r="B100" i="30" s="1"/>
  <c r="E18" i="33"/>
  <c r="F18" i="33"/>
  <c r="G18" i="33"/>
  <c r="G24" i="33" s="1"/>
  <c r="H18" i="33"/>
  <c r="H24" i="33" s="1"/>
  <c r="I18" i="33"/>
  <c r="I24" i="33" s="1"/>
  <c r="J18" i="33"/>
  <c r="J24" i="33" s="1"/>
  <c r="K18" i="33"/>
  <c r="K24" i="33" s="1"/>
  <c r="L18" i="33"/>
  <c r="L24" i="33" s="1"/>
  <c r="M18" i="33"/>
  <c r="M24" i="33" s="1"/>
  <c r="N18" i="33"/>
  <c r="N24" i="33" s="1"/>
  <c r="O18" i="33"/>
  <c r="O24" i="33" s="1"/>
  <c r="P18" i="33"/>
  <c r="P24" i="33" s="1"/>
  <c r="Q18" i="33"/>
  <c r="R18" i="33"/>
  <c r="S18" i="33"/>
  <c r="T18" i="33"/>
  <c r="T24" i="33" s="1"/>
  <c r="U18" i="33"/>
  <c r="U24" i="33" s="1"/>
  <c r="V18" i="33"/>
  <c r="W18" i="33"/>
  <c r="X18" i="33"/>
  <c r="Y18" i="33"/>
  <c r="Y24" i="33" s="1"/>
  <c r="Z18" i="33"/>
  <c r="Z24" i="33" s="1"/>
  <c r="AA18" i="33"/>
  <c r="AB18" i="33"/>
  <c r="AC18" i="33"/>
  <c r="AC24" i="33" s="1"/>
  <c r="AD18" i="33"/>
  <c r="AD24" i="33" s="1"/>
  <c r="AE18" i="33"/>
  <c r="AE24" i="33" s="1"/>
  <c r="B18" i="33"/>
  <c r="D94" i="30" s="1"/>
  <c r="B98" i="30" s="1"/>
  <c r="C57" i="32"/>
  <c r="AA30" i="32" s="1"/>
  <c r="C52" i="32"/>
  <c r="C51" i="32"/>
  <c r="C50" i="32"/>
  <c r="C48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B46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B37" i="32"/>
  <c r="P36" i="32"/>
  <c r="O36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B32" i="32"/>
  <c r="U30" i="32"/>
  <c r="T30" i="32"/>
  <c r="S30" i="32"/>
  <c r="Q30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B29" i="32"/>
  <c r="S28" i="32"/>
  <c r="P28" i="32"/>
  <c r="O28" i="32"/>
  <c r="L28" i="32"/>
  <c r="I28" i="32"/>
  <c r="C28" i="32"/>
  <c r="AE27" i="32"/>
  <c r="AE36" i="32" s="1"/>
  <c r="AD27" i="32"/>
  <c r="AD36" i="32" s="1"/>
  <c r="AC27" i="32"/>
  <c r="AC36" i="32" s="1"/>
  <c r="AB27" i="32"/>
  <c r="AB36" i="32" s="1"/>
  <c r="AA27" i="32"/>
  <c r="AA36" i="32" s="1"/>
  <c r="Z27" i="32"/>
  <c r="Z36" i="32" s="1"/>
  <c r="Y27" i="32"/>
  <c r="Y28" i="32" s="1"/>
  <c r="X27" i="32"/>
  <c r="X28" i="32" s="1"/>
  <c r="W27" i="32"/>
  <c r="W28" i="32" s="1"/>
  <c r="V27" i="32"/>
  <c r="V28" i="32" s="1"/>
  <c r="U27" i="32"/>
  <c r="U28" i="32" s="1"/>
  <c r="T27" i="32"/>
  <c r="T36" i="32" s="1"/>
  <c r="S27" i="32"/>
  <c r="S36" i="32" s="1"/>
  <c r="R27" i="32"/>
  <c r="R28" i="32" s="1"/>
  <c r="Q27" i="32"/>
  <c r="Q28" i="32" s="1"/>
  <c r="P27" i="32"/>
  <c r="O27" i="32"/>
  <c r="N27" i="32"/>
  <c r="N28" i="32" s="1"/>
  <c r="M27" i="32"/>
  <c r="M28" i="32" s="1"/>
  <c r="L27" i="32"/>
  <c r="L36" i="32" s="1"/>
  <c r="K27" i="32"/>
  <c r="K28" i="32" s="1"/>
  <c r="J27" i="32"/>
  <c r="J28" i="32" s="1"/>
  <c r="I27" i="32"/>
  <c r="I36" i="32" s="1"/>
  <c r="H27" i="32"/>
  <c r="H36" i="32" s="1"/>
  <c r="G27" i="32"/>
  <c r="G28" i="32" s="1"/>
  <c r="F27" i="32"/>
  <c r="F28" i="32" s="1"/>
  <c r="E27" i="32"/>
  <c r="E36" i="32" s="1"/>
  <c r="D27" i="32"/>
  <c r="D36" i="32" s="1"/>
  <c r="C27" i="32"/>
  <c r="C36" i="32" s="1"/>
  <c r="B27" i="32"/>
  <c r="B36" i="32" s="1"/>
  <c r="F24" i="32"/>
  <c r="H24" i="32"/>
  <c r="I24" i="32"/>
  <c r="J24" i="32"/>
  <c r="K24" i="32"/>
  <c r="L24" i="32"/>
  <c r="O24" i="32"/>
  <c r="P24" i="32"/>
  <c r="W24" i="32"/>
  <c r="X24" i="32"/>
  <c r="B24" i="32"/>
  <c r="C18" i="32"/>
  <c r="C24" i="32" s="1"/>
  <c r="D18" i="32"/>
  <c r="E18" i="32"/>
  <c r="E24" i="32" s="1"/>
  <c r="F18" i="32"/>
  <c r="G18" i="32"/>
  <c r="G24" i="32" s="1"/>
  <c r="H18" i="32"/>
  <c r="I18" i="32"/>
  <c r="J18" i="32"/>
  <c r="K18" i="32"/>
  <c r="L18" i="32"/>
  <c r="M18" i="32"/>
  <c r="M24" i="32" s="1"/>
  <c r="N18" i="32"/>
  <c r="N24" i="32" s="1"/>
  <c r="O18" i="32"/>
  <c r="P18" i="32"/>
  <c r="Q18" i="32"/>
  <c r="Q24" i="32" s="1"/>
  <c r="R18" i="32"/>
  <c r="R24" i="32" s="1"/>
  <c r="S18" i="32"/>
  <c r="S24" i="32" s="1"/>
  <c r="T18" i="32"/>
  <c r="T24" i="32" s="1"/>
  <c r="U18" i="32"/>
  <c r="U24" i="32" s="1"/>
  <c r="V18" i="32"/>
  <c r="V24" i="32" s="1"/>
  <c r="W18" i="32"/>
  <c r="X18" i="32"/>
  <c r="Y18" i="32"/>
  <c r="Y24" i="32" s="1"/>
  <c r="Z18" i="32"/>
  <c r="Z24" i="32" s="1"/>
  <c r="AA18" i="32"/>
  <c r="AA24" i="32" s="1"/>
  <c r="AB18" i="32"/>
  <c r="AB24" i="32" s="1"/>
  <c r="AC18" i="32"/>
  <c r="AC24" i="32" s="1"/>
  <c r="AD18" i="32"/>
  <c r="AD24" i="32" s="1"/>
  <c r="AE18" i="32"/>
  <c r="AE24" i="32" s="1"/>
  <c r="B18" i="32"/>
  <c r="C95" i="30" s="1"/>
  <c r="B99" i="30" s="1"/>
  <c r="AH66" i="30"/>
  <c r="AG66" i="30"/>
  <c r="AH65" i="30"/>
  <c r="AG65" i="30"/>
  <c r="AH64" i="30"/>
  <c r="AG64" i="30"/>
  <c r="AH63" i="30"/>
  <c r="AG63" i="30"/>
  <c r="AH62" i="30"/>
  <c r="AG62" i="30"/>
  <c r="AH61" i="30"/>
  <c r="AG61" i="30"/>
  <c r="AH60" i="30"/>
  <c r="AG60" i="30"/>
  <c r="AH59" i="30"/>
  <c r="AG59" i="30"/>
  <c r="AH58" i="30"/>
  <c r="AG58" i="30"/>
  <c r="AH57" i="30"/>
  <c r="AG57" i="30"/>
  <c r="AH56" i="30"/>
  <c r="AG56" i="30"/>
  <c r="AH55" i="30"/>
  <c r="AG55" i="30"/>
  <c r="AH54" i="30"/>
  <c r="AG54" i="30"/>
  <c r="AH53" i="30"/>
  <c r="AG53" i="30"/>
  <c r="AH52" i="30"/>
  <c r="AG52" i="30"/>
  <c r="AH51" i="30"/>
  <c r="AG51" i="30"/>
  <c r="AH50" i="30"/>
  <c r="AG50" i="30"/>
  <c r="AH49" i="30"/>
  <c r="AG49" i="30"/>
  <c r="AH48" i="30"/>
  <c r="AG48" i="30"/>
  <c r="AH47" i="30"/>
  <c r="AG47" i="30"/>
  <c r="AH46" i="30"/>
  <c r="AG46" i="30"/>
  <c r="AH45" i="30"/>
  <c r="AG45" i="30"/>
  <c r="AH44" i="30"/>
  <c r="AG44" i="30"/>
  <c r="AH43" i="30"/>
  <c r="AG43" i="30"/>
  <c r="AH42" i="30"/>
  <c r="AG42" i="30"/>
  <c r="AH41" i="30"/>
  <c r="AG41" i="30"/>
  <c r="AH40" i="30"/>
  <c r="AG40" i="30"/>
  <c r="AH39" i="30"/>
  <c r="AG39" i="30"/>
  <c r="AH38" i="30"/>
  <c r="AG38" i="30"/>
  <c r="AH37" i="30"/>
  <c r="AG37" i="30"/>
  <c r="AH36" i="30"/>
  <c r="AG36" i="30"/>
  <c r="AH35" i="30"/>
  <c r="AG35" i="30"/>
  <c r="AH34" i="30"/>
  <c r="AG34" i="30"/>
  <c r="AH33" i="30"/>
  <c r="AG33" i="30"/>
  <c r="AN32" i="30"/>
  <c r="AH32" i="30"/>
  <c r="AG32" i="30"/>
  <c r="AN31" i="30"/>
  <c r="AH31" i="30"/>
  <c r="AG31" i="30"/>
  <c r="AN30" i="30"/>
  <c r="AH30" i="30"/>
  <c r="AG30" i="30"/>
  <c r="AN29" i="30"/>
  <c r="AH29" i="30"/>
  <c r="AG29" i="30"/>
  <c r="AN28" i="30"/>
  <c r="AH28" i="30"/>
  <c r="AG28" i="30"/>
  <c r="AN27" i="30"/>
  <c r="AH27" i="30"/>
  <c r="AG27" i="30"/>
  <c r="AN26" i="30"/>
  <c r="AH26" i="30"/>
  <c r="AG26" i="30"/>
  <c r="AN25" i="30"/>
  <c r="AH25" i="30"/>
  <c r="AG25" i="30"/>
  <c r="AN24" i="30"/>
  <c r="AH24" i="30"/>
  <c r="AG24" i="30"/>
  <c r="AN23" i="30"/>
  <c r="AH23" i="30"/>
  <c r="AG23" i="30"/>
  <c r="AN22" i="30"/>
  <c r="AH22" i="30"/>
  <c r="AG22" i="30"/>
  <c r="AN21" i="30"/>
  <c r="AH21" i="30"/>
  <c r="AG21" i="30"/>
  <c r="AN20" i="30"/>
  <c r="AH20" i="30"/>
  <c r="AG20" i="30"/>
  <c r="AN19" i="30"/>
  <c r="AH19" i="30"/>
  <c r="AG19" i="30"/>
  <c r="AN18" i="30"/>
  <c r="AH18" i="30"/>
  <c r="AG18" i="30"/>
  <c r="AN17" i="30"/>
  <c r="AH17" i="30"/>
  <c r="AG17" i="30"/>
  <c r="AN16" i="30"/>
  <c r="AH16" i="30"/>
  <c r="AG16" i="30"/>
  <c r="AN15" i="30"/>
  <c r="AH15" i="30"/>
  <c r="AG15" i="30"/>
  <c r="AN14" i="30"/>
  <c r="AH14" i="30"/>
  <c r="AG14" i="30"/>
  <c r="AN13" i="30"/>
  <c r="AH13" i="30"/>
  <c r="AG13" i="30"/>
  <c r="AN12" i="30"/>
  <c r="AH12" i="30"/>
  <c r="AG12" i="30"/>
  <c r="AN11" i="30"/>
  <c r="AH11" i="30"/>
  <c r="AG11" i="30"/>
  <c r="AN10" i="30"/>
  <c r="AH10" i="30"/>
  <c r="AG10" i="30"/>
  <c r="AN9" i="30"/>
  <c r="AH9" i="30"/>
  <c r="AG9" i="30"/>
  <c r="AN8" i="30"/>
  <c r="AH8" i="30"/>
  <c r="AG8" i="30"/>
  <c r="AN7" i="30"/>
  <c r="AH7" i="30"/>
  <c r="AG7" i="30"/>
  <c r="AN6" i="30"/>
  <c r="AH6" i="30"/>
  <c r="AG6" i="30"/>
  <c r="AN5" i="30"/>
  <c r="AH5" i="30"/>
  <c r="AG5" i="30"/>
  <c r="AN4" i="30"/>
  <c r="AH4" i="30"/>
  <c r="AG4" i="30"/>
  <c r="AN3" i="30"/>
  <c r="AH3" i="30"/>
  <c r="AG3" i="30"/>
  <c r="C19" i="30"/>
  <c r="D19" i="30"/>
  <c r="E19" i="30"/>
  <c r="F19" i="30"/>
  <c r="G19" i="30"/>
  <c r="H19" i="30"/>
  <c r="I19" i="30"/>
  <c r="J19" i="30"/>
  <c r="K19" i="30"/>
  <c r="L19" i="30"/>
  <c r="M19" i="30"/>
  <c r="N19" i="30"/>
  <c r="O19" i="30"/>
  <c r="P19" i="30"/>
  <c r="Q19" i="30"/>
  <c r="R19" i="30"/>
  <c r="S19" i="30"/>
  <c r="T19" i="30"/>
  <c r="U19" i="30"/>
  <c r="V19" i="30"/>
  <c r="W19" i="30"/>
  <c r="X19" i="30"/>
  <c r="Y19" i="30"/>
  <c r="Z19" i="30"/>
  <c r="AA19" i="30"/>
  <c r="AB19" i="30"/>
  <c r="AC19" i="30"/>
  <c r="AD19" i="30"/>
  <c r="AE19" i="30"/>
  <c r="B19" i="30"/>
  <c r="C85" i="30"/>
  <c r="C86" i="30" s="1"/>
  <c r="C57" i="30"/>
  <c r="Z30" i="30" s="1"/>
  <c r="C52" i="30"/>
  <c r="C51" i="30"/>
  <c r="C50" i="30"/>
  <c r="C53" i="30" s="1"/>
  <c r="C54" i="30" s="1"/>
  <c r="C48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B46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B37" i="30"/>
  <c r="AE36" i="30"/>
  <c r="AD36" i="30"/>
  <c r="AC36" i="30"/>
  <c r="AB36" i="30"/>
  <c r="AA36" i="30"/>
  <c r="Z36" i="30"/>
  <c r="T36" i="30"/>
  <c r="S36" i="30"/>
  <c r="L36" i="30"/>
  <c r="E36" i="30"/>
  <c r="D36" i="30"/>
  <c r="C36" i="30"/>
  <c r="B36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B32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B29" i="30"/>
  <c r="AD28" i="30"/>
  <c r="AB28" i="30"/>
  <c r="AA28" i="30"/>
  <c r="Z28" i="30"/>
  <c r="Y28" i="30"/>
  <c r="X28" i="30"/>
  <c r="W28" i="30"/>
  <c r="T28" i="30"/>
  <c r="S28" i="30"/>
  <c r="R28" i="30"/>
  <c r="Q28" i="30"/>
  <c r="P28" i="30"/>
  <c r="O28" i="30"/>
  <c r="L28" i="30"/>
  <c r="K28" i="30"/>
  <c r="J28" i="30"/>
  <c r="I28" i="30"/>
  <c r="H28" i="30"/>
  <c r="E28" i="30"/>
  <c r="D28" i="30"/>
  <c r="C28" i="30"/>
  <c r="AE27" i="30"/>
  <c r="AE28" i="30" s="1"/>
  <c r="AD27" i="30"/>
  <c r="AC27" i="30"/>
  <c r="AC28" i="30" s="1"/>
  <c r="AB27" i="30"/>
  <c r="AA27" i="30"/>
  <c r="Z27" i="30"/>
  <c r="Y27" i="30"/>
  <c r="Y36" i="30" s="1"/>
  <c r="X27" i="30"/>
  <c r="X36" i="30" s="1"/>
  <c r="W27" i="30"/>
  <c r="W36" i="30" s="1"/>
  <c r="V27" i="30"/>
  <c r="V28" i="30" s="1"/>
  <c r="U27" i="30"/>
  <c r="U36" i="30" s="1"/>
  <c r="T27" i="30"/>
  <c r="S27" i="30"/>
  <c r="R27" i="30"/>
  <c r="R36" i="30" s="1"/>
  <c r="Q27" i="30"/>
  <c r="Q36" i="30" s="1"/>
  <c r="P27" i="30"/>
  <c r="P36" i="30" s="1"/>
  <c r="O27" i="30"/>
  <c r="O36" i="30" s="1"/>
  <c r="N27" i="30"/>
  <c r="N28" i="30" s="1"/>
  <c r="M27" i="30"/>
  <c r="M28" i="30" s="1"/>
  <c r="L27" i="30"/>
  <c r="K27" i="30"/>
  <c r="K36" i="30" s="1"/>
  <c r="J27" i="30"/>
  <c r="J36" i="30" s="1"/>
  <c r="I27" i="30"/>
  <c r="I36" i="30" s="1"/>
  <c r="H27" i="30"/>
  <c r="H36" i="30" s="1"/>
  <c r="G27" i="30"/>
  <c r="G28" i="30" s="1"/>
  <c r="F27" i="30"/>
  <c r="F28" i="30" s="1"/>
  <c r="E27" i="30"/>
  <c r="D27" i="30"/>
  <c r="C27" i="30"/>
  <c r="B27" i="30"/>
  <c r="B28" i="30" s="1"/>
  <c r="O100" i="39" l="1"/>
  <c r="P100" i="39"/>
  <c r="B132" i="55"/>
  <c r="B133" i="55"/>
  <c r="F100" i="39"/>
  <c r="C100" i="39"/>
  <c r="J100" i="39"/>
  <c r="L100" i="39"/>
  <c r="Q100" i="39"/>
  <c r="S100" i="39"/>
  <c r="M100" i="39"/>
  <c r="K100" i="39"/>
  <c r="N100" i="39"/>
  <c r="E100" i="39"/>
  <c r="AB100" i="39"/>
  <c r="R100" i="39"/>
  <c r="AE28" i="33"/>
  <c r="N36" i="33"/>
  <c r="O36" i="33"/>
  <c r="U36" i="33"/>
  <c r="T36" i="33"/>
  <c r="S36" i="33"/>
  <c r="P36" i="33"/>
  <c r="Z28" i="33"/>
  <c r="AA28" i="33"/>
  <c r="AB28" i="33"/>
  <c r="O34" i="35"/>
  <c r="H100" i="35"/>
  <c r="G100" i="35"/>
  <c r="J34" i="35"/>
  <c r="F100" i="35"/>
  <c r="B100" i="35"/>
  <c r="C34" i="35"/>
  <c r="T34" i="35"/>
  <c r="AD100" i="35"/>
  <c r="AB97" i="38"/>
  <c r="N97" i="38"/>
  <c r="Y34" i="34"/>
  <c r="AC34" i="34"/>
  <c r="AA34" i="34"/>
  <c r="T34" i="34"/>
  <c r="AD34" i="34"/>
  <c r="V34" i="34"/>
  <c r="D34" i="34"/>
  <c r="AE34" i="34"/>
  <c r="C34" i="34"/>
  <c r="W34" i="34"/>
  <c r="B39" i="34"/>
  <c r="R97" i="34" s="1"/>
  <c r="M34" i="34"/>
  <c r="B34" i="34"/>
  <c r="Q34" i="34"/>
  <c r="L34" i="34"/>
  <c r="P34" i="34"/>
  <c r="N34" i="34"/>
  <c r="K34" i="34"/>
  <c r="X34" i="34"/>
  <c r="G34" i="34"/>
  <c r="J34" i="34"/>
  <c r="I34" i="34"/>
  <c r="U100" i="39"/>
  <c r="AE100" i="39"/>
  <c r="G100" i="39"/>
  <c r="H100" i="39"/>
  <c r="I100" i="39"/>
  <c r="F96" i="33"/>
  <c r="G96" i="33"/>
  <c r="L28" i="33"/>
  <c r="M28" i="33"/>
  <c r="Q28" i="33"/>
  <c r="R28" i="33"/>
  <c r="D96" i="33"/>
  <c r="K30" i="33"/>
  <c r="AC96" i="33"/>
  <c r="L30" i="33"/>
  <c r="E30" i="33"/>
  <c r="I30" i="33"/>
  <c r="M30" i="33"/>
  <c r="F30" i="33"/>
  <c r="H30" i="33"/>
  <c r="AE96" i="33"/>
  <c r="N30" i="33"/>
  <c r="AB30" i="33"/>
  <c r="J30" i="33"/>
  <c r="C28" i="33"/>
  <c r="AC30" i="33"/>
  <c r="U96" i="33"/>
  <c r="AD96" i="33"/>
  <c r="D28" i="33"/>
  <c r="AD30" i="33"/>
  <c r="G30" i="33"/>
  <c r="E28" i="33"/>
  <c r="AE30" i="33"/>
  <c r="B24" i="33"/>
  <c r="F28" i="33"/>
  <c r="B28" i="32"/>
  <c r="D28" i="32"/>
  <c r="H28" i="32"/>
  <c r="T28" i="32"/>
  <c r="J36" i="32"/>
  <c r="D24" i="32"/>
  <c r="C97" i="30"/>
  <c r="B101" i="30" s="1"/>
  <c r="M36" i="32"/>
  <c r="C53" i="32"/>
  <c r="C54" i="32" s="1"/>
  <c r="B35" i="32" s="1"/>
  <c r="L34" i="32" s="1"/>
  <c r="H34" i="32"/>
  <c r="K36" i="32"/>
  <c r="K34" i="32" s="1"/>
  <c r="AC87" i="30"/>
  <c r="Q87" i="30"/>
  <c r="AE87" i="30"/>
  <c r="C84" i="30"/>
  <c r="Y87" i="30"/>
  <c r="Z87" i="30"/>
  <c r="D87" i="30"/>
  <c r="E87" i="30"/>
  <c r="B87" i="30"/>
  <c r="H87" i="30"/>
  <c r="AB87" i="30"/>
  <c r="J87" i="30"/>
  <c r="K87" i="30"/>
  <c r="I87" i="30"/>
  <c r="C87" i="30"/>
  <c r="P87" i="30"/>
  <c r="U34" i="34"/>
  <c r="Z34" i="34"/>
  <c r="H97" i="34"/>
  <c r="AD97" i="34"/>
  <c r="E97" i="34"/>
  <c r="F97" i="34"/>
  <c r="L97" i="34"/>
  <c r="M97" i="34"/>
  <c r="K97" i="34"/>
  <c r="AC100" i="35"/>
  <c r="X100" i="35"/>
  <c r="W100" i="35"/>
  <c r="T100" i="35"/>
  <c r="S100" i="35"/>
  <c r="O100" i="35"/>
  <c r="Z100" i="35"/>
  <c r="V100" i="35"/>
  <c r="U100" i="35"/>
  <c r="Q100" i="35"/>
  <c r="M100" i="35"/>
  <c r="J100" i="35"/>
  <c r="X96" i="35"/>
  <c r="R100" i="35"/>
  <c r="Y100" i="35"/>
  <c r="L100" i="35"/>
  <c r="P100" i="35"/>
  <c r="N100" i="35"/>
  <c r="K100" i="35"/>
  <c r="E100" i="35"/>
  <c r="D100" i="35"/>
  <c r="C100" i="35"/>
  <c r="AB100" i="35"/>
  <c r="AA100" i="35"/>
  <c r="W96" i="35"/>
  <c r="AE100" i="35"/>
  <c r="X97" i="34"/>
  <c r="W97" i="34"/>
  <c r="U97" i="34"/>
  <c r="T97" i="34"/>
  <c r="S97" i="34"/>
  <c r="D93" i="34"/>
  <c r="B97" i="34"/>
  <c r="H96" i="33"/>
  <c r="L96" i="33"/>
  <c r="O96" i="33"/>
  <c r="P96" i="33"/>
  <c r="J96" i="33"/>
  <c r="S96" i="33"/>
  <c r="B30" i="33"/>
  <c r="C30" i="33"/>
  <c r="D30" i="33"/>
  <c r="C53" i="33"/>
  <c r="C54" i="33" s="1"/>
  <c r="B35" i="33" s="1"/>
  <c r="H34" i="33" s="1"/>
  <c r="AB96" i="33"/>
  <c r="AA96" i="33"/>
  <c r="C93" i="33"/>
  <c r="W96" i="33"/>
  <c r="Z96" i="33"/>
  <c r="C96" i="33"/>
  <c r="K96" i="33"/>
  <c r="N96" i="33"/>
  <c r="Q96" i="33"/>
  <c r="R96" i="33"/>
  <c r="T30" i="33"/>
  <c r="T96" i="33"/>
  <c r="W30" i="33"/>
  <c r="X30" i="33"/>
  <c r="B96" i="33"/>
  <c r="M96" i="33"/>
  <c r="Y30" i="33"/>
  <c r="O30" i="33"/>
  <c r="V36" i="33"/>
  <c r="P30" i="33"/>
  <c r="X36" i="33"/>
  <c r="R30" i="33"/>
  <c r="Y36" i="33"/>
  <c r="Y96" i="33" s="1"/>
  <c r="S30" i="33"/>
  <c r="U30" i="33"/>
  <c r="V30" i="33"/>
  <c r="Z30" i="33"/>
  <c r="E96" i="33"/>
  <c r="I96" i="33"/>
  <c r="W36" i="33"/>
  <c r="Q30" i="33"/>
  <c r="B30" i="32"/>
  <c r="K30" i="32"/>
  <c r="C30" i="32"/>
  <c r="D30" i="32"/>
  <c r="E30" i="32"/>
  <c r="F30" i="32"/>
  <c r="G30" i="32"/>
  <c r="H30" i="32"/>
  <c r="I30" i="32"/>
  <c r="J30" i="32"/>
  <c r="L30" i="32"/>
  <c r="M30" i="32"/>
  <c r="N30" i="32"/>
  <c r="O30" i="32"/>
  <c r="P30" i="32"/>
  <c r="AE30" i="32"/>
  <c r="AD30" i="32"/>
  <c r="W30" i="32"/>
  <c r="X30" i="32"/>
  <c r="Y30" i="32"/>
  <c r="AB30" i="32"/>
  <c r="AC30" i="32"/>
  <c r="Z28" i="32"/>
  <c r="N36" i="32"/>
  <c r="N34" i="32" s="1"/>
  <c r="AB28" i="32"/>
  <c r="AC28" i="32"/>
  <c r="AD28" i="32"/>
  <c r="AA28" i="32"/>
  <c r="AE28" i="32"/>
  <c r="U36" i="32"/>
  <c r="F36" i="32"/>
  <c r="E28" i="32"/>
  <c r="G36" i="32"/>
  <c r="AC34" i="32"/>
  <c r="AD34" i="32"/>
  <c r="B39" i="32"/>
  <c r="P34" i="32"/>
  <c r="Q36" i="32"/>
  <c r="R36" i="32"/>
  <c r="V36" i="32"/>
  <c r="W36" i="32"/>
  <c r="X36" i="32"/>
  <c r="R30" i="32"/>
  <c r="Y36" i="32"/>
  <c r="Y34" i="32" s="1"/>
  <c r="AA34" i="32"/>
  <c r="Z34" i="32"/>
  <c r="V30" i="32"/>
  <c r="AE34" i="32"/>
  <c r="Z30" i="32"/>
  <c r="L30" i="30"/>
  <c r="M30" i="30"/>
  <c r="N30" i="30"/>
  <c r="S30" i="30"/>
  <c r="T30" i="30"/>
  <c r="U30" i="30"/>
  <c r="V30" i="30"/>
  <c r="W30" i="30"/>
  <c r="X30" i="30"/>
  <c r="Y30" i="30"/>
  <c r="AA30" i="30"/>
  <c r="R87" i="30"/>
  <c r="F87" i="30"/>
  <c r="G87" i="30"/>
  <c r="B35" i="30"/>
  <c r="R34" i="30" s="1"/>
  <c r="B39" i="30"/>
  <c r="AD34" i="30"/>
  <c r="AC34" i="30"/>
  <c r="H34" i="30"/>
  <c r="M91" i="30"/>
  <c r="L87" i="30"/>
  <c r="S87" i="30"/>
  <c r="T87" i="30"/>
  <c r="L91" i="30"/>
  <c r="J34" i="30"/>
  <c r="O87" i="30"/>
  <c r="AA87" i="30"/>
  <c r="AD87" i="30"/>
  <c r="U87" i="30"/>
  <c r="U28" i="30"/>
  <c r="G36" i="30"/>
  <c r="X87" i="30"/>
  <c r="AC30" i="30"/>
  <c r="B30" i="30"/>
  <c r="W87" i="30"/>
  <c r="AB30" i="30"/>
  <c r="C30" i="30"/>
  <c r="D30" i="30"/>
  <c r="F91" i="30"/>
  <c r="B34" i="30"/>
  <c r="E30" i="30"/>
  <c r="F30" i="30"/>
  <c r="L34" i="30"/>
  <c r="M36" i="30"/>
  <c r="H91" i="30"/>
  <c r="F36" i="30"/>
  <c r="G30" i="30"/>
  <c r="N36" i="30"/>
  <c r="N87" i="30" s="1"/>
  <c r="H30" i="30"/>
  <c r="AE30" i="30"/>
  <c r="J30" i="30"/>
  <c r="AD30" i="30"/>
  <c r="I30" i="30"/>
  <c r="K30" i="30"/>
  <c r="O30" i="30"/>
  <c r="V36" i="30"/>
  <c r="V87" i="30" s="1"/>
  <c r="P30" i="30"/>
  <c r="Q30" i="30"/>
  <c r="R30" i="30"/>
  <c r="C24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B24" i="30"/>
  <c r="C18" i="30"/>
  <c r="D18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T18" i="30"/>
  <c r="U18" i="30"/>
  <c r="V18" i="30"/>
  <c r="W18" i="30"/>
  <c r="X18" i="30"/>
  <c r="Y18" i="30"/>
  <c r="Z18" i="30"/>
  <c r="AA18" i="30"/>
  <c r="AB18" i="30"/>
  <c r="AC18" i="30"/>
  <c r="AD18" i="30"/>
  <c r="AE18" i="30"/>
  <c r="B18" i="30"/>
  <c r="Y97" i="34" l="1"/>
  <c r="J97" i="34"/>
  <c r="C97" i="34"/>
  <c r="Z97" i="34"/>
  <c r="AA97" i="34"/>
  <c r="G97" i="34"/>
  <c r="P97" i="34"/>
  <c r="Q97" i="34"/>
  <c r="AB97" i="34"/>
  <c r="I97" i="34"/>
  <c r="AE97" i="34"/>
  <c r="N97" i="34"/>
  <c r="O97" i="34"/>
  <c r="V97" i="34"/>
  <c r="AC97" i="34"/>
  <c r="D97" i="34"/>
  <c r="M34" i="32"/>
  <c r="O34" i="32"/>
  <c r="E34" i="32"/>
  <c r="AB34" i="32"/>
  <c r="B34" i="32"/>
  <c r="J34" i="32"/>
  <c r="C34" i="32"/>
  <c r="S34" i="32"/>
  <c r="D34" i="32"/>
  <c r="I34" i="32"/>
  <c r="V34" i="32"/>
  <c r="Q34" i="32"/>
  <c r="F34" i="32"/>
  <c r="R34" i="32"/>
  <c r="G34" i="32"/>
  <c r="U34" i="32"/>
  <c r="T34" i="32"/>
  <c r="T34" i="33"/>
  <c r="AE34" i="33"/>
  <c r="P34" i="33"/>
  <c r="AA34" i="33"/>
  <c r="AB34" i="33"/>
  <c r="L34" i="33"/>
  <c r="R34" i="33"/>
  <c r="B34" i="33"/>
  <c r="Q34" i="33"/>
  <c r="AC34" i="33"/>
  <c r="W34" i="33"/>
  <c r="C34" i="33"/>
  <c r="G34" i="33"/>
  <c r="U34" i="33"/>
  <c r="E34" i="33"/>
  <c r="F34" i="33"/>
  <c r="X34" i="33"/>
  <c r="K34" i="33"/>
  <c r="Y34" i="33"/>
  <c r="N34" i="33"/>
  <c r="V34" i="33"/>
  <c r="J34" i="33"/>
  <c r="D34" i="33"/>
  <c r="S34" i="33"/>
  <c r="I34" i="33"/>
  <c r="AD34" i="33"/>
  <c r="B39" i="33"/>
  <c r="V100" i="33" s="1"/>
  <c r="Z34" i="33"/>
  <c r="M34" i="33"/>
  <c r="O34" i="33"/>
  <c r="V96" i="33"/>
  <c r="X96" i="33"/>
  <c r="X34" i="32"/>
  <c r="W34" i="32"/>
  <c r="AE91" i="30"/>
  <c r="X91" i="30"/>
  <c r="W91" i="30"/>
  <c r="U91" i="30"/>
  <c r="S91" i="30"/>
  <c r="R91" i="30"/>
  <c r="Q91" i="30"/>
  <c r="P91" i="30"/>
  <c r="O91" i="30"/>
  <c r="N91" i="30"/>
  <c r="K91" i="30"/>
  <c r="G91" i="30"/>
  <c r="Q34" i="30"/>
  <c r="M87" i="30"/>
  <c r="M34" i="30"/>
  <c r="E91" i="30"/>
  <c r="T34" i="30"/>
  <c r="P34" i="30"/>
  <c r="C34" i="30"/>
  <c r="AB91" i="30"/>
  <c r="AB34" i="30"/>
  <c r="AA34" i="30"/>
  <c r="E34" i="30"/>
  <c r="O34" i="30"/>
  <c r="B91" i="30"/>
  <c r="Z34" i="30"/>
  <c r="Y34" i="30"/>
  <c r="V34" i="30"/>
  <c r="F34" i="30"/>
  <c r="X34" i="30"/>
  <c r="AA91" i="30"/>
  <c r="U34" i="30"/>
  <c r="W34" i="30"/>
  <c r="AE34" i="30"/>
  <c r="I34" i="30"/>
  <c r="D91" i="30"/>
  <c r="S34" i="30"/>
  <c r="V91" i="30"/>
  <c r="G34" i="30"/>
  <c r="J91" i="30"/>
  <c r="Z91" i="30"/>
  <c r="AC91" i="30"/>
  <c r="I91" i="30"/>
  <c r="K34" i="30"/>
  <c r="T91" i="30"/>
  <c r="D34" i="30"/>
  <c r="C91" i="30"/>
  <c r="AD91" i="30"/>
  <c r="N34" i="30"/>
  <c r="Y91" i="30"/>
  <c r="U100" i="33" l="1"/>
  <c r="E100" i="33"/>
  <c r="K100" i="33"/>
  <c r="P100" i="33"/>
  <c r="G100" i="33"/>
  <c r="M100" i="33"/>
  <c r="AC100" i="33"/>
  <c r="R100" i="33"/>
  <c r="I100" i="33"/>
  <c r="AA100" i="33"/>
  <c r="D100" i="33"/>
  <c r="AD100" i="33"/>
  <c r="Q100" i="33"/>
  <c r="Z100" i="33"/>
  <c r="S100" i="33"/>
  <c r="W100" i="33"/>
  <c r="N100" i="33"/>
  <c r="C100" i="33"/>
  <c r="X100" i="33"/>
  <c r="B100" i="33"/>
  <c r="H100" i="33"/>
  <c r="AB100" i="33"/>
  <c r="F100" i="33"/>
  <c r="Y100" i="33"/>
  <c r="L100" i="33"/>
  <c r="O100" i="33"/>
  <c r="J100" i="33"/>
  <c r="AE100" i="33"/>
  <c r="T100" i="33"/>
  <c r="AD6" i="13" l="1"/>
  <c r="AD5" i="13"/>
  <c r="AD4" i="13"/>
  <c r="AD3" i="13"/>
  <c r="AC6" i="13"/>
  <c r="AC5" i="13"/>
  <c r="AC4" i="13"/>
  <c r="AC3" i="13"/>
  <c r="G20" i="13"/>
  <c r="F20" i="13"/>
  <c r="E20" i="13"/>
  <c r="D20" i="13"/>
  <c r="C20" i="13"/>
  <c r="Z30" i="13"/>
  <c r="Y30" i="13"/>
  <c r="Z29" i="13"/>
  <c r="Y29" i="13"/>
  <c r="Z24" i="13"/>
  <c r="Y24" i="13"/>
  <c r="Z23" i="13"/>
  <c r="Y23" i="13"/>
  <c r="Z18" i="13"/>
  <c r="Y18" i="13"/>
  <c r="Z17" i="13"/>
  <c r="Y17" i="13"/>
  <c r="Z12" i="13"/>
  <c r="Y12" i="13"/>
  <c r="Z11" i="13"/>
  <c r="Y11" i="13"/>
  <c r="G13" i="13" l="1"/>
  <c r="G11" i="13"/>
  <c r="G7" i="13"/>
  <c r="G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<sst xmlns="http://schemas.openxmlformats.org/spreadsheetml/2006/main" count="2529" uniqueCount="272">
  <si>
    <t>Oropharynx</t>
  </si>
  <si>
    <t>Larynx_Proximal</t>
  </si>
  <si>
    <t>Larynx_Distal</t>
  </si>
  <si>
    <t>Trachea_Proximal</t>
  </si>
  <si>
    <t>Mouth</t>
  </si>
  <si>
    <r>
      <t>PARTICLE SIZE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m)</t>
    </r>
  </si>
  <si>
    <t>Flowrate (L/min)</t>
  </si>
  <si>
    <t>Flowrate (cm³/s)</t>
  </si>
  <si>
    <r>
      <t>Inertial Parameter</t>
    </r>
    <r>
      <rPr>
        <b/>
        <sz val="8"/>
        <color rgb="FF000000"/>
        <rFont val="Times New Roman"/>
        <family val="1"/>
      </rPr>
      <t xml:space="preserve">, </t>
    </r>
    <r>
      <rPr>
        <b/>
        <sz val="8"/>
        <color rgb="FF000000"/>
        <rFont val="Symbol"/>
        <family val="1"/>
        <charset val="2"/>
      </rPr>
      <t>r</t>
    </r>
    <r>
      <rPr>
        <b/>
        <sz val="8"/>
        <color rgb="FF000000"/>
        <rFont val="Arial"/>
        <family val="2"/>
      </rPr>
      <t>d</t>
    </r>
    <r>
      <rPr>
        <b/>
        <vertAlign val="subscript"/>
        <sz val="8"/>
        <color rgb="FF000000"/>
        <rFont val="Arial"/>
        <family val="2"/>
      </rPr>
      <t>p</t>
    </r>
    <r>
      <rPr>
        <b/>
        <vertAlign val="super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Q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(g</t>
    </r>
    <r>
      <rPr>
        <b/>
        <sz val="8"/>
        <color rgb="FF000000"/>
        <rFont val="Symbol"/>
        <family val="1"/>
        <charset val="2"/>
      </rPr>
      <t>m</t>
    </r>
    <r>
      <rPr>
        <b/>
        <sz val="8"/>
        <color rgb="FF000000"/>
        <rFont val="Arial"/>
        <family val="2"/>
      </rPr>
      <t>m</t>
    </r>
    <r>
      <rPr>
        <b/>
        <vertAlign val="super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s</t>
    </r>
    <r>
      <rPr>
        <b/>
        <vertAlign val="superscript"/>
        <sz val="8"/>
        <color rgb="FF000000"/>
        <rFont val="Arial"/>
        <family val="2"/>
      </rPr>
      <t>-1</t>
    </r>
    <r>
      <rPr>
        <b/>
        <sz val="8"/>
        <color rgb="FF000000"/>
        <rFont val="Arial"/>
        <family val="2"/>
      </rPr>
      <t>)</t>
    </r>
  </si>
  <si>
    <r>
      <t>Inertial Parameter</t>
    </r>
    <r>
      <rPr>
        <b/>
        <sz val="8"/>
        <color rgb="FF000000"/>
        <rFont val="Times New Roman"/>
        <family val="1"/>
      </rPr>
      <t xml:space="preserve">, </t>
    </r>
    <r>
      <rPr>
        <b/>
        <sz val="8"/>
        <color rgb="FF000000"/>
        <rFont val="Symbol"/>
        <family val="1"/>
        <charset val="2"/>
      </rPr>
      <t>r</t>
    </r>
    <r>
      <rPr>
        <b/>
        <sz val="8"/>
        <color rgb="FF000000"/>
        <rFont val="Arial"/>
        <family val="2"/>
      </rPr>
      <t>d</t>
    </r>
    <r>
      <rPr>
        <b/>
        <vertAlign val="subscript"/>
        <sz val="8"/>
        <color rgb="FF000000"/>
        <rFont val="Arial"/>
        <family val="2"/>
      </rPr>
      <t>p</t>
    </r>
    <r>
      <rPr>
        <b/>
        <vertAlign val="super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Q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Symbol"/>
        <family val="1"/>
        <charset val="2"/>
      </rPr>
      <t>m</t>
    </r>
    <r>
      <rPr>
        <b/>
        <sz val="8"/>
        <color rgb="FF000000"/>
        <rFont val="Arial"/>
        <family val="2"/>
      </rPr>
      <t>m</t>
    </r>
    <r>
      <rPr>
        <b/>
        <vertAlign val="super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.L/min)</t>
    </r>
  </si>
  <si>
    <r>
      <t>Modified Impaction Parameter</t>
    </r>
    <r>
      <rPr>
        <b/>
        <sz val="8"/>
        <color rgb="FF000000"/>
        <rFont val="Times New Roman"/>
        <family val="1"/>
      </rPr>
      <t xml:space="preserve">, </t>
    </r>
    <r>
      <rPr>
        <b/>
        <sz val="8"/>
        <color rgb="FF000000"/>
        <rFont val="Symbol"/>
        <family val="1"/>
        <charset val="2"/>
      </rPr>
      <t>r</t>
    </r>
    <r>
      <rPr>
        <b/>
        <sz val="8"/>
        <color rgb="FF000000"/>
        <rFont val="Arial"/>
        <family val="2"/>
      </rPr>
      <t>d</t>
    </r>
    <r>
      <rPr>
        <b/>
        <vertAlign val="subscript"/>
        <sz val="8"/>
        <color rgb="FF000000"/>
        <rFont val="Arial"/>
        <family val="2"/>
      </rPr>
      <t>p</t>
    </r>
    <r>
      <rPr>
        <b/>
        <vertAlign val="superscript"/>
        <sz val="8"/>
        <color rgb="FF000000"/>
        <rFont val="Arial"/>
        <family val="2"/>
      </rPr>
      <t>2</t>
    </r>
    <r>
      <rPr>
        <b/>
        <sz val="8"/>
        <color rgb="FF000000"/>
        <rFont val="Calibri"/>
        <family val="2"/>
      </rPr>
      <t>ΔP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(gcm</t>
    </r>
    <r>
      <rPr>
        <b/>
        <vertAlign val="superscript"/>
        <sz val="8"/>
        <color rgb="FF000000"/>
        <rFont val="Arial"/>
        <family val="2"/>
      </rPr>
      <t>-3</t>
    </r>
    <r>
      <rPr>
        <b/>
        <sz val="8"/>
        <color rgb="FF000000"/>
        <rFont val="Symbol"/>
        <family val="1"/>
        <charset val="2"/>
      </rPr>
      <t>m</t>
    </r>
    <r>
      <rPr>
        <b/>
        <sz val="8"/>
        <color rgb="FF000000"/>
        <rFont val="Arial"/>
        <family val="2"/>
      </rPr>
      <t>m</t>
    </r>
    <r>
      <rPr>
        <b/>
        <vertAlign val="super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Pa)</t>
    </r>
  </si>
  <si>
    <r>
      <t>PARTICLE SIZE (</t>
    </r>
    <r>
      <rPr>
        <b/>
        <sz val="11"/>
        <color theme="1"/>
        <rFont val="Calibri"/>
        <family val="2"/>
        <scheme val="minor"/>
      </rPr>
      <t>m)</t>
    </r>
  </si>
  <si>
    <t>STK (based on Hydraulic Diameter = 4V/A)</t>
  </si>
  <si>
    <t>Oral geometry depostion vs. Stokes number</t>
  </si>
  <si>
    <t>λ (µm)</t>
  </si>
  <si>
    <t>Mouthpiece</t>
  </si>
  <si>
    <t>TOTAL DEPOSITION (%)</t>
  </si>
  <si>
    <t>LARYNGEAL DEPOSITION</t>
  </si>
  <si>
    <t>LARYNGEAL FRACTION OF TOTAL DEPOSITION</t>
  </si>
  <si>
    <t>EXTRATHORACIC DEPOSITION (Oral_breathing)</t>
  </si>
  <si>
    <t>EXTRATHORACIC DEPOSITION</t>
  </si>
  <si>
    <t>OROPHARYNGEAL DEPOSITION</t>
  </si>
  <si>
    <t>IP</t>
  </si>
  <si>
    <t>DE_E</t>
  </si>
  <si>
    <t>IP = impaction parameter = da^2.Q, where</t>
  </si>
  <si>
    <t>Q = airflow rate in cm3/s</t>
  </si>
  <si>
    <t>DE_E = extrathoracic deposition during mouth breathing</t>
  </si>
  <si>
    <t xml:space="preserve">REFERENCE: </t>
  </si>
  <si>
    <t>Stahlhofen et al. (1989)</t>
  </si>
  <si>
    <t>Journal of Aerosol Medicine 2, 285-308.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</si>
  <si>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m2.L/min</t>
    </r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</si>
  <si>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m2.cm3/s</t>
    </r>
  </si>
  <si>
    <r>
      <t xml:space="preserve">da = particle aerodynamic diameter in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</si>
  <si>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r>
      <t>STK (based on 2</t>
    </r>
    <r>
      <rPr>
        <b/>
        <sz val="11"/>
        <color theme="1"/>
        <rFont val="Calibri"/>
        <family val="2"/>
      </rPr>
      <t>ρ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^2Q C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/ 9</t>
    </r>
    <r>
      <rPr>
        <b/>
        <sz val="11"/>
        <color theme="1"/>
        <rFont val="Calibri"/>
        <family val="2"/>
      </rPr>
      <t>µπdc^3)</t>
    </r>
  </si>
  <si>
    <t>Flowrate (m³/s)</t>
  </si>
  <si>
    <t>Flowrate (L/s)</t>
  </si>
  <si>
    <r>
      <t>ρ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 ,kg/m^3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</si>
  <si>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 ,g/cm^3</t>
    </r>
  </si>
  <si>
    <t>Intercomparison of Experimental Regional Aerosol Deposition Data W. STAHLHOFEN,1 G. RUDOLF,2 and A.C. JAMES3</t>
  </si>
  <si>
    <t>PD01</t>
  </si>
  <si>
    <t>PD07</t>
  </si>
  <si>
    <t>A (Surface Area) cm²</t>
  </si>
  <si>
    <t>V (Oral Airway Volume) m³</t>
  </si>
  <si>
    <t>A (Surface Area) mm²</t>
  </si>
  <si>
    <t>V (Oral Airway Volume) mm³</t>
  </si>
  <si>
    <t>Hydraulic Diameter (4V/A) mm</t>
  </si>
  <si>
    <t>π</t>
  </si>
  <si>
    <r>
      <t>C</t>
    </r>
    <r>
      <rPr>
        <b/>
        <vertAlign val="subscript"/>
        <sz val="11"/>
        <color theme="1"/>
        <rFont val="Calibri"/>
        <family val="2"/>
      </rPr>
      <t xml:space="preserve">c      </t>
    </r>
    <r>
      <rPr>
        <b/>
        <sz val="11"/>
        <color theme="1"/>
        <rFont val="Calibri"/>
        <family val="2"/>
      </rPr>
      <t>(C</t>
    </r>
    <r>
      <rPr>
        <b/>
        <vertAlign val="subscript"/>
        <sz val="11"/>
        <color theme="1"/>
        <rFont val="Calibri"/>
        <family val="2"/>
      </rPr>
      <t>c</t>
    </r>
    <r>
      <rPr>
        <b/>
        <sz val="11"/>
        <color theme="1"/>
        <rFont val="Calibri"/>
        <family val="2"/>
      </rPr>
      <t>=1+2.52*(λ/d</t>
    </r>
    <r>
      <rPr>
        <b/>
        <vertAlign val="subscript"/>
        <sz val="11"/>
        <color theme="1"/>
        <rFont val="Calibri"/>
        <family val="2"/>
      </rPr>
      <t>p</t>
    </r>
    <r>
      <rPr>
        <b/>
        <sz val="11"/>
        <color theme="1"/>
        <rFont val="Calibri"/>
        <family val="2"/>
      </rPr>
      <t>))</t>
    </r>
  </si>
  <si>
    <t>INLET PRESSURE (Pa)</t>
  </si>
  <si>
    <t>OUTLET PRESSURE (Pa)</t>
  </si>
  <si>
    <t>ΔP (Pa)</t>
  </si>
  <si>
    <t xml:space="preserve">Experimental data for </t>
  </si>
  <si>
    <t>3 um</t>
  </si>
  <si>
    <t>5 um</t>
  </si>
  <si>
    <t>6.5 um</t>
  </si>
  <si>
    <t>30 L/min</t>
  </si>
  <si>
    <t>MODEL</t>
  </si>
  <si>
    <t>MOUTH</t>
  </si>
  <si>
    <t>PHARYNX</t>
  </si>
  <si>
    <t>LARYNX</t>
  </si>
  <si>
    <t>TRACHEA</t>
  </si>
  <si>
    <t>S1a</t>
  </si>
  <si>
    <t>Average</t>
  </si>
  <si>
    <t>SD</t>
  </si>
  <si>
    <t>S1b</t>
  </si>
  <si>
    <t>S2</t>
  </si>
  <si>
    <t>-</t>
  </si>
  <si>
    <t>S3</t>
  </si>
  <si>
    <t>S4</t>
  </si>
  <si>
    <t>S5a</t>
  </si>
  <si>
    <t>S5b</t>
  </si>
  <si>
    <t>CFD MODEL</t>
  </si>
  <si>
    <t>6 um</t>
  </si>
  <si>
    <t>Grgic B., Finlay W.H., Burnell P.K.P., Heenan A.F. (2004)</t>
  </si>
  <si>
    <t>Aerosol Science 35, 1025-1040.</t>
  </si>
  <si>
    <t>TOTAL</t>
  </si>
  <si>
    <t>CFD MODEL LAMINAR @ 18LPM</t>
  </si>
  <si>
    <t>LAMINAR</t>
  </si>
  <si>
    <t>Y=0</t>
  </si>
  <si>
    <t>Y=-3 mm</t>
  </si>
  <si>
    <t>Y=-6 mm</t>
  </si>
  <si>
    <t>Y=-9 mm</t>
  </si>
  <si>
    <t>Y=-12 mm</t>
  </si>
  <si>
    <t>Y=-15 mm</t>
  </si>
  <si>
    <t>Y=-18 mm</t>
  </si>
  <si>
    <t>Y=-21 mm</t>
  </si>
  <si>
    <t>Y=-24 mm</t>
  </si>
  <si>
    <t>Y=-27 mm</t>
  </si>
  <si>
    <t>Y=-30 mm</t>
  </si>
  <si>
    <t>Y=-33 mm</t>
  </si>
  <si>
    <t>Y=-36 mm</t>
  </si>
  <si>
    <t>Y=-39 mm</t>
  </si>
  <si>
    <t>Y=-42 mm</t>
  </si>
  <si>
    <t>Y=-45 mm</t>
  </si>
  <si>
    <t>Y=-48 mm</t>
  </si>
  <si>
    <t>Y=-51 mm</t>
  </si>
  <si>
    <t>Y=-54 mm</t>
  </si>
  <si>
    <t>MINIMUM_CROSS_SECTIONAL AREA (mm²)</t>
  </si>
  <si>
    <r>
      <t>Re=4ρ</t>
    </r>
    <r>
      <rPr>
        <b/>
        <vertAlign val="subscript"/>
        <sz val="11"/>
        <color theme="1"/>
        <rFont val="Calibri"/>
        <family val="2"/>
      </rPr>
      <t>air</t>
    </r>
    <r>
      <rPr>
        <b/>
        <sz val="11"/>
        <color theme="1"/>
        <rFont val="Calibri"/>
        <family val="2"/>
      </rPr>
      <t>Q/πµd</t>
    </r>
    <r>
      <rPr>
        <b/>
        <vertAlign val="subscript"/>
        <sz val="11"/>
        <color theme="1"/>
        <rFont val="Calibri"/>
        <family val="2"/>
      </rPr>
      <t>c</t>
    </r>
  </si>
  <si>
    <t>CROSS SECTIONAL AREA (mm²) (oropharyngeal region)</t>
  </si>
  <si>
    <t>A= AVERAGE_CROSS_SECTIONAL AREA (mm²)</t>
  </si>
  <si>
    <t>SCALE FACTORY FOR TETRAHEDRAL MESH=0.65</t>
  </si>
  <si>
    <t>dc (m)</t>
  </si>
  <si>
    <t>V (Oral Airway Volume) cm³</t>
  </si>
  <si>
    <t>DE_E based on PD01 volume</t>
  </si>
  <si>
    <t>8 PRISM LAYERS, TOTAL HEIGHT = 0.2, INITIAL HEIGHT = 0.025</t>
  </si>
  <si>
    <t>TIDAL VOLUME (cm³)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</si>
  <si>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</si>
  <si>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>da (for Q=520 ml/s ; Q=31.2 LPM)</t>
  </si>
  <si>
    <t>Particle size</t>
  </si>
  <si>
    <t>Experiment</t>
  </si>
  <si>
    <t>CFD</t>
  </si>
  <si>
    <t>Oral</t>
  </si>
  <si>
    <t>Throat</t>
  </si>
  <si>
    <r>
      <t xml:space="preserve">3.5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</si>
  <si>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r>
      <t xml:space="preserve">5.2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</si>
  <si>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r>
      <t xml:space="preserve">8.0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</si>
  <si>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r>
      <t xml:space="preserve">10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</si>
  <si>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 xml:space="preserve">NOTE: Flowrate and particle size are different </t>
  </si>
  <si>
    <t>than in experiments.</t>
  </si>
  <si>
    <t>STD</t>
  </si>
  <si>
    <t>Emmett P.C., Aitken R.J., Hannan W.J. (1982)</t>
  </si>
  <si>
    <t>Journal of Aerosol Science 13, 549-560.</t>
  </si>
  <si>
    <t>Minute volume = 10 L/min</t>
  </si>
  <si>
    <t>Average inspiratory flowrate = 20 L/min</t>
  </si>
  <si>
    <t>Flowrate = 18 L/min</t>
  </si>
  <si>
    <t>Tube</t>
  </si>
  <si>
    <t>Inlet Velocity (m/s)</t>
  </si>
  <si>
    <t>Hydraulic Diameter (4V/A) m</t>
  </si>
  <si>
    <r>
      <t>ρ</t>
    </r>
    <r>
      <rPr>
        <b/>
        <vertAlign val="subscript"/>
        <sz val="11"/>
        <color theme="1"/>
        <rFont val="Calibri"/>
        <family val="2"/>
      </rPr>
      <t xml:space="preserve">air   </t>
    </r>
    <r>
      <rPr>
        <b/>
        <sz val="11"/>
        <color theme="1"/>
        <rFont val="Calibri"/>
        <family val="2"/>
      </rPr>
      <t>(kg/m³)</t>
    </r>
  </si>
  <si>
    <r>
      <t>Re=ρ</t>
    </r>
    <r>
      <rPr>
        <b/>
        <vertAlign val="subscript"/>
        <sz val="11"/>
        <color theme="1"/>
        <rFont val="Calibri"/>
        <family val="2"/>
      </rPr>
      <t>air</t>
    </r>
    <r>
      <rPr>
        <b/>
        <sz val="11"/>
        <color theme="1"/>
        <rFont val="Calibri"/>
        <family val="2"/>
      </rPr>
      <t>d</t>
    </r>
    <r>
      <rPr>
        <b/>
        <vertAlign val="subscript"/>
        <sz val="11"/>
        <color theme="1"/>
        <rFont val="Calibri"/>
        <family val="2"/>
      </rPr>
      <t>p</t>
    </r>
    <r>
      <rPr>
        <b/>
        <sz val="11"/>
        <color theme="1"/>
        <rFont val="Calibri"/>
        <family val="2"/>
      </rPr>
      <t>U/µ (Reynolds number based on particle  diameter)</t>
    </r>
  </si>
  <si>
    <t>µ (kg/m.sec)</t>
  </si>
  <si>
    <t>TOTAL DEPOSITION (%) Excluding Mouthpiece &amp; Tube Deposition</t>
  </si>
  <si>
    <t>Entire TUBE added to the MOUTHPIECE</t>
  </si>
  <si>
    <t xml:space="preserve">LAMINAR </t>
  </si>
  <si>
    <t>Q=45 LPM</t>
  </si>
  <si>
    <t>Q=18 LPM</t>
  </si>
  <si>
    <t>BOUNDARY CONDITION "REFLECT" FOR BOTH TUBE AND MOUTHPIECE (INSTEAD OF "TRAP")</t>
  </si>
  <si>
    <t>Q=45LPM</t>
  </si>
  <si>
    <t>Q=18LPM</t>
  </si>
  <si>
    <t>PD03</t>
  </si>
  <si>
    <t>PD02</t>
  </si>
  <si>
    <t>Q (LPM)=</t>
  </si>
  <si>
    <t>Q(cm³/s)=</t>
  </si>
  <si>
    <t>PD08</t>
  </si>
  <si>
    <r>
      <t>18LPM &amp;1</t>
    </r>
    <r>
      <rPr>
        <sz val="11"/>
        <color theme="1"/>
        <rFont val="Calibri"/>
        <family val="2"/>
      </rPr>
      <t>µm</t>
    </r>
  </si>
  <si>
    <r>
      <t>45LPM &amp;1</t>
    </r>
    <r>
      <rPr>
        <sz val="11"/>
        <color theme="1"/>
        <rFont val="Calibri"/>
        <family val="2"/>
      </rPr>
      <t>µm</t>
    </r>
  </si>
  <si>
    <r>
      <t>18LPM &amp;3</t>
    </r>
    <r>
      <rPr>
        <sz val="11"/>
        <color theme="1"/>
        <rFont val="Calibri"/>
        <family val="2"/>
      </rPr>
      <t>µm</t>
    </r>
  </si>
  <si>
    <r>
      <t>45LPM &amp;3</t>
    </r>
    <r>
      <rPr>
        <sz val="11"/>
        <color theme="1"/>
        <rFont val="Calibri"/>
        <family val="2"/>
      </rPr>
      <t>µm</t>
    </r>
  </si>
  <si>
    <t>Inlet Mouth Pressure (Pa)</t>
  </si>
  <si>
    <t>PD20</t>
  </si>
  <si>
    <t>ΔP (Pa) - Transoral Pressure Drop</t>
  </si>
  <si>
    <t>Y=-57 mm</t>
  </si>
  <si>
    <t>Y=-60 mm</t>
  </si>
  <si>
    <t>Y=-63 mm</t>
  </si>
  <si>
    <t>Y=+6 mm</t>
  </si>
  <si>
    <t>Y=+3 mm</t>
  </si>
  <si>
    <t>Y=0 mm</t>
  </si>
  <si>
    <t>Y=-41 mm</t>
  </si>
  <si>
    <t>Y=-44 mm</t>
  </si>
  <si>
    <t>Y=-47 mm</t>
  </si>
  <si>
    <t>Y=-50 mm</t>
  </si>
  <si>
    <t>Y=-53 mm</t>
  </si>
  <si>
    <t>Y=-56 mm</t>
  </si>
  <si>
    <t>Y=-59 mm</t>
  </si>
  <si>
    <t>Y=-62 mm</t>
  </si>
  <si>
    <t>Y=-65 mm</t>
  </si>
  <si>
    <t>Y=-68 mm</t>
  </si>
  <si>
    <t>Y=-71 mm</t>
  </si>
  <si>
    <t>Subject ID (JAS)</t>
  </si>
  <si>
    <t>Subject ID:</t>
  </si>
  <si>
    <t>DOB</t>
  </si>
  <si>
    <t>Age</t>
  </si>
  <si>
    <t>Weight (lb)</t>
  </si>
  <si>
    <t>Weight (kg)</t>
  </si>
  <si>
    <t>Height (in)</t>
  </si>
  <si>
    <t>Height (cm)</t>
  </si>
  <si>
    <t>BMI</t>
  </si>
  <si>
    <t>Health Condition</t>
  </si>
  <si>
    <t>H1</t>
  </si>
  <si>
    <t>Normal</t>
  </si>
  <si>
    <t>H2</t>
  </si>
  <si>
    <t>H3</t>
  </si>
  <si>
    <t>PD04</t>
  </si>
  <si>
    <t>H4</t>
  </si>
  <si>
    <t>H5</t>
  </si>
  <si>
    <t>H6</t>
  </si>
  <si>
    <t>H7</t>
  </si>
  <si>
    <t>PD21</t>
  </si>
  <si>
    <t>COPD1</t>
  </si>
  <si>
    <t>PD09</t>
  </si>
  <si>
    <t>COPD (Mod)</t>
  </si>
  <si>
    <t>COPD2</t>
  </si>
  <si>
    <t>PD10</t>
  </si>
  <si>
    <t>COPD3</t>
  </si>
  <si>
    <t>PD13</t>
  </si>
  <si>
    <t>COPD4</t>
  </si>
  <si>
    <t>PD19</t>
  </si>
  <si>
    <t>COPD5</t>
  </si>
  <si>
    <t>PD25</t>
  </si>
  <si>
    <t>COPD6</t>
  </si>
  <si>
    <t>PD27</t>
  </si>
  <si>
    <t>COPD (Mild)</t>
  </si>
  <si>
    <t>Volume (mm³)</t>
  </si>
  <si>
    <t>Surface Area (mm²)</t>
  </si>
  <si>
    <t>Average cross-sectional area (mm²)</t>
  </si>
  <si>
    <t>Minimum cross-sectional area (mm²)</t>
  </si>
  <si>
    <t>Y=+9 mm</t>
  </si>
  <si>
    <t>Y=+12 mm</t>
  </si>
  <si>
    <t>Y=+15 mm</t>
  </si>
  <si>
    <t>Y=-44mm</t>
  </si>
  <si>
    <t>Y=+18 mm</t>
  </si>
  <si>
    <t>Y=+21 mm</t>
  </si>
  <si>
    <t>Y=+24 mm</t>
  </si>
  <si>
    <t>Y=-66 mm</t>
  </si>
  <si>
    <t>Y=-69 mm</t>
  </si>
  <si>
    <t>Y=-74 mm</t>
  </si>
  <si>
    <t>SUBJECTS</t>
  </si>
  <si>
    <t>PD01-18LPM</t>
  </si>
  <si>
    <t>PD01-45LPM</t>
  </si>
  <si>
    <t>PD07-18LPM</t>
  </si>
  <si>
    <t>PD07-45LPM</t>
  </si>
  <si>
    <t>AVERAGE</t>
  </si>
  <si>
    <t>STANDARD DEVIATION</t>
  </si>
  <si>
    <t>AVERAGE IMPACTION PARAMETER</t>
  </si>
  <si>
    <t>TOTAL DEPOSITION FRACTION (%)</t>
  </si>
  <si>
    <t>AVERAGE MODIFIED IMPACTION PARAMETER</t>
  </si>
  <si>
    <t>PD03-18LPM</t>
  </si>
  <si>
    <t>PD03-45LPM</t>
  </si>
  <si>
    <t>PD02-18LPM</t>
  </si>
  <si>
    <t>PD02-45LPM</t>
  </si>
  <si>
    <t>PD08-18LPM</t>
  </si>
  <si>
    <t>PD08-45LPM</t>
  </si>
  <si>
    <t>PD20-18LPM</t>
  </si>
  <si>
    <t>PD20-45LPM</t>
  </si>
  <si>
    <t>PD21-18LPM</t>
  </si>
  <si>
    <t>PD21-45LPM</t>
  </si>
  <si>
    <t>PD09-18LPM</t>
  </si>
  <si>
    <t>PD09-45LPM</t>
  </si>
  <si>
    <t>PD19-18LPM</t>
  </si>
  <si>
    <t>PD19-45LPM</t>
  </si>
  <si>
    <t>PD10-18LPM</t>
  </si>
  <si>
    <t>PD10-45LPM</t>
  </si>
  <si>
    <t>AVERAGE (at Q=18 LPM)</t>
  </si>
  <si>
    <t>PD13-18LPM</t>
  </si>
  <si>
    <t>PD13-45LPM</t>
  </si>
  <si>
    <t>AVERAGE (at Q=45 LPM)</t>
  </si>
  <si>
    <t>AVERAGETOTAL TOTAL DEPOSITION FRACTION (%)</t>
  </si>
  <si>
    <r>
      <t>Inertial Parameter</t>
    </r>
    <r>
      <rPr>
        <b/>
        <sz val="8"/>
        <color rgb="FF000000"/>
        <rFont val="Times New Roman"/>
        <family val="1"/>
      </rPr>
      <t xml:space="preserve">, </t>
    </r>
    <r>
      <rPr>
        <b/>
        <sz val="8"/>
        <color rgb="FF000000"/>
        <rFont val="Arial"/>
        <family val="2"/>
      </rPr>
      <t>d</t>
    </r>
    <r>
      <rPr>
        <b/>
        <vertAlign val="subscript"/>
        <sz val="8"/>
        <color rgb="FF000000"/>
        <rFont val="Arial"/>
        <family val="2"/>
      </rPr>
      <t>a</t>
    </r>
    <r>
      <rPr>
        <b/>
        <vertAlign val="super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Q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Symbol"/>
        <family val="1"/>
        <charset val="2"/>
      </rPr>
      <t>m</t>
    </r>
    <r>
      <rPr>
        <b/>
        <sz val="8"/>
        <color rgb="FF000000"/>
        <rFont val="Arial"/>
        <family val="2"/>
      </rPr>
      <t>m</t>
    </r>
    <r>
      <rPr>
        <b/>
        <vertAlign val="superscript"/>
        <sz val="8"/>
        <color rgb="FF000000"/>
        <rFont val="Arial"/>
        <family val="2"/>
      </rPr>
      <t>2</t>
    </r>
    <r>
      <rPr>
        <b/>
        <sz val="8"/>
        <color rgb="FF000000"/>
        <rFont val="Arial"/>
        <family val="2"/>
      </rPr>
      <t>.L/min)</t>
    </r>
  </si>
  <si>
    <r>
      <t>PARTICLE SIZE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</si>
  <si>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MEDIAN OF 18LPM &amp;1µm</t>
  </si>
  <si>
    <t>MEDIAN OF 45LPM &amp;1µm</t>
  </si>
  <si>
    <t>MEDIAN OF 18LPM &amp;3µm</t>
  </si>
  <si>
    <t>MEDIAN OF 45LPM &amp;3µm</t>
  </si>
  <si>
    <t>A= AVERAGE_CROSS_SECTIONAL AREA (m²)</t>
  </si>
  <si>
    <t>MINIMUM_CROSS_SECTIONAL AREA (m²)</t>
  </si>
  <si>
    <t>dc=√A (mm) (root of average cross-sectional area)</t>
  </si>
  <si>
    <t>dc=√A (m) (root of average cross-sectional area)</t>
  </si>
  <si>
    <t>dc=√A (mm) (root of minimum cross-sectional area)</t>
  </si>
  <si>
    <t>dc=√A (m) (root of minimum cross-sectional area)</t>
  </si>
  <si>
    <r>
      <t>STK (based on 2</t>
    </r>
    <r>
      <rPr>
        <b/>
        <sz val="11"/>
        <color theme="1"/>
        <rFont val="Calibri"/>
        <family val="2"/>
      </rPr>
      <t>ρ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^2Q C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/ 9</t>
    </r>
    <r>
      <rPr>
        <b/>
        <sz val="11"/>
        <color theme="1"/>
        <rFont val="Calibri"/>
        <family val="2"/>
      </rPr>
      <t>µπdc^3)</t>
    </r>
    <r>
      <rPr>
        <b/>
        <sz val="11"/>
        <color theme="1"/>
        <rFont val="Calibri"/>
        <family val="2"/>
        <scheme val="minor"/>
      </rPr>
      <t xml:space="preserve"> ; dc=root of minimum cross-sectional area</t>
    </r>
  </si>
  <si>
    <t>dc=√A (mm)  (root of average cross-sectional area)</t>
  </si>
  <si>
    <t>dc=√A (m)  (root of average cross-sectional area)</t>
  </si>
  <si>
    <r>
      <t>18LPM &amp;10</t>
    </r>
    <r>
      <rPr>
        <sz val="11"/>
        <color theme="1"/>
        <rFont val="Calibri"/>
        <family val="2"/>
      </rPr>
      <t>µm</t>
    </r>
  </si>
  <si>
    <r>
      <t>45LPM &amp;10</t>
    </r>
    <r>
      <rPr>
        <sz val="11"/>
        <color theme="1"/>
        <rFont val="Calibri"/>
        <family val="2"/>
      </rPr>
      <t>µm</t>
    </r>
  </si>
  <si>
    <t>MEDIAN OF 18LPM &amp;10µm</t>
  </si>
  <si>
    <t>MEDIAN OF 45LPM &amp;10µm</t>
  </si>
  <si>
    <t>Stk Number based on dc=square root of average cross-sectional area</t>
  </si>
  <si>
    <t>Y=-72 mm</t>
  </si>
  <si>
    <t>Y=-75 mm</t>
  </si>
  <si>
    <t>Stk Number based on dc=square root of minimum cross-sectional area</t>
  </si>
  <si>
    <t>Stk Number based on dc=Hydraulic Diameter (4V/A)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</si>
</sst>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8"/>
      <color rgb="FF000000"/>
      <name val="Times New Roman"/>
      <family val="1"/>
    </font>
    <font>
      <b/>
      <sz val="8"/>
      <color rgb="FF000000"/>
      <name val="Symbol"/>
      <family val="1"/>
      <charset val="2"/>
    </font>
    <font>
      <b/>
      <sz val="8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  <font>
      <b/>
      <sz val="8"/>
      <color rgb="FF000000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10" fontId="0" fillId="0" borderId="0" xfId="0" applyNumberFormat="1"/>
    <xf numFmtId="0" fontId="26" fillId="0" borderId="0" xfId="0" applyFont="1"/>
    <xf numFmtId="0" fontId="16" fillId="0" borderId="0" xfId="0" applyFont="1"/>
    <xf numFmtId="0" fontId="0" fillId="0" borderId="0" xfId="0"/>
    <xf numFmtId="164" fontId="0" fillId="0" borderId="0" xfId="0" applyNumberFormat="1" applyAlignment="1">
      <alignment horizontal="center"/>
    </xf>
    <xf numFmtId="1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30" fillId="0" borderId="0" xfId="0" applyNumberFormat="1" applyFont="1" applyAlignment="1">
      <alignment horizontal="center"/>
    </xf>
    <xf numFmtId="1" fontId="0" fillId="0" borderId="0" xfId="0" applyNumberFormat="1"/>
    <xf numFmtId="0" fontId="30" fillId="0" borderId="0" xfId="0" applyFont="1" applyAlignment="1">
      <alignment horizontal="left"/>
    </xf>
    <xf numFmtId="0" fontId="0" fillId="0" borderId="10" xfId="0" applyBorder="1"/>
    <xf numFmtId="0" fontId="0" fillId="0" borderId="0" xfId="0" applyBorder="1"/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31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0" fontId="0" fillId="0" borderId="0" xfId="0" applyNumberFormat="1" applyBorder="1"/>
    <xf numFmtId="1" fontId="0" fillId="0" borderId="0" xfId="0" applyNumberFormat="1" applyBorder="1"/>
    <xf numFmtId="165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/>
    <xf numFmtId="11" fontId="0" fillId="0" borderId="0" xfId="0" applyNumberFormat="1" applyBorder="1"/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0" fontId="0" fillId="0" borderId="10" xfId="0" applyNumberFormat="1" applyBorder="1"/>
    <xf numFmtId="0" fontId="33" fillId="0" borderId="10" xfId="0" applyFont="1" applyBorder="1"/>
    <xf numFmtId="0" fontId="34" fillId="0" borderId="10" xfId="0" applyFont="1" applyBorder="1" applyAlignment="1">
      <alignment wrapText="1"/>
    </xf>
    <xf numFmtId="0" fontId="34" fillId="0" borderId="10" xfId="0" applyFont="1" applyBorder="1" applyAlignment="1">
      <alignment horizontal="center" wrapText="1"/>
    </xf>
    <xf numFmtId="0" fontId="35" fillId="0" borderId="10" xfId="0" applyFont="1" applyBorder="1" applyAlignment="1">
      <alignment horizontal="center" wrapText="1"/>
    </xf>
    <xf numFmtId="0" fontId="35" fillId="0" borderId="10" xfId="0" applyFont="1" applyFill="1" applyBorder="1" applyAlignment="1">
      <alignment horizontal="center" wrapText="1"/>
    </xf>
    <xf numFmtId="0" fontId="33" fillId="0" borderId="10" xfId="0" applyFont="1" applyBorder="1" applyAlignment="1">
      <alignment horizontal="center" wrapText="1"/>
    </xf>
    <xf numFmtId="0" fontId="33" fillId="0" borderId="10" xfId="0" applyFont="1" applyBorder="1" applyAlignment="1">
      <alignment horizontal="center"/>
    </xf>
    <xf numFmtId="2" fontId="33" fillId="0" borderId="10" xfId="0" applyNumberFormat="1" applyFont="1" applyBorder="1" applyAlignment="1">
      <alignment horizontal="center"/>
    </xf>
    <xf numFmtId="0" fontId="0" fillId="0" borderId="10" xfId="0" applyFill="1" applyBorder="1"/>
    <xf numFmtId="1" fontId="0" fillId="0" borderId="0" xfId="0" applyNumberFormat="1" applyFont="1"/>
    <xf numFmtId="0" fontId="0" fillId="0" borderId="0" xfId="0" applyFont="1"/>
    <xf numFmtId="10" fontId="0" fillId="0" borderId="0" xfId="0" applyNumberFormat="1" applyFill="1" applyBorder="1"/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  <color rgb="FF3B9395"/>
      <color rgb="FF62ED03"/>
      <color rgb="FFC33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7607174103236"/>
          <c:y val="5.7060367454068242E-2"/>
          <c:w val="0.60292191601049872"/>
          <c:h val="0.80976013414989789"/>
        </c:manualLayout>
      </c:layout>
      <c:barChart>
        <c:barDir val="col"/>
        <c:grouping val="clustered"/>
        <c:varyColors val="0"/>
        <c:ser>
          <c:idx val="0"/>
          <c:order val="0"/>
          <c:tx>
            <c:v>This study @ 18 LPM, 3 um</c:v>
          </c:tx>
          <c:spPr>
            <a:pattFill prst="lgCheck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Lit>
              <c:ptCount val="4"/>
              <c:pt idx="0">
                <c:v>Mouth</c:v>
              </c:pt>
              <c:pt idx="1">
                <c:v> Pharynx</c:v>
              </c:pt>
              <c:pt idx="2">
                <c:v> Larynx</c:v>
              </c:pt>
              <c:pt idx="3">
                <c:v> Trachea</c:v>
              </c:pt>
            </c:strLit>
          </c:cat>
          <c:val>
            <c:numRef>
              <c:f>'EXPERIMENTAL-GRGIC-FINLAY-2004'!$C$20:$F$20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2-4685-9185-F46F13865A6C}"/>
            </c:ext>
          </c:extLst>
        </c:ser>
        <c:ser>
          <c:idx val="1"/>
          <c:order val="1"/>
          <c:tx>
            <c:v>Geometry S1a</c:v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Lit>
              <c:ptCount val="4"/>
              <c:pt idx="0">
                <c:v>Mouth</c:v>
              </c:pt>
              <c:pt idx="1">
                <c:v> Pharynx</c:v>
              </c:pt>
              <c:pt idx="2">
                <c:v> Larynx</c:v>
              </c:pt>
              <c:pt idx="3">
                <c:v> Trachea</c:v>
              </c:pt>
            </c:strLit>
          </c:cat>
          <c:val>
            <c:numRef>
              <c:f>'EXPERIMENTAL-GRGIC-FINLAY-2004'!$C$5:$F$5</c:f>
              <c:numCache>
                <c:formatCode>0.00</c:formatCode>
                <c:ptCount val="4"/>
                <c:pt idx="0">
                  <c:v>0.39</c:v>
                </c:pt>
                <c:pt idx="1">
                  <c:v>0.22</c:v>
                </c:pt>
                <c:pt idx="2">
                  <c:v>0.47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72-4685-9185-F46F13865A6C}"/>
            </c:ext>
          </c:extLst>
        </c:ser>
        <c:ser>
          <c:idx val="3"/>
          <c:order val="2"/>
          <c:tx>
            <c:v>Geometry S3</c:v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Lit>
              <c:ptCount val="4"/>
              <c:pt idx="0">
                <c:v>Mouth</c:v>
              </c:pt>
              <c:pt idx="1">
                <c:v> Pharynx</c:v>
              </c:pt>
              <c:pt idx="2">
                <c:v> Larynx</c:v>
              </c:pt>
              <c:pt idx="3">
                <c:v> Trachea</c:v>
              </c:pt>
            </c:strLit>
          </c:cat>
          <c:val>
            <c:numRef>
              <c:f>'EXPERIMENTAL-GRGIC-FINLAY-2004'!$C$11:$F$11</c:f>
              <c:numCache>
                <c:formatCode>0.00</c:formatCode>
                <c:ptCount val="4"/>
                <c:pt idx="0">
                  <c:v>0.86</c:v>
                </c:pt>
                <c:pt idx="1">
                  <c:v>0.27</c:v>
                </c:pt>
                <c:pt idx="2">
                  <c:v>0.2</c:v>
                </c:pt>
                <c:pt idx="3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72-4685-9185-F46F13865A6C}"/>
            </c:ext>
          </c:extLst>
        </c:ser>
        <c:ser>
          <c:idx val="4"/>
          <c:order val="3"/>
          <c:tx>
            <c:v>Geometry S4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Lit>
              <c:ptCount val="4"/>
              <c:pt idx="0">
                <c:v>Mouth</c:v>
              </c:pt>
              <c:pt idx="1">
                <c:v> Pharynx</c:v>
              </c:pt>
              <c:pt idx="2">
                <c:v> Larynx</c:v>
              </c:pt>
              <c:pt idx="3">
                <c:v> Trachea</c:v>
              </c:pt>
            </c:strLit>
          </c:cat>
          <c:val>
            <c:numRef>
              <c:f>'EXPERIMENTAL-GRGIC-FINLAY-2004'!$C$13:$F$13</c:f>
              <c:numCache>
                <c:formatCode>0.00</c:formatCode>
                <c:ptCount val="4"/>
                <c:pt idx="0">
                  <c:v>0.49</c:v>
                </c:pt>
                <c:pt idx="1">
                  <c:v>0.67</c:v>
                </c:pt>
                <c:pt idx="2">
                  <c:v>0.33</c:v>
                </c:pt>
                <c:pt idx="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72-4685-9185-F46F13865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690368"/>
        <c:axId val="187958400"/>
      </c:barChart>
      <c:catAx>
        <c:axId val="187690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en-US"/>
          </a:p>
        </c:txPr>
        <c:crossAx val="187958400"/>
        <c:crosses val="autoZero"/>
        <c:auto val="1"/>
        <c:lblAlgn val="ctr"/>
        <c:lblOffset val="100"/>
        <c:noMultiLvlLbl val="0"/>
      </c:catAx>
      <c:valAx>
        <c:axId val="18795840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Deposition Efficiency</a:t>
                </a:r>
                <a:r>
                  <a:rPr lang="en-US" sz="1400" baseline="0"/>
                  <a:t> (%)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7777777777777776E-2"/>
              <c:y val="0.1075422863808690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187690368"/>
        <c:crosses val="autoZero"/>
        <c:crossBetween val="between"/>
        <c:majorUnit val="1"/>
        <c:minorUnit val="0.2"/>
      </c:valAx>
    </c:plotArea>
    <c:legend>
      <c:legendPos val="r"/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Mouth deposition</a:t>
            </a:r>
          </a:p>
        </c:rich>
      </c:tx>
      <c:layout>
        <c:manualLayout>
          <c:xMode val="edge"/>
          <c:yMode val="edge"/>
          <c:x val="0.25321213251356095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547455510673332"/>
          <c:y val="6.2708151064450282E-2"/>
          <c:w val="0.49050837903491734"/>
          <c:h val="0.7869371536891222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  <a:ln w="19050">
              <a:solidFill>
                <a:schemeClr val="tx1"/>
              </a:solidFill>
            </a:ln>
          </c:spPr>
          <c:invertIfNegative val="0"/>
          <c:cat>
            <c:strRef>
              <c:f>'EXPERIMENTAL-GRGIC-FINLAY-2004'!$X$3:$X$6</c:f>
              <c:strCache>
                <c:ptCount val="4"/>
                <c:pt idx="0">
                  <c:v>3.5 mm</c:v>
                </c:pt>
                <c:pt idx="1">
                  <c:v>5.2 mm</c:v>
                </c:pt>
                <c:pt idx="2">
                  <c:v>8.0 mm</c:v>
                </c:pt>
                <c:pt idx="3">
                  <c:v>10 mm</c:v>
                </c:pt>
              </c:strCache>
            </c:strRef>
          </c:cat>
          <c:val>
            <c:numRef>
              <c:f>'EXPERIMENTAL-GRGIC-FINLAY-2004'!$AC$3:$AC$6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CFD - This study</c:v>
                </c15:tx>
              </c15:filteredSeriesTitle>
            </c:ext>
            <c:ext xmlns:c16="http://schemas.microsoft.com/office/drawing/2014/chart" uri="{C3380CC4-5D6E-409C-BE32-E72D297353CC}">
              <c16:uniqueId val="{00000000-744B-4DFA-BF11-9B45CDA20390}"/>
            </c:ext>
          </c:extLst>
        </c:ser>
        <c:ser>
          <c:idx val="0"/>
          <c:order val="1"/>
          <c:spPr>
            <a:solidFill>
              <a:schemeClr val="bg1"/>
            </a:solidFill>
            <a:ln w="19050"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('[1]EXPERIMENTAL VALIDATION'!$AQ$12,'[1]EXPERIMENTAL VALIDATION'!$AQ$18,'[1]EXPERIMENTAL VALIDATION'!$AQ$24,'[1]EXPERIMENTAL VALIDATION'!$AQ$30)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0.01</c:v>
                  </c:pt>
                  <c:pt idx="2">
                    <c:v>3.4641016151377567E-2</c:v>
                  </c:pt>
                  <c:pt idx="3">
                    <c:v>6.6583281184793952E-2</c:v>
                  </c:pt>
                </c:numCache>
              </c:numRef>
            </c:plus>
            <c:minus>
              <c:numRef>
                <c:f>('[1]EXPERIMENTAL VALIDATION'!$AQ$12,'[1]EXPERIMENTAL VALIDATION'!$AQ$18,'[1]EXPERIMENTAL VALIDATION'!$AQ$24,'[1]EXPERIMENTAL VALIDATION'!$AQ$30)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0.01</c:v>
                  </c:pt>
                  <c:pt idx="2">
                    <c:v>3.4641016151377567E-2</c:v>
                  </c:pt>
                  <c:pt idx="3">
                    <c:v>6.6583281184793952E-2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cat>
            <c:strRef>
              <c:f>'EXPERIMENTAL-GRGIC-FINLAY-2004'!$X$3:$X$6</c:f>
              <c:strCache>
                <c:ptCount val="4"/>
                <c:pt idx="0">
                  <c:v>3.5 mm</c:v>
                </c:pt>
                <c:pt idx="1">
                  <c:v>5.2 mm</c:v>
                </c:pt>
                <c:pt idx="2">
                  <c:v>8.0 mm</c:v>
                </c:pt>
                <c:pt idx="3">
                  <c:v>10 mm</c:v>
                </c:pt>
              </c:strCache>
            </c:strRef>
          </c:cat>
          <c:val>
            <c:numRef>
              <c:f>'EXPERIMENTAL-GRGIC-FINLAY-2004'!$Y$3:$Y$6</c:f>
              <c:numCache>
                <c:formatCode>0.00</c:formatCode>
                <c:ptCount val="4"/>
                <c:pt idx="0">
                  <c:v>0.01</c:v>
                </c:pt>
                <c:pt idx="1">
                  <c:v>0.01</c:v>
                </c:pt>
                <c:pt idx="2">
                  <c:v>0.06</c:v>
                </c:pt>
                <c:pt idx="3">
                  <c:v>0.09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Experiment -</c:v>
                </c15:tx>
              </c15:filteredSeriesTitle>
            </c:ext>
            <c:ext xmlns:c16="http://schemas.microsoft.com/office/drawing/2014/chart" uri="{C3380CC4-5D6E-409C-BE32-E72D297353CC}">
              <c16:uniqueId val="{00000001-744B-4DFA-BF11-9B45CDA20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96288"/>
        <c:axId val="214406272"/>
      </c:barChart>
      <c:catAx>
        <c:axId val="21439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en-US"/>
          </a:p>
        </c:txPr>
        <c:crossAx val="214406272"/>
        <c:crosses val="autoZero"/>
        <c:auto val="1"/>
        <c:lblAlgn val="ctr"/>
        <c:lblOffset val="100"/>
        <c:noMultiLvlLbl val="0"/>
      </c:catAx>
      <c:valAx>
        <c:axId val="214406272"/>
        <c:scaling>
          <c:orientation val="minMax"/>
          <c:max val="0.60000000000000009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Deposition efficiency (%)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1086533974919801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en-US"/>
          </a:p>
        </c:txPr>
        <c:crossAx val="214396288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65837885943068131"/>
          <c:y val="0.31981955380577426"/>
          <c:w val="0.21975077523182945"/>
          <c:h val="0.21221274424030329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Throat deposition</a:t>
            </a:r>
          </a:p>
        </c:rich>
      </c:tx>
      <c:layout>
        <c:manualLayout>
          <c:xMode val="edge"/>
          <c:yMode val="edge"/>
          <c:x val="0.25321213251356095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547455510673332"/>
          <c:y val="6.2708151064450282E-2"/>
          <c:w val="0.49050837903491734"/>
          <c:h val="0.7869371536891222"/>
        </c:manualLayout>
      </c:layout>
      <c:barChart>
        <c:barDir val="col"/>
        <c:grouping val="clustered"/>
        <c:varyColors val="0"/>
        <c:ser>
          <c:idx val="1"/>
          <c:order val="0"/>
          <c:tx>
            <c:v>CFD - This study</c:v>
          </c:tx>
          <c:spPr>
            <a:solidFill>
              <a:schemeClr val="tx1"/>
            </a:solidFill>
            <a:ln w="19050">
              <a:solidFill>
                <a:schemeClr val="tx1"/>
              </a:solidFill>
            </a:ln>
          </c:spPr>
          <c:invertIfNegative val="0"/>
          <c:cat>
            <c:strRef>
              <c:f>'EXPERIMENTAL-GRGIC-FINLAY-2004'!$X$3:$X$6</c:f>
              <c:strCache>
                <c:ptCount val="4"/>
                <c:pt idx="0">
                  <c:v>3.5 mm</c:v>
                </c:pt>
                <c:pt idx="1">
                  <c:v>5.2 mm</c:v>
                </c:pt>
                <c:pt idx="2">
                  <c:v>8.0 mm</c:v>
                </c:pt>
                <c:pt idx="3">
                  <c:v>10 mm</c:v>
                </c:pt>
              </c:strCache>
            </c:strRef>
          </c:cat>
          <c:val>
            <c:numRef>
              <c:f>'EXPERIMENTAL-GRGIC-FINLAY-2004'!$AD$3:$AD$6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4-4CAA-8178-D1E57D050F29}"/>
            </c:ext>
          </c:extLst>
        </c:ser>
        <c:ser>
          <c:idx val="0"/>
          <c:order val="1"/>
          <c:tx>
            <c:v>Experiment -</c:v>
          </c:tx>
          <c:spPr>
            <a:solidFill>
              <a:schemeClr val="bg1"/>
            </a:solidFill>
            <a:ln w="19050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('[1]EXPERIMENTAL VALIDATION'!$AR$12,'[1]EXPERIMENTAL VALIDATION'!$AR$18,'[1]EXPERIMENTAL VALIDATION'!$AR$24,'[1]EXPERIMENTAL VALIDATION'!$AR$30)</c:f>
                <c:numCache>
                  <c:formatCode>General</c:formatCode>
                  <c:ptCount val="4"/>
                  <c:pt idx="0">
                    <c:v>0.13650396819628846</c:v>
                  </c:pt>
                  <c:pt idx="1">
                    <c:v>8.3864970836060801E-2</c:v>
                  </c:pt>
                  <c:pt idx="2">
                    <c:v>5.5075705472861516E-2</c:v>
                  </c:pt>
                  <c:pt idx="3">
                    <c:v>5.5677643628300889E-2</c:v>
                  </c:pt>
                </c:numCache>
              </c:numRef>
            </c:plus>
            <c:minus>
              <c:numRef>
                <c:f>('[1]EXPERIMENTAL VALIDATION'!$AR$12,'[1]EXPERIMENTAL VALIDATION'!$AR$18,'[1]EXPERIMENTAL VALIDATION'!$AR$24,'[1]EXPERIMENTAL VALIDATION'!$AR$30)</c:f>
                <c:numCache>
                  <c:formatCode>General</c:formatCode>
                  <c:ptCount val="4"/>
                  <c:pt idx="0">
                    <c:v>0.13650396819628846</c:v>
                  </c:pt>
                  <c:pt idx="1">
                    <c:v>8.3864970836060801E-2</c:v>
                  </c:pt>
                  <c:pt idx="2">
                    <c:v>5.5075705472861516E-2</c:v>
                  </c:pt>
                  <c:pt idx="3">
                    <c:v>5.5677643628300889E-2</c:v>
                  </c:pt>
                </c:numCache>
              </c:numRef>
            </c:minus>
          </c:errBars>
          <c:cat>
            <c:strRef>
              <c:f>'EXPERIMENTAL-GRGIC-FINLAY-2004'!$X$3:$X$6</c:f>
              <c:strCache>
                <c:ptCount val="4"/>
                <c:pt idx="0">
                  <c:v>3.5 mm</c:v>
                </c:pt>
                <c:pt idx="1">
                  <c:v>5.2 mm</c:v>
                </c:pt>
                <c:pt idx="2">
                  <c:v>8.0 mm</c:v>
                </c:pt>
                <c:pt idx="3">
                  <c:v>10 mm</c:v>
                </c:pt>
              </c:strCache>
            </c:strRef>
          </c:cat>
          <c:val>
            <c:numRef>
              <c:f>'EXPERIMENTAL-GRGIC-FINLAY-2004'!$Z$3:$Z$6</c:f>
              <c:numCache>
                <c:formatCode>0.00</c:formatCode>
                <c:ptCount val="4"/>
                <c:pt idx="0">
                  <c:v>0.09</c:v>
                </c:pt>
                <c:pt idx="1">
                  <c:v>0.1</c:v>
                </c:pt>
                <c:pt idx="2">
                  <c:v>0.42</c:v>
                </c:pt>
                <c:pt idx="3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4-4CAA-8178-D1E57D050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40576"/>
        <c:axId val="214450560"/>
      </c:barChart>
      <c:catAx>
        <c:axId val="21444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en-US"/>
          </a:p>
        </c:txPr>
        <c:crossAx val="214450560"/>
        <c:crosses val="autoZero"/>
        <c:auto val="1"/>
        <c:lblAlgn val="ctr"/>
        <c:lblOffset val="100"/>
        <c:noMultiLvlLbl val="0"/>
      </c:catAx>
      <c:valAx>
        <c:axId val="214450560"/>
        <c:scaling>
          <c:orientation val="minMax"/>
          <c:max val="0.60000000000000009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Deposition efficiency (%)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1086533974919801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en-US"/>
          </a:p>
        </c:txPr>
        <c:crossAx val="214440576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65837885943068131"/>
          <c:y val="0.31981955380577426"/>
          <c:w val="0.21975077523182945"/>
          <c:h val="0.21221274424030329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354923376513419E-2"/>
          <c:y val="2.9457985001660168E-2"/>
          <c:w val="0.60523562780458895"/>
          <c:h val="0.81437152756631048"/>
        </c:manualLayout>
      </c:layout>
      <c:scatterChart>
        <c:scatterStyle val="lineMarker"/>
        <c:varyColors val="0"/>
        <c:ser>
          <c:idx val="0"/>
          <c:order val="0"/>
          <c:tx>
            <c:v>All Subjects-18LPM</c:v>
          </c:tx>
          <c:spPr>
            <a:ln w="28575">
              <a:solidFill>
                <a:srgbClr val="0070C0"/>
              </a:solidFill>
            </a:ln>
          </c:spPr>
          <c:marker>
            <c:symbol val="diamond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AVERAGE_ALL_DATA!$B$135:$AE$135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AVERAGE_ALL_DATA!$B$130:$AE$130</c:f>
              <c:numCache>
                <c:formatCode>0.00%</c:formatCode>
                <c:ptCount val="30"/>
                <c:pt idx="0">
                  <c:v>1.1625733963636364E-2</c:v>
                </c:pt>
                <c:pt idx="1">
                  <c:v>1.4448996036363636E-2</c:v>
                </c:pt>
                <c:pt idx="2">
                  <c:v>3.4475191027272728E-2</c:v>
                </c:pt>
                <c:pt idx="3">
                  <c:v>8.8714547827272727E-2</c:v>
                </c:pt>
                <c:pt idx="4">
                  <c:v>0.18189431279090912</c:v>
                </c:pt>
                <c:pt idx="5">
                  <c:v>0.29740005540909092</c:v>
                </c:pt>
                <c:pt idx="6">
                  <c:v>0.41806901453636358</c:v>
                </c:pt>
                <c:pt idx="7">
                  <c:v>0.53446303872727274</c:v>
                </c:pt>
                <c:pt idx="8">
                  <c:v>0.61955984472727266</c:v>
                </c:pt>
                <c:pt idx="9">
                  <c:v>0.70417204228181818</c:v>
                </c:pt>
                <c:pt idx="10">
                  <c:v>0.77300798734545462</c:v>
                </c:pt>
                <c:pt idx="11">
                  <c:v>0.82584992210909103</c:v>
                </c:pt>
                <c:pt idx="12">
                  <c:v>0.86233524678181828</c:v>
                </c:pt>
                <c:pt idx="13">
                  <c:v>0.89135917581818169</c:v>
                </c:pt>
                <c:pt idx="14">
                  <c:v>0.91996119229999995</c:v>
                </c:pt>
                <c:pt idx="15">
                  <c:v>0.94314781581818175</c:v>
                </c:pt>
                <c:pt idx="16">
                  <c:v>0.96245958654545449</c:v>
                </c:pt>
                <c:pt idx="17">
                  <c:v>0.97459712129999976</c:v>
                </c:pt>
                <c:pt idx="18">
                  <c:v>0.98352934809090908</c:v>
                </c:pt>
                <c:pt idx="19">
                  <c:v>0.98900210162727265</c:v>
                </c:pt>
                <c:pt idx="20">
                  <c:v>0.99274554819999994</c:v>
                </c:pt>
                <c:pt idx="21">
                  <c:v>0.99531985900909092</c:v>
                </c:pt>
                <c:pt idx="22">
                  <c:v>0.99675518749999981</c:v>
                </c:pt>
                <c:pt idx="23">
                  <c:v>0.99742685192727276</c:v>
                </c:pt>
                <c:pt idx="24">
                  <c:v>0.99792072368181806</c:v>
                </c:pt>
                <c:pt idx="25">
                  <c:v>0.99846446980000003</c:v>
                </c:pt>
                <c:pt idx="26">
                  <c:v>0.99877404469090902</c:v>
                </c:pt>
                <c:pt idx="27">
                  <c:v>0.99906829329090907</c:v>
                </c:pt>
                <c:pt idx="28">
                  <c:v>0.99964885412727289</c:v>
                </c:pt>
                <c:pt idx="29">
                  <c:v>0.99992270347272727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3-497E-9E08-5C61AAB35FD4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13-497E-9E08-5C61AAB35FD4}"/>
            </c:ext>
          </c:extLst>
        </c:ser>
        <c:ser>
          <c:idx val="4"/>
          <c:order val="2"/>
          <c:tx>
            <c:v>All Subjects-45LPM</c:v>
          </c:tx>
          <c:spPr>
            <a:ln w="22225">
              <a:solidFill>
                <a:srgbClr val="FF0000"/>
              </a:solidFill>
            </a:ln>
          </c:spPr>
          <c:marker>
            <c:symbol val="diamond"/>
            <c:size val="5"/>
            <c:spPr>
              <a:noFill/>
              <a:ln w="15875">
                <a:solidFill>
                  <a:srgbClr val="FF0000"/>
                </a:solidFill>
              </a:ln>
            </c:spPr>
          </c:marker>
          <c:xVal>
            <c:numRef>
              <c:f>AVERAGE_ALL_DATA!$B$137:$AE$137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AVERAGE_ALL_DATA!$B$132:$AE$132</c:f>
              <c:numCache>
                <c:formatCode>0.00%</c:formatCode>
                <c:ptCount val="30"/>
                <c:pt idx="0">
                  <c:v>2.3872029363636364E-2</c:v>
                </c:pt>
                <c:pt idx="1">
                  <c:v>5.8618355709090908E-2</c:v>
                </c:pt>
                <c:pt idx="2">
                  <c:v>0.19227480291818183</c:v>
                </c:pt>
                <c:pt idx="3">
                  <c:v>0.37693803288181815</c:v>
                </c:pt>
                <c:pt idx="4">
                  <c:v>0.55080560804545453</c:v>
                </c:pt>
                <c:pt idx="5">
                  <c:v>0.68236164967272728</c:v>
                </c:pt>
                <c:pt idx="6">
                  <c:v>0.77616952116363647</c:v>
                </c:pt>
                <c:pt idx="7">
                  <c:v>0.84667970122727254</c:v>
                </c:pt>
                <c:pt idx="8">
                  <c:v>0.9006387855818182</c:v>
                </c:pt>
                <c:pt idx="9">
                  <c:v>0.93552701791818182</c:v>
                </c:pt>
                <c:pt idx="10">
                  <c:v>0.96136487955454542</c:v>
                </c:pt>
                <c:pt idx="11">
                  <c:v>0.97730319679090916</c:v>
                </c:pt>
                <c:pt idx="12">
                  <c:v>0.98610762872727264</c:v>
                </c:pt>
                <c:pt idx="13">
                  <c:v>0.98838597881818169</c:v>
                </c:pt>
                <c:pt idx="14">
                  <c:v>0.99095312409090919</c:v>
                </c:pt>
                <c:pt idx="15">
                  <c:v>0.99387769259999992</c:v>
                </c:pt>
                <c:pt idx="16">
                  <c:v>0.99543130711818162</c:v>
                </c:pt>
                <c:pt idx="17">
                  <c:v>0.99701692913636364</c:v>
                </c:pt>
                <c:pt idx="18">
                  <c:v>0.99783718361818186</c:v>
                </c:pt>
                <c:pt idx="19">
                  <c:v>0.99902927671818176</c:v>
                </c:pt>
                <c:pt idx="20">
                  <c:v>0.99884114528181811</c:v>
                </c:pt>
                <c:pt idx="21">
                  <c:v>0.99806228369999983</c:v>
                </c:pt>
                <c:pt idx="22">
                  <c:v>0.99889276929090909</c:v>
                </c:pt>
                <c:pt idx="23">
                  <c:v>0.99954032799090908</c:v>
                </c:pt>
                <c:pt idx="24">
                  <c:v>0.9997590404090908</c:v>
                </c:pt>
                <c:pt idx="25">
                  <c:v>0.99978332260000013</c:v>
                </c:pt>
                <c:pt idx="26">
                  <c:v>0.99993466628181804</c:v>
                </c:pt>
                <c:pt idx="27">
                  <c:v>0.99994454714545455</c:v>
                </c:pt>
                <c:pt idx="28">
                  <c:v>0.9999781228818182</c:v>
                </c:pt>
                <c:pt idx="29">
                  <c:v>0.9999999954090909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13-497E-9E08-5C61AAB35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TOTAL DEPOSITION FRACTION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PD01_18LPM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'PD01-18LPM'!$B$33:$AE$33</c:f>
              <c:numCache>
                <c:formatCode>0.00E+00</c:formatCode>
                <c:ptCount val="30"/>
                <c:pt idx="0" formatCode="General">
                  <c:v>3.5369555622869337E-4</c:v>
                </c:pt>
                <c:pt idx="1">
                  <c:v>1.3125989359895954E-3</c:v>
                </c:pt>
                <c:pt idx="2">
                  <c:v>2.8767101392827067E-3</c:v>
                </c:pt>
                <c:pt idx="3">
                  <c:v>5.0460291661080254E-3</c:v>
                </c:pt>
                <c:pt idx="4">
                  <c:v>7.8205560164655557E-3</c:v>
                </c:pt>
                <c:pt idx="5">
                  <c:v>1.1200290690355292E-2</c:v>
                </c:pt>
                <c:pt idx="6">
                  <c:v>1.5185233187777236E-2</c:v>
                </c:pt>
                <c:pt idx="7">
                  <c:v>1.9775383508731387E-2</c:v>
                </c:pt>
                <c:pt idx="8">
                  <c:v>2.4970741653217748E-2</c:v>
                </c:pt>
                <c:pt idx="9">
                  <c:v>3.0771307621236327E-2</c:v>
                </c:pt>
                <c:pt idx="10">
                  <c:v>3.7177081412787104E-2</c:v>
                </c:pt>
                <c:pt idx="11">
                  <c:v>4.4188063027870102E-2</c:v>
                </c:pt>
                <c:pt idx="12">
                  <c:v>5.180425246648529E-2</c:v>
                </c:pt>
                <c:pt idx="13">
                  <c:v>6.0025649728632696E-2</c:v>
                </c:pt>
                <c:pt idx="14">
                  <c:v>6.8852254814312314E-2</c:v>
                </c:pt>
                <c:pt idx="15">
                  <c:v>7.8284067723524128E-2</c:v>
                </c:pt>
                <c:pt idx="16">
                  <c:v>8.8321088456268154E-2</c:v>
                </c:pt>
                <c:pt idx="17">
                  <c:v>9.8963317012544405E-2</c:v>
                </c:pt>
                <c:pt idx="18">
                  <c:v>0.11021075339235287</c:v>
                </c:pt>
                <c:pt idx="19">
                  <c:v>0.12206339759569354</c:v>
                </c:pt>
                <c:pt idx="20">
                  <c:v>0.13452124962256637</c:v>
                </c:pt>
                <c:pt idx="21">
                  <c:v>0.14758430947297144</c:v>
                </c:pt>
                <c:pt idx="22">
                  <c:v>0.16125257714690872</c:v>
                </c:pt>
                <c:pt idx="23">
                  <c:v>0.17552605264437826</c:v>
                </c:pt>
                <c:pt idx="24">
                  <c:v>0.19040473596537996</c:v>
                </c:pt>
                <c:pt idx="25">
                  <c:v>0.20588862710991382</c:v>
                </c:pt>
                <c:pt idx="26">
                  <c:v>0.22197772607798</c:v>
                </c:pt>
                <c:pt idx="27">
                  <c:v>0.23867203286957828</c:v>
                </c:pt>
                <c:pt idx="28">
                  <c:v>0.25597154748470879</c:v>
                </c:pt>
                <c:pt idx="29">
                  <c:v>0.27387626992337155</c:v>
                </c:pt>
              </c:numCache>
            </c:numRef>
          </c:xVal>
          <c:yVal>
            <c:numRef>
              <c:f>'PD01-18LPM'!$B$18:$AE$18</c:f>
              <c:numCache>
                <c:formatCode>0.00%</c:formatCode>
                <c:ptCount val="30"/>
                <c:pt idx="0">
                  <c:v>2.5625258000000002E-3</c:v>
                </c:pt>
                <c:pt idx="1">
                  <c:v>3.9909946000000005E-3</c:v>
                </c:pt>
                <c:pt idx="2">
                  <c:v>5.1145658999999996E-3</c:v>
                </c:pt>
                <c:pt idx="3">
                  <c:v>9.6203056999999998E-3</c:v>
                </c:pt>
                <c:pt idx="4">
                  <c:v>1.48565561E-2</c:v>
                </c:pt>
                <c:pt idx="5">
                  <c:v>2.3188999999999998E-2</c:v>
                </c:pt>
                <c:pt idx="6">
                  <c:v>3.8801069000000001E-2</c:v>
                </c:pt>
                <c:pt idx="7">
                  <c:v>6.1992392E-2</c:v>
                </c:pt>
                <c:pt idx="8">
                  <c:v>0.10590651399999999</c:v>
                </c:pt>
                <c:pt idx="9">
                  <c:v>0.20714138000000001</c:v>
                </c:pt>
                <c:pt idx="10">
                  <c:v>0.32812181999999995</c:v>
                </c:pt>
                <c:pt idx="11">
                  <c:v>0.44697054000000003</c:v>
                </c:pt>
                <c:pt idx="12">
                  <c:v>0.54627822000000004</c:v>
                </c:pt>
                <c:pt idx="13">
                  <c:v>0.61700159999999993</c:v>
                </c:pt>
                <c:pt idx="14">
                  <c:v>0.70410587999999996</c:v>
                </c:pt>
                <c:pt idx="15">
                  <c:v>0.77620919999999993</c:v>
                </c:pt>
                <c:pt idx="16">
                  <c:v>0.85263915000000001</c:v>
                </c:pt>
                <c:pt idx="17">
                  <c:v>0.89490581999999996</c:v>
                </c:pt>
                <c:pt idx="18">
                  <c:v>0.93135230000000002</c:v>
                </c:pt>
                <c:pt idx="19">
                  <c:v>0.95222735000000003</c:v>
                </c:pt>
                <c:pt idx="20">
                  <c:v>0.96949691999999998</c:v>
                </c:pt>
                <c:pt idx="21">
                  <c:v>0.98744061999999999</c:v>
                </c:pt>
                <c:pt idx="22">
                  <c:v>0.99274207899999989</c:v>
                </c:pt>
                <c:pt idx="23">
                  <c:v>0.99492773299999993</c:v>
                </c:pt>
                <c:pt idx="24">
                  <c:v>0.99585020399999991</c:v>
                </c:pt>
                <c:pt idx="25">
                  <c:v>0.99800464099999997</c:v>
                </c:pt>
                <c:pt idx="26">
                  <c:v>0.99909676699999994</c:v>
                </c:pt>
                <c:pt idx="27">
                  <c:v>0.99988489000000003</c:v>
                </c:pt>
                <c:pt idx="28">
                  <c:v>0.99988261080000007</c:v>
                </c:pt>
                <c:pt idx="29">
                  <c:v>0.99999996099999999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4-4335-A35E-C76F7F161BA1}"/>
            </c:ext>
          </c:extLst>
        </c:ser>
        <c:ser>
          <c:idx val="1"/>
          <c:order val="1"/>
          <c:tx>
            <c:v>PD01-45LPM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0000"/>
                </a:solidFill>
              </a:ln>
            </c:spPr>
          </c:marker>
          <c:xVal>
            <c:numRef>
              <c:f>PD01_45LPM!$B$33:$AE$33</c:f>
              <c:numCache>
                <c:formatCode>0.00E+00</c:formatCode>
                <c:ptCount val="30"/>
                <c:pt idx="0" formatCode="General">
                  <c:v>8.8423889057173363E-4</c:v>
                </c:pt>
                <c:pt idx="1">
                  <c:v>3.2814973399739882E-3</c:v>
                </c:pt>
                <c:pt idx="2">
                  <c:v>7.1917753482067682E-3</c:v>
                </c:pt>
                <c:pt idx="3">
                  <c:v>1.2615072915270064E-2</c:v>
                </c:pt>
                <c:pt idx="4">
                  <c:v>1.955139004116389E-2</c:v>
                </c:pt>
                <c:pt idx="5">
                  <c:v>2.8000726725888232E-2</c:v>
                </c:pt>
                <c:pt idx="6">
                  <c:v>3.796308296944309E-2</c:v>
                </c:pt>
                <c:pt idx="7">
                  <c:v>4.9438458771828467E-2</c:v>
                </c:pt>
                <c:pt idx="8">
                  <c:v>6.2426854133044378E-2</c:v>
                </c:pt>
                <c:pt idx="9">
                  <c:v>7.6928269053090817E-2</c:v>
                </c:pt>
                <c:pt idx="10">
                  <c:v>9.2942703531967777E-2</c:v>
                </c:pt>
                <c:pt idx="11">
                  <c:v>0.11047015756967526</c:v>
                </c:pt>
                <c:pt idx="12">
                  <c:v>0.12951063116621322</c:v>
                </c:pt>
                <c:pt idx="13">
                  <c:v>0.15006412432158175</c:v>
                </c:pt>
                <c:pt idx="14">
                  <c:v>0.17213063703578077</c:v>
                </c:pt>
                <c:pt idx="15">
                  <c:v>0.19571016930881033</c:v>
                </c:pt>
                <c:pt idx="16">
                  <c:v>0.2208027211406704</c:v>
                </c:pt>
                <c:pt idx="17">
                  <c:v>0.24740829253136101</c:v>
                </c:pt>
                <c:pt idx="18">
                  <c:v>0.27552688348088222</c:v>
                </c:pt>
                <c:pt idx="19">
                  <c:v>0.30515849398923389</c:v>
                </c:pt>
                <c:pt idx="20">
                  <c:v>0.33630312405641594</c:v>
                </c:pt>
                <c:pt idx="21">
                  <c:v>0.36896077368242869</c:v>
                </c:pt>
                <c:pt idx="22">
                  <c:v>0.40313144286727193</c:v>
                </c:pt>
                <c:pt idx="23">
                  <c:v>0.43881513161094565</c:v>
                </c:pt>
                <c:pt idx="24">
                  <c:v>0.47601183991344981</c:v>
                </c:pt>
                <c:pt idx="25">
                  <c:v>0.51472156777478462</c:v>
                </c:pt>
                <c:pt idx="26">
                  <c:v>0.55494431519494991</c:v>
                </c:pt>
                <c:pt idx="27">
                  <c:v>0.59668008217394575</c:v>
                </c:pt>
                <c:pt idx="28">
                  <c:v>0.63992886871177213</c:v>
                </c:pt>
                <c:pt idx="29">
                  <c:v>0.68469067480842893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A4-4335-A35E-C76F7F161BA1}"/>
            </c:ext>
          </c:extLst>
        </c:ser>
        <c:ser>
          <c:idx val="2"/>
          <c:order val="2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BD-4C07-9D48-8192DD4C7740}"/>
            </c:ext>
          </c:extLst>
        </c:ser>
        <c:ser>
          <c:idx val="3"/>
          <c:order val="3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7030A0"/>
                </a:solidFill>
              </a:ln>
            </c:spPr>
          </c:marker>
          <c:xVal>
            <c:numRef>
              <c:f>PD07_45LPM!$B$33:$AE$33</c:f>
              <c:numCache>
                <c:formatCode>General</c:formatCode>
                <c:ptCount val="30"/>
                <c:pt idx="0">
                  <c:v>5.7900482011876493E-4</c:v>
                </c:pt>
                <c:pt idx="1">
                  <c:v>2.1487437357831387E-3</c:v>
                </c:pt>
                <c:pt idx="2">
                  <c:v>4.7092167469931232E-3</c:v>
                </c:pt>
                <c:pt idx="3">
                  <c:v>8.2604238537487152E-3</c:v>
                </c:pt>
                <c:pt idx="4">
                  <c:v>1.2802365056049918E-2</c:v>
                </c:pt>
                <c:pt idx="5">
                  <c:v>1.8335040353896732E-2</c:v>
                </c:pt>
                <c:pt idx="6">
                  <c:v>2.4858449747289145E-2</c:v>
                </c:pt>
                <c:pt idx="7">
                  <c:v>3.2372593236227175E-2</c:v>
                </c:pt>
                <c:pt idx="8">
                  <c:v>4.0877470820710811E-2</c:v>
                </c:pt>
                <c:pt idx="9">
                  <c:v>5.037308250074006E-2</c:v>
                </c:pt>
                <c:pt idx="10">
                  <c:v>6.0859428276314916E-2</c:v>
                </c:pt>
                <c:pt idx="11">
                  <c:v>7.2336508147435405E-2</c:v>
                </c:pt>
                <c:pt idx="12">
                  <c:v>8.4804322114101452E-2</c:v>
                </c:pt>
                <c:pt idx="13">
                  <c:v>9.8262870176313133E-2</c:v>
                </c:pt>
                <c:pt idx="14">
                  <c:v>0.11271215233407043</c:v>
                </c:pt>
                <c:pt idx="15">
                  <c:v>0.12815216858737333</c:v>
                </c:pt>
                <c:pt idx="16">
                  <c:v>0.14458291893622183</c:v>
                </c:pt>
                <c:pt idx="17">
                  <c:v>0.16200440338061595</c:v>
                </c:pt>
                <c:pt idx="18">
                  <c:v>0.18041662192055571</c:v>
                </c:pt>
                <c:pt idx="19">
                  <c:v>0.1998195745560411</c:v>
                </c:pt>
                <c:pt idx="20">
                  <c:v>0.220213261287072</c:v>
                </c:pt>
                <c:pt idx="21">
                  <c:v>0.24159768211364852</c:v>
                </c:pt>
                <c:pt idx="22">
                  <c:v>0.26397283703577074</c:v>
                </c:pt>
                <c:pt idx="23">
                  <c:v>0.28733872605343852</c:v>
                </c:pt>
                <c:pt idx="24">
                  <c:v>0.31169534916665181</c:v>
                </c:pt>
                <c:pt idx="25">
                  <c:v>0.33704270637541084</c:v>
                </c:pt>
                <c:pt idx="26">
                  <c:v>0.36338079767971548</c:v>
                </c:pt>
                <c:pt idx="27">
                  <c:v>0.39070962307956564</c:v>
                </c:pt>
                <c:pt idx="28">
                  <c:v>0.41902918257496152</c:v>
                </c:pt>
                <c:pt idx="29">
                  <c:v>0.44833947616590292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BD-4C07-9D48-8192DD4C7740}"/>
            </c:ext>
          </c:extLst>
        </c:ser>
        <c:ser>
          <c:idx val="4"/>
          <c:order val="4"/>
          <c:tx>
            <c:v>PD03-18LPM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PD03_18LPM!$B$33:$AE$33</c:f>
              <c:numCache>
                <c:formatCode>General</c:formatCode>
                <c:ptCount val="30"/>
                <c:pt idx="0">
                  <c:v>5.2895343088114541E-4</c:v>
                </c:pt>
                <c:pt idx="1">
                  <c:v>1.962998116136106E-3</c:v>
                </c:pt>
                <c:pt idx="2">
                  <c:v>4.3021340557648832E-3</c:v>
                </c:pt>
                <c:pt idx="3">
                  <c:v>7.5463612497674755E-3</c:v>
                </c:pt>
                <c:pt idx="4">
                  <c:v>1.1695679698143885E-2</c:v>
                </c:pt>
                <c:pt idx="5">
                  <c:v>1.6750089400894109E-2</c:v>
                </c:pt>
                <c:pt idx="6">
                  <c:v>2.2709590358018141E-2</c:v>
                </c:pt>
                <c:pt idx="7">
                  <c:v>2.9574182569516001E-2</c:v>
                </c:pt>
                <c:pt idx="8">
                  <c:v>3.7343866035387668E-2</c:v>
                </c:pt>
                <c:pt idx="9">
                  <c:v>4.6018640755633153E-2</c:v>
                </c:pt>
                <c:pt idx="10">
                  <c:v>5.5598506730252462E-2</c:v>
                </c:pt>
                <c:pt idx="11">
                  <c:v>6.6083463959245581E-2</c:v>
                </c:pt>
                <c:pt idx="12">
                  <c:v>7.7473512442612497E-2</c:v>
                </c:pt>
                <c:pt idx="13">
                  <c:v>8.9768652180353251E-2</c:v>
                </c:pt>
                <c:pt idx="14">
                  <c:v>0.1029688831724678</c:v>
                </c:pt>
                <c:pt idx="15">
                  <c:v>0.11707420541895619</c:v>
                </c:pt>
                <c:pt idx="16">
                  <c:v>0.13208461891981838</c:v>
                </c:pt>
                <c:pt idx="17">
                  <c:v>0.14800012367505441</c:v>
                </c:pt>
                <c:pt idx="18">
                  <c:v>0.16482071968466425</c:v>
                </c:pt>
                <c:pt idx="19">
                  <c:v>0.1825464069486479</c:v>
                </c:pt>
                <c:pt idx="20">
                  <c:v>0.20117718546700533</c:v>
                </c:pt>
                <c:pt idx="21">
                  <c:v>0.22071305523973661</c:v>
                </c:pt>
                <c:pt idx="22">
                  <c:v>0.24115401626684169</c:v>
                </c:pt>
                <c:pt idx="23">
                  <c:v>0.26250006854832059</c:v>
                </c:pt>
                <c:pt idx="24">
                  <c:v>0.28475121208417331</c:v>
                </c:pt>
                <c:pt idx="25">
                  <c:v>0.3079074468743998</c:v>
                </c:pt>
                <c:pt idx="26">
                  <c:v>0.33196877291900018</c:v>
                </c:pt>
                <c:pt idx="27">
                  <c:v>0.35693519021797432</c:v>
                </c:pt>
                <c:pt idx="28">
                  <c:v>0.3828066987713224</c:v>
                </c:pt>
                <c:pt idx="29">
                  <c:v>0.40958329857904413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BD-4C07-9D48-8192DD4C7740}"/>
            </c:ext>
          </c:extLst>
        </c:ser>
        <c:ser>
          <c:idx val="5"/>
          <c:order val="5"/>
          <c:tx>
            <c:v>PD03-45LPM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chemeClr val="accent6"/>
                </a:solidFill>
              </a:ln>
            </c:spPr>
          </c:marker>
          <c:xVal>
            <c:numRef>
              <c:f>PD03_45LPM!$B$33:$AE$33</c:f>
              <c:numCache>
                <c:formatCode>General</c:formatCode>
                <c:ptCount val="30"/>
                <c:pt idx="0">
                  <c:v>1.3223835772028637E-3</c:v>
                </c:pt>
                <c:pt idx="1">
                  <c:v>4.9074952903402662E-3</c:v>
                </c:pt>
                <c:pt idx="2">
                  <c:v>1.075533513941221E-2</c:v>
                </c:pt>
                <c:pt idx="3">
                  <c:v>1.8865903124418694E-2</c:v>
                </c:pt>
                <c:pt idx="4">
                  <c:v>2.9239199245359723E-2</c:v>
                </c:pt>
                <c:pt idx="5">
                  <c:v>4.1875223502235277E-2</c:v>
                </c:pt>
                <c:pt idx="6">
                  <c:v>5.6773975895045375E-2</c:v>
                </c:pt>
                <c:pt idx="7">
                  <c:v>7.3935456423790014E-2</c:v>
                </c:pt>
                <c:pt idx="8">
                  <c:v>9.3359665088469199E-2</c:v>
                </c:pt>
                <c:pt idx="9">
                  <c:v>0.11504660188908293</c:v>
                </c:pt>
                <c:pt idx="10">
                  <c:v>0.13899626682563115</c:v>
                </c:pt>
                <c:pt idx="11">
                  <c:v>0.16520865989811398</c:v>
                </c:pt>
                <c:pt idx="12">
                  <c:v>0.19368378110653131</c:v>
                </c:pt>
                <c:pt idx="13">
                  <c:v>0.22442163045088323</c:v>
                </c:pt>
                <c:pt idx="14">
                  <c:v>0.2574222079311696</c:v>
                </c:pt>
                <c:pt idx="15">
                  <c:v>0.29268551354739053</c:v>
                </c:pt>
                <c:pt idx="16">
                  <c:v>0.33021154729954605</c:v>
                </c:pt>
                <c:pt idx="17">
                  <c:v>0.3700003091876361</c:v>
                </c:pt>
                <c:pt idx="18">
                  <c:v>0.41205179921166069</c:v>
                </c:pt>
                <c:pt idx="19">
                  <c:v>0.45636601737161986</c:v>
                </c:pt>
                <c:pt idx="20">
                  <c:v>0.50294296366751345</c:v>
                </c:pt>
                <c:pt idx="21">
                  <c:v>0.55178263809934158</c:v>
                </c:pt>
                <c:pt idx="22">
                  <c:v>0.60288504066710435</c:v>
                </c:pt>
                <c:pt idx="23">
                  <c:v>0.65625017137080166</c:v>
                </c:pt>
                <c:pt idx="24">
                  <c:v>0.71187803021043339</c:v>
                </c:pt>
                <c:pt idx="25">
                  <c:v>0.76976861718599976</c:v>
                </c:pt>
                <c:pt idx="26">
                  <c:v>0.82992193229750066</c:v>
                </c:pt>
                <c:pt idx="27">
                  <c:v>0.8923379755449361</c:v>
                </c:pt>
                <c:pt idx="28">
                  <c:v>0.95701674692830618</c:v>
                </c:pt>
                <c:pt idx="29">
                  <c:v>1.0239582464476107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BD-4C07-9D48-8192DD4C7740}"/>
            </c:ext>
          </c:extLst>
        </c:ser>
        <c:ser>
          <c:idx val="6"/>
          <c:order val="6"/>
          <c:tx>
            <c:v>PD02-18LPM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PD02_18LPM!$B$33:$AE$33</c:f>
              <c:numCache>
                <c:formatCode>General</c:formatCode>
                <c:ptCount val="30"/>
                <c:pt idx="0">
                  <c:v>4.9622298878841458E-4</c:v>
                </c:pt>
                <c:pt idx="1">
                  <c:v>1.8415322319630827E-3</c:v>
                </c:pt>
                <c:pt idx="2">
                  <c:v>4.0359277295240062E-3</c:v>
                </c:pt>
                <c:pt idx="3">
                  <c:v>7.0794094814711824E-3</c:v>
                </c:pt>
                <c:pt idx="4">
                  <c:v>1.0971977487804613E-2</c:v>
                </c:pt>
                <c:pt idx="5">
                  <c:v>1.57136317485243E-2</c:v>
                </c:pt>
                <c:pt idx="6">
                  <c:v>2.1304372263630231E-2</c:v>
                </c:pt>
                <c:pt idx="7">
                  <c:v>2.7744199033122429E-2</c:v>
                </c:pt>
                <c:pt idx="8">
                  <c:v>3.5033112057000874E-2</c:v>
                </c:pt>
                <c:pt idx="9">
                  <c:v>4.3171111335265577E-2</c:v>
                </c:pt>
                <c:pt idx="10">
                  <c:v>5.2158196867916527E-2</c:v>
                </c:pt>
                <c:pt idx="11">
                  <c:v>6.1994368654953738E-2</c:v>
                </c:pt>
                <c:pt idx="12">
                  <c:v>7.2679626696377203E-2</c:v>
                </c:pt>
                <c:pt idx="13">
                  <c:v>8.4213970992186901E-2</c:v>
                </c:pt>
                <c:pt idx="14">
                  <c:v>9.6597401542382874E-2</c:v>
                </c:pt>
                <c:pt idx="15">
                  <c:v>0.10982991834696509</c:v>
                </c:pt>
                <c:pt idx="16">
                  <c:v>0.12391152140593356</c:v>
                </c:pt>
                <c:pt idx="17">
                  <c:v>0.13884221071928832</c:v>
                </c:pt>
                <c:pt idx="18">
                  <c:v>0.15462198628702931</c:v>
                </c:pt>
                <c:pt idx="19">
                  <c:v>0.17125084810915658</c:v>
                </c:pt>
                <c:pt idx="20">
                  <c:v>0.18872879618567004</c:v>
                </c:pt>
                <c:pt idx="21">
                  <c:v>0.20705583051656978</c:v>
                </c:pt>
                <c:pt idx="22">
                  <c:v>0.22623195110185576</c:v>
                </c:pt>
                <c:pt idx="23">
                  <c:v>0.24625715794152805</c:v>
                </c:pt>
                <c:pt idx="24">
                  <c:v>0.26713145103558655</c:v>
                </c:pt>
                <c:pt idx="25">
                  <c:v>0.28885483038403131</c:v>
                </c:pt>
                <c:pt idx="26">
                  <c:v>0.31142729598686236</c:v>
                </c:pt>
                <c:pt idx="27">
                  <c:v>0.33484884784407959</c:v>
                </c:pt>
                <c:pt idx="28">
                  <c:v>0.3591194859556831</c:v>
                </c:pt>
                <c:pt idx="29">
                  <c:v>0.38423921032167291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5-4310-9CDF-AC25340592D5}"/>
            </c:ext>
          </c:extLst>
        </c:ser>
        <c:ser>
          <c:idx val="7"/>
          <c:order val="7"/>
          <c:tx>
            <c:v>PD02-45LPM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chemeClr val="accent1"/>
                </a:solidFill>
              </a:ln>
            </c:spPr>
          </c:marker>
          <c:xVal>
            <c:numRef>
              <c:f>PD02_45LPM!$B$33:$AE$33</c:f>
              <c:numCache>
                <c:formatCode>General</c:formatCode>
                <c:ptCount val="30"/>
                <c:pt idx="0">
                  <c:v>1.2405574719710367E-3</c:v>
                </c:pt>
                <c:pt idx="1">
                  <c:v>4.6038305799077075E-3</c:v>
                </c:pt>
                <c:pt idx="2">
                  <c:v>1.0089819323810017E-2</c:v>
                </c:pt>
                <c:pt idx="3">
                  <c:v>1.769852370367796E-2</c:v>
                </c:pt>
                <c:pt idx="4">
                  <c:v>2.7429943719511542E-2</c:v>
                </c:pt>
                <c:pt idx="5">
                  <c:v>3.9284079371310753E-2</c:v>
                </c:pt>
                <c:pt idx="6">
                  <c:v>5.3260930659075591E-2</c:v>
                </c:pt>
                <c:pt idx="7">
                  <c:v>6.9360497582806074E-2</c:v>
                </c:pt>
                <c:pt idx="8">
                  <c:v>8.758278014250219E-2</c:v>
                </c:pt>
                <c:pt idx="9">
                  <c:v>0.10792777833816394</c:v>
                </c:pt>
                <c:pt idx="10">
                  <c:v>0.13039549216979135</c:v>
                </c:pt>
                <c:pt idx="11">
                  <c:v>0.15498592163738437</c:v>
                </c:pt>
                <c:pt idx="12">
                  <c:v>0.18169906674094302</c:v>
                </c:pt>
                <c:pt idx="13">
                  <c:v>0.21053492748046729</c:v>
                </c:pt>
                <c:pt idx="14">
                  <c:v>0.24149350385595722</c:v>
                </c:pt>
                <c:pt idx="15">
                  <c:v>0.27457479586741279</c:v>
                </c:pt>
                <c:pt idx="16">
                  <c:v>0.30977880351483394</c:v>
                </c:pt>
                <c:pt idx="17">
                  <c:v>0.34710552679822082</c:v>
                </c:pt>
                <c:pt idx="18">
                  <c:v>0.38655496571757336</c:v>
                </c:pt>
                <c:pt idx="19">
                  <c:v>0.42812712027289157</c:v>
                </c:pt>
                <c:pt idx="20">
                  <c:v>0.47182199046417511</c:v>
                </c:pt>
                <c:pt idx="21">
                  <c:v>0.51763957629142443</c:v>
                </c:pt>
                <c:pt idx="22">
                  <c:v>0.56557987775463947</c:v>
                </c:pt>
                <c:pt idx="23">
                  <c:v>0.61564289485382018</c:v>
                </c:pt>
                <c:pt idx="24">
                  <c:v>0.66782862758896644</c:v>
                </c:pt>
                <c:pt idx="25">
                  <c:v>0.72213707596007837</c:v>
                </c:pt>
                <c:pt idx="26">
                  <c:v>0.77856823996715596</c:v>
                </c:pt>
                <c:pt idx="27">
                  <c:v>0.83712211961019911</c:v>
                </c:pt>
                <c:pt idx="28">
                  <c:v>0.89779871488920793</c:v>
                </c:pt>
                <c:pt idx="29">
                  <c:v>0.9605980258041823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75-4310-9CDF-AC25340592D5}"/>
            </c:ext>
          </c:extLst>
        </c:ser>
        <c:ser>
          <c:idx val="8"/>
          <c:order val="8"/>
          <c:tx>
            <c:v>PD08-18LPM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PD08_18LPM!$B$33:$AE$33</c:f>
              <c:numCache>
                <c:formatCode>General</c:formatCode>
                <c:ptCount val="30"/>
                <c:pt idx="0">
                  <c:v>4.9559041883045021E-4</c:v>
                </c:pt>
                <c:pt idx="1">
                  <c:v>1.8391847027415785E-3</c:v>
                </c:pt>
                <c:pt idx="2">
                  <c:v>4.0307828517333862E-3</c:v>
                </c:pt>
                <c:pt idx="3">
                  <c:v>7.0703848658058722E-3</c:v>
                </c:pt>
                <c:pt idx="4">
                  <c:v>1.0957990744959036E-2</c:v>
                </c:pt>
                <c:pt idx="5">
                  <c:v>1.5693600489192879E-2</c:v>
                </c:pt>
                <c:pt idx="6">
                  <c:v>2.1277214098507396E-2</c:v>
                </c:pt>
                <c:pt idx="7">
                  <c:v>2.7708831572902593E-2</c:v>
                </c:pt>
                <c:pt idx="8">
                  <c:v>3.4988452912378468E-2</c:v>
                </c:pt>
                <c:pt idx="9">
                  <c:v>4.3116078116935026E-2</c:v>
                </c:pt>
                <c:pt idx="10">
                  <c:v>5.2091707186572266E-2</c:v>
                </c:pt>
                <c:pt idx="11">
                  <c:v>6.1915340121290185E-2</c:v>
                </c:pt>
                <c:pt idx="12">
                  <c:v>7.2586976921088758E-2</c:v>
                </c:pt>
                <c:pt idx="13">
                  <c:v>8.4106617585968033E-2</c:v>
                </c:pt>
                <c:pt idx="14">
                  <c:v>9.6474262115927967E-2</c:v>
                </c:pt>
                <c:pt idx="15">
                  <c:v>0.1096899105109686</c:v>
                </c:pt>
                <c:pt idx="16">
                  <c:v>0.12375356277108991</c:v>
                </c:pt>
                <c:pt idx="17">
                  <c:v>0.13866521889629188</c:v>
                </c:pt>
                <c:pt idx="18">
                  <c:v>0.15442487888657458</c:v>
                </c:pt>
                <c:pt idx="19">
                  <c:v>0.17103254274193794</c:v>
                </c:pt>
                <c:pt idx="20">
                  <c:v>0.1884882104623819</c:v>
                </c:pt>
                <c:pt idx="21">
                  <c:v>0.20679188204790663</c:v>
                </c:pt>
                <c:pt idx="22">
                  <c:v>0.22594355749851197</c:v>
                </c:pt>
                <c:pt idx="23">
                  <c:v>0.24594323681419805</c:v>
                </c:pt>
                <c:pt idx="24">
                  <c:v>0.26679091999496474</c:v>
                </c:pt>
                <c:pt idx="25">
                  <c:v>0.28848660704081214</c:v>
                </c:pt>
                <c:pt idx="26">
                  <c:v>0.31103029795174025</c:v>
                </c:pt>
                <c:pt idx="27">
                  <c:v>0.33442199272774903</c:v>
                </c:pt>
                <c:pt idx="28">
                  <c:v>0.35866169136883846</c:v>
                </c:pt>
                <c:pt idx="29">
                  <c:v>0.38374939387500862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18-4C29-B7AA-D1120C51774C}"/>
            </c:ext>
          </c:extLst>
        </c:ser>
        <c:ser>
          <c:idx val="9"/>
          <c:order val="9"/>
          <c:tx>
            <c:v>PD08-45LPM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00B050"/>
                </a:solidFill>
              </a:ln>
            </c:spPr>
          </c:marker>
          <c:xVal>
            <c:numRef>
              <c:f>PD08_45LPM!$B$33:$AE$33</c:f>
              <c:numCache>
                <c:formatCode>General</c:formatCode>
                <c:ptCount val="30"/>
                <c:pt idx="0">
                  <c:v>1.2389760470761253E-3</c:v>
                </c:pt>
                <c:pt idx="1">
                  <c:v>4.5979617568539461E-3</c:v>
                </c:pt>
                <c:pt idx="2">
                  <c:v>1.0076957129333465E-2</c:v>
                </c:pt>
                <c:pt idx="3">
                  <c:v>1.7675962164514676E-2</c:v>
                </c:pt>
                <c:pt idx="4">
                  <c:v>2.7394976862397589E-2</c:v>
                </c:pt>
                <c:pt idx="5">
                  <c:v>3.92340012229822E-2</c:v>
                </c:pt>
                <c:pt idx="6">
                  <c:v>5.3193035246268491E-2</c:v>
                </c:pt>
                <c:pt idx="7">
                  <c:v>6.9272078932256481E-2</c:v>
                </c:pt>
                <c:pt idx="8">
                  <c:v>8.747113228094619E-2</c:v>
                </c:pt>
                <c:pt idx="9">
                  <c:v>0.10779019529233758</c:v>
                </c:pt>
                <c:pt idx="10">
                  <c:v>0.13022926796643067</c:v>
                </c:pt>
                <c:pt idx="11">
                  <c:v>0.15478835030322546</c:v>
                </c:pt>
                <c:pt idx="12">
                  <c:v>0.18146744230272194</c:v>
                </c:pt>
                <c:pt idx="13">
                  <c:v>0.21026654396492006</c:v>
                </c:pt>
                <c:pt idx="14">
                  <c:v>0.24118565528981994</c:v>
                </c:pt>
                <c:pt idx="15">
                  <c:v>0.27422477627742148</c:v>
                </c:pt>
                <c:pt idx="16">
                  <c:v>0.30938390692772472</c:v>
                </c:pt>
                <c:pt idx="17">
                  <c:v>0.34666304724072977</c:v>
                </c:pt>
                <c:pt idx="18">
                  <c:v>0.38606219721643642</c:v>
                </c:pt>
                <c:pt idx="19">
                  <c:v>0.42758135685484477</c:v>
                </c:pt>
                <c:pt idx="20">
                  <c:v>0.47122052615595478</c:v>
                </c:pt>
                <c:pt idx="21">
                  <c:v>0.51697970511976654</c:v>
                </c:pt>
                <c:pt idx="22">
                  <c:v>0.56485889374627996</c:v>
                </c:pt>
                <c:pt idx="23">
                  <c:v>0.61485809203549513</c:v>
                </c:pt>
                <c:pt idx="24">
                  <c:v>0.66697729998741184</c:v>
                </c:pt>
                <c:pt idx="25">
                  <c:v>0.72121651760203043</c:v>
                </c:pt>
                <c:pt idx="26">
                  <c:v>0.77757574487935077</c:v>
                </c:pt>
                <c:pt idx="27">
                  <c:v>0.83605498181937254</c:v>
                </c:pt>
                <c:pt idx="28">
                  <c:v>0.89665422842209641</c:v>
                </c:pt>
                <c:pt idx="29">
                  <c:v>0.95937348468752148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18-4C29-B7AA-D1120C51774C}"/>
            </c:ext>
          </c:extLst>
        </c:ser>
        <c:ser>
          <c:idx val="10"/>
          <c:order val="10"/>
          <c:tx>
            <c:v>PD20-18LPM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'PD20-18LPM'!$B$33:$AE$33</c:f>
              <c:numCache>
                <c:formatCode>General</c:formatCode>
                <c:ptCount val="30"/>
                <c:pt idx="0">
                  <c:v>4.9174300955066082E-4</c:v>
                </c:pt>
                <c:pt idx="1">
                  <c:v>1.8249065891548114E-3</c:v>
                </c:pt>
                <c:pt idx="2">
                  <c:v>3.9994907388124536E-3</c:v>
                </c:pt>
                <c:pt idx="3">
                  <c:v>7.0154954585235837E-3</c:v>
                </c:pt>
                <c:pt idx="4">
                  <c:v>1.0872920748288207E-2</c:v>
                </c:pt>
                <c:pt idx="5">
                  <c:v>1.5571766608106318E-2</c:v>
                </c:pt>
                <c:pt idx="6">
                  <c:v>2.1112033037977915E-2</c:v>
                </c:pt>
                <c:pt idx="7">
                  <c:v>2.7493720037903006E-2</c:v>
                </c:pt>
                <c:pt idx="8">
                  <c:v>3.4716827607881584E-2</c:v>
                </c:pt>
                <c:pt idx="9">
                  <c:v>4.2781355747913662E-2</c:v>
                </c:pt>
                <c:pt idx="10">
                  <c:v>5.1687304457999225E-2</c:v>
                </c:pt>
                <c:pt idx="11">
                  <c:v>6.1434673738138289E-2</c:v>
                </c:pt>
                <c:pt idx="12">
                  <c:v>7.2023463588330824E-2</c:v>
                </c:pt>
                <c:pt idx="13">
                  <c:v>8.3453674008576839E-2</c:v>
                </c:pt>
                <c:pt idx="14">
                  <c:v>9.5725304998876354E-2</c:v>
                </c:pt>
                <c:pt idx="15">
                  <c:v>0.1088383565592294</c:v>
                </c:pt>
                <c:pt idx="16">
                  <c:v>0.12279282868963588</c:v>
                </c:pt>
                <c:pt idx="17">
                  <c:v>0.13758872139009587</c:v>
                </c:pt>
                <c:pt idx="18">
                  <c:v>0.15322603466060936</c:v>
                </c:pt>
                <c:pt idx="19">
                  <c:v>0.16970476850117636</c:v>
                </c:pt>
                <c:pt idx="20">
                  <c:v>0.18702492291179681</c:v>
                </c:pt>
                <c:pt idx="21">
                  <c:v>0.20518649789247076</c:v>
                </c:pt>
                <c:pt idx="22">
                  <c:v>0.22418949344319819</c:v>
                </c:pt>
                <c:pt idx="23">
                  <c:v>0.24403390956397913</c:v>
                </c:pt>
                <c:pt idx="24">
                  <c:v>0.26471974625481354</c:v>
                </c:pt>
                <c:pt idx="25">
                  <c:v>0.28624700351570148</c:v>
                </c:pt>
                <c:pt idx="26">
                  <c:v>0.30861568134664291</c:v>
                </c:pt>
                <c:pt idx="27">
                  <c:v>0.33182577974763772</c:v>
                </c:pt>
                <c:pt idx="28">
                  <c:v>0.35587729871868617</c:v>
                </c:pt>
                <c:pt idx="29">
                  <c:v>0.38077023825978795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18-4C29-B7AA-D1120C51774C}"/>
            </c:ext>
          </c:extLst>
        </c:ser>
        <c:ser>
          <c:idx val="11"/>
          <c:order val="11"/>
          <c:tx>
            <c:v>PD20-45LPM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'PD20-45LPM'!$B$33:$AE$33</c:f>
              <c:numCache>
                <c:formatCode>General</c:formatCode>
                <c:ptCount val="30"/>
                <c:pt idx="0">
                  <c:v>1.2293575238766518E-3</c:v>
                </c:pt>
                <c:pt idx="1">
                  <c:v>4.5622664728870296E-3</c:v>
                </c:pt>
                <c:pt idx="2">
                  <c:v>9.9987268470311339E-3</c:v>
                </c:pt>
                <c:pt idx="3">
                  <c:v>1.7538738646308963E-2</c:v>
                </c:pt>
                <c:pt idx="4">
                  <c:v>2.7182301870720522E-2</c:v>
                </c:pt>
                <c:pt idx="5">
                  <c:v>3.8929416520265804E-2</c:v>
                </c:pt>
                <c:pt idx="6">
                  <c:v>5.2780082594944787E-2</c:v>
                </c:pt>
                <c:pt idx="7">
                  <c:v>6.8734300094757519E-2</c:v>
                </c:pt>
                <c:pt idx="8">
                  <c:v>8.6792069019703974E-2</c:v>
                </c:pt>
                <c:pt idx="9">
                  <c:v>0.10695338936978419</c:v>
                </c:pt>
                <c:pt idx="10">
                  <c:v>0.12921826114499807</c:v>
                </c:pt>
                <c:pt idx="11">
                  <c:v>0.15358668434534573</c:v>
                </c:pt>
                <c:pt idx="12">
                  <c:v>0.18005865897082707</c:v>
                </c:pt>
                <c:pt idx="13">
                  <c:v>0.2086341850214421</c:v>
                </c:pt>
                <c:pt idx="14">
                  <c:v>0.23931326249719095</c:v>
                </c:pt>
                <c:pt idx="15">
                  <c:v>0.2720958913980735</c:v>
                </c:pt>
                <c:pt idx="16">
                  <c:v>0.3069820717240897</c:v>
                </c:pt>
                <c:pt idx="17">
                  <c:v>0.34397180347523976</c:v>
                </c:pt>
                <c:pt idx="18">
                  <c:v>0.3830650866515235</c:v>
                </c:pt>
                <c:pt idx="19">
                  <c:v>0.42426192125294099</c:v>
                </c:pt>
                <c:pt idx="20">
                  <c:v>0.46756230727949205</c:v>
                </c:pt>
                <c:pt idx="21">
                  <c:v>0.51296624473117702</c:v>
                </c:pt>
                <c:pt idx="22">
                  <c:v>0.56047373360799557</c:v>
                </c:pt>
                <c:pt idx="23">
                  <c:v>0.61008477390994797</c:v>
                </c:pt>
                <c:pt idx="24">
                  <c:v>0.66179936563703401</c:v>
                </c:pt>
                <c:pt idx="25">
                  <c:v>0.71561750878925368</c:v>
                </c:pt>
                <c:pt idx="26">
                  <c:v>0.77153920336660731</c:v>
                </c:pt>
                <c:pt idx="27">
                  <c:v>0.82956444936909435</c:v>
                </c:pt>
                <c:pt idx="28">
                  <c:v>0.88969324679671546</c:v>
                </c:pt>
                <c:pt idx="29">
                  <c:v>0.9519255956494701</c:v>
                </c:pt>
              </c:numCache>
            </c:numRef>
          </c:xVal>
          <c:yVal>
            <c:numRef>
              <c:f>'PD20-45LPM'!$B$18:$AE$18</c:f>
              <c:numCache>
                <c:formatCode>0.00%</c:formatCode>
                <c:ptCount val="30"/>
                <c:pt idx="0">
                  <c:v>4.7107434299999994E-2</c:v>
                </c:pt>
                <c:pt idx="1">
                  <c:v>0.14074835999999999</c:v>
                </c:pt>
                <c:pt idx="2">
                  <c:v>0.56358262200000009</c:v>
                </c:pt>
                <c:pt idx="3">
                  <c:v>0.76446032100000005</c:v>
                </c:pt>
                <c:pt idx="4">
                  <c:v>0.93577324039999998</c:v>
                </c:pt>
                <c:pt idx="5">
                  <c:v>0.98805994750000004</c:v>
                </c:pt>
                <c:pt idx="6">
                  <c:v>0.99683474599999999</c:v>
                </c:pt>
                <c:pt idx="7">
                  <c:v>0.99948817499999998</c:v>
                </c:pt>
                <c:pt idx="8">
                  <c:v>0.9997950201000001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1.0000000192</c:v>
                </c:pt>
                <c:pt idx="14">
                  <c:v>0.99999998570000004</c:v>
                </c:pt>
                <c:pt idx="15">
                  <c:v>1.0000000500000001</c:v>
                </c:pt>
                <c:pt idx="16">
                  <c:v>0.99999999000000006</c:v>
                </c:pt>
                <c:pt idx="17">
                  <c:v>1.0000000149999999</c:v>
                </c:pt>
                <c:pt idx="18">
                  <c:v>1.0000000330000001</c:v>
                </c:pt>
                <c:pt idx="19">
                  <c:v>1.000000032</c:v>
                </c:pt>
                <c:pt idx="20">
                  <c:v>1.0000000469999999</c:v>
                </c:pt>
                <c:pt idx="21">
                  <c:v>0.99999996800000002</c:v>
                </c:pt>
                <c:pt idx="22">
                  <c:v>0.99999995799999997</c:v>
                </c:pt>
                <c:pt idx="23">
                  <c:v>0.99999995600000002</c:v>
                </c:pt>
                <c:pt idx="24">
                  <c:v>1.0000000120000001</c:v>
                </c:pt>
                <c:pt idx="25">
                  <c:v>1.000000027</c:v>
                </c:pt>
                <c:pt idx="26">
                  <c:v>0.99999995500000005</c:v>
                </c:pt>
                <c:pt idx="27">
                  <c:v>0.99999997959999998</c:v>
                </c:pt>
                <c:pt idx="28">
                  <c:v>1.0000000381</c:v>
                </c:pt>
                <c:pt idx="29">
                  <c:v>0.99999997930000006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18-4C29-B7AA-D1120C51774C}"/>
            </c:ext>
          </c:extLst>
        </c:ser>
        <c:ser>
          <c:idx val="12"/>
          <c:order val="12"/>
          <c:tx>
            <c:v>PD21-18LPM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33CC"/>
              </a:solidFill>
              <a:ln>
                <a:solidFill>
                  <a:srgbClr val="FF33CC"/>
                </a:solidFill>
              </a:ln>
            </c:spPr>
          </c:marker>
          <c:xVal>
            <c:numRef>
              <c:f>'PD21-18LPM'!$B$33:$AE$33</c:f>
              <c:numCache>
                <c:formatCode>General</c:formatCode>
                <c:ptCount val="30"/>
                <c:pt idx="0">
                  <c:v>7.2708526122149629E-4</c:v>
                </c:pt>
                <c:pt idx="1">
                  <c:v>2.6982847916697406E-3</c:v>
                </c:pt>
                <c:pt idx="2">
                  <c:v>5.9135985913447353E-3</c:v>
                </c:pt>
                <c:pt idx="3">
                  <c:v>1.0373026660246476E-2</c:v>
                </c:pt>
                <c:pt idx="4">
                  <c:v>1.6076568998374965E-2</c:v>
                </c:pt>
                <c:pt idx="5">
                  <c:v>2.3024225605730208E-2</c:v>
                </c:pt>
                <c:pt idx="6">
                  <c:v>3.1215996482312186E-2</c:v>
                </c:pt>
                <c:pt idx="7">
                  <c:v>4.0651881628120917E-2</c:v>
                </c:pt>
                <c:pt idx="8">
                  <c:v>5.1331881043156405E-2</c:v>
                </c:pt>
                <c:pt idx="9">
                  <c:v>6.3255994727418649E-2</c:v>
                </c:pt>
                <c:pt idx="10">
                  <c:v>7.6424222680907622E-2</c:v>
                </c:pt>
                <c:pt idx="11">
                  <c:v>9.0836564903623365E-2</c:v>
                </c:pt>
                <c:pt idx="12">
                  <c:v>0.10649302139556581</c:v>
                </c:pt>
                <c:pt idx="13">
                  <c:v>0.12339359215673504</c:v>
                </c:pt>
                <c:pt idx="14">
                  <c:v>0.141538277187131</c:v>
                </c:pt>
                <c:pt idx="15">
                  <c:v>0.16092707648675372</c:v>
                </c:pt>
                <c:pt idx="16">
                  <c:v>0.18155999005560319</c:v>
                </c:pt>
                <c:pt idx="17">
                  <c:v>0.20343701789367941</c:v>
                </c:pt>
                <c:pt idx="18">
                  <c:v>0.22655816000098239</c:v>
                </c:pt>
                <c:pt idx="19">
                  <c:v>0.25092341637751214</c:v>
                </c:pt>
                <c:pt idx="20">
                  <c:v>0.27653278702326856</c:v>
                </c:pt>
                <c:pt idx="21">
                  <c:v>0.30338627193825179</c:v>
                </c:pt>
                <c:pt idx="22">
                  <c:v>0.33148387112246175</c:v>
                </c:pt>
                <c:pt idx="23">
                  <c:v>0.36082558457589847</c:v>
                </c:pt>
                <c:pt idx="24">
                  <c:v>0.39141141229856191</c:v>
                </c:pt>
                <c:pt idx="25">
                  <c:v>0.42324135429045207</c:v>
                </c:pt>
                <c:pt idx="26">
                  <c:v>0.4563154105515691</c:v>
                </c:pt>
                <c:pt idx="27">
                  <c:v>0.49063358108191274</c:v>
                </c:pt>
                <c:pt idx="28">
                  <c:v>0.52619586588148326</c:v>
                </c:pt>
                <c:pt idx="29">
                  <c:v>0.56300226495028027</c:v>
                </c:pt>
              </c:numCache>
            </c:numRef>
          </c:xVal>
          <c:yVal>
            <c:numRef>
              <c:f>'PD21-18LPM'!$B$18:$AE$18</c:f>
              <c:numCache>
                <c:formatCode>0.00%</c:formatCode>
                <c:ptCount val="30"/>
                <c:pt idx="0">
                  <c:v>1.3397421600000001E-2</c:v>
                </c:pt>
                <c:pt idx="1">
                  <c:v>1.3647011299999999E-2</c:v>
                </c:pt>
                <c:pt idx="2">
                  <c:v>1.8933227699999999E-2</c:v>
                </c:pt>
                <c:pt idx="3">
                  <c:v>3.8477235600000007E-2</c:v>
                </c:pt>
                <c:pt idx="4">
                  <c:v>0.114060251</c:v>
                </c:pt>
                <c:pt idx="5">
                  <c:v>0.28763158399999994</c:v>
                </c:pt>
                <c:pt idx="6">
                  <c:v>0.51469827499999998</c:v>
                </c:pt>
                <c:pt idx="7">
                  <c:v>0.70498326100000019</c:v>
                </c:pt>
                <c:pt idx="8">
                  <c:v>0.82976029799999984</c:v>
                </c:pt>
                <c:pt idx="9">
                  <c:v>0.8981728873</c:v>
                </c:pt>
                <c:pt idx="10">
                  <c:v>0.95080545820000006</c:v>
                </c:pt>
                <c:pt idx="11">
                  <c:v>0.98211937789999992</c:v>
                </c:pt>
                <c:pt idx="12">
                  <c:v>0.99275120100000003</c:v>
                </c:pt>
                <c:pt idx="13">
                  <c:v>0.99772904300000009</c:v>
                </c:pt>
                <c:pt idx="14">
                  <c:v>0.99838210299999997</c:v>
                </c:pt>
                <c:pt idx="15">
                  <c:v>0.99858334699999995</c:v>
                </c:pt>
                <c:pt idx="16">
                  <c:v>0.99939623799999999</c:v>
                </c:pt>
                <c:pt idx="17">
                  <c:v>0.99950550999999999</c:v>
                </c:pt>
                <c:pt idx="18">
                  <c:v>0.99987317580000001</c:v>
                </c:pt>
                <c:pt idx="19">
                  <c:v>0.99986951999999996</c:v>
                </c:pt>
                <c:pt idx="20">
                  <c:v>1.0000000469999999</c:v>
                </c:pt>
                <c:pt idx="21">
                  <c:v>1</c:v>
                </c:pt>
                <c:pt idx="22">
                  <c:v>0.9999999517</c:v>
                </c:pt>
                <c:pt idx="23">
                  <c:v>0.99999996000000002</c:v>
                </c:pt>
                <c:pt idx="24">
                  <c:v>0.99999998000000001</c:v>
                </c:pt>
                <c:pt idx="25">
                  <c:v>0.99999996000000002</c:v>
                </c:pt>
                <c:pt idx="26">
                  <c:v>1.000000021</c:v>
                </c:pt>
                <c:pt idx="27">
                  <c:v>0.99999997699999998</c:v>
                </c:pt>
                <c:pt idx="28">
                  <c:v>1.000000032</c:v>
                </c:pt>
                <c:pt idx="29">
                  <c:v>1.000000029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18-4C29-B7AA-D1120C51774C}"/>
            </c:ext>
          </c:extLst>
        </c:ser>
        <c:ser>
          <c:idx val="13"/>
          <c:order val="13"/>
          <c:tx>
            <c:v>PD21-45LPM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33CC"/>
                </a:solidFill>
              </a:ln>
            </c:spPr>
          </c:marker>
          <c:xVal>
            <c:numRef>
              <c:f>'PD21-45LPM'!$B$33:$AE$33</c:f>
              <c:numCache>
                <c:formatCode>General</c:formatCode>
                <c:ptCount val="30"/>
                <c:pt idx="0">
                  <c:v>1.8177131530537412E-3</c:v>
                </c:pt>
                <c:pt idx="1">
                  <c:v>6.7457119791743542E-3</c:v>
                </c:pt>
                <c:pt idx="2">
                  <c:v>1.4783996478361846E-2</c:v>
                </c:pt>
                <c:pt idx="3">
                  <c:v>2.59325666506162E-2</c:v>
                </c:pt>
                <c:pt idx="4">
                  <c:v>4.0191422495937434E-2</c:v>
                </c:pt>
                <c:pt idx="5">
                  <c:v>5.7560564014325542E-2</c:v>
                </c:pt>
                <c:pt idx="6">
                  <c:v>7.8039991205780493E-2</c:v>
                </c:pt>
                <c:pt idx="7">
                  <c:v>0.10162970407030233</c:v>
                </c:pt>
                <c:pt idx="8">
                  <c:v>0.12832970260789103</c:v>
                </c:pt>
                <c:pt idx="9">
                  <c:v>0.15813998681854666</c:v>
                </c:pt>
                <c:pt idx="10">
                  <c:v>0.19106055670226912</c:v>
                </c:pt>
                <c:pt idx="11">
                  <c:v>0.22709141225905849</c:v>
                </c:pt>
                <c:pt idx="12">
                  <c:v>0.26623255348891467</c:v>
                </c:pt>
                <c:pt idx="13">
                  <c:v>0.30848398039183772</c:v>
                </c:pt>
                <c:pt idx="14">
                  <c:v>0.35384569296782764</c:v>
                </c:pt>
                <c:pt idx="15">
                  <c:v>0.40231769121688449</c:v>
                </c:pt>
                <c:pt idx="16">
                  <c:v>0.45389997513900809</c:v>
                </c:pt>
                <c:pt idx="17">
                  <c:v>0.50859254473419879</c:v>
                </c:pt>
                <c:pt idx="18">
                  <c:v>0.56639540000245614</c:v>
                </c:pt>
                <c:pt idx="19">
                  <c:v>0.62730854094378063</c:v>
                </c:pt>
                <c:pt idx="20">
                  <c:v>0.69133196755817161</c:v>
                </c:pt>
                <c:pt idx="21">
                  <c:v>0.75846567984562974</c:v>
                </c:pt>
                <c:pt idx="22">
                  <c:v>0.82870967780615457</c:v>
                </c:pt>
                <c:pt idx="23">
                  <c:v>0.90206396143974643</c:v>
                </c:pt>
                <c:pt idx="24">
                  <c:v>0.978528530746405</c:v>
                </c:pt>
                <c:pt idx="25">
                  <c:v>1.0581033857261308</c:v>
                </c:pt>
                <c:pt idx="26">
                  <c:v>1.140788526378923</c:v>
                </c:pt>
                <c:pt idx="27">
                  <c:v>1.2265839527047824</c:v>
                </c:pt>
                <c:pt idx="28">
                  <c:v>1.3154896647037086</c:v>
                </c:pt>
                <c:pt idx="29">
                  <c:v>1.4075056623757016</c:v>
                </c:pt>
              </c:numCache>
            </c:numRef>
          </c:xVal>
          <c:yVal>
            <c:numRef>
              <c:f>'PD21-45LPM'!$B$18:$AE$18</c:f>
              <c:numCache>
                <c:formatCode>0.00%</c:formatCode>
                <c:ptCount val="30"/>
                <c:pt idx="0">
                  <c:v>2.6058300399999998E-2</c:v>
                </c:pt>
                <c:pt idx="1">
                  <c:v>4.6835051699999998E-2</c:v>
                </c:pt>
                <c:pt idx="2">
                  <c:v>0.18007352200000001</c:v>
                </c:pt>
                <c:pt idx="3">
                  <c:v>0.50927624000000005</c:v>
                </c:pt>
                <c:pt idx="4">
                  <c:v>0.78122775709999992</c:v>
                </c:pt>
                <c:pt idx="5">
                  <c:v>0.90258807100000016</c:v>
                </c:pt>
                <c:pt idx="6">
                  <c:v>0.94989282450000001</c:v>
                </c:pt>
                <c:pt idx="7">
                  <c:v>0.98701291790000001</c:v>
                </c:pt>
                <c:pt idx="8">
                  <c:v>0.99764026169999998</c:v>
                </c:pt>
                <c:pt idx="9">
                  <c:v>0.99855455839999996</c:v>
                </c:pt>
                <c:pt idx="10">
                  <c:v>0.99906517790000005</c:v>
                </c:pt>
                <c:pt idx="11">
                  <c:v>1</c:v>
                </c:pt>
                <c:pt idx="12">
                  <c:v>1.00000003</c:v>
                </c:pt>
                <c:pt idx="13">
                  <c:v>0.99999996999999996</c:v>
                </c:pt>
                <c:pt idx="14">
                  <c:v>0.9999999718</c:v>
                </c:pt>
                <c:pt idx="15">
                  <c:v>0.99999997900000004</c:v>
                </c:pt>
                <c:pt idx="16">
                  <c:v>1.00000003</c:v>
                </c:pt>
                <c:pt idx="17">
                  <c:v>1.0000000099999999</c:v>
                </c:pt>
                <c:pt idx="18">
                  <c:v>1.00000004</c:v>
                </c:pt>
                <c:pt idx="19">
                  <c:v>1.0000000089999999</c:v>
                </c:pt>
                <c:pt idx="20">
                  <c:v>0.999999996</c:v>
                </c:pt>
                <c:pt idx="21">
                  <c:v>0.99999997499999993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0.99999997600000001</c:v>
                </c:pt>
                <c:pt idx="27">
                  <c:v>1.0000000214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E4-403E-9420-F9008B401B65}"/>
            </c:ext>
          </c:extLst>
        </c:ser>
        <c:ser>
          <c:idx val="14"/>
          <c:order val="14"/>
          <c:tx>
            <c:v>PD09-18LPM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'PD09-18LPM'!$B$33:$AE$33</c:f>
              <c:numCache>
                <c:formatCode>General</c:formatCode>
                <c:ptCount val="30"/>
                <c:pt idx="0">
                  <c:v>5.502229587376154E-4</c:v>
                </c:pt>
                <c:pt idx="1">
                  <c:v>2.0419314223135581E-3</c:v>
                </c:pt>
                <c:pt idx="2">
                  <c:v>4.4751253907278294E-3</c:v>
                </c:pt>
                <c:pt idx="3">
                  <c:v>7.8498048639804256E-3</c:v>
                </c:pt>
                <c:pt idx="4">
                  <c:v>1.2165969842071354E-2</c:v>
                </c:pt>
                <c:pt idx="5">
                  <c:v>1.7423620325000607E-2</c:v>
                </c:pt>
                <c:pt idx="6">
                  <c:v>2.3622756312768181E-2</c:v>
                </c:pt>
                <c:pt idx="7">
                  <c:v>3.0763377805374088E-2</c:v>
                </c:pt>
                <c:pt idx="8">
                  <c:v>3.8845484802818325E-2</c:v>
                </c:pt>
                <c:pt idx="9">
                  <c:v>4.7869077305100892E-2</c:v>
                </c:pt>
                <c:pt idx="10">
                  <c:v>5.7834155312221774E-2</c:v>
                </c:pt>
                <c:pt idx="11">
                  <c:v>6.8740718824181007E-2</c:v>
                </c:pt>
                <c:pt idx="12">
                  <c:v>8.0588767840978556E-2</c:v>
                </c:pt>
                <c:pt idx="13">
                  <c:v>9.3378302362614421E-2</c:v>
                </c:pt>
                <c:pt idx="14">
                  <c:v>0.10710932238908862</c:v>
                </c:pt>
                <c:pt idx="15">
                  <c:v>0.12178182792040114</c:v>
                </c:pt>
                <c:pt idx="16">
                  <c:v>0.13739581895655198</c:v>
                </c:pt>
                <c:pt idx="17">
                  <c:v>0.15395129549754119</c:v>
                </c:pt>
                <c:pt idx="18">
                  <c:v>0.1714482575433687</c:v>
                </c:pt>
                <c:pt idx="19">
                  <c:v>0.18988670509403457</c:v>
                </c:pt>
                <c:pt idx="20">
                  <c:v>0.20926663814953869</c:v>
                </c:pt>
                <c:pt idx="21">
                  <c:v>0.22958805670988117</c:v>
                </c:pt>
                <c:pt idx="22">
                  <c:v>0.25085096077506203</c:v>
                </c:pt>
                <c:pt idx="23">
                  <c:v>0.27305535034508116</c:v>
                </c:pt>
                <c:pt idx="24">
                  <c:v>0.2962012254199386</c:v>
                </c:pt>
                <c:pt idx="25">
                  <c:v>0.32028858599963445</c:v>
                </c:pt>
                <c:pt idx="26">
                  <c:v>0.3453174320841686</c:v>
                </c:pt>
                <c:pt idx="27">
                  <c:v>0.37128776367354105</c:v>
                </c:pt>
                <c:pt idx="28">
                  <c:v>0.39819958076775186</c:v>
                </c:pt>
                <c:pt idx="29">
                  <c:v>0.42605288336680092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E4-403E-9420-F9008B401B65}"/>
            </c:ext>
          </c:extLst>
        </c:ser>
        <c:ser>
          <c:idx val="15"/>
          <c:order val="15"/>
          <c:tx>
            <c:v>PD09-45LPM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rgbClr val="00B0F0"/>
                </a:solidFill>
              </a:ln>
            </c:spPr>
          </c:marker>
          <c:xVal>
            <c:numRef>
              <c:f>'PD09-45LPM'!$B$33:$AE$33</c:f>
              <c:numCache>
                <c:formatCode>General</c:formatCode>
                <c:ptCount val="30"/>
                <c:pt idx="0">
                  <c:v>1.3755573968440384E-3</c:v>
                </c:pt>
                <c:pt idx="1">
                  <c:v>5.104828555783896E-3</c:v>
                </c:pt>
                <c:pt idx="2">
                  <c:v>1.1187813476819576E-2</c:v>
                </c:pt>
                <c:pt idx="3">
                  <c:v>1.9624512159951066E-2</c:v>
                </c:pt>
                <c:pt idx="4">
                  <c:v>3.0414924605178386E-2</c:v>
                </c:pt>
                <c:pt idx="5">
                  <c:v>4.3559050812501526E-2</c:v>
                </c:pt>
                <c:pt idx="6">
                  <c:v>5.905689078192046E-2</c:v>
                </c:pt>
                <c:pt idx="7">
                  <c:v>7.6908444513435231E-2</c:v>
                </c:pt>
                <c:pt idx="8">
                  <c:v>9.7113712007045827E-2</c:v>
                </c:pt>
                <c:pt idx="9">
                  <c:v>0.11967269326275223</c:v>
                </c:pt>
                <c:pt idx="10">
                  <c:v>0.14458538828055448</c:v>
                </c:pt>
                <c:pt idx="11">
                  <c:v>0.17185179706045256</c:v>
                </c:pt>
                <c:pt idx="12">
                  <c:v>0.20147191960244637</c:v>
                </c:pt>
                <c:pt idx="13">
                  <c:v>0.23344575590653605</c:v>
                </c:pt>
                <c:pt idx="14">
                  <c:v>0.26777330597272159</c:v>
                </c:pt>
                <c:pt idx="15">
                  <c:v>0.30445456980100288</c:v>
                </c:pt>
                <c:pt idx="16">
                  <c:v>0.34348954739138005</c:v>
                </c:pt>
                <c:pt idx="17">
                  <c:v>0.38487823874385302</c:v>
                </c:pt>
                <c:pt idx="18">
                  <c:v>0.42862064385842186</c:v>
                </c:pt>
                <c:pt idx="19">
                  <c:v>0.47471676273508651</c:v>
                </c:pt>
                <c:pt idx="20">
                  <c:v>0.5231665953738468</c:v>
                </c:pt>
                <c:pt idx="21">
                  <c:v>0.57397014177470307</c:v>
                </c:pt>
                <c:pt idx="22">
                  <c:v>0.62712740193765515</c:v>
                </c:pt>
                <c:pt idx="23">
                  <c:v>0.68263837586270304</c:v>
                </c:pt>
                <c:pt idx="24">
                  <c:v>0.74050306354984663</c:v>
                </c:pt>
                <c:pt idx="25">
                  <c:v>0.80072146499908614</c:v>
                </c:pt>
                <c:pt idx="26">
                  <c:v>0.86329358021042146</c:v>
                </c:pt>
                <c:pt idx="27">
                  <c:v>0.92821940918385271</c:v>
                </c:pt>
                <c:pt idx="28">
                  <c:v>0.99549895191937976</c:v>
                </c:pt>
                <c:pt idx="29">
                  <c:v>1.0651322084170025</c:v>
                </c:pt>
              </c:numCache>
            </c:numRef>
          </c:xVal>
          <c:yVal>
            <c:numRef>
              <c:f>'PD09-45LPM'!$B$18:$AE$18</c:f>
              <c:numCache>
                <c:formatCode>0.00%</c:formatCode>
                <c:ptCount val="30"/>
                <c:pt idx="0">
                  <c:v>3.2522011000000003E-2</c:v>
                </c:pt>
                <c:pt idx="1">
                  <c:v>9.2700953999999988E-2</c:v>
                </c:pt>
                <c:pt idx="2">
                  <c:v>0.34952352199999998</c:v>
                </c:pt>
                <c:pt idx="3">
                  <c:v>0.64212036599999989</c:v>
                </c:pt>
                <c:pt idx="4">
                  <c:v>0.89426322999999996</c:v>
                </c:pt>
                <c:pt idx="5">
                  <c:v>0.98629429300000004</c:v>
                </c:pt>
                <c:pt idx="6">
                  <c:v>0.99877168920000003</c:v>
                </c:pt>
                <c:pt idx="7">
                  <c:v>0.9982585222</c:v>
                </c:pt>
                <c:pt idx="8">
                  <c:v>1.0000000309999999</c:v>
                </c:pt>
                <c:pt idx="9">
                  <c:v>0.99999997469999991</c:v>
                </c:pt>
                <c:pt idx="10">
                  <c:v>0.99999994999999997</c:v>
                </c:pt>
                <c:pt idx="11">
                  <c:v>1.0000000499999999</c:v>
                </c:pt>
                <c:pt idx="12">
                  <c:v>0.99999998000000001</c:v>
                </c:pt>
                <c:pt idx="13">
                  <c:v>1.0000000200000001</c:v>
                </c:pt>
                <c:pt idx="14">
                  <c:v>0.99999996000000002</c:v>
                </c:pt>
                <c:pt idx="15">
                  <c:v>1.000000032</c:v>
                </c:pt>
                <c:pt idx="16">
                  <c:v>0.999999953</c:v>
                </c:pt>
                <c:pt idx="17">
                  <c:v>0.99999998099999998</c:v>
                </c:pt>
                <c:pt idx="18">
                  <c:v>0.9999999853999999</c:v>
                </c:pt>
                <c:pt idx="19">
                  <c:v>1.0000000008999999</c:v>
                </c:pt>
                <c:pt idx="20">
                  <c:v>1.0000000236</c:v>
                </c:pt>
                <c:pt idx="21">
                  <c:v>0.99999997630000004</c:v>
                </c:pt>
                <c:pt idx="22">
                  <c:v>1</c:v>
                </c:pt>
                <c:pt idx="23">
                  <c:v>1.0000000115000001</c:v>
                </c:pt>
                <c:pt idx="24">
                  <c:v>1</c:v>
                </c:pt>
                <c:pt idx="25">
                  <c:v>0.99999998280000002</c:v>
                </c:pt>
                <c:pt idx="26">
                  <c:v>1</c:v>
                </c:pt>
                <c:pt idx="27">
                  <c:v>1</c:v>
                </c:pt>
                <c:pt idx="28">
                  <c:v>0.99999999070000001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E4-403E-9420-F9008B401B65}"/>
            </c:ext>
          </c:extLst>
        </c:ser>
        <c:ser>
          <c:idx val="16"/>
          <c:order val="16"/>
          <c:tx>
            <c:v>PD19-18LPM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3382D"/>
              </a:solidFill>
              <a:ln>
                <a:solidFill>
                  <a:srgbClr val="C3382D"/>
                </a:solidFill>
              </a:ln>
            </c:spPr>
          </c:marker>
          <c:xVal>
            <c:numRef>
              <c:f>'PD19-18LPM'!$B$33:$AE$33</c:f>
              <c:numCache>
                <c:formatCode>General</c:formatCode>
                <c:ptCount val="30"/>
                <c:pt idx="0">
                  <c:v>4.1265238214840163E-4</c:v>
                </c:pt>
                <c:pt idx="1">
                  <c:v>1.5313935055246896E-3</c:v>
                </c:pt>
                <c:pt idx="2">
                  <c:v>3.3562233701288657E-3</c:v>
                </c:pt>
                <c:pt idx="3">
                  <c:v>5.8871419759609269E-3</c:v>
                </c:pt>
                <c:pt idx="4">
                  <c:v>9.1241493230208772E-3</c:v>
                </c:pt>
                <c:pt idx="5">
                  <c:v>1.3067245411308711E-2</c:v>
                </c:pt>
                <c:pt idx="6">
                  <c:v>1.7716430240824432E-2</c:v>
                </c:pt>
                <c:pt idx="7">
                  <c:v>2.3071703811568041E-2</c:v>
                </c:pt>
                <c:pt idx="8">
                  <c:v>2.9133066123539535E-2</c:v>
                </c:pt>
                <c:pt idx="9">
                  <c:v>3.5900517176738922E-2</c:v>
                </c:pt>
                <c:pt idx="10">
                  <c:v>4.3374056971166183E-2</c:v>
                </c:pt>
                <c:pt idx="11">
                  <c:v>5.1553685506821351E-2</c:v>
                </c:pt>
                <c:pt idx="12">
                  <c:v>6.0439402783704375E-2</c:v>
                </c:pt>
                <c:pt idx="13">
                  <c:v>7.0031208801815306E-2</c:v>
                </c:pt>
                <c:pt idx="14">
                  <c:v>8.0329103561154136E-2</c:v>
                </c:pt>
                <c:pt idx="15">
                  <c:v>9.133308706172083E-2</c:v>
                </c:pt>
                <c:pt idx="16">
                  <c:v>0.1030431593035154</c:v>
                </c:pt>
                <c:pt idx="17">
                  <c:v>0.11545932028653791</c:v>
                </c:pt>
                <c:pt idx="18">
                  <c:v>0.12858157001078829</c:v>
                </c:pt>
                <c:pt idx="19">
                  <c:v>0.14240990847626656</c:v>
                </c:pt>
                <c:pt idx="20">
                  <c:v>0.15694433568297264</c:v>
                </c:pt>
                <c:pt idx="21">
                  <c:v>0.17218485163090666</c:v>
                </c:pt>
                <c:pt idx="22">
                  <c:v>0.18813145632006856</c:v>
                </c:pt>
                <c:pt idx="23">
                  <c:v>0.20478414975045839</c:v>
                </c:pt>
                <c:pt idx="24">
                  <c:v>0.22214293192207604</c:v>
                </c:pt>
                <c:pt idx="25">
                  <c:v>0.24020780283492163</c:v>
                </c:pt>
                <c:pt idx="26">
                  <c:v>0.2589787624889951</c:v>
                </c:pt>
                <c:pt idx="27">
                  <c:v>0.27845581088429644</c:v>
                </c:pt>
                <c:pt idx="28">
                  <c:v>0.29863894802082569</c:v>
                </c:pt>
                <c:pt idx="29">
                  <c:v>0.31952817389858279</c:v>
                </c:pt>
              </c:numCache>
            </c:numRef>
          </c:xVal>
          <c:yVal>
            <c:numRef>
              <c:f>'PD19-18LPM'!$B$18:$AE$18</c:f>
              <c:numCache>
                <c:formatCode>0.00%</c:formatCode>
                <c:ptCount val="30"/>
                <c:pt idx="0">
                  <c:v>1.0452962099999999E-2</c:v>
                </c:pt>
                <c:pt idx="1">
                  <c:v>1.00132821E-2</c:v>
                </c:pt>
                <c:pt idx="2">
                  <c:v>1.4923847400000002E-2</c:v>
                </c:pt>
                <c:pt idx="3">
                  <c:v>2.5879703E-2</c:v>
                </c:pt>
                <c:pt idx="4">
                  <c:v>5.1605625999999995E-2</c:v>
                </c:pt>
                <c:pt idx="5">
                  <c:v>0.12457426569999999</c:v>
                </c:pt>
                <c:pt idx="6">
                  <c:v>0.24487264</c:v>
                </c:pt>
                <c:pt idx="7">
                  <c:v>0.41718813599999999</c:v>
                </c:pt>
                <c:pt idx="8">
                  <c:v>0.5951881189999999</c:v>
                </c:pt>
                <c:pt idx="9">
                  <c:v>0.77917112100000008</c:v>
                </c:pt>
                <c:pt idx="10">
                  <c:v>0.87939163200000003</c:v>
                </c:pt>
                <c:pt idx="11">
                  <c:v>0.93147262600000014</c:v>
                </c:pt>
                <c:pt idx="12">
                  <c:v>0.94484739000000006</c:v>
                </c:pt>
                <c:pt idx="13">
                  <c:v>0.95454549600000016</c:v>
                </c:pt>
                <c:pt idx="14">
                  <c:v>0.98748294770000011</c:v>
                </c:pt>
                <c:pt idx="15">
                  <c:v>0.99443540439999989</c:v>
                </c:pt>
                <c:pt idx="16">
                  <c:v>0.99763478000000005</c:v>
                </c:pt>
                <c:pt idx="17">
                  <c:v>0.99927610999999994</c:v>
                </c:pt>
                <c:pt idx="18">
                  <c:v>0.99963033000000001</c:v>
                </c:pt>
                <c:pt idx="19">
                  <c:v>1.0000000250000001</c:v>
                </c:pt>
                <c:pt idx="20">
                  <c:v>0.99987042800000003</c:v>
                </c:pt>
                <c:pt idx="21">
                  <c:v>0.99999991399999999</c:v>
                </c:pt>
                <c:pt idx="22">
                  <c:v>0.99999990940000005</c:v>
                </c:pt>
                <c:pt idx="23">
                  <c:v>0.99999998699999992</c:v>
                </c:pt>
                <c:pt idx="24">
                  <c:v>1.0000000467999999</c:v>
                </c:pt>
                <c:pt idx="25">
                  <c:v>0.99999999510000004</c:v>
                </c:pt>
                <c:pt idx="26">
                  <c:v>0.9999999611</c:v>
                </c:pt>
                <c:pt idx="27">
                  <c:v>1.000000037</c:v>
                </c:pt>
                <c:pt idx="28">
                  <c:v>1.0000000390999999</c:v>
                </c:pt>
                <c:pt idx="29">
                  <c:v>0.99999997100000004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4E-4556-B31E-1907CBDB057D}"/>
            </c:ext>
          </c:extLst>
        </c:ser>
        <c:ser>
          <c:idx val="17"/>
          <c:order val="17"/>
          <c:tx>
            <c:v>PD19-45LPM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rgbClr val="C3382D"/>
                </a:solidFill>
              </a:ln>
            </c:spPr>
          </c:marker>
          <c:xVal>
            <c:numRef>
              <c:f>'PD19-45LPM'!$B$33:$AE$33</c:f>
              <c:numCache>
                <c:formatCode>General</c:formatCode>
                <c:ptCount val="30"/>
                <c:pt idx="0">
                  <c:v>1.0316309553710041E-3</c:v>
                </c:pt>
                <c:pt idx="1">
                  <c:v>3.828483763811725E-3</c:v>
                </c:pt>
                <c:pt idx="2">
                  <c:v>8.3905584253221657E-3</c:v>
                </c:pt>
                <c:pt idx="3">
                  <c:v>1.471785493990232E-2</c:v>
                </c:pt>
                <c:pt idx="4">
                  <c:v>2.2810373307552197E-2</c:v>
                </c:pt>
                <c:pt idx="5">
                  <c:v>3.2668113528271786E-2</c:v>
                </c:pt>
                <c:pt idx="6">
                  <c:v>4.4291075602061088E-2</c:v>
                </c:pt>
                <c:pt idx="7">
                  <c:v>5.7679259528920113E-2</c:v>
                </c:pt>
                <c:pt idx="8">
                  <c:v>7.283266530884884E-2</c:v>
                </c:pt>
                <c:pt idx="9">
                  <c:v>8.9751292941847319E-2</c:v>
                </c:pt>
                <c:pt idx="10">
                  <c:v>0.10843514242791549</c:v>
                </c:pt>
                <c:pt idx="11">
                  <c:v>0.12888421376705339</c:v>
                </c:pt>
                <c:pt idx="12">
                  <c:v>0.151098506959261</c:v>
                </c:pt>
                <c:pt idx="13">
                  <c:v>0.17507802200453831</c:v>
                </c:pt>
                <c:pt idx="14">
                  <c:v>0.20082275890288537</c:v>
                </c:pt>
                <c:pt idx="15">
                  <c:v>0.2283327176543021</c:v>
                </c:pt>
                <c:pt idx="16">
                  <c:v>0.2576078982587886</c:v>
                </c:pt>
                <c:pt idx="17">
                  <c:v>0.28864830071634479</c:v>
                </c:pt>
                <c:pt idx="18">
                  <c:v>0.32145392502697073</c:v>
                </c:pt>
                <c:pt idx="19">
                  <c:v>0.35602477119066644</c:v>
                </c:pt>
                <c:pt idx="20">
                  <c:v>0.3923608392074317</c:v>
                </c:pt>
                <c:pt idx="21">
                  <c:v>0.43046212907726683</c:v>
                </c:pt>
                <c:pt idx="22">
                  <c:v>0.47032864080017156</c:v>
                </c:pt>
                <c:pt idx="23">
                  <c:v>0.51196037437614605</c:v>
                </c:pt>
                <c:pt idx="24">
                  <c:v>0.55535732980519026</c:v>
                </c:pt>
                <c:pt idx="25">
                  <c:v>0.60051950708730417</c:v>
                </c:pt>
                <c:pt idx="26">
                  <c:v>0.64744690622248791</c:v>
                </c:pt>
                <c:pt idx="27">
                  <c:v>0.69613952721074124</c:v>
                </c:pt>
                <c:pt idx="28">
                  <c:v>0.74659737005206428</c:v>
                </c:pt>
                <c:pt idx="29">
                  <c:v>0.79882043474645703</c:v>
                </c:pt>
              </c:numCache>
            </c:numRef>
          </c:xVal>
          <c:yVal>
            <c:numRef>
              <c:f>'PD19-45LPM'!$B$18:$AE$18</c:f>
              <c:numCache>
                <c:formatCode>0.00%</c:formatCode>
                <c:ptCount val="30"/>
                <c:pt idx="0">
                  <c:v>1.9545317499999999E-2</c:v>
                </c:pt>
                <c:pt idx="1">
                  <c:v>2.6814038999999994E-2</c:v>
                </c:pt>
                <c:pt idx="2">
                  <c:v>6.1201514400000004E-2</c:v>
                </c:pt>
                <c:pt idx="3">
                  <c:v>0.21258959949999998</c:v>
                </c:pt>
                <c:pt idx="4">
                  <c:v>0.449293269</c:v>
                </c:pt>
                <c:pt idx="5">
                  <c:v>0.64165641600000001</c:v>
                </c:pt>
                <c:pt idx="6">
                  <c:v>0.79371091199999999</c:v>
                </c:pt>
                <c:pt idx="7">
                  <c:v>0.90461526999999986</c:v>
                </c:pt>
                <c:pt idx="8">
                  <c:v>0.97181072800000012</c:v>
                </c:pt>
                <c:pt idx="9">
                  <c:v>0.98904735399999999</c:v>
                </c:pt>
                <c:pt idx="10">
                  <c:v>0.99636631719999991</c:v>
                </c:pt>
                <c:pt idx="11">
                  <c:v>0.99947724139999994</c:v>
                </c:pt>
                <c:pt idx="12">
                  <c:v>1.0000000474999999</c:v>
                </c:pt>
                <c:pt idx="13">
                  <c:v>1.0000000500000001</c:v>
                </c:pt>
                <c:pt idx="14">
                  <c:v>0.99978647919999997</c:v>
                </c:pt>
                <c:pt idx="15">
                  <c:v>1.0000000033999998</c:v>
                </c:pt>
                <c:pt idx="16">
                  <c:v>0.9999999893</c:v>
                </c:pt>
                <c:pt idx="17">
                  <c:v>0.9999999879999999</c:v>
                </c:pt>
                <c:pt idx="18">
                  <c:v>0.99999996599999996</c:v>
                </c:pt>
                <c:pt idx="19">
                  <c:v>0.99988717559999996</c:v>
                </c:pt>
                <c:pt idx="20">
                  <c:v>0.99999995919999995</c:v>
                </c:pt>
                <c:pt idx="21">
                  <c:v>0.99999994790000002</c:v>
                </c:pt>
                <c:pt idx="22">
                  <c:v>0.99999999500000003</c:v>
                </c:pt>
                <c:pt idx="23">
                  <c:v>1.0000000113</c:v>
                </c:pt>
                <c:pt idx="24">
                  <c:v>0.99999998329999995</c:v>
                </c:pt>
                <c:pt idx="25">
                  <c:v>1.00000003</c:v>
                </c:pt>
                <c:pt idx="26">
                  <c:v>0.99999995999999991</c:v>
                </c:pt>
                <c:pt idx="27">
                  <c:v>0.99999995389999996</c:v>
                </c:pt>
                <c:pt idx="28">
                  <c:v>1.0000000060000001</c:v>
                </c:pt>
                <c:pt idx="29">
                  <c:v>0.99999996899999999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4E-4556-B31E-1907CBDB0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 based on dc=Hydraulic</a:t>
                </a:r>
                <a:r>
                  <a:rPr lang="en-US" baseline="0"/>
                  <a:t> Diameter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'PD01-18LPM'!$B$30:$AE$30</c:f>
              <c:numCache>
                <c:formatCode>General</c:formatCode>
                <c:ptCount val="30"/>
                <c:pt idx="0">
                  <c:v>13339.9479035</c:v>
                </c:pt>
                <c:pt idx="1">
                  <c:v>53359.791614000002</c:v>
                </c:pt>
                <c:pt idx="2">
                  <c:v>120059.5311315</c:v>
                </c:pt>
                <c:pt idx="3">
                  <c:v>213439.16645600001</c:v>
                </c:pt>
                <c:pt idx="4">
                  <c:v>333498.69758750004</c:v>
                </c:pt>
                <c:pt idx="5">
                  <c:v>480238.124526</c:v>
                </c:pt>
                <c:pt idx="6">
                  <c:v>653657.44727150002</c:v>
                </c:pt>
                <c:pt idx="7">
                  <c:v>853756.66582400003</c:v>
                </c:pt>
                <c:pt idx="8">
                  <c:v>1080535.7801835001</c:v>
                </c:pt>
                <c:pt idx="9">
                  <c:v>1333994.7903500001</c:v>
                </c:pt>
                <c:pt idx="10">
                  <c:v>1614133.6963235</c:v>
                </c:pt>
                <c:pt idx="11">
                  <c:v>1920952.498104</c:v>
                </c:pt>
                <c:pt idx="12">
                  <c:v>2254451.1956915003</c:v>
                </c:pt>
                <c:pt idx="13">
                  <c:v>2614629.7890860001</c:v>
                </c:pt>
                <c:pt idx="14">
                  <c:v>3001488.2782875001</c:v>
                </c:pt>
                <c:pt idx="15">
                  <c:v>3415026.6632960001</c:v>
                </c:pt>
                <c:pt idx="16">
                  <c:v>3855244.9441115004</c:v>
                </c:pt>
                <c:pt idx="17">
                  <c:v>4322143.1207340006</c:v>
                </c:pt>
                <c:pt idx="18">
                  <c:v>4815721.1931635002</c:v>
                </c:pt>
                <c:pt idx="19">
                  <c:v>5335979.1614000006</c:v>
                </c:pt>
                <c:pt idx="20">
                  <c:v>5882917.0254434999</c:v>
                </c:pt>
                <c:pt idx="21">
                  <c:v>6456534.7852940001</c:v>
                </c:pt>
                <c:pt idx="22">
                  <c:v>7056832.4409515001</c:v>
                </c:pt>
                <c:pt idx="23">
                  <c:v>7683809.992416</c:v>
                </c:pt>
                <c:pt idx="24">
                  <c:v>8337467.4396875007</c:v>
                </c:pt>
                <c:pt idx="25">
                  <c:v>9017804.7827660013</c:v>
                </c:pt>
                <c:pt idx="26">
                  <c:v>9724822.0216515008</c:v>
                </c:pt>
                <c:pt idx="27">
                  <c:v>10458519.156344</c:v>
                </c:pt>
                <c:pt idx="28">
                  <c:v>11218896.186843501</c:v>
                </c:pt>
                <c:pt idx="29">
                  <c:v>12005953.113150001</c:v>
                </c:pt>
              </c:numCache>
            </c:numRef>
          </c:xVal>
          <c:yVal>
            <c:numRef>
              <c:f>'PD01-18LPM'!$B$18:$AE$18</c:f>
              <c:numCache>
                <c:formatCode>0.00%</c:formatCode>
                <c:ptCount val="30"/>
                <c:pt idx="0">
                  <c:v>2.5625258000000002E-3</c:v>
                </c:pt>
                <c:pt idx="1">
                  <c:v>3.9909946000000005E-3</c:v>
                </c:pt>
                <c:pt idx="2">
                  <c:v>5.1145658999999996E-3</c:v>
                </c:pt>
                <c:pt idx="3">
                  <c:v>9.6203056999999998E-3</c:v>
                </c:pt>
                <c:pt idx="4">
                  <c:v>1.48565561E-2</c:v>
                </c:pt>
                <c:pt idx="5">
                  <c:v>2.3188999999999998E-2</c:v>
                </c:pt>
                <c:pt idx="6">
                  <c:v>3.8801069000000001E-2</c:v>
                </c:pt>
                <c:pt idx="7">
                  <c:v>6.1992392E-2</c:v>
                </c:pt>
                <c:pt idx="8">
                  <c:v>0.10590651399999999</c:v>
                </c:pt>
                <c:pt idx="9">
                  <c:v>0.20714138000000001</c:v>
                </c:pt>
                <c:pt idx="10">
                  <c:v>0.32812181999999995</c:v>
                </c:pt>
                <c:pt idx="11">
                  <c:v>0.44697054000000003</c:v>
                </c:pt>
                <c:pt idx="12">
                  <c:v>0.54627822000000004</c:v>
                </c:pt>
                <c:pt idx="13">
                  <c:v>0.61700159999999993</c:v>
                </c:pt>
                <c:pt idx="14">
                  <c:v>0.70410587999999996</c:v>
                </c:pt>
                <c:pt idx="15">
                  <c:v>0.77620919999999993</c:v>
                </c:pt>
                <c:pt idx="16">
                  <c:v>0.85263915000000001</c:v>
                </c:pt>
                <c:pt idx="17">
                  <c:v>0.89490581999999996</c:v>
                </c:pt>
                <c:pt idx="18">
                  <c:v>0.93135230000000002</c:v>
                </c:pt>
                <c:pt idx="19">
                  <c:v>0.95222735000000003</c:v>
                </c:pt>
                <c:pt idx="20">
                  <c:v>0.96949691999999998</c:v>
                </c:pt>
                <c:pt idx="21">
                  <c:v>0.98744061999999999</c:v>
                </c:pt>
                <c:pt idx="22">
                  <c:v>0.99274207899999989</c:v>
                </c:pt>
                <c:pt idx="23">
                  <c:v>0.99492773299999993</c:v>
                </c:pt>
                <c:pt idx="24">
                  <c:v>0.99585020399999991</c:v>
                </c:pt>
                <c:pt idx="25">
                  <c:v>0.99800464099999997</c:v>
                </c:pt>
                <c:pt idx="26">
                  <c:v>0.99909676699999994</c:v>
                </c:pt>
                <c:pt idx="27">
                  <c:v>0.99988489000000003</c:v>
                </c:pt>
                <c:pt idx="28">
                  <c:v>0.99988261080000007</c:v>
                </c:pt>
                <c:pt idx="29">
                  <c:v>0.99999996099999999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6-47F1-845C-3B562E652158}"/>
            </c:ext>
          </c:extLst>
        </c:ser>
        <c:ser>
          <c:idx val="1"/>
          <c:order val="1"/>
          <c:tx>
            <c:v>PD01-45LPM</c:v>
          </c:tx>
          <c:spPr>
            <a:ln w="28575">
              <a:noFill/>
            </a:ln>
          </c:spPr>
          <c:marker>
            <c:symbol val="diamond"/>
            <c:size val="7"/>
            <c:spPr>
              <a:noFill/>
              <a:ln w="15875">
                <a:solidFill>
                  <a:srgbClr val="FF0000"/>
                </a:solidFill>
              </a:ln>
            </c:spPr>
          </c:marker>
          <c:xVal>
            <c:numRef>
              <c:f>PD01_45LPM!$B$30:$AE$30</c:f>
              <c:numCache>
                <c:formatCode>General</c:formatCode>
                <c:ptCount val="30"/>
                <c:pt idx="0">
                  <c:v>70491.9463311</c:v>
                </c:pt>
                <c:pt idx="1">
                  <c:v>281967.7853244</c:v>
                </c:pt>
                <c:pt idx="2">
                  <c:v>634427.51697989996</c:v>
                </c:pt>
                <c:pt idx="3">
                  <c:v>1127871.1412976</c:v>
                </c:pt>
                <c:pt idx="4">
                  <c:v>1762298.6582775</c:v>
                </c:pt>
                <c:pt idx="5">
                  <c:v>2537710.0679195998</c:v>
                </c:pt>
                <c:pt idx="6">
                  <c:v>3454105.3702238998</c:v>
                </c:pt>
                <c:pt idx="7">
                  <c:v>4511484.5651904</c:v>
                </c:pt>
                <c:pt idx="8">
                  <c:v>5709847.6528190998</c:v>
                </c:pt>
                <c:pt idx="9">
                  <c:v>7049194.6331099998</c:v>
                </c:pt>
                <c:pt idx="10">
                  <c:v>8529525.5060631</c:v>
                </c:pt>
                <c:pt idx="11">
                  <c:v>10150840.271678399</c:v>
                </c:pt>
                <c:pt idx="12">
                  <c:v>11913138.9299559</c:v>
                </c:pt>
                <c:pt idx="13">
                  <c:v>13816421.480895599</c:v>
                </c:pt>
                <c:pt idx="14">
                  <c:v>15860687.924497498</c:v>
                </c:pt>
                <c:pt idx="15">
                  <c:v>18045938.2607616</c:v>
                </c:pt>
                <c:pt idx="16">
                  <c:v>20372172.489687897</c:v>
                </c:pt>
                <c:pt idx="17">
                  <c:v>22839390.611276399</c:v>
                </c:pt>
                <c:pt idx="18">
                  <c:v>25447592.625527099</c:v>
                </c:pt>
                <c:pt idx="19">
                  <c:v>28196778.532439999</c:v>
                </c:pt>
                <c:pt idx="20">
                  <c:v>31086948.332015097</c:v>
                </c:pt>
                <c:pt idx="21">
                  <c:v>34118102.0242524</c:v>
                </c:pt>
                <c:pt idx="22">
                  <c:v>37290239.6091519</c:v>
                </c:pt>
                <c:pt idx="23">
                  <c:v>40603361.086713597</c:v>
                </c:pt>
                <c:pt idx="24">
                  <c:v>44057466.456937499</c:v>
                </c:pt>
                <c:pt idx="25">
                  <c:v>47652555.719823599</c:v>
                </c:pt>
                <c:pt idx="26">
                  <c:v>51388628.875371896</c:v>
                </c:pt>
                <c:pt idx="27">
                  <c:v>55265685.923582397</c:v>
                </c:pt>
                <c:pt idx="28">
                  <c:v>59283726.864455096</c:v>
                </c:pt>
                <c:pt idx="29">
                  <c:v>63442751.697989993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98-4AAA-9C4B-3E88365D27FD}"/>
            </c:ext>
          </c:extLst>
        </c:ser>
        <c:ser>
          <c:idx val="2"/>
          <c:order val="2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98-4AAA-9C4B-3E88365D27FD}"/>
            </c:ext>
          </c:extLst>
        </c:ser>
        <c:ser>
          <c:idx val="3"/>
          <c:order val="3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5875">
                <a:solidFill>
                  <a:srgbClr val="7030A0"/>
                </a:solidFill>
              </a:ln>
            </c:spPr>
          </c:marker>
          <c:xVal>
            <c:numRef>
              <c:f>PD07_45LPM!$B$30:$AE$30</c:f>
              <c:numCache>
                <c:formatCode>General</c:formatCode>
                <c:ptCount val="30"/>
                <c:pt idx="0">
                  <c:v>43080.897026660787</c:v>
                </c:pt>
                <c:pt idx="1">
                  <c:v>172323.58810664315</c:v>
                </c:pt>
                <c:pt idx="2">
                  <c:v>387728.07323994709</c:v>
                </c:pt>
                <c:pt idx="3">
                  <c:v>689294.35242657259</c:v>
                </c:pt>
                <c:pt idx="4">
                  <c:v>1077022.4256665197</c:v>
                </c:pt>
                <c:pt idx="5">
                  <c:v>1550912.2929597883</c:v>
                </c:pt>
                <c:pt idx="6">
                  <c:v>2110963.9543063785</c:v>
                </c:pt>
                <c:pt idx="7">
                  <c:v>2757177.4097062903</c:v>
                </c:pt>
                <c:pt idx="8">
                  <c:v>3489552.6591595234</c:v>
                </c:pt>
                <c:pt idx="9">
                  <c:v>4308089.7026660787</c:v>
                </c:pt>
                <c:pt idx="10">
                  <c:v>5212788.5402259547</c:v>
                </c:pt>
                <c:pt idx="11">
                  <c:v>6203649.1718391534</c:v>
                </c:pt>
                <c:pt idx="12">
                  <c:v>7280671.5975056728</c:v>
                </c:pt>
                <c:pt idx="13">
                  <c:v>8443855.817225514</c:v>
                </c:pt>
                <c:pt idx="14">
                  <c:v>9693201.8309986759</c:v>
                </c:pt>
                <c:pt idx="15">
                  <c:v>11028709.638825161</c:v>
                </c:pt>
                <c:pt idx="16">
                  <c:v>12450379.240704967</c:v>
                </c:pt>
                <c:pt idx="17">
                  <c:v>13958210.636638094</c:v>
                </c:pt>
                <c:pt idx="18">
                  <c:v>15552203.826624544</c:v>
                </c:pt>
                <c:pt idx="19">
                  <c:v>17232358.810664315</c:v>
                </c:pt>
                <c:pt idx="20">
                  <c:v>18998675.588757407</c:v>
                </c:pt>
                <c:pt idx="21">
                  <c:v>20851154.160903819</c:v>
                </c:pt>
                <c:pt idx="22">
                  <c:v>22789794.527103554</c:v>
                </c:pt>
                <c:pt idx="23">
                  <c:v>24814596.687356614</c:v>
                </c:pt>
                <c:pt idx="24">
                  <c:v>26925560.641662993</c:v>
                </c:pt>
                <c:pt idx="25">
                  <c:v>29122686.390022691</c:v>
                </c:pt>
                <c:pt idx="26">
                  <c:v>31405973.932435714</c:v>
                </c:pt>
                <c:pt idx="27">
                  <c:v>33775423.268902056</c:v>
                </c:pt>
                <c:pt idx="28">
                  <c:v>36231034.399421722</c:v>
                </c:pt>
                <c:pt idx="29">
                  <c:v>38772807.323994704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98-4AAA-9C4B-3E88365D27FD}"/>
            </c:ext>
          </c:extLst>
        </c:ser>
        <c:ser>
          <c:idx val="4"/>
          <c:order val="4"/>
          <c:tx>
            <c:v>PD02-18LPM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PD02_18LPM!$B$30:$AE$30</c:f>
              <c:numCache>
                <c:formatCode>General</c:formatCode>
                <c:ptCount val="30"/>
                <c:pt idx="0">
                  <c:v>64319.477090000008</c:v>
                </c:pt>
                <c:pt idx="1">
                  <c:v>257277.90836000003</c:v>
                </c:pt>
                <c:pt idx="2">
                  <c:v>578875.29381000006</c:v>
                </c:pt>
                <c:pt idx="3">
                  <c:v>1029111.6334400001</c:v>
                </c:pt>
                <c:pt idx="4">
                  <c:v>1607986.9272500002</c:v>
                </c:pt>
                <c:pt idx="5">
                  <c:v>2315501.1752400002</c:v>
                </c:pt>
                <c:pt idx="6">
                  <c:v>3151654.3774100002</c:v>
                </c:pt>
                <c:pt idx="7">
                  <c:v>4116446.5337600005</c:v>
                </c:pt>
                <c:pt idx="8">
                  <c:v>5209877.6442900002</c:v>
                </c:pt>
                <c:pt idx="9">
                  <c:v>6431947.7090000007</c:v>
                </c:pt>
                <c:pt idx="10">
                  <c:v>7782656.7278900007</c:v>
                </c:pt>
                <c:pt idx="11">
                  <c:v>9262004.700960001</c:v>
                </c:pt>
                <c:pt idx="12">
                  <c:v>10869991.628210001</c:v>
                </c:pt>
                <c:pt idx="13">
                  <c:v>12606617.509640001</c:v>
                </c:pt>
                <c:pt idx="14">
                  <c:v>14471882.345250001</c:v>
                </c:pt>
                <c:pt idx="15">
                  <c:v>16465786.135040002</c:v>
                </c:pt>
                <c:pt idx="16">
                  <c:v>18588328.879010003</c:v>
                </c:pt>
                <c:pt idx="17">
                  <c:v>20839510.577160001</c:v>
                </c:pt>
                <c:pt idx="18">
                  <c:v>23219331.229490001</c:v>
                </c:pt>
                <c:pt idx="19">
                  <c:v>25727790.836000003</c:v>
                </c:pt>
                <c:pt idx="20">
                  <c:v>28364889.396690004</c:v>
                </c:pt>
                <c:pt idx="21">
                  <c:v>31130626.911560003</c:v>
                </c:pt>
                <c:pt idx="22">
                  <c:v>34025003.380610004</c:v>
                </c:pt>
                <c:pt idx="23">
                  <c:v>37048018.803840004</c:v>
                </c:pt>
                <c:pt idx="24">
                  <c:v>40199673.181250006</c:v>
                </c:pt>
                <c:pt idx="25">
                  <c:v>43479966.512840003</c:v>
                </c:pt>
                <c:pt idx="26">
                  <c:v>46888898.798610002</c:v>
                </c:pt>
                <c:pt idx="27">
                  <c:v>50426470.038560003</c:v>
                </c:pt>
                <c:pt idx="28">
                  <c:v>54092680.232690006</c:v>
                </c:pt>
                <c:pt idx="29">
                  <c:v>57887529.381000005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98-4AAA-9C4B-3E88365D27FD}"/>
            </c:ext>
          </c:extLst>
        </c:ser>
        <c:ser>
          <c:idx val="5"/>
          <c:order val="5"/>
          <c:tx>
            <c:v>PD03-18LPM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PD03_18LPM!$B$30:$AE$30</c:f>
              <c:numCache>
                <c:formatCode>General</c:formatCode>
                <c:ptCount val="30"/>
                <c:pt idx="0">
                  <c:v>30464.010212999998</c:v>
                </c:pt>
                <c:pt idx="1">
                  <c:v>121856.04085199999</c:v>
                </c:pt>
                <c:pt idx="2">
                  <c:v>274176.09191699995</c:v>
                </c:pt>
                <c:pt idx="3">
                  <c:v>487424.16340799996</c:v>
                </c:pt>
                <c:pt idx="4">
                  <c:v>761600.25532499992</c:v>
                </c:pt>
                <c:pt idx="5">
                  <c:v>1096704.3676679998</c:v>
                </c:pt>
                <c:pt idx="6">
                  <c:v>1492736.5004369998</c:v>
                </c:pt>
                <c:pt idx="7">
                  <c:v>1949696.6536319999</c:v>
                </c:pt>
                <c:pt idx="8">
                  <c:v>2467584.8272529999</c:v>
                </c:pt>
                <c:pt idx="9">
                  <c:v>3046401.0212999997</c:v>
                </c:pt>
                <c:pt idx="10">
                  <c:v>3686145.2357729999</c:v>
                </c:pt>
                <c:pt idx="11">
                  <c:v>4386817.4706719993</c:v>
                </c:pt>
                <c:pt idx="12">
                  <c:v>5148417.725997</c:v>
                </c:pt>
                <c:pt idx="13">
                  <c:v>5970946.0017479993</c:v>
                </c:pt>
                <c:pt idx="14">
                  <c:v>6854402.2979249991</c:v>
                </c:pt>
                <c:pt idx="15">
                  <c:v>7798786.6145279994</c:v>
                </c:pt>
                <c:pt idx="16">
                  <c:v>8804098.9515569992</c:v>
                </c:pt>
                <c:pt idx="17">
                  <c:v>9870339.3090119995</c:v>
                </c:pt>
                <c:pt idx="18">
                  <c:v>10997507.686892999</c:v>
                </c:pt>
                <c:pt idx="19">
                  <c:v>12185604.085199999</c:v>
                </c:pt>
                <c:pt idx="20">
                  <c:v>13434628.503932999</c:v>
                </c:pt>
                <c:pt idx="21">
                  <c:v>14744580.943092</c:v>
                </c:pt>
                <c:pt idx="22">
                  <c:v>16115461.402677</c:v>
                </c:pt>
                <c:pt idx="23">
                  <c:v>17547269.882687997</c:v>
                </c:pt>
                <c:pt idx="24">
                  <c:v>19040006.383125</c:v>
                </c:pt>
                <c:pt idx="25">
                  <c:v>20593670.903988</c:v>
                </c:pt>
                <c:pt idx="26">
                  <c:v>22208263.445276998</c:v>
                </c:pt>
                <c:pt idx="27">
                  <c:v>23883784.006991997</c:v>
                </c:pt>
                <c:pt idx="28">
                  <c:v>25620232.589132998</c:v>
                </c:pt>
                <c:pt idx="29">
                  <c:v>27417609.191699997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98-4AAA-9C4B-3E88365D27FD}"/>
            </c:ext>
          </c:extLst>
        </c:ser>
        <c:ser>
          <c:idx val="6"/>
          <c:order val="6"/>
          <c:tx>
            <c:v>PD03-45LPM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chemeClr val="accent6"/>
                </a:solidFill>
              </a:ln>
            </c:spPr>
          </c:marker>
          <c:xVal>
            <c:numRef>
              <c:f>PD03_45LPM!$B$30:$AE$30</c:f>
              <c:numCache>
                <c:formatCode>General</c:formatCode>
                <c:ptCount val="30"/>
                <c:pt idx="0">
                  <c:v>175790.91678</c:v>
                </c:pt>
                <c:pt idx="1">
                  <c:v>703163.66712</c:v>
                </c:pt>
                <c:pt idx="2">
                  <c:v>1582118.2510200001</c:v>
                </c:pt>
                <c:pt idx="3">
                  <c:v>2812654.66848</c:v>
                </c:pt>
                <c:pt idx="4">
                  <c:v>4394772.9194999998</c:v>
                </c:pt>
                <c:pt idx="5">
                  <c:v>6328473.0040800003</c:v>
                </c:pt>
                <c:pt idx="6">
                  <c:v>8613754.922220001</c:v>
                </c:pt>
                <c:pt idx="7">
                  <c:v>11250618.67392</c:v>
                </c:pt>
                <c:pt idx="8">
                  <c:v>14239064.25918</c:v>
                </c:pt>
                <c:pt idx="9">
                  <c:v>17579091.677999999</c:v>
                </c:pt>
                <c:pt idx="10">
                  <c:v>21270700.930380002</c:v>
                </c:pt>
                <c:pt idx="11">
                  <c:v>25313892.016320001</c:v>
                </c:pt>
                <c:pt idx="12">
                  <c:v>29708664.935820002</c:v>
                </c:pt>
                <c:pt idx="13">
                  <c:v>34455019.688880004</c:v>
                </c:pt>
                <c:pt idx="14">
                  <c:v>39552956.2755</c:v>
                </c:pt>
                <c:pt idx="15">
                  <c:v>45002474.69568</c:v>
                </c:pt>
                <c:pt idx="16">
                  <c:v>50803574.949419998</c:v>
                </c:pt>
                <c:pt idx="17">
                  <c:v>56956257.03672</c:v>
                </c:pt>
                <c:pt idx="18">
                  <c:v>63460520.95758</c:v>
                </c:pt>
                <c:pt idx="19">
                  <c:v>70316366.711999997</c:v>
                </c:pt>
                <c:pt idx="20">
                  <c:v>77523794.29998</c:v>
                </c:pt>
                <c:pt idx="21">
                  <c:v>85082803.721520007</c:v>
                </c:pt>
                <c:pt idx="22">
                  <c:v>92993394.976620004</c:v>
                </c:pt>
                <c:pt idx="23">
                  <c:v>101255568.06528001</c:v>
                </c:pt>
                <c:pt idx="24">
                  <c:v>109869322.9875</c:v>
                </c:pt>
                <c:pt idx="25">
                  <c:v>118834659.74328001</c:v>
                </c:pt>
                <c:pt idx="26">
                  <c:v>128151578.33262001</c:v>
                </c:pt>
                <c:pt idx="27">
                  <c:v>137820078.75552002</c:v>
                </c:pt>
                <c:pt idx="28">
                  <c:v>147840161.01198</c:v>
                </c:pt>
                <c:pt idx="29">
                  <c:v>158211825.102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98-4AAA-9C4B-3E88365D27FD}"/>
            </c:ext>
          </c:extLst>
        </c:ser>
        <c:ser>
          <c:idx val="7"/>
          <c:order val="7"/>
          <c:tx>
            <c:v>PD02-45LPM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chemeClr val="accent1"/>
                </a:solidFill>
              </a:ln>
            </c:spPr>
          </c:marker>
          <c:xVal>
            <c:numRef>
              <c:f>PD02_45LPM!$B$30:$AE$30</c:f>
              <c:numCache>
                <c:formatCode>General</c:formatCode>
                <c:ptCount val="30"/>
                <c:pt idx="0">
                  <c:v>332499.02780000004</c:v>
                </c:pt>
                <c:pt idx="1">
                  <c:v>1329996.1112000002</c:v>
                </c:pt>
                <c:pt idx="2">
                  <c:v>2992491.2502000001</c:v>
                </c:pt>
                <c:pt idx="3">
                  <c:v>5319984.4448000006</c:v>
                </c:pt>
                <c:pt idx="4">
                  <c:v>8312475.6950000003</c:v>
                </c:pt>
                <c:pt idx="5">
                  <c:v>11969965.000800001</c:v>
                </c:pt>
                <c:pt idx="6">
                  <c:v>16292452.362200001</c:v>
                </c:pt>
                <c:pt idx="7">
                  <c:v>21279937.779200003</c:v>
                </c:pt>
                <c:pt idx="8">
                  <c:v>26932421.251800001</c:v>
                </c:pt>
                <c:pt idx="9">
                  <c:v>33249902.780000001</c:v>
                </c:pt>
                <c:pt idx="10">
                  <c:v>40232382.363800004</c:v>
                </c:pt>
                <c:pt idx="11">
                  <c:v>47879860.003200002</c:v>
                </c:pt>
                <c:pt idx="12">
                  <c:v>56192335.698200002</c:v>
                </c:pt>
                <c:pt idx="13">
                  <c:v>65169809.448800005</c:v>
                </c:pt>
                <c:pt idx="14">
                  <c:v>74812281.25500001</c:v>
                </c:pt>
                <c:pt idx="15">
                  <c:v>85119751.11680001</c:v>
                </c:pt>
                <c:pt idx="16">
                  <c:v>96092219.034200013</c:v>
                </c:pt>
                <c:pt idx="17">
                  <c:v>107729685.0072</c:v>
                </c:pt>
                <c:pt idx="18">
                  <c:v>120032149.03580001</c:v>
                </c:pt>
                <c:pt idx="19">
                  <c:v>132999611.12</c:v>
                </c:pt>
                <c:pt idx="20">
                  <c:v>146632071.25980002</c:v>
                </c:pt>
                <c:pt idx="21">
                  <c:v>160929529.45520002</c:v>
                </c:pt>
                <c:pt idx="22">
                  <c:v>175891985.7062</c:v>
                </c:pt>
                <c:pt idx="23">
                  <c:v>191519440.01280001</c:v>
                </c:pt>
                <c:pt idx="24">
                  <c:v>207811892.375</c:v>
                </c:pt>
                <c:pt idx="25">
                  <c:v>224769342.79280001</c:v>
                </c:pt>
                <c:pt idx="26">
                  <c:v>242391791.26620001</c:v>
                </c:pt>
                <c:pt idx="27">
                  <c:v>260679237.79520002</c:v>
                </c:pt>
                <c:pt idx="28">
                  <c:v>279631682.37980002</c:v>
                </c:pt>
                <c:pt idx="29">
                  <c:v>299249125.02000004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F5-4187-ABAB-AC395214C22C}"/>
            </c:ext>
          </c:extLst>
        </c:ser>
        <c:ser>
          <c:idx val="8"/>
          <c:order val="8"/>
          <c:tx>
            <c:v>PD08-18LPM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PD08_18LPM!$B$30:$AE$30</c:f>
              <c:numCache>
                <c:formatCode>General</c:formatCode>
                <c:ptCount val="30"/>
                <c:pt idx="0">
                  <c:v>84005.3449272</c:v>
                </c:pt>
                <c:pt idx="1">
                  <c:v>336021.3797088</c:v>
                </c:pt>
                <c:pt idx="2">
                  <c:v>756048.1043448</c:v>
                </c:pt>
                <c:pt idx="3">
                  <c:v>1344085.5188352</c:v>
                </c:pt>
                <c:pt idx="4">
                  <c:v>2100133.6231800001</c:v>
                </c:pt>
                <c:pt idx="5">
                  <c:v>3024192.4173792</c:v>
                </c:pt>
                <c:pt idx="6">
                  <c:v>4116261.9014328001</c:v>
                </c:pt>
                <c:pt idx="7">
                  <c:v>5376342.0753408</c:v>
                </c:pt>
                <c:pt idx="8">
                  <c:v>6804432.9391032001</c:v>
                </c:pt>
                <c:pt idx="9">
                  <c:v>8400534.4927200004</c:v>
                </c:pt>
                <c:pt idx="10">
                  <c:v>10164646.7361912</c:v>
                </c:pt>
                <c:pt idx="11">
                  <c:v>12096769.6695168</c:v>
                </c:pt>
                <c:pt idx="12">
                  <c:v>14196903.2926968</c:v>
                </c:pt>
                <c:pt idx="13">
                  <c:v>16465047.6057312</c:v>
                </c:pt>
                <c:pt idx="14">
                  <c:v>18901202.608619999</c:v>
                </c:pt>
                <c:pt idx="15">
                  <c:v>21505368.3013632</c:v>
                </c:pt>
                <c:pt idx="16">
                  <c:v>24277544.683960799</c:v>
                </c:pt>
                <c:pt idx="17">
                  <c:v>27217731.7564128</c:v>
                </c:pt>
                <c:pt idx="18">
                  <c:v>30325929.5187192</c:v>
                </c:pt>
                <c:pt idx="19">
                  <c:v>33602137.970880002</c:v>
                </c:pt>
                <c:pt idx="20">
                  <c:v>37046357.112895198</c:v>
                </c:pt>
                <c:pt idx="21">
                  <c:v>40658586.9447648</c:v>
                </c:pt>
                <c:pt idx="22">
                  <c:v>44438827.466488801</c:v>
                </c:pt>
                <c:pt idx="23">
                  <c:v>48387078.6780672</c:v>
                </c:pt>
                <c:pt idx="24">
                  <c:v>52503340.579499997</c:v>
                </c:pt>
                <c:pt idx="25">
                  <c:v>56787613.1707872</c:v>
                </c:pt>
                <c:pt idx="26">
                  <c:v>61239896.451928802</c:v>
                </c:pt>
                <c:pt idx="27">
                  <c:v>65860190.422924802</c:v>
                </c:pt>
                <c:pt idx="28">
                  <c:v>70648495.083775192</c:v>
                </c:pt>
                <c:pt idx="29">
                  <c:v>75604810.434479997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F5-4187-ABAB-AC395214C22C}"/>
            </c:ext>
          </c:extLst>
        </c:ser>
        <c:ser>
          <c:idx val="9"/>
          <c:order val="9"/>
          <c:tx>
            <c:v>PD08-45LPM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00B050"/>
                </a:solidFill>
              </a:ln>
            </c:spPr>
          </c:marker>
          <c:xVal>
            <c:numRef>
              <c:f>PD08_45LPM!$B$30:$AE$30</c:f>
              <c:numCache>
                <c:formatCode>General</c:formatCode>
                <c:ptCount val="30"/>
                <c:pt idx="0">
                  <c:v>463125.30263000005</c:v>
                </c:pt>
                <c:pt idx="1">
                  <c:v>1852501.2105200002</c:v>
                </c:pt>
                <c:pt idx="2">
                  <c:v>4168127.7236700002</c:v>
                </c:pt>
                <c:pt idx="3">
                  <c:v>7410004.8420800008</c:v>
                </c:pt>
                <c:pt idx="4">
                  <c:v>11578132.565750001</c:v>
                </c:pt>
                <c:pt idx="5">
                  <c:v>16672510.894680001</c:v>
                </c:pt>
                <c:pt idx="6">
                  <c:v>22693139.828870002</c:v>
                </c:pt>
                <c:pt idx="7">
                  <c:v>29640019.368320003</c:v>
                </c:pt>
                <c:pt idx="8">
                  <c:v>37513149.51303</c:v>
                </c:pt>
                <c:pt idx="9">
                  <c:v>46312530.263000004</c:v>
                </c:pt>
                <c:pt idx="10">
                  <c:v>56038161.61823</c:v>
                </c:pt>
                <c:pt idx="11">
                  <c:v>66690043.578720003</c:v>
                </c:pt>
                <c:pt idx="12">
                  <c:v>78268176.144470006</c:v>
                </c:pt>
                <c:pt idx="13">
                  <c:v>90772559.315480009</c:v>
                </c:pt>
                <c:pt idx="14">
                  <c:v>104203193.09175001</c:v>
                </c:pt>
                <c:pt idx="15">
                  <c:v>118560077.47328001</c:v>
                </c:pt>
                <c:pt idx="16">
                  <c:v>133843212.46007</c:v>
                </c:pt>
                <c:pt idx="17">
                  <c:v>150052598.05212</c:v>
                </c:pt>
                <c:pt idx="18">
                  <c:v>167188234.24943</c:v>
                </c:pt>
                <c:pt idx="19">
                  <c:v>185250121.05200002</c:v>
                </c:pt>
                <c:pt idx="20">
                  <c:v>204238258.45983002</c:v>
                </c:pt>
                <c:pt idx="21">
                  <c:v>224152646.47292</c:v>
                </c:pt>
                <c:pt idx="22">
                  <c:v>244993285.09127</c:v>
                </c:pt>
                <c:pt idx="23">
                  <c:v>266760174.31488001</c:v>
                </c:pt>
                <c:pt idx="24">
                  <c:v>289453314.14375001</c:v>
                </c:pt>
                <c:pt idx="25">
                  <c:v>313072704.57788002</c:v>
                </c:pt>
                <c:pt idx="26">
                  <c:v>337618345.61726999</c:v>
                </c:pt>
                <c:pt idx="27">
                  <c:v>363090237.26192003</c:v>
                </c:pt>
                <c:pt idx="28">
                  <c:v>389488379.51183003</c:v>
                </c:pt>
                <c:pt idx="29">
                  <c:v>416812772.36700004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F5-4187-ABAB-AC395214C22C}"/>
            </c:ext>
          </c:extLst>
        </c:ser>
        <c:ser>
          <c:idx val="10"/>
          <c:order val="10"/>
          <c:tx>
            <c:v>PD20-18LPM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'PD20-18LPM'!$B$30:$AE$30</c:f>
              <c:numCache>
                <c:formatCode>General</c:formatCode>
                <c:ptCount val="30"/>
                <c:pt idx="0">
                  <c:v>93638.774364779994</c:v>
                </c:pt>
                <c:pt idx="1">
                  <c:v>374555.09745911998</c:v>
                </c:pt>
                <c:pt idx="2">
                  <c:v>842748.96928301989</c:v>
                </c:pt>
                <c:pt idx="3">
                  <c:v>1498220.3898364799</c:v>
                </c:pt>
                <c:pt idx="4">
                  <c:v>2340969.3591194996</c:v>
                </c:pt>
                <c:pt idx="5">
                  <c:v>3370995.8771320796</c:v>
                </c:pt>
                <c:pt idx="6">
                  <c:v>4588299.9438742194</c:v>
                </c:pt>
                <c:pt idx="7">
                  <c:v>5992881.5593459196</c:v>
                </c:pt>
                <c:pt idx="8">
                  <c:v>7584740.7235471793</c:v>
                </c:pt>
                <c:pt idx="9">
                  <c:v>9363877.4364779983</c:v>
                </c:pt>
                <c:pt idx="10">
                  <c:v>11330291.698138379</c:v>
                </c:pt>
                <c:pt idx="11">
                  <c:v>13483983.508528318</c:v>
                </c:pt>
                <c:pt idx="12">
                  <c:v>15824952.867647819</c:v>
                </c:pt>
                <c:pt idx="13">
                  <c:v>18353199.775496878</c:v>
                </c:pt>
                <c:pt idx="14">
                  <c:v>21068724.232075498</c:v>
                </c:pt>
                <c:pt idx="15">
                  <c:v>23971526.237383679</c:v>
                </c:pt>
                <c:pt idx="16">
                  <c:v>27061605.791421417</c:v>
                </c:pt>
                <c:pt idx="17">
                  <c:v>30338962.894188717</c:v>
                </c:pt>
                <c:pt idx="18">
                  <c:v>33803597.545685574</c:v>
                </c:pt>
                <c:pt idx="19">
                  <c:v>37455509.745911993</c:v>
                </c:pt>
                <c:pt idx="20">
                  <c:v>41294699.494867973</c:v>
                </c:pt>
                <c:pt idx="21">
                  <c:v>45321166.792553514</c:v>
                </c:pt>
                <c:pt idx="22">
                  <c:v>49534911.638968617</c:v>
                </c:pt>
                <c:pt idx="23">
                  <c:v>53935934.034113273</c:v>
                </c:pt>
                <c:pt idx="24">
                  <c:v>58524233.977987491</c:v>
                </c:pt>
                <c:pt idx="25">
                  <c:v>63299811.470591277</c:v>
                </c:pt>
                <c:pt idx="26">
                  <c:v>68262666.51192461</c:v>
                </c:pt>
                <c:pt idx="27">
                  <c:v>73412799.101987511</c:v>
                </c:pt>
                <c:pt idx="28">
                  <c:v>78750209.240779966</c:v>
                </c:pt>
                <c:pt idx="29">
                  <c:v>84274896.92830199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F5-4187-ABAB-AC395214C22C}"/>
            </c:ext>
          </c:extLst>
        </c:ser>
        <c:ser>
          <c:idx val="11"/>
          <c:order val="11"/>
          <c:tx>
            <c:v>PD20-45LPM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'PD20-45LPM'!$B$30:$AE$30</c:f>
              <c:numCache>
                <c:formatCode>General</c:formatCode>
                <c:ptCount val="30"/>
                <c:pt idx="0">
                  <c:v>519337.66909219994</c:v>
                </c:pt>
                <c:pt idx="1">
                  <c:v>2077350.6763687998</c:v>
                </c:pt>
                <c:pt idx="2">
                  <c:v>4674039.0218297988</c:v>
                </c:pt>
                <c:pt idx="3">
                  <c:v>8309402.705475199</c:v>
                </c:pt>
                <c:pt idx="4">
                  <c:v>12983441.727304999</c:v>
                </c:pt>
                <c:pt idx="5">
                  <c:v>18696156.087319195</c:v>
                </c:pt>
                <c:pt idx="6">
                  <c:v>25447545.785517797</c:v>
                </c:pt>
                <c:pt idx="7">
                  <c:v>33237610.821900796</c:v>
                </c:pt>
                <c:pt idx="8">
                  <c:v>42066351.196468197</c:v>
                </c:pt>
                <c:pt idx="9">
                  <c:v>51933766.909219995</c:v>
                </c:pt>
                <c:pt idx="10">
                  <c:v>62839857.960156187</c:v>
                </c:pt>
                <c:pt idx="11">
                  <c:v>74784624.349276781</c:v>
                </c:pt>
                <c:pt idx="12">
                  <c:v>87768066.076581791</c:v>
                </c:pt>
                <c:pt idx="13">
                  <c:v>101790183.14207119</c:v>
                </c:pt>
                <c:pt idx="14">
                  <c:v>116850975.54574499</c:v>
                </c:pt>
                <c:pt idx="15">
                  <c:v>132950443.28760318</c:v>
                </c:pt>
                <c:pt idx="16">
                  <c:v>150088586.36764577</c:v>
                </c:pt>
                <c:pt idx="17">
                  <c:v>168265404.78587279</c:v>
                </c:pt>
                <c:pt idx="18">
                  <c:v>187480898.54228416</c:v>
                </c:pt>
                <c:pt idx="19">
                  <c:v>207735067.63687998</c:v>
                </c:pt>
                <c:pt idx="20">
                  <c:v>229027912.06966016</c:v>
                </c:pt>
                <c:pt idx="21">
                  <c:v>251359431.84062475</c:v>
                </c:pt>
                <c:pt idx="22">
                  <c:v>274729626.94977373</c:v>
                </c:pt>
                <c:pt idx="23">
                  <c:v>299138497.39710712</c:v>
                </c:pt>
                <c:pt idx="24">
                  <c:v>324586043.18262494</c:v>
                </c:pt>
                <c:pt idx="25">
                  <c:v>351072264.30632716</c:v>
                </c:pt>
                <c:pt idx="26">
                  <c:v>378597160.76821375</c:v>
                </c:pt>
                <c:pt idx="27">
                  <c:v>407160732.56828475</c:v>
                </c:pt>
                <c:pt idx="28">
                  <c:v>436762979.70654011</c:v>
                </c:pt>
                <c:pt idx="29">
                  <c:v>467403902.18297994</c:v>
                </c:pt>
              </c:numCache>
            </c:numRef>
          </c:xVal>
          <c:yVal>
            <c:numRef>
              <c:f>'PD20-45LPM'!$B$18:$AE$18</c:f>
              <c:numCache>
                <c:formatCode>0.00%</c:formatCode>
                <c:ptCount val="30"/>
                <c:pt idx="0">
                  <c:v>4.7107434299999994E-2</c:v>
                </c:pt>
                <c:pt idx="1">
                  <c:v>0.14074835999999999</c:v>
                </c:pt>
                <c:pt idx="2">
                  <c:v>0.56358262200000009</c:v>
                </c:pt>
                <c:pt idx="3">
                  <c:v>0.76446032100000005</c:v>
                </c:pt>
                <c:pt idx="4">
                  <c:v>0.93577324039999998</c:v>
                </c:pt>
                <c:pt idx="5">
                  <c:v>0.98805994750000004</c:v>
                </c:pt>
                <c:pt idx="6">
                  <c:v>0.99683474599999999</c:v>
                </c:pt>
                <c:pt idx="7">
                  <c:v>0.99948817499999998</c:v>
                </c:pt>
                <c:pt idx="8">
                  <c:v>0.9997950201000001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1.0000000192</c:v>
                </c:pt>
                <c:pt idx="14">
                  <c:v>0.99999998570000004</c:v>
                </c:pt>
                <c:pt idx="15">
                  <c:v>1.0000000500000001</c:v>
                </c:pt>
                <c:pt idx="16">
                  <c:v>0.99999999000000006</c:v>
                </c:pt>
                <c:pt idx="17">
                  <c:v>1.0000000149999999</c:v>
                </c:pt>
                <c:pt idx="18">
                  <c:v>1.0000000330000001</c:v>
                </c:pt>
                <c:pt idx="19">
                  <c:v>1.000000032</c:v>
                </c:pt>
                <c:pt idx="20">
                  <c:v>1.0000000469999999</c:v>
                </c:pt>
                <c:pt idx="21">
                  <c:v>0.99999996800000002</c:v>
                </c:pt>
                <c:pt idx="22">
                  <c:v>0.99999995799999997</c:v>
                </c:pt>
                <c:pt idx="23">
                  <c:v>0.99999995600000002</c:v>
                </c:pt>
                <c:pt idx="24">
                  <c:v>1.0000000120000001</c:v>
                </c:pt>
                <c:pt idx="25">
                  <c:v>1.000000027</c:v>
                </c:pt>
                <c:pt idx="26">
                  <c:v>0.99999995500000005</c:v>
                </c:pt>
                <c:pt idx="27">
                  <c:v>0.99999997959999998</c:v>
                </c:pt>
                <c:pt idx="28">
                  <c:v>1.0000000381</c:v>
                </c:pt>
                <c:pt idx="29">
                  <c:v>0.99999997930000006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F5-4187-ABAB-AC395214C22C}"/>
            </c:ext>
          </c:extLst>
        </c:ser>
        <c:ser>
          <c:idx val="12"/>
          <c:order val="12"/>
          <c:tx>
            <c:v>PD21-18LPM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33CC"/>
              </a:solidFill>
              <a:ln>
                <a:solidFill>
                  <a:srgbClr val="FF33CC"/>
                </a:solidFill>
              </a:ln>
            </c:spPr>
          </c:marker>
          <c:xVal>
            <c:numRef>
              <c:f>'PD21-18LPM'!$B$30:$AE$30</c:f>
              <c:numCache>
                <c:formatCode>General</c:formatCode>
                <c:ptCount val="30"/>
                <c:pt idx="0">
                  <c:v>39946.642609349998</c:v>
                </c:pt>
                <c:pt idx="1">
                  <c:v>159786.57043739999</c:v>
                </c:pt>
                <c:pt idx="2">
                  <c:v>359519.78348415002</c:v>
                </c:pt>
                <c:pt idx="3">
                  <c:v>639146.28174959996</c:v>
                </c:pt>
                <c:pt idx="4">
                  <c:v>998666.06523375004</c:v>
                </c:pt>
                <c:pt idx="5">
                  <c:v>1438079.1339366001</c:v>
                </c:pt>
                <c:pt idx="6">
                  <c:v>1957385.4878581499</c:v>
                </c:pt>
                <c:pt idx="7">
                  <c:v>2556585.1269983998</c:v>
                </c:pt>
                <c:pt idx="8">
                  <c:v>3235678.0513573498</c:v>
                </c:pt>
                <c:pt idx="9">
                  <c:v>3994664.2609350001</c:v>
                </c:pt>
                <c:pt idx="10">
                  <c:v>4833543.7557313498</c:v>
                </c:pt>
                <c:pt idx="11">
                  <c:v>5752316.5357464002</c:v>
                </c:pt>
                <c:pt idx="12">
                  <c:v>6750982.6009801505</c:v>
                </c:pt>
                <c:pt idx="13">
                  <c:v>7829541.9514325997</c:v>
                </c:pt>
                <c:pt idx="14">
                  <c:v>8987994.5871037506</c:v>
                </c:pt>
                <c:pt idx="15">
                  <c:v>10226340.507993599</c:v>
                </c:pt>
                <c:pt idx="16">
                  <c:v>11544579.714102151</c:v>
                </c:pt>
                <c:pt idx="17">
                  <c:v>12942712.205429399</c:v>
                </c:pt>
                <c:pt idx="18">
                  <c:v>14420737.981975351</c:v>
                </c:pt>
                <c:pt idx="19">
                  <c:v>15978657.043740001</c:v>
                </c:pt>
                <c:pt idx="20">
                  <c:v>17616469.390723351</c:v>
                </c:pt>
                <c:pt idx="21">
                  <c:v>19334175.022925399</c:v>
                </c:pt>
                <c:pt idx="22">
                  <c:v>21131773.940346152</c:v>
                </c:pt>
                <c:pt idx="23">
                  <c:v>23009266.142985601</c:v>
                </c:pt>
                <c:pt idx="24">
                  <c:v>24966651.630843751</c:v>
                </c:pt>
                <c:pt idx="25">
                  <c:v>27003930.403920602</c:v>
                </c:pt>
                <c:pt idx="26">
                  <c:v>29121102.46221615</c:v>
                </c:pt>
                <c:pt idx="27">
                  <c:v>31318167.805730399</c:v>
                </c:pt>
                <c:pt idx="28">
                  <c:v>33595126.434463352</c:v>
                </c:pt>
                <c:pt idx="29">
                  <c:v>35951978.348415002</c:v>
                </c:pt>
              </c:numCache>
            </c:numRef>
          </c:xVal>
          <c:yVal>
            <c:numRef>
              <c:f>'PD21-18LPM'!$B$18:$AE$18</c:f>
              <c:numCache>
                <c:formatCode>0.00%</c:formatCode>
                <c:ptCount val="30"/>
                <c:pt idx="0">
                  <c:v>1.3397421600000001E-2</c:v>
                </c:pt>
                <c:pt idx="1">
                  <c:v>1.3647011299999999E-2</c:v>
                </c:pt>
                <c:pt idx="2">
                  <c:v>1.8933227699999999E-2</c:v>
                </c:pt>
                <c:pt idx="3">
                  <c:v>3.8477235600000007E-2</c:v>
                </c:pt>
                <c:pt idx="4">
                  <c:v>0.114060251</c:v>
                </c:pt>
                <c:pt idx="5">
                  <c:v>0.28763158399999994</c:v>
                </c:pt>
                <c:pt idx="6">
                  <c:v>0.51469827499999998</c:v>
                </c:pt>
                <c:pt idx="7">
                  <c:v>0.70498326100000019</c:v>
                </c:pt>
                <c:pt idx="8">
                  <c:v>0.82976029799999984</c:v>
                </c:pt>
                <c:pt idx="9">
                  <c:v>0.8981728873</c:v>
                </c:pt>
                <c:pt idx="10">
                  <c:v>0.95080545820000006</c:v>
                </c:pt>
                <c:pt idx="11">
                  <c:v>0.98211937789999992</c:v>
                </c:pt>
                <c:pt idx="12">
                  <c:v>0.99275120100000003</c:v>
                </c:pt>
                <c:pt idx="13">
                  <c:v>0.99772904300000009</c:v>
                </c:pt>
                <c:pt idx="14">
                  <c:v>0.99838210299999997</c:v>
                </c:pt>
                <c:pt idx="15">
                  <c:v>0.99858334699999995</c:v>
                </c:pt>
                <c:pt idx="16">
                  <c:v>0.99939623799999999</c:v>
                </c:pt>
                <c:pt idx="17">
                  <c:v>0.99950550999999999</c:v>
                </c:pt>
                <c:pt idx="18">
                  <c:v>0.99987317580000001</c:v>
                </c:pt>
                <c:pt idx="19">
                  <c:v>0.99986951999999996</c:v>
                </c:pt>
                <c:pt idx="20">
                  <c:v>1.0000000469999999</c:v>
                </c:pt>
                <c:pt idx="21">
                  <c:v>1</c:v>
                </c:pt>
                <c:pt idx="22">
                  <c:v>0.9999999517</c:v>
                </c:pt>
                <c:pt idx="23">
                  <c:v>0.99999996000000002</c:v>
                </c:pt>
                <c:pt idx="24">
                  <c:v>0.99999998000000001</c:v>
                </c:pt>
                <c:pt idx="25">
                  <c:v>0.99999996000000002</c:v>
                </c:pt>
                <c:pt idx="26">
                  <c:v>1.000000021</c:v>
                </c:pt>
                <c:pt idx="27">
                  <c:v>0.99999997699999998</c:v>
                </c:pt>
                <c:pt idx="28">
                  <c:v>1.000000032</c:v>
                </c:pt>
                <c:pt idx="29">
                  <c:v>1.000000029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F5-4187-ABAB-AC395214C22C}"/>
            </c:ext>
          </c:extLst>
        </c:ser>
        <c:ser>
          <c:idx val="13"/>
          <c:order val="13"/>
          <c:tx>
            <c:v>PD21-45LPM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33CC"/>
                </a:solidFill>
              </a:ln>
            </c:spPr>
          </c:marker>
          <c:xVal>
            <c:numRef>
              <c:f>'PD21-45LPM'!$B$30:$AE$30</c:f>
              <c:numCache>
                <c:formatCode>General</c:formatCode>
                <c:ptCount val="30"/>
                <c:pt idx="0">
                  <c:v>228056.211083161</c:v>
                </c:pt>
                <c:pt idx="1">
                  <c:v>912224.84433264402</c:v>
                </c:pt>
                <c:pt idx="2">
                  <c:v>2052505.899748449</c:v>
                </c:pt>
                <c:pt idx="3">
                  <c:v>3648899.3773305761</c:v>
                </c:pt>
                <c:pt idx="4">
                  <c:v>5701405.2770790253</c:v>
                </c:pt>
                <c:pt idx="5">
                  <c:v>8210023.5989937959</c:v>
                </c:pt>
                <c:pt idx="6">
                  <c:v>11174754.34307489</c:v>
                </c:pt>
                <c:pt idx="7">
                  <c:v>14595597.509322304</c:v>
                </c:pt>
                <c:pt idx="8">
                  <c:v>18472553.097736042</c:v>
                </c:pt>
                <c:pt idx="9">
                  <c:v>22805621.108316101</c:v>
                </c:pt>
                <c:pt idx="10">
                  <c:v>27594801.541062482</c:v>
                </c:pt>
                <c:pt idx="11">
                  <c:v>32840094.395975184</c:v>
                </c:pt>
                <c:pt idx="12">
                  <c:v>38541499.673054211</c:v>
                </c:pt>
                <c:pt idx="13">
                  <c:v>44699017.372299559</c:v>
                </c:pt>
                <c:pt idx="14">
                  <c:v>51312647.493711226</c:v>
                </c:pt>
                <c:pt idx="15">
                  <c:v>58382390.037289217</c:v>
                </c:pt>
                <c:pt idx="16">
                  <c:v>65908245.003033526</c:v>
                </c:pt>
                <c:pt idx="17">
                  <c:v>73890212.390944168</c:v>
                </c:pt>
                <c:pt idx="18">
                  <c:v>82328292.20102112</c:v>
                </c:pt>
                <c:pt idx="19">
                  <c:v>91222484.433264405</c:v>
                </c:pt>
                <c:pt idx="20">
                  <c:v>100572789.08767401</c:v>
                </c:pt>
                <c:pt idx="21">
                  <c:v>110379206.16424993</c:v>
                </c:pt>
                <c:pt idx="22">
                  <c:v>120641735.66299216</c:v>
                </c:pt>
                <c:pt idx="23">
                  <c:v>131360377.58390073</c:v>
                </c:pt>
                <c:pt idx="24">
                  <c:v>142535131.92697564</c:v>
                </c:pt>
                <c:pt idx="25">
                  <c:v>154165998.69221684</c:v>
                </c:pt>
                <c:pt idx="26">
                  <c:v>166252977.87962437</c:v>
                </c:pt>
                <c:pt idx="27">
                  <c:v>178796069.48919824</c:v>
                </c:pt>
                <c:pt idx="28">
                  <c:v>191795273.5209384</c:v>
                </c:pt>
                <c:pt idx="29">
                  <c:v>205250589.9748449</c:v>
                </c:pt>
              </c:numCache>
            </c:numRef>
          </c:xVal>
          <c:yVal>
            <c:numRef>
              <c:f>'PD21-45LPM'!$B$18:$AE$18</c:f>
              <c:numCache>
                <c:formatCode>0.00%</c:formatCode>
                <c:ptCount val="30"/>
                <c:pt idx="0">
                  <c:v>2.6058300399999998E-2</c:v>
                </c:pt>
                <c:pt idx="1">
                  <c:v>4.6835051699999998E-2</c:v>
                </c:pt>
                <c:pt idx="2">
                  <c:v>0.18007352200000001</c:v>
                </c:pt>
                <c:pt idx="3">
                  <c:v>0.50927624000000005</c:v>
                </c:pt>
                <c:pt idx="4">
                  <c:v>0.78122775709999992</c:v>
                </c:pt>
                <c:pt idx="5">
                  <c:v>0.90258807100000016</c:v>
                </c:pt>
                <c:pt idx="6">
                  <c:v>0.94989282450000001</c:v>
                </c:pt>
                <c:pt idx="7">
                  <c:v>0.98701291790000001</c:v>
                </c:pt>
                <c:pt idx="8">
                  <c:v>0.99764026169999998</c:v>
                </c:pt>
                <c:pt idx="9">
                  <c:v>0.99855455839999996</c:v>
                </c:pt>
                <c:pt idx="10">
                  <c:v>0.99906517790000005</c:v>
                </c:pt>
                <c:pt idx="11">
                  <c:v>1</c:v>
                </c:pt>
                <c:pt idx="12">
                  <c:v>1.00000003</c:v>
                </c:pt>
                <c:pt idx="13">
                  <c:v>0.99999996999999996</c:v>
                </c:pt>
                <c:pt idx="14">
                  <c:v>0.9999999718</c:v>
                </c:pt>
                <c:pt idx="15">
                  <c:v>0.99999997900000004</c:v>
                </c:pt>
                <c:pt idx="16">
                  <c:v>1.00000003</c:v>
                </c:pt>
                <c:pt idx="17">
                  <c:v>1.0000000099999999</c:v>
                </c:pt>
                <c:pt idx="18">
                  <c:v>1.00000004</c:v>
                </c:pt>
                <c:pt idx="19">
                  <c:v>1.0000000089999999</c:v>
                </c:pt>
                <c:pt idx="20">
                  <c:v>0.999999996</c:v>
                </c:pt>
                <c:pt idx="21">
                  <c:v>0.99999997499999993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0.99999997600000001</c:v>
                </c:pt>
                <c:pt idx="27">
                  <c:v>1.0000000214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D0-488A-AD51-BA7E72931A75}"/>
            </c:ext>
          </c:extLst>
        </c:ser>
        <c:ser>
          <c:idx val="14"/>
          <c:order val="14"/>
          <c:tx>
            <c:v>PD09-18LPM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'PD09-18LPM'!$B$30:$AE$30</c:f>
              <c:numCache>
                <c:formatCode>General</c:formatCode>
                <c:ptCount val="30"/>
                <c:pt idx="0">
                  <c:v>127910.20266</c:v>
                </c:pt>
                <c:pt idx="1">
                  <c:v>511640.81063999998</c:v>
                </c:pt>
                <c:pt idx="2">
                  <c:v>1151191.82394</c:v>
                </c:pt>
                <c:pt idx="3">
                  <c:v>2046563.2425599999</c:v>
                </c:pt>
                <c:pt idx="4">
                  <c:v>3197755.0664999997</c:v>
                </c:pt>
                <c:pt idx="5">
                  <c:v>4604767.2957600001</c:v>
                </c:pt>
                <c:pt idx="6">
                  <c:v>6267599.9303399995</c:v>
                </c:pt>
                <c:pt idx="7">
                  <c:v>8186252.9702399997</c:v>
                </c:pt>
                <c:pt idx="8">
                  <c:v>10360726.41546</c:v>
                </c:pt>
                <c:pt idx="9">
                  <c:v>12791020.265999999</c:v>
                </c:pt>
                <c:pt idx="10">
                  <c:v>15477134.52186</c:v>
                </c:pt>
                <c:pt idx="11">
                  <c:v>18419069.18304</c:v>
                </c:pt>
                <c:pt idx="12">
                  <c:v>21616824.249540001</c:v>
                </c:pt>
                <c:pt idx="13">
                  <c:v>25070399.721359998</c:v>
                </c:pt>
                <c:pt idx="14">
                  <c:v>28779795.598499998</c:v>
                </c:pt>
                <c:pt idx="15">
                  <c:v>32745011.880959999</c:v>
                </c:pt>
                <c:pt idx="16">
                  <c:v>36966048.568739995</c:v>
                </c:pt>
                <c:pt idx="17">
                  <c:v>41442905.661839999</c:v>
                </c:pt>
                <c:pt idx="18">
                  <c:v>46175583.160259999</c:v>
                </c:pt>
                <c:pt idx="19">
                  <c:v>51164081.063999996</c:v>
                </c:pt>
                <c:pt idx="20">
                  <c:v>56408399.373059995</c:v>
                </c:pt>
                <c:pt idx="21">
                  <c:v>61908538.087439999</c:v>
                </c:pt>
                <c:pt idx="22">
                  <c:v>67664497.207139999</c:v>
                </c:pt>
                <c:pt idx="23">
                  <c:v>73676276.732160002</c:v>
                </c:pt>
                <c:pt idx="24">
                  <c:v>79943876.662499994</c:v>
                </c:pt>
                <c:pt idx="25">
                  <c:v>86467296.998160005</c:v>
                </c:pt>
                <c:pt idx="26">
                  <c:v>93246537.739140004</c:v>
                </c:pt>
                <c:pt idx="27">
                  <c:v>100281598.88543999</c:v>
                </c:pt>
                <c:pt idx="28">
                  <c:v>107572480.43706</c:v>
                </c:pt>
                <c:pt idx="29">
                  <c:v>115119182.39399999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D0-488A-AD51-BA7E72931A75}"/>
            </c:ext>
          </c:extLst>
        </c:ser>
        <c:ser>
          <c:idx val="15"/>
          <c:order val="15"/>
          <c:tx>
            <c:v>PD09-45LPM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rgbClr val="00B0F0"/>
                </a:solidFill>
              </a:ln>
            </c:spPr>
          </c:marker>
          <c:xVal>
            <c:numRef>
              <c:f>'PD09-45LPM'!$B$30:$AE$30</c:f>
              <c:numCache>
                <c:formatCode>General</c:formatCode>
                <c:ptCount val="30"/>
                <c:pt idx="0">
                  <c:v>759711.48254</c:v>
                </c:pt>
                <c:pt idx="1">
                  <c:v>3038845.93016</c:v>
                </c:pt>
                <c:pt idx="2">
                  <c:v>6837403.3428600002</c:v>
                </c:pt>
                <c:pt idx="3">
                  <c:v>12155383.72064</c:v>
                </c:pt>
                <c:pt idx="4">
                  <c:v>18992787.063500002</c:v>
                </c:pt>
                <c:pt idx="5">
                  <c:v>27349613.371440001</c:v>
                </c:pt>
                <c:pt idx="6">
                  <c:v>37225862.64446</c:v>
                </c:pt>
                <c:pt idx="7">
                  <c:v>48621534.88256</c:v>
                </c:pt>
                <c:pt idx="8">
                  <c:v>61536630.08574</c:v>
                </c:pt>
                <c:pt idx="9">
                  <c:v>75971148.254000008</c:v>
                </c:pt>
                <c:pt idx="10">
                  <c:v>91925089.387340009</c:v>
                </c:pt>
                <c:pt idx="11">
                  <c:v>109398453.48576</c:v>
                </c:pt>
                <c:pt idx="12">
                  <c:v>128391240.54926001</c:v>
                </c:pt>
                <c:pt idx="13">
                  <c:v>148903450.57784</c:v>
                </c:pt>
                <c:pt idx="14">
                  <c:v>170935083.5715</c:v>
                </c:pt>
                <c:pt idx="15">
                  <c:v>194486139.53024</c:v>
                </c:pt>
                <c:pt idx="16">
                  <c:v>219556618.45406002</c:v>
                </c:pt>
                <c:pt idx="17">
                  <c:v>246146520.34296</c:v>
                </c:pt>
                <c:pt idx="18">
                  <c:v>274255845.19694</c:v>
                </c:pt>
                <c:pt idx="19">
                  <c:v>303884593.01600003</c:v>
                </c:pt>
                <c:pt idx="20">
                  <c:v>335032763.80014002</c:v>
                </c:pt>
                <c:pt idx="21">
                  <c:v>367700357.54936004</c:v>
                </c:pt>
                <c:pt idx="22">
                  <c:v>401887374.26366001</c:v>
                </c:pt>
                <c:pt idx="23">
                  <c:v>437593813.94304001</c:v>
                </c:pt>
                <c:pt idx="24">
                  <c:v>474819676.58750004</c:v>
                </c:pt>
                <c:pt idx="25">
                  <c:v>513564962.19704002</c:v>
                </c:pt>
                <c:pt idx="26">
                  <c:v>553829670.77165997</c:v>
                </c:pt>
                <c:pt idx="27">
                  <c:v>595613802.31136</c:v>
                </c:pt>
                <c:pt idx="28">
                  <c:v>638917356.81614006</c:v>
                </c:pt>
                <c:pt idx="29">
                  <c:v>683740334.28600001</c:v>
                </c:pt>
              </c:numCache>
            </c:numRef>
          </c:xVal>
          <c:yVal>
            <c:numRef>
              <c:f>'PD09-45LPM'!$B$18:$AE$18</c:f>
              <c:numCache>
                <c:formatCode>0.00%</c:formatCode>
                <c:ptCount val="30"/>
                <c:pt idx="0">
                  <c:v>3.2522011000000003E-2</c:v>
                </c:pt>
                <c:pt idx="1">
                  <c:v>9.2700953999999988E-2</c:v>
                </c:pt>
                <c:pt idx="2">
                  <c:v>0.34952352199999998</c:v>
                </c:pt>
                <c:pt idx="3">
                  <c:v>0.64212036599999989</c:v>
                </c:pt>
                <c:pt idx="4">
                  <c:v>0.89426322999999996</c:v>
                </c:pt>
                <c:pt idx="5">
                  <c:v>0.98629429300000004</c:v>
                </c:pt>
                <c:pt idx="6">
                  <c:v>0.99877168920000003</c:v>
                </c:pt>
                <c:pt idx="7">
                  <c:v>0.9982585222</c:v>
                </c:pt>
                <c:pt idx="8">
                  <c:v>1.0000000309999999</c:v>
                </c:pt>
                <c:pt idx="9">
                  <c:v>0.99999997469999991</c:v>
                </c:pt>
                <c:pt idx="10">
                  <c:v>0.99999994999999997</c:v>
                </c:pt>
                <c:pt idx="11">
                  <c:v>1.0000000499999999</c:v>
                </c:pt>
                <c:pt idx="12">
                  <c:v>0.99999998000000001</c:v>
                </c:pt>
                <c:pt idx="13">
                  <c:v>1.0000000200000001</c:v>
                </c:pt>
                <c:pt idx="14">
                  <c:v>0.99999996000000002</c:v>
                </c:pt>
                <c:pt idx="15">
                  <c:v>1.000000032</c:v>
                </c:pt>
                <c:pt idx="16">
                  <c:v>0.999999953</c:v>
                </c:pt>
                <c:pt idx="17">
                  <c:v>0.99999998099999998</c:v>
                </c:pt>
                <c:pt idx="18">
                  <c:v>0.9999999853999999</c:v>
                </c:pt>
                <c:pt idx="19">
                  <c:v>1.0000000008999999</c:v>
                </c:pt>
                <c:pt idx="20">
                  <c:v>1.0000000236</c:v>
                </c:pt>
                <c:pt idx="21">
                  <c:v>0.99999997630000004</c:v>
                </c:pt>
                <c:pt idx="22">
                  <c:v>1</c:v>
                </c:pt>
                <c:pt idx="23">
                  <c:v>1.0000000115000001</c:v>
                </c:pt>
                <c:pt idx="24">
                  <c:v>1</c:v>
                </c:pt>
                <c:pt idx="25">
                  <c:v>0.99999998280000002</c:v>
                </c:pt>
                <c:pt idx="26">
                  <c:v>1</c:v>
                </c:pt>
                <c:pt idx="27">
                  <c:v>1</c:v>
                </c:pt>
                <c:pt idx="28">
                  <c:v>0.99999999070000001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D0-488A-AD51-BA7E72931A75}"/>
            </c:ext>
          </c:extLst>
        </c:ser>
        <c:ser>
          <c:idx val="16"/>
          <c:order val="16"/>
          <c:tx>
            <c:v>PD19-18LPM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rgbClr val="C3382D"/>
              </a:solidFill>
              <a:ln>
                <a:solidFill>
                  <a:srgbClr val="C3382D"/>
                </a:solidFill>
              </a:ln>
            </c:spPr>
          </c:marker>
          <c:xVal>
            <c:numRef>
              <c:f>'PD19-18LPM'!$B$30:$AE$30</c:f>
              <c:numCache>
                <c:formatCode>General</c:formatCode>
                <c:ptCount val="30"/>
                <c:pt idx="0">
                  <c:v>25192.602790565001</c:v>
                </c:pt>
                <c:pt idx="1">
                  <c:v>100770.41116226</c:v>
                </c:pt>
                <c:pt idx="2">
                  <c:v>226733.425115085</c:v>
                </c:pt>
                <c:pt idx="3">
                  <c:v>403081.64464904001</c:v>
                </c:pt>
                <c:pt idx="4">
                  <c:v>629815.06976412504</c:v>
                </c:pt>
                <c:pt idx="5">
                  <c:v>906933.70046034001</c:v>
                </c:pt>
                <c:pt idx="6">
                  <c:v>1234437.5367376851</c:v>
                </c:pt>
                <c:pt idx="7">
                  <c:v>1612326.57859616</c:v>
                </c:pt>
                <c:pt idx="8">
                  <c:v>2040600.826035765</c:v>
                </c:pt>
                <c:pt idx="9">
                  <c:v>2519260.2790565002</c:v>
                </c:pt>
                <c:pt idx="10">
                  <c:v>3048304.9376583649</c:v>
                </c:pt>
                <c:pt idx="11">
                  <c:v>3627734.8018413601</c:v>
                </c:pt>
                <c:pt idx="12">
                  <c:v>4257549.8716054847</c:v>
                </c:pt>
                <c:pt idx="13">
                  <c:v>4937750.1469507404</c:v>
                </c:pt>
                <c:pt idx="14">
                  <c:v>5668335.6278771255</c:v>
                </c:pt>
                <c:pt idx="15">
                  <c:v>6449306.3143846402</c:v>
                </c:pt>
                <c:pt idx="16">
                  <c:v>7280662.2064732853</c:v>
                </c:pt>
                <c:pt idx="17">
                  <c:v>8162403.30414306</c:v>
                </c:pt>
                <c:pt idx="18">
                  <c:v>9094529.6073939651</c:v>
                </c:pt>
                <c:pt idx="19">
                  <c:v>10077041.116226001</c:v>
                </c:pt>
                <c:pt idx="20">
                  <c:v>11109937.830639165</c:v>
                </c:pt>
                <c:pt idx="21">
                  <c:v>12193219.75063346</c:v>
                </c:pt>
                <c:pt idx="22">
                  <c:v>13326886.876208885</c:v>
                </c:pt>
                <c:pt idx="23">
                  <c:v>14510939.20736544</c:v>
                </c:pt>
                <c:pt idx="24">
                  <c:v>15745376.744103126</c:v>
                </c:pt>
                <c:pt idx="25">
                  <c:v>17030199.486421939</c:v>
                </c:pt>
                <c:pt idx="26">
                  <c:v>18365407.434321884</c:v>
                </c:pt>
                <c:pt idx="27">
                  <c:v>19751000.587802961</c:v>
                </c:pt>
                <c:pt idx="28">
                  <c:v>21186978.946865167</c:v>
                </c:pt>
                <c:pt idx="29">
                  <c:v>22673342.511508502</c:v>
                </c:pt>
              </c:numCache>
            </c:numRef>
          </c:xVal>
          <c:yVal>
            <c:numRef>
              <c:f>'PD19-18LPM'!$B$18:$AE$18</c:f>
              <c:numCache>
                <c:formatCode>0.00%</c:formatCode>
                <c:ptCount val="30"/>
                <c:pt idx="0">
                  <c:v>1.0452962099999999E-2</c:v>
                </c:pt>
                <c:pt idx="1">
                  <c:v>1.00132821E-2</c:v>
                </c:pt>
                <c:pt idx="2">
                  <c:v>1.4923847400000002E-2</c:v>
                </c:pt>
                <c:pt idx="3">
                  <c:v>2.5879703E-2</c:v>
                </c:pt>
                <c:pt idx="4">
                  <c:v>5.1605625999999995E-2</c:v>
                </c:pt>
                <c:pt idx="5">
                  <c:v>0.12457426569999999</c:v>
                </c:pt>
                <c:pt idx="6">
                  <c:v>0.24487264</c:v>
                </c:pt>
                <c:pt idx="7">
                  <c:v>0.41718813599999999</c:v>
                </c:pt>
                <c:pt idx="8">
                  <c:v>0.5951881189999999</c:v>
                </c:pt>
                <c:pt idx="9">
                  <c:v>0.77917112100000008</c:v>
                </c:pt>
                <c:pt idx="10">
                  <c:v>0.87939163200000003</c:v>
                </c:pt>
                <c:pt idx="11">
                  <c:v>0.93147262600000014</c:v>
                </c:pt>
                <c:pt idx="12">
                  <c:v>0.94484739000000006</c:v>
                </c:pt>
                <c:pt idx="13">
                  <c:v>0.95454549600000016</c:v>
                </c:pt>
                <c:pt idx="14">
                  <c:v>0.98748294770000011</c:v>
                </c:pt>
                <c:pt idx="15">
                  <c:v>0.99443540439999989</c:v>
                </c:pt>
                <c:pt idx="16">
                  <c:v>0.99763478000000005</c:v>
                </c:pt>
                <c:pt idx="17">
                  <c:v>0.99927610999999994</c:v>
                </c:pt>
                <c:pt idx="18">
                  <c:v>0.99963033000000001</c:v>
                </c:pt>
                <c:pt idx="19">
                  <c:v>1.0000000250000001</c:v>
                </c:pt>
                <c:pt idx="20">
                  <c:v>0.99987042800000003</c:v>
                </c:pt>
                <c:pt idx="21">
                  <c:v>0.99999991399999999</c:v>
                </c:pt>
                <c:pt idx="22">
                  <c:v>0.99999990940000005</c:v>
                </c:pt>
                <c:pt idx="23">
                  <c:v>0.99999998699999992</c:v>
                </c:pt>
                <c:pt idx="24">
                  <c:v>1.0000000467999999</c:v>
                </c:pt>
                <c:pt idx="25">
                  <c:v>0.99999999510000004</c:v>
                </c:pt>
                <c:pt idx="26">
                  <c:v>0.9999999611</c:v>
                </c:pt>
                <c:pt idx="27">
                  <c:v>1.000000037</c:v>
                </c:pt>
                <c:pt idx="28">
                  <c:v>1.0000000390999999</c:v>
                </c:pt>
                <c:pt idx="29">
                  <c:v>0.99999997100000004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DD-4EB4-B8EE-CC1542D08895}"/>
            </c:ext>
          </c:extLst>
        </c:ser>
        <c:ser>
          <c:idx val="17"/>
          <c:order val="17"/>
          <c:tx>
            <c:v>PD19-45LPM</c:v>
          </c:tx>
          <c:spPr>
            <a:ln w="28575">
              <a:noFill/>
            </a:ln>
          </c:spPr>
          <c:marker>
            <c:symbol val="square"/>
            <c:size val="4"/>
            <c:spPr>
              <a:noFill/>
              <a:ln w="12700">
                <a:solidFill>
                  <a:srgbClr val="C3382D"/>
                </a:solidFill>
              </a:ln>
            </c:spPr>
          </c:marker>
          <c:xVal>
            <c:numRef>
              <c:f>'PD19-45LPM'!$B$30:$AE$30</c:f>
              <c:numCache>
                <c:formatCode>General</c:formatCode>
                <c:ptCount val="30"/>
                <c:pt idx="0">
                  <c:v>131893.094343</c:v>
                </c:pt>
                <c:pt idx="1">
                  <c:v>527572.37737200002</c:v>
                </c:pt>
                <c:pt idx="2">
                  <c:v>1187037.8490870001</c:v>
                </c:pt>
                <c:pt idx="3">
                  <c:v>2110289.5094880001</c:v>
                </c:pt>
                <c:pt idx="4">
                  <c:v>3297327.358575</c:v>
                </c:pt>
                <c:pt idx="5">
                  <c:v>4748151.3963480005</c:v>
                </c:pt>
                <c:pt idx="6">
                  <c:v>6462761.6228069998</c:v>
                </c:pt>
                <c:pt idx="7">
                  <c:v>8441158.0379520003</c:v>
                </c:pt>
                <c:pt idx="8">
                  <c:v>10683340.641783001</c:v>
                </c:pt>
                <c:pt idx="9">
                  <c:v>13189309.4343</c:v>
                </c:pt>
                <c:pt idx="10">
                  <c:v>15959064.415503001</c:v>
                </c:pt>
                <c:pt idx="11">
                  <c:v>18992605.585392002</c:v>
                </c:pt>
                <c:pt idx="12">
                  <c:v>22289932.943967</c:v>
                </c:pt>
                <c:pt idx="13">
                  <c:v>25851046.491227999</c:v>
                </c:pt>
                <c:pt idx="14">
                  <c:v>29675946.227175001</c:v>
                </c:pt>
                <c:pt idx="15">
                  <c:v>33764632.151808001</c:v>
                </c:pt>
                <c:pt idx="16">
                  <c:v>38117104.265127003</c:v>
                </c:pt>
                <c:pt idx="17">
                  <c:v>42733362.567132004</c:v>
                </c:pt>
                <c:pt idx="18">
                  <c:v>47613407.057823002</c:v>
                </c:pt>
                <c:pt idx="19">
                  <c:v>52757237.737199999</c:v>
                </c:pt>
                <c:pt idx="20">
                  <c:v>58164854.605263002</c:v>
                </c:pt>
                <c:pt idx="21">
                  <c:v>63836257.662012003</c:v>
                </c:pt>
                <c:pt idx="22">
                  <c:v>69771446.907446995</c:v>
                </c:pt>
                <c:pt idx="23">
                  <c:v>75970422.341568008</c:v>
                </c:pt>
                <c:pt idx="24">
                  <c:v>82433183.964375004</c:v>
                </c:pt>
                <c:pt idx="25">
                  <c:v>89159731.775867999</c:v>
                </c:pt>
                <c:pt idx="26">
                  <c:v>96150065.776047006</c:v>
                </c:pt>
                <c:pt idx="27">
                  <c:v>103404185.964912</c:v>
                </c:pt>
                <c:pt idx="28">
                  <c:v>110922092.342463</c:v>
                </c:pt>
                <c:pt idx="29">
                  <c:v>118703784.9087</c:v>
                </c:pt>
              </c:numCache>
            </c:numRef>
          </c:xVal>
          <c:yVal>
            <c:numRef>
              <c:f>'PD19-45LPM'!$B$18:$AE$18</c:f>
              <c:numCache>
                <c:formatCode>0.00%</c:formatCode>
                <c:ptCount val="30"/>
                <c:pt idx="0">
                  <c:v>1.9545317499999999E-2</c:v>
                </c:pt>
                <c:pt idx="1">
                  <c:v>2.6814038999999994E-2</c:v>
                </c:pt>
                <c:pt idx="2">
                  <c:v>6.1201514400000004E-2</c:v>
                </c:pt>
                <c:pt idx="3">
                  <c:v>0.21258959949999998</c:v>
                </c:pt>
                <c:pt idx="4">
                  <c:v>0.449293269</c:v>
                </c:pt>
                <c:pt idx="5">
                  <c:v>0.64165641600000001</c:v>
                </c:pt>
                <c:pt idx="6">
                  <c:v>0.79371091199999999</c:v>
                </c:pt>
                <c:pt idx="7">
                  <c:v>0.90461526999999986</c:v>
                </c:pt>
                <c:pt idx="8">
                  <c:v>0.97181072800000012</c:v>
                </c:pt>
                <c:pt idx="9">
                  <c:v>0.98904735399999999</c:v>
                </c:pt>
                <c:pt idx="10">
                  <c:v>0.99636631719999991</c:v>
                </c:pt>
                <c:pt idx="11">
                  <c:v>0.99947724139999994</c:v>
                </c:pt>
                <c:pt idx="12">
                  <c:v>1.0000000474999999</c:v>
                </c:pt>
                <c:pt idx="13">
                  <c:v>1.0000000500000001</c:v>
                </c:pt>
                <c:pt idx="14">
                  <c:v>0.99978647919999997</c:v>
                </c:pt>
                <c:pt idx="15">
                  <c:v>1.0000000033999998</c:v>
                </c:pt>
                <c:pt idx="16">
                  <c:v>0.9999999893</c:v>
                </c:pt>
                <c:pt idx="17">
                  <c:v>0.9999999879999999</c:v>
                </c:pt>
                <c:pt idx="18">
                  <c:v>0.99999996599999996</c:v>
                </c:pt>
                <c:pt idx="19">
                  <c:v>0.99988717559999996</c:v>
                </c:pt>
                <c:pt idx="20">
                  <c:v>0.99999995919999995</c:v>
                </c:pt>
                <c:pt idx="21">
                  <c:v>0.99999994790000002</c:v>
                </c:pt>
                <c:pt idx="22">
                  <c:v>0.99999999500000003</c:v>
                </c:pt>
                <c:pt idx="23">
                  <c:v>1.0000000113</c:v>
                </c:pt>
                <c:pt idx="24">
                  <c:v>0.99999998329999995</c:v>
                </c:pt>
                <c:pt idx="25">
                  <c:v>1.00000003</c:v>
                </c:pt>
                <c:pt idx="26">
                  <c:v>0.99999995999999991</c:v>
                </c:pt>
                <c:pt idx="27">
                  <c:v>0.99999995389999996</c:v>
                </c:pt>
                <c:pt idx="28">
                  <c:v>1.0000000060000001</c:v>
                </c:pt>
                <c:pt idx="29">
                  <c:v>0.99999996899999999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DD-4EB4-B8EE-CC1542D08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 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'PD01-18LPM'!$B$18:$AE$18</c:f>
              <c:numCache>
                <c:formatCode>0.00%</c:formatCode>
                <c:ptCount val="30"/>
                <c:pt idx="0">
                  <c:v>2.5625258000000002E-3</c:v>
                </c:pt>
                <c:pt idx="1">
                  <c:v>3.9909946000000005E-3</c:v>
                </c:pt>
                <c:pt idx="2">
                  <c:v>5.1145658999999996E-3</c:v>
                </c:pt>
                <c:pt idx="3">
                  <c:v>9.6203056999999998E-3</c:v>
                </c:pt>
                <c:pt idx="4">
                  <c:v>1.48565561E-2</c:v>
                </c:pt>
                <c:pt idx="5">
                  <c:v>2.3188999999999998E-2</c:v>
                </c:pt>
                <c:pt idx="6">
                  <c:v>3.8801069000000001E-2</c:v>
                </c:pt>
                <c:pt idx="7">
                  <c:v>6.1992392E-2</c:v>
                </c:pt>
                <c:pt idx="8">
                  <c:v>0.10590651399999999</c:v>
                </c:pt>
                <c:pt idx="9">
                  <c:v>0.20714138000000001</c:v>
                </c:pt>
                <c:pt idx="10">
                  <c:v>0.32812181999999995</c:v>
                </c:pt>
                <c:pt idx="11">
                  <c:v>0.44697054000000003</c:v>
                </c:pt>
                <c:pt idx="12">
                  <c:v>0.54627822000000004</c:v>
                </c:pt>
                <c:pt idx="13">
                  <c:v>0.61700159999999993</c:v>
                </c:pt>
                <c:pt idx="14">
                  <c:v>0.70410587999999996</c:v>
                </c:pt>
                <c:pt idx="15">
                  <c:v>0.77620919999999993</c:v>
                </c:pt>
                <c:pt idx="16">
                  <c:v>0.85263915000000001</c:v>
                </c:pt>
                <c:pt idx="17">
                  <c:v>0.89490581999999996</c:v>
                </c:pt>
                <c:pt idx="18">
                  <c:v>0.93135230000000002</c:v>
                </c:pt>
                <c:pt idx="19">
                  <c:v>0.95222735000000003</c:v>
                </c:pt>
                <c:pt idx="20">
                  <c:v>0.96949691999999998</c:v>
                </c:pt>
                <c:pt idx="21">
                  <c:v>0.98744061999999999</c:v>
                </c:pt>
                <c:pt idx="22">
                  <c:v>0.99274207899999989</c:v>
                </c:pt>
                <c:pt idx="23">
                  <c:v>0.99492773299999993</c:v>
                </c:pt>
                <c:pt idx="24">
                  <c:v>0.99585020399999991</c:v>
                </c:pt>
                <c:pt idx="25">
                  <c:v>0.99800464099999997</c:v>
                </c:pt>
                <c:pt idx="26">
                  <c:v>0.99909676699999994</c:v>
                </c:pt>
                <c:pt idx="27">
                  <c:v>0.99988489000000003</c:v>
                </c:pt>
                <c:pt idx="28">
                  <c:v>0.99988261080000007</c:v>
                </c:pt>
                <c:pt idx="29">
                  <c:v>0.99999996099999999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D-408A-BAE3-1B56F5082406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CD-408A-BAE3-1B56F5082406}"/>
            </c:ext>
          </c:extLst>
        </c:ser>
        <c:ser>
          <c:idx val="3"/>
          <c:order val="3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</c:marker>
          <c:xVal>
            <c:numRef>
              <c:f>PD07_18LPM!$B$29:$AE$29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CD-408A-BAE3-1B56F5082406}"/>
            </c:ext>
          </c:extLst>
        </c:ser>
        <c:ser>
          <c:idx val="4"/>
          <c:order val="4"/>
          <c:tx>
            <c:v>PD01-45LPM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5875">
                <a:solidFill>
                  <a:srgbClr val="FF0000"/>
                </a:solidFill>
              </a:ln>
            </c:spPr>
          </c:marker>
          <c:xVal>
            <c:numRef>
              <c:f>PD01_45LPM!$B$29:$AE$29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CD-408A-BAE3-1B56F5082406}"/>
            </c:ext>
          </c:extLst>
        </c:ser>
        <c:ser>
          <c:idx val="5"/>
          <c:order val="5"/>
          <c:tx>
            <c:v>PD03-18LPM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PD03_18LPM!$B$29:$AE$29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CD-408A-BAE3-1B56F5082406}"/>
            </c:ext>
          </c:extLst>
        </c:ser>
        <c:ser>
          <c:idx val="6"/>
          <c:order val="6"/>
          <c:tx>
            <c:v>PD02-18LPM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xVal>
            <c:numRef>
              <c:f>PD02_18LPM!$B$29:$AE$29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CD-408A-BAE3-1B56F5082406}"/>
            </c:ext>
          </c:extLst>
        </c:ser>
        <c:ser>
          <c:idx val="7"/>
          <c:order val="7"/>
          <c:tx>
            <c:v>PD03-45LPM</c:v>
          </c:tx>
          <c:spPr>
            <a:ln w="28575">
              <a:noFill/>
              <a:prstDash val="sysDot"/>
            </a:ln>
          </c:spPr>
          <c:marker>
            <c:symbol val="circle"/>
            <c:size val="5"/>
            <c:spPr>
              <a:noFill/>
              <a:ln w="12700"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PD03_45LPM!$B$29:$AE$29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CD-408A-BAE3-1B56F5082406}"/>
            </c:ext>
          </c:extLst>
        </c:ser>
        <c:ser>
          <c:idx val="8"/>
          <c:order val="8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7030A0"/>
                </a:solidFill>
              </a:ln>
            </c:spPr>
          </c:marker>
          <c:xVal>
            <c:numRef>
              <c:f>PD07_45LPM!$B$29:$AE$29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7CD-408A-BAE3-1B56F5082406}"/>
            </c:ext>
          </c:extLst>
        </c:ser>
        <c:ser>
          <c:idx val="9"/>
          <c:order val="9"/>
          <c:tx>
            <c:v>PD02-45LPM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chemeClr val="accent1"/>
                </a:solidFill>
              </a:ln>
            </c:spPr>
          </c:marker>
          <c:xVal>
            <c:numRef>
              <c:f>PD02_45LPM!$B$29:$AE$29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7CD-408A-BAE3-1B56F5082406}"/>
            </c:ext>
          </c:extLst>
        </c:ser>
        <c:ser>
          <c:idx val="10"/>
          <c:order val="10"/>
          <c:tx>
            <c:v>PD08-18LPM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7-4C04-935E-4D1C1BBB6FB8}"/>
            </c:ext>
          </c:extLst>
        </c:ser>
        <c:ser>
          <c:idx val="11"/>
          <c:order val="11"/>
          <c:tx>
            <c:v>PD08-45LPM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00B050"/>
                </a:solidFill>
              </a:ln>
            </c:spPr>
          </c:marker>
          <c:xVal>
            <c:numRef>
              <c:f>PD08_45LPM!$B$29:$AE$29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47-4C04-935E-4D1C1BBB6FB8}"/>
            </c:ext>
          </c:extLst>
        </c:ser>
        <c:ser>
          <c:idx val="12"/>
          <c:order val="12"/>
          <c:tx>
            <c:v>PD20-18LPM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'PD20-18LPM'!$B$29:$AE$29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4-452A-901C-257C1BABB114}"/>
            </c:ext>
          </c:extLst>
        </c:ser>
        <c:ser>
          <c:idx val="13"/>
          <c:order val="13"/>
          <c:tx>
            <c:v>PD20-45LPM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C00000"/>
                </a:solidFill>
              </a:ln>
            </c:spPr>
          </c:marker>
          <c:xVal>
            <c:numRef>
              <c:f>'PD20-45LPM'!$B$29:$AE$29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'PD20-45LPM'!$B$18:$AE$18</c:f>
              <c:numCache>
                <c:formatCode>0.00%</c:formatCode>
                <c:ptCount val="30"/>
                <c:pt idx="0">
                  <c:v>4.7107434299999994E-2</c:v>
                </c:pt>
                <c:pt idx="1">
                  <c:v>0.14074835999999999</c:v>
                </c:pt>
                <c:pt idx="2">
                  <c:v>0.56358262200000009</c:v>
                </c:pt>
                <c:pt idx="3">
                  <c:v>0.76446032100000005</c:v>
                </c:pt>
                <c:pt idx="4">
                  <c:v>0.93577324039999998</c:v>
                </c:pt>
                <c:pt idx="5">
                  <c:v>0.98805994750000004</c:v>
                </c:pt>
                <c:pt idx="6">
                  <c:v>0.99683474599999999</c:v>
                </c:pt>
                <c:pt idx="7">
                  <c:v>0.99948817499999998</c:v>
                </c:pt>
                <c:pt idx="8">
                  <c:v>0.9997950201000001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1.0000000192</c:v>
                </c:pt>
                <c:pt idx="14">
                  <c:v>0.99999998570000004</c:v>
                </c:pt>
                <c:pt idx="15">
                  <c:v>1.0000000500000001</c:v>
                </c:pt>
                <c:pt idx="16">
                  <c:v>0.99999999000000006</c:v>
                </c:pt>
                <c:pt idx="17">
                  <c:v>1.0000000149999999</c:v>
                </c:pt>
                <c:pt idx="18">
                  <c:v>1.0000000330000001</c:v>
                </c:pt>
                <c:pt idx="19">
                  <c:v>1.000000032</c:v>
                </c:pt>
                <c:pt idx="20">
                  <c:v>1.0000000469999999</c:v>
                </c:pt>
                <c:pt idx="21">
                  <c:v>0.99999996800000002</c:v>
                </c:pt>
                <c:pt idx="22">
                  <c:v>0.99999995799999997</c:v>
                </c:pt>
                <c:pt idx="23">
                  <c:v>0.99999995600000002</c:v>
                </c:pt>
                <c:pt idx="24">
                  <c:v>1.0000000120000001</c:v>
                </c:pt>
                <c:pt idx="25">
                  <c:v>1.000000027</c:v>
                </c:pt>
                <c:pt idx="26">
                  <c:v>0.99999995500000005</c:v>
                </c:pt>
                <c:pt idx="27">
                  <c:v>0.99999997959999998</c:v>
                </c:pt>
                <c:pt idx="28">
                  <c:v>1.0000000381</c:v>
                </c:pt>
                <c:pt idx="29">
                  <c:v>0.99999997930000006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A4-452A-901C-257C1BABB114}"/>
            </c:ext>
          </c:extLst>
        </c:ser>
        <c:ser>
          <c:idx val="14"/>
          <c:order val="14"/>
          <c:tx>
            <c:v>PD21-18LPM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33CC"/>
              </a:solidFill>
              <a:ln>
                <a:solidFill>
                  <a:srgbClr val="FF33CC"/>
                </a:solidFill>
              </a:ln>
            </c:spPr>
          </c:marker>
          <c:xVal>
            <c:numRef>
              <c:f>'PD21-18LPM'!$B$29:$AE$29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'PD21-18LPM'!$B$18:$AE$18</c:f>
              <c:numCache>
                <c:formatCode>0.00%</c:formatCode>
                <c:ptCount val="30"/>
                <c:pt idx="0">
                  <c:v>1.3397421600000001E-2</c:v>
                </c:pt>
                <c:pt idx="1">
                  <c:v>1.3647011299999999E-2</c:v>
                </c:pt>
                <c:pt idx="2">
                  <c:v>1.8933227699999999E-2</c:v>
                </c:pt>
                <c:pt idx="3">
                  <c:v>3.8477235600000007E-2</c:v>
                </c:pt>
                <c:pt idx="4">
                  <c:v>0.114060251</c:v>
                </c:pt>
                <c:pt idx="5">
                  <c:v>0.28763158399999994</c:v>
                </c:pt>
                <c:pt idx="6">
                  <c:v>0.51469827499999998</c:v>
                </c:pt>
                <c:pt idx="7">
                  <c:v>0.70498326100000019</c:v>
                </c:pt>
                <c:pt idx="8">
                  <c:v>0.82976029799999984</c:v>
                </c:pt>
                <c:pt idx="9">
                  <c:v>0.8981728873</c:v>
                </c:pt>
                <c:pt idx="10">
                  <c:v>0.95080545820000006</c:v>
                </c:pt>
                <c:pt idx="11">
                  <c:v>0.98211937789999992</c:v>
                </c:pt>
                <c:pt idx="12">
                  <c:v>0.99275120100000003</c:v>
                </c:pt>
                <c:pt idx="13">
                  <c:v>0.99772904300000009</c:v>
                </c:pt>
                <c:pt idx="14">
                  <c:v>0.99838210299999997</c:v>
                </c:pt>
                <c:pt idx="15">
                  <c:v>0.99858334699999995</c:v>
                </c:pt>
                <c:pt idx="16">
                  <c:v>0.99939623799999999</c:v>
                </c:pt>
                <c:pt idx="17">
                  <c:v>0.99950550999999999</c:v>
                </c:pt>
                <c:pt idx="18">
                  <c:v>0.99987317580000001</c:v>
                </c:pt>
                <c:pt idx="19">
                  <c:v>0.99986951999999996</c:v>
                </c:pt>
                <c:pt idx="20">
                  <c:v>1.0000000469999999</c:v>
                </c:pt>
                <c:pt idx="21">
                  <c:v>1</c:v>
                </c:pt>
                <c:pt idx="22">
                  <c:v>0.9999999517</c:v>
                </c:pt>
                <c:pt idx="23">
                  <c:v>0.99999996000000002</c:v>
                </c:pt>
                <c:pt idx="24">
                  <c:v>0.99999998000000001</c:v>
                </c:pt>
                <c:pt idx="25">
                  <c:v>0.99999996000000002</c:v>
                </c:pt>
                <c:pt idx="26">
                  <c:v>1.000000021</c:v>
                </c:pt>
                <c:pt idx="27">
                  <c:v>0.99999997699999998</c:v>
                </c:pt>
                <c:pt idx="28">
                  <c:v>1.000000032</c:v>
                </c:pt>
                <c:pt idx="29">
                  <c:v>1.000000029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A4-452A-901C-257C1BABB114}"/>
            </c:ext>
          </c:extLst>
        </c:ser>
        <c:ser>
          <c:idx val="15"/>
          <c:order val="15"/>
          <c:tx>
            <c:v>PD21-45LPM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33CC"/>
                </a:solidFill>
              </a:ln>
            </c:spPr>
          </c:marker>
          <c:xVal>
            <c:numRef>
              <c:f>'PD21-45LPM'!$B$29:$AE$29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'PD21-45LPM'!$B$18:$AE$18</c:f>
              <c:numCache>
                <c:formatCode>0.00%</c:formatCode>
                <c:ptCount val="30"/>
                <c:pt idx="0">
                  <c:v>2.6058300399999998E-2</c:v>
                </c:pt>
                <c:pt idx="1">
                  <c:v>4.6835051699999998E-2</c:v>
                </c:pt>
                <c:pt idx="2">
                  <c:v>0.18007352200000001</c:v>
                </c:pt>
                <c:pt idx="3">
                  <c:v>0.50927624000000005</c:v>
                </c:pt>
                <c:pt idx="4">
                  <c:v>0.78122775709999992</c:v>
                </c:pt>
                <c:pt idx="5">
                  <c:v>0.90258807100000016</c:v>
                </c:pt>
                <c:pt idx="6">
                  <c:v>0.94989282450000001</c:v>
                </c:pt>
                <c:pt idx="7">
                  <c:v>0.98701291790000001</c:v>
                </c:pt>
                <c:pt idx="8">
                  <c:v>0.99764026169999998</c:v>
                </c:pt>
                <c:pt idx="9">
                  <c:v>0.99855455839999996</c:v>
                </c:pt>
                <c:pt idx="10">
                  <c:v>0.99906517790000005</c:v>
                </c:pt>
                <c:pt idx="11">
                  <c:v>1</c:v>
                </c:pt>
                <c:pt idx="12">
                  <c:v>1.00000003</c:v>
                </c:pt>
                <c:pt idx="13">
                  <c:v>0.99999996999999996</c:v>
                </c:pt>
                <c:pt idx="14">
                  <c:v>0.9999999718</c:v>
                </c:pt>
                <c:pt idx="15">
                  <c:v>0.99999997900000004</c:v>
                </c:pt>
                <c:pt idx="16">
                  <c:v>1.00000003</c:v>
                </c:pt>
                <c:pt idx="17">
                  <c:v>1.0000000099999999</c:v>
                </c:pt>
                <c:pt idx="18">
                  <c:v>1.00000004</c:v>
                </c:pt>
                <c:pt idx="19">
                  <c:v>1.0000000089999999</c:v>
                </c:pt>
                <c:pt idx="20">
                  <c:v>0.999999996</c:v>
                </c:pt>
                <c:pt idx="21">
                  <c:v>0.99999997499999993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0.99999997600000001</c:v>
                </c:pt>
                <c:pt idx="27">
                  <c:v>1.0000000214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01-4998-8995-72298B49773D}"/>
            </c:ext>
          </c:extLst>
        </c:ser>
        <c:ser>
          <c:idx val="16"/>
          <c:order val="16"/>
          <c:tx>
            <c:v>PD09-18LPM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'PD09-18LPM'!$B$29:$AE$29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01-4998-8995-72298B49773D}"/>
            </c:ext>
          </c:extLst>
        </c:ser>
        <c:ser>
          <c:idx val="17"/>
          <c:order val="17"/>
          <c:tx>
            <c:v>PD09-45LPM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rgbClr val="00B0F0"/>
                </a:solidFill>
              </a:ln>
            </c:spPr>
          </c:marker>
          <c:xVal>
            <c:numRef>
              <c:f>'PD09-45LPM'!$B$29:$AE$29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'PD09-45LPM'!$B$18:$AE$18</c:f>
              <c:numCache>
                <c:formatCode>0.00%</c:formatCode>
                <c:ptCount val="30"/>
                <c:pt idx="0">
                  <c:v>3.2522011000000003E-2</c:v>
                </c:pt>
                <c:pt idx="1">
                  <c:v>9.2700953999999988E-2</c:v>
                </c:pt>
                <c:pt idx="2">
                  <c:v>0.34952352199999998</c:v>
                </c:pt>
                <c:pt idx="3">
                  <c:v>0.64212036599999989</c:v>
                </c:pt>
                <c:pt idx="4">
                  <c:v>0.89426322999999996</c:v>
                </c:pt>
                <c:pt idx="5">
                  <c:v>0.98629429300000004</c:v>
                </c:pt>
                <c:pt idx="6">
                  <c:v>0.99877168920000003</c:v>
                </c:pt>
                <c:pt idx="7">
                  <c:v>0.9982585222</c:v>
                </c:pt>
                <c:pt idx="8">
                  <c:v>1.0000000309999999</c:v>
                </c:pt>
                <c:pt idx="9">
                  <c:v>0.99999997469999991</c:v>
                </c:pt>
                <c:pt idx="10">
                  <c:v>0.99999994999999997</c:v>
                </c:pt>
                <c:pt idx="11">
                  <c:v>1.0000000499999999</c:v>
                </c:pt>
                <c:pt idx="12">
                  <c:v>0.99999998000000001</c:v>
                </c:pt>
                <c:pt idx="13">
                  <c:v>1.0000000200000001</c:v>
                </c:pt>
                <c:pt idx="14">
                  <c:v>0.99999996000000002</c:v>
                </c:pt>
                <c:pt idx="15">
                  <c:v>1.000000032</c:v>
                </c:pt>
                <c:pt idx="16">
                  <c:v>0.999999953</c:v>
                </c:pt>
                <c:pt idx="17">
                  <c:v>0.99999998099999998</c:v>
                </c:pt>
                <c:pt idx="18">
                  <c:v>0.9999999853999999</c:v>
                </c:pt>
                <c:pt idx="19">
                  <c:v>1.0000000008999999</c:v>
                </c:pt>
                <c:pt idx="20">
                  <c:v>1.0000000236</c:v>
                </c:pt>
                <c:pt idx="21">
                  <c:v>0.99999997630000004</c:v>
                </c:pt>
                <c:pt idx="22">
                  <c:v>1</c:v>
                </c:pt>
                <c:pt idx="23">
                  <c:v>1.0000000115000001</c:v>
                </c:pt>
                <c:pt idx="24">
                  <c:v>1</c:v>
                </c:pt>
                <c:pt idx="25">
                  <c:v>0.99999998280000002</c:v>
                </c:pt>
                <c:pt idx="26">
                  <c:v>1</c:v>
                </c:pt>
                <c:pt idx="27">
                  <c:v>1</c:v>
                </c:pt>
                <c:pt idx="28">
                  <c:v>0.99999999070000001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01-4998-8995-72298B49773D}"/>
            </c:ext>
          </c:extLst>
        </c:ser>
        <c:ser>
          <c:idx val="18"/>
          <c:order val="18"/>
          <c:tx>
            <c:v>PD19-18LPM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3382D"/>
              </a:solidFill>
              <a:ln>
                <a:solidFill>
                  <a:srgbClr val="C3382D"/>
                </a:solidFill>
              </a:ln>
            </c:spPr>
          </c:marker>
          <c:xVal>
            <c:numRef>
              <c:f>'PD19-18LPM'!$B$29:$AE$29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'PD19-18LPM'!$B$18:$AE$18</c:f>
              <c:numCache>
                <c:formatCode>0.00%</c:formatCode>
                <c:ptCount val="30"/>
                <c:pt idx="0">
                  <c:v>1.0452962099999999E-2</c:v>
                </c:pt>
                <c:pt idx="1">
                  <c:v>1.00132821E-2</c:v>
                </c:pt>
                <c:pt idx="2">
                  <c:v>1.4923847400000002E-2</c:v>
                </c:pt>
                <c:pt idx="3">
                  <c:v>2.5879703E-2</c:v>
                </c:pt>
                <c:pt idx="4">
                  <c:v>5.1605625999999995E-2</c:v>
                </c:pt>
                <c:pt idx="5">
                  <c:v>0.12457426569999999</c:v>
                </c:pt>
                <c:pt idx="6">
                  <c:v>0.24487264</c:v>
                </c:pt>
                <c:pt idx="7">
                  <c:v>0.41718813599999999</c:v>
                </c:pt>
                <c:pt idx="8">
                  <c:v>0.5951881189999999</c:v>
                </c:pt>
                <c:pt idx="9">
                  <c:v>0.77917112100000008</c:v>
                </c:pt>
                <c:pt idx="10">
                  <c:v>0.87939163200000003</c:v>
                </c:pt>
                <c:pt idx="11">
                  <c:v>0.93147262600000014</c:v>
                </c:pt>
                <c:pt idx="12">
                  <c:v>0.94484739000000006</c:v>
                </c:pt>
                <c:pt idx="13">
                  <c:v>0.95454549600000016</c:v>
                </c:pt>
                <c:pt idx="14">
                  <c:v>0.98748294770000011</c:v>
                </c:pt>
                <c:pt idx="15">
                  <c:v>0.99443540439999989</c:v>
                </c:pt>
                <c:pt idx="16">
                  <c:v>0.99763478000000005</c:v>
                </c:pt>
                <c:pt idx="17">
                  <c:v>0.99927610999999994</c:v>
                </c:pt>
                <c:pt idx="18">
                  <c:v>0.99963033000000001</c:v>
                </c:pt>
                <c:pt idx="19">
                  <c:v>1.0000000250000001</c:v>
                </c:pt>
                <c:pt idx="20">
                  <c:v>0.99987042800000003</c:v>
                </c:pt>
                <c:pt idx="21">
                  <c:v>0.99999991399999999</c:v>
                </c:pt>
                <c:pt idx="22">
                  <c:v>0.99999990940000005</c:v>
                </c:pt>
                <c:pt idx="23">
                  <c:v>0.99999998699999992</c:v>
                </c:pt>
                <c:pt idx="24">
                  <c:v>1.0000000467999999</c:v>
                </c:pt>
                <c:pt idx="25">
                  <c:v>0.99999999510000004</c:v>
                </c:pt>
                <c:pt idx="26">
                  <c:v>0.9999999611</c:v>
                </c:pt>
                <c:pt idx="27">
                  <c:v>1.000000037</c:v>
                </c:pt>
                <c:pt idx="28">
                  <c:v>1.0000000390999999</c:v>
                </c:pt>
                <c:pt idx="29">
                  <c:v>0.99999997100000004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01-4998-8995-72298B49773D}"/>
            </c:ext>
          </c:extLst>
        </c:ser>
        <c:ser>
          <c:idx val="19"/>
          <c:order val="19"/>
          <c:tx>
            <c:v>PD19-45LPM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rgbClr val="C3382D"/>
                </a:solidFill>
              </a:ln>
            </c:spPr>
          </c:marker>
          <c:xVal>
            <c:numRef>
              <c:f>'PD19-45LPM'!$B$29:$AE$29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'PD19-45LPM'!$B$18:$AE$18</c:f>
              <c:numCache>
                <c:formatCode>0.00%</c:formatCode>
                <c:ptCount val="30"/>
                <c:pt idx="0">
                  <c:v>1.9545317499999999E-2</c:v>
                </c:pt>
                <c:pt idx="1">
                  <c:v>2.6814038999999994E-2</c:v>
                </c:pt>
                <c:pt idx="2">
                  <c:v>6.1201514400000004E-2</c:v>
                </c:pt>
                <c:pt idx="3">
                  <c:v>0.21258959949999998</c:v>
                </c:pt>
                <c:pt idx="4">
                  <c:v>0.449293269</c:v>
                </c:pt>
                <c:pt idx="5">
                  <c:v>0.64165641600000001</c:v>
                </c:pt>
                <c:pt idx="6">
                  <c:v>0.79371091199999999</c:v>
                </c:pt>
                <c:pt idx="7">
                  <c:v>0.90461526999999986</c:v>
                </c:pt>
                <c:pt idx="8">
                  <c:v>0.97181072800000012</c:v>
                </c:pt>
                <c:pt idx="9">
                  <c:v>0.98904735399999999</c:v>
                </c:pt>
                <c:pt idx="10">
                  <c:v>0.99636631719999991</c:v>
                </c:pt>
                <c:pt idx="11">
                  <c:v>0.99947724139999994</c:v>
                </c:pt>
                <c:pt idx="12">
                  <c:v>1.0000000474999999</c:v>
                </c:pt>
                <c:pt idx="13">
                  <c:v>1.0000000500000001</c:v>
                </c:pt>
                <c:pt idx="14">
                  <c:v>0.99978647919999997</c:v>
                </c:pt>
                <c:pt idx="15">
                  <c:v>1.0000000033999998</c:v>
                </c:pt>
                <c:pt idx="16">
                  <c:v>0.9999999893</c:v>
                </c:pt>
                <c:pt idx="17">
                  <c:v>0.9999999879999999</c:v>
                </c:pt>
                <c:pt idx="18">
                  <c:v>0.99999996599999996</c:v>
                </c:pt>
                <c:pt idx="19">
                  <c:v>0.99988717559999996</c:v>
                </c:pt>
                <c:pt idx="20">
                  <c:v>0.99999995919999995</c:v>
                </c:pt>
                <c:pt idx="21">
                  <c:v>0.99999994790000002</c:v>
                </c:pt>
                <c:pt idx="22">
                  <c:v>0.99999999500000003</c:v>
                </c:pt>
                <c:pt idx="23">
                  <c:v>1.0000000113</c:v>
                </c:pt>
                <c:pt idx="24">
                  <c:v>0.99999998329999995</c:v>
                </c:pt>
                <c:pt idx="25">
                  <c:v>1.00000003</c:v>
                </c:pt>
                <c:pt idx="26">
                  <c:v>0.99999995999999991</c:v>
                </c:pt>
                <c:pt idx="27">
                  <c:v>0.99999995389999996</c:v>
                </c:pt>
                <c:pt idx="28">
                  <c:v>1.0000000060000001</c:v>
                </c:pt>
                <c:pt idx="29">
                  <c:v>0.99999996899999999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01-4998-8995-72298B49773D}"/>
            </c:ext>
          </c:extLst>
        </c:ser>
        <c:ser>
          <c:idx val="20"/>
          <c:order val="20"/>
          <c:tx>
            <c:v>PD10-18LPM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62ED03"/>
              </a:solidFill>
              <a:ln>
                <a:solidFill>
                  <a:srgbClr val="62ED03"/>
                </a:solidFill>
              </a:ln>
            </c:spPr>
          </c:marker>
          <c:xVal>
            <c:numRef>
              <c:f>'PD10-18LPM'!$B$29:$AE$29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'PD10-18LPM'!$B$18:$AE$18</c:f>
              <c:numCache>
                <c:formatCode>0.00%</c:formatCode>
                <c:ptCount val="30"/>
                <c:pt idx="0">
                  <c:v>1.21776504E-2</c:v>
                </c:pt>
                <c:pt idx="1">
                  <c:v>2.5894581E-2</c:v>
                </c:pt>
                <c:pt idx="2">
                  <c:v>8.6947665999999993E-2</c:v>
                </c:pt>
                <c:pt idx="3">
                  <c:v>0.17476026</c:v>
                </c:pt>
                <c:pt idx="4">
                  <c:v>0.24262289700000003</c:v>
                </c:pt>
                <c:pt idx="5">
                  <c:v>0.35031455899999997</c:v>
                </c:pt>
                <c:pt idx="6">
                  <c:v>0.43700011999999999</c:v>
                </c:pt>
                <c:pt idx="7">
                  <c:v>0.58854990000000007</c:v>
                </c:pt>
                <c:pt idx="8">
                  <c:v>0.65106928000000008</c:v>
                </c:pt>
                <c:pt idx="9">
                  <c:v>0.78172102999999993</c:v>
                </c:pt>
                <c:pt idx="10">
                  <c:v>0.90488071000000003</c:v>
                </c:pt>
                <c:pt idx="11">
                  <c:v>0.94167394999999998</c:v>
                </c:pt>
                <c:pt idx="12">
                  <c:v>0.95413968000000005</c:v>
                </c:pt>
                <c:pt idx="13">
                  <c:v>0.96565015999999992</c:v>
                </c:pt>
                <c:pt idx="14">
                  <c:v>0.97092767000000002</c:v>
                </c:pt>
                <c:pt idx="15">
                  <c:v>0.98011523</c:v>
                </c:pt>
                <c:pt idx="16">
                  <c:v>0.98822537999999982</c:v>
                </c:pt>
                <c:pt idx="17">
                  <c:v>0.99397070999999992</c:v>
                </c:pt>
                <c:pt idx="18">
                  <c:v>0.99571673999999999</c:v>
                </c:pt>
                <c:pt idx="19">
                  <c:v>0.99857542899999996</c:v>
                </c:pt>
                <c:pt idx="20">
                  <c:v>0.99919853200000008</c:v>
                </c:pt>
                <c:pt idx="21">
                  <c:v>0.99917280900000005</c:v>
                </c:pt>
                <c:pt idx="22">
                  <c:v>0.99957168499999993</c:v>
                </c:pt>
                <c:pt idx="23">
                  <c:v>0.99911021099999997</c:v>
                </c:pt>
                <c:pt idx="24">
                  <c:v>0.99969098700000003</c:v>
                </c:pt>
                <c:pt idx="25">
                  <c:v>0.99951650229999989</c:v>
                </c:pt>
                <c:pt idx="26">
                  <c:v>0.99999995139999998</c:v>
                </c:pt>
                <c:pt idx="27">
                  <c:v>0.99964344869999988</c:v>
                </c:pt>
                <c:pt idx="28">
                  <c:v>0.99962411899999992</c:v>
                </c:pt>
                <c:pt idx="29">
                  <c:v>0.99999994719999996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2B-42AA-BA6C-E93EF1E4330E}"/>
            </c:ext>
          </c:extLst>
        </c:ser>
        <c:ser>
          <c:idx val="21"/>
          <c:order val="21"/>
          <c:tx>
            <c:v>PD10-45LPM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62ED03"/>
                </a:solidFill>
              </a:ln>
            </c:spPr>
          </c:marker>
          <c:xVal>
            <c:numRef>
              <c:f>'PD10-45LPM'!$B$29:$AE$29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'PD10-45LPM'!$B$18:$AE$18</c:f>
              <c:numCache>
                <c:formatCode>0.00%</c:formatCode>
                <c:ptCount val="30"/>
                <c:pt idx="0">
                  <c:v>2.6815983499999998E-2</c:v>
                </c:pt>
                <c:pt idx="1">
                  <c:v>0.116620748</c:v>
                </c:pt>
                <c:pt idx="2">
                  <c:v>0.26069679300000004</c:v>
                </c:pt>
                <c:pt idx="3">
                  <c:v>0.39410267100000002</c:v>
                </c:pt>
                <c:pt idx="4">
                  <c:v>0.63021786099999999</c:v>
                </c:pt>
                <c:pt idx="5">
                  <c:v>0.77639881000000011</c:v>
                </c:pt>
                <c:pt idx="6">
                  <c:v>0.86119866</c:v>
                </c:pt>
                <c:pt idx="7">
                  <c:v>0.86902822000000002</c:v>
                </c:pt>
                <c:pt idx="8">
                  <c:v>0.90716264000000013</c:v>
                </c:pt>
                <c:pt idx="9">
                  <c:v>0.94942433999999998</c:v>
                </c:pt>
                <c:pt idx="10">
                  <c:v>0.98430405999999993</c:v>
                </c:pt>
                <c:pt idx="11">
                  <c:v>0.99678679999999997</c:v>
                </c:pt>
                <c:pt idx="12">
                  <c:v>0.99968746800000008</c:v>
                </c:pt>
                <c:pt idx="13">
                  <c:v>0.99989506899999991</c:v>
                </c:pt>
                <c:pt idx="14">
                  <c:v>1.0000000419000001</c:v>
                </c:pt>
                <c:pt idx="15">
                  <c:v>0.99999996209999997</c:v>
                </c:pt>
                <c:pt idx="16">
                  <c:v>1.0000000592</c:v>
                </c:pt>
                <c:pt idx="17">
                  <c:v>0.99999998079999997</c:v>
                </c:pt>
                <c:pt idx="18">
                  <c:v>1.0000000249999998</c:v>
                </c:pt>
                <c:pt idx="19">
                  <c:v>1.0000000129</c:v>
                </c:pt>
                <c:pt idx="20">
                  <c:v>0.99999999169999998</c:v>
                </c:pt>
                <c:pt idx="21">
                  <c:v>0.99999995349999993</c:v>
                </c:pt>
                <c:pt idx="22">
                  <c:v>1.0000000492000001</c:v>
                </c:pt>
                <c:pt idx="23">
                  <c:v>1.00000004</c:v>
                </c:pt>
                <c:pt idx="24">
                  <c:v>1.0000000793000001</c:v>
                </c:pt>
                <c:pt idx="25">
                  <c:v>1.000000024</c:v>
                </c:pt>
                <c:pt idx="26">
                  <c:v>0.99999999300000009</c:v>
                </c:pt>
                <c:pt idx="27">
                  <c:v>0.99999997210000002</c:v>
                </c:pt>
                <c:pt idx="28">
                  <c:v>0.99999998499999998</c:v>
                </c:pt>
                <c:pt idx="29">
                  <c:v>0.99999999940000006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2B-42AA-BA6C-E93EF1E4330E}"/>
            </c:ext>
          </c:extLst>
        </c:ser>
        <c:ser>
          <c:idx val="22"/>
          <c:order val="22"/>
          <c:tx>
            <c:v>PD13-18LPM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3B9395"/>
              </a:solidFill>
              <a:ln>
                <a:solidFill>
                  <a:srgbClr val="3B9395"/>
                </a:solidFill>
              </a:ln>
            </c:spPr>
          </c:marker>
          <c:xVal>
            <c:numRef>
              <c:f>'PD13-18LPM'!$B$29:$AE$29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'PD13-18LPM'!$B$18:$AE$18</c:f>
              <c:numCache>
                <c:formatCode>0.00%</c:formatCode>
                <c:ptCount val="30"/>
                <c:pt idx="0">
                  <c:v>6.8612389999999999E-3</c:v>
                </c:pt>
                <c:pt idx="1">
                  <c:v>8.0595800000000002E-3</c:v>
                </c:pt>
                <c:pt idx="2">
                  <c:v>7.6538424000000002E-3</c:v>
                </c:pt>
                <c:pt idx="3">
                  <c:v>1.35783559E-2</c:v>
                </c:pt>
                <c:pt idx="4">
                  <c:v>2.6452868800000001E-2</c:v>
                </c:pt>
                <c:pt idx="5">
                  <c:v>5.4137194E-2</c:v>
                </c:pt>
                <c:pt idx="6">
                  <c:v>0.11945672600000001</c:v>
                </c:pt>
                <c:pt idx="7">
                  <c:v>0.235696565</c:v>
                </c:pt>
                <c:pt idx="8">
                  <c:v>0.34814812500000003</c:v>
                </c:pt>
                <c:pt idx="9">
                  <c:v>0.499579671</c:v>
                </c:pt>
                <c:pt idx="10">
                  <c:v>0.64485185</c:v>
                </c:pt>
                <c:pt idx="11">
                  <c:v>0.76309281500000004</c:v>
                </c:pt>
                <c:pt idx="12">
                  <c:v>0.84276726099999999</c:v>
                </c:pt>
                <c:pt idx="13">
                  <c:v>0.91736171799999999</c:v>
                </c:pt>
                <c:pt idx="14">
                  <c:v>0.95332812899999997</c:v>
                </c:pt>
                <c:pt idx="15">
                  <c:v>0.97747345400000007</c:v>
                </c:pt>
                <c:pt idx="16">
                  <c:v>0.98905782620000005</c:v>
                </c:pt>
                <c:pt idx="17">
                  <c:v>0.99556382359999995</c:v>
                </c:pt>
                <c:pt idx="18">
                  <c:v>0.99869421540000003</c:v>
                </c:pt>
                <c:pt idx="19">
                  <c:v>0.99903204209999996</c:v>
                </c:pt>
                <c:pt idx="20">
                  <c:v>1.0000000282999999</c:v>
                </c:pt>
                <c:pt idx="21">
                  <c:v>1.0000000099999999</c:v>
                </c:pt>
                <c:pt idx="22">
                  <c:v>0.999870865</c:v>
                </c:pt>
                <c:pt idx="23">
                  <c:v>0.99999996099999999</c:v>
                </c:pt>
                <c:pt idx="24">
                  <c:v>0.99999997399999996</c:v>
                </c:pt>
                <c:pt idx="25">
                  <c:v>0.99986003400000001</c:v>
                </c:pt>
                <c:pt idx="26">
                  <c:v>0.99985589720000001</c:v>
                </c:pt>
                <c:pt idx="27">
                  <c:v>0.99999997100000004</c:v>
                </c:pt>
                <c:pt idx="28">
                  <c:v>0.99999998600000006</c:v>
                </c:pt>
                <c:pt idx="29">
                  <c:v>1.000000054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2B-42AA-BA6C-E93EF1E4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7CD-408A-BAE3-1B56F5082406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PD01-18LPM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'PD01-18LPM'!$B$19:$AE$19</c:f>
              <c:numCache>
                <c:formatCode>0.00%</c:formatCode>
                <c:ptCount val="30"/>
                <c:pt idx="0">
                  <c:v>1.0250102999999999E-3</c:v>
                </c:pt>
                <c:pt idx="1">
                  <c:v>1.4326648E-3</c:v>
                </c:pt>
                <c:pt idx="2">
                  <c:v>7.1603930000000001E-4</c:v>
                </c:pt>
                <c:pt idx="3">
                  <c:v>2.5585920000000002E-3</c:v>
                </c:pt>
                <c:pt idx="4">
                  <c:v>2.3565571E-3</c:v>
                </c:pt>
                <c:pt idx="5">
                  <c:v>4.7198859999999995E-3</c:v>
                </c:pt>
                <c:pt idx="6">
                  <c:v>9.2383489999999999E-3</c:v>
                </c:pt>
                <c:pt idx="7">
                  <c:v>1.6346255000000001E-2</c:v>
                </c:pt>
                <c:pt idx="8">
                  <c:v>4.1910630000000004E-2</c:v>
                </c:pt>
                <c:pt idx="9">
                  <c:v>0.1237909</c:v>
                </c:pt>
                <c:pt idx="10">
                  <c:v>0.20685048</c:v>
                </c:pt>
                <c:pt idx="11">
                  <c:v>0.27867510000000001</c:v>
                </c:pt>
                <c:pt idx="12">
                  <c:v>0.33192630000000001</c:v>
                </c:pt>
                <c:pt idx="13">
                  <c:v>0.33374550000000003</c:v>
                </c:pt>
                <c:pt idx="14">
                  <c:v>0.3484331</c:v>
                </c:pt>
                <c:pt idx="15">
                  <c:v>0.33952660000000001</c:v>
                </c:pt>
                <c:pt idx="16">
                  <c:v>0.29212899000000003</c:v>
                </c:pt>
                <c:pt idx="17">
                  <c:v>0.22820464999999998</c:v>
                </c:pt>
                <c:pt idx="18">
                  <c:v>0.18264654000000002</c:v>
                </c:pt>
                <c:pt idx="19">
                  <c:v>0.11813073</c:v>
                </c:pt>
                <c:pt idx="20">
                  <c:v>0.10283019</c:v>
                </c:pt>
                <c:pt idx="21">
                  <c:v>9.5408969999999996E-2</c:v>
                </c:pt>
                <c:pt idx="22">
                  <c:v>6.1906289000000003E-2</c:v>
                </c:pt>
                <c:pt idx="23">
                  <c:v>4.9859703000000005E-2</c:v>
                </c:pt>
                <c:pt idx="24">
                  <c:v>4.1825925999999999E-2</c:v>
                </c:pt>
                <c:pt idx="25">
                  <c:v>3.4142551E-2</c:v>
                </c:pt>
                <c:pt idx="26">
                  <c:v>2.4274586000000001E-2</c:v>
                </c:pt>
                <c:pt idx="27">
                  <c:v>1.7493379999999999E-2</c:v>
                </c:pt>
                <c:pt idx="28">
                  <c:v>7.0439070000000003E-3</c:v>
                </c:pt>
                <c:pt idx="29">
                  <c:v>1.3194190000000001E-3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F-4873-BDAD-4C8FB32D33F9}"/>
            </c:ext>
          </c:extLst>
        </c:ser>
        <c:ser>
          <c:idx val="1"/>
          <c:order val="1"/>
          <c:tx>
            <c:v>PD01-45LPM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5875">
                <a:solidFill>
                  <a:srgbClr val="FF0000"/>
                </a:solidFill>
              </a:ln>
            </c:spPr>
          </c:marker>
          <c:xVal>
            <c:numRef>
              <c:f>PD01_45LPM!$B$29:$AE$29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PD01_45LPM!$B$19:$AE$19</c:f>
              <c:numCache>
                <c:formatCode>0.00%</c:formatCode>
                <c:ptCount val="30"/>
                <c:pt idx="0">
                  <c:v>2.264772E-3</c:v>
                </c:pt>
                <c:pt idx="1">
                  <c:v>4.0975209999999998E-3</c:v>
                </c:pt>
                <c:pt idx="2">
                  <c:v>8.5014859999999991E-3</c:v>
                </c:pt>
                <c:pt idx="3">
                  <c:v>1.9647972999999999E-2</c:v>
                </c:pt>
                <c:pt idx="4">
                  <c:v>5.8763312999999998E-2</c:v>
                </c:pt>
                <c:pt idx="5">
                  <c:v>0.12936597</c:v>
                </c:pt>
                <c:pt idx="6">
                  <c:v>0.24664414000000001</c:v>
                </c:pt>
                <c:pt idx="7">
                  <c:v>0.30841790000000002</c:v>
                </c:pt>
                <c:pt idx="8">
                  <c:v>0.29783519999999997</c:v>
                </c:pt>
                <c:pt idx="9">
                  <c:v>0.2549747</c:v>
                </c:pt>
                <c:pt idx="10">
                  <c:v>0.20281805999999999</c:v>
                </c:pt>
                <c:pt idx="11">
                  <c:v>0.13228975000000001</c:v>
                </c:pt>
                <c:pt idx="12">
                  <c:v>0.11518806000000001</c:v>
                </c:pt>
                <c:pt idx="13">
                  <c:v>0.10319812</c:v>
                </c:pt>
                <c:pt idx="14">
                  <c:v>9.1364339999999988E-2</c:v>
                </c:pt>
                <c:pt idx="15">
                  <c:v>7.1654910000000002E-2</c:v>
                </c:pt>
                <c:pt idx="16">
                  <c:v>5.3008592E-2</c:v>
                </c:pt>
                <c:pt idx="17">
                  <c:v>4.4915080000000003E-2</c:v>
                </c:pt>
                <c:pt idx="18">
                  <c:v>2.9261308E-2</c:v>
                </c:pt>
                <c:pt idx="19">
                  <c:v>2.2229054999999998E-2</c:v>
                </c:pt>
                <c:pt idx="20">
                  <c:v>1.9670119999999999E-2</c:v>
                </c:pt>
                <c:pt idx="21">
                  <c:v>1.7725414000000002E-2</c:v>
                </c:pt>
                <c:pt idx="22">
                  <c:v>1.5889289000000001E-2</c:v>
                </c:pt>
                <c:pt idx="23">
                  <c:v>1.4752589999999999E-2</c:v>
                </c:pt>
                <c:pt idx="24">
                  <c:v>1.3419377999999999E-2</c:v>
                </c:pt>
                <c:pt idx="25">
                  <c:v>1.26011682E-2</c:v>
                </c:pt>
                <c:pt idx="26">
                  <c:v>1.3222632999999999E-2</c:v>
                </c:pt>
                <c:pt idx="27">
                  <c:v>1.0655736999999998E-2</c:v>
                </c:pt>
                <c:pt idx="28">
                  <c:v>6.1443939999999992E-3</c:v>
                </c:pt>
                <c:pt idx="29">
                  <c:v>4.4052865999999998E-3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84-4FBE-929D-AC36CBCC5830}"/>
            </c:ext>
          </c:extLst>
        </c:ser>
        <c:ser>
          <c:idx val="2"/>
          <c:order val="2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PD07_18LPM!$B$19:$AE$19</c:f>
              <c:numCache>
                <c:formatCode>0.00%</c:formatCode>
                <c:ptCount val="30"/>
                <c:pt idx="0">
                  <c:v>1.0193679999999999E-3</c:v>
                </c:pt>
                <c:pt idx="1">
                  <c:v>9.1724419999999996E-4</c:v>
                </c:pt>
                <c:pt idx="2">
                  <c:v>1.4290092E-3</c:v>
                </c:pt>
                <c:pt idx="3">
                  <c:v>1.9441316000000002E-3</c:v>
                </c:pt>
                <c:pt idx="4">
                  <c:v>2.4638129E-3</c:v>
                </c:pt>
                <c:pt idx="5">
                  <c:v>4.5318777000000008E-3</c:v>
                </c:pt>
                <c:pt idx="6">
                  <c:v>1.1499016000000001E-2</c:v>
                </c:pt>
                <c:pt idx="7">
                  <c:v>3.7735845999999997E-2</c:v>
                </c:pt>
                <c:pt idx="8">
                  <c:v>6.0042059000000002E-2</c:v>
                </c:pt>
                <c:pt idx="9">
                  <c:v>8.5696152999999997E-2</c:v>
                </c:pt>
                <c:pt idx="10">
                  <c:v>0.131978657</c:v>
                </c:pt>
                <c:pt idx="11">
                  <c:v>0.17174336299999998</c:v>
                </c:pt>
                <c:pt idx="12">
                  <c:v>0.201268906</c:v>
                </c:pt>
                <c:pt idx="13">
                  <c:v>0.21586629000000002</c:v>
                </c:pt>
                <c:pt idx="14">
                  <c:v>0.21162708</c:v>
                </c:pt>
                <c:pt idx="15">
                  <c:v>0.20166728</c:v>
                </c:pt>
                <c:pt idx="16">
                  <c:v>0.18058299</c:v>
                </c:pt>
                <c:pt idx="17">
                  <c:v>0.166212836</c:v>
                </c:pt>
                <c:pt idx="18">
                  <c:v>0.146584136</c:v>
                </c:pt>
                <c:pt idx="19">
                  <c:v>0.12704104599999999</c:v>
                </c:pt>
                <c:pt idx="20">
                  <c:v>0.10375806800000001</c:v>
                </c:pt>
                <c:pt idx="21">
                  <c:v>8.3408882000000004E-2</c:v>
                </c:pt>
                <c:pt idx="22">
                  <c:v>7.0107758000000006E-2</c:v>
                </c:pt>
                <c:pt idx="23">
                  <c:v>6.0257461999999998E-2</c:v>
                </c:pt>
                <c:pt idx="24">
                  <c:v>4.515947E-2</c:v>
                </c:pt>
                <c:pt idx="25">
                  <c:v>3.4407348999999997E-2</c:v>
                </c:pt>
                <c:pt idx="26">
                  <c:v>2.2939932000000003E-2</c:v>
                </c:pt>
                <c:pt idx="27">
                  <c:v>1.4104372E-2</c:v>
                </c:pt>
                <c:pt idx="28">
                  <c:v>5.8689277999999998E-3</c:v>
                </c:pt>
                <c:pt idx="29">
                  <c:v>2.0408161E-3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84-4FBE-929D-AC36CBCC5830}"/>
            </c:ext>
          </c:extLst>
        </c:ser>
        <c:ser>
          <c:idx val="3"/>
          <c:order val="3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5875">
                <a:solidFill>
                  <a:srgbClr val="7030A0"/>
                </a:solidFill>
              </a:ln>
            </c:spPr>
          </c:marker>
          <c:xVal>
            <c:numRef>
              <c:f>PD07_45LPM!$B$29:$AE$29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PD07_45LPM!$B$19:$AE$19</c:f>
              <c:numCache>
                <c:formatCode>0.00%</c:formatCode>
                <c:ptCount val="30"/>
                <c:pt idx="0">
                  <c:v>2.6688562999999999E-3</c:v>
                </c:pt>
                <c:pt idx="1">
                  <c:v>3.4700955E-3</c:v>
                </c:pt>
                <c:pt idx="2">
                  <c:v>3.7755099000000001E-3</c:v>
                </c:pt>
                <c:pt idx="3">
                  <c:v>1.2667280999999999E-2</c:v>
                </c:pt>
                <c:pt idx="4">
                  <c:v>4.3042637000000002E-2</c:v>
                </c:pt>
                <c:pt idx="5">
                  <c:v>0.11554601</c:v>
                </c:pt>
                <c:pt idx="6">
                  <c:v>0.18470359</c:v>
                </c:pt>
                <c:pt idx="7">
                  <c:v>0.19443020999999999</c:v>
                </c:pt>
                <c:pt idx="8">
                  <c:v>0.17828266099999998</c:v>
                </c:pt>
                <c:pt idx="9">
                  <c:v>0.167816997</c:v>
                </c:pt>
                <c:pt idx="10">
                  <c:v>0.16499844</c:v>
                </c:pt>
                <c:pt idx="11">
                  <c:v>0.15129076600000002</c:v>
                </c:pt>
                <c:pt idx="12">
                  <c:v>0.111076621</c:v>
                </c:pt>
                <c:pt idx="13">
                  <c:v>8.2260079E-2</c:v>
                </c:pt>
                <c:pt idx="14">
                  <c:v>4.7225990000000002E-2</c:v>
                </c:pt>
                <c:pt idx="15">
                  <c:v>3.4069397299999998E-2</c:v>
                </c:pt>
                <c:pt idx="16">
                  <c:v>2.39864129E-2</c:v>
                </c:pt>
                <c:pt idx="17">
                  <c:v>1.55080219E-2</c:v>
                </c:pt>
                <c:pt idx="18">
                  <c:v>1.1959921E-2</c:v>
                </c:pt>
                <c:pt idx="19">
                  <c:v>1.3585483800000001E-2</c:v>
                </c:pt>
                <c:pt idx="20">
                  <c:v>2.1920211000000002E-2</c:v>
                </c:pt>
                <c:pt idx="21">
                  <c:v>2.7897711999999998E-2</c:v>
                </c:pt>
                <c:pt idx="22">
                  <c:v>2.3510975E-2</c:v>
                </c:pt>
                <c:pt idx="23">
                  <c:v>1.6413857E-2</c:v>
                </c:pt>
                <c:pt idx="24">
                  <c:v>9.0596328999999996E-3</c:v>
                </c:pt>
                <c:pt idx="25">
                  <c:v>7.1867390000000001E-3</c:v>
                </c:pt>
                <c:pt idx="26">
                  <c:v>4.5758539999999999E-3</c:v>
                </c:pt>
                <c:pt idx="27">
                  <c:v>1.5463305E-3</c:v>
                </c:pt>
                <c:pt idx="28">
                  <c:v>1.2032244999999999E-3</c:v>
                </c:pt>
                <c:pt idx="29">
                  <c:v>9.7775599999999998E-4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84-4FBE-929D-AC36CBCC5830}"/>
            </c:ext>
          </c:extLst>
        </c:ser>
        <c:ser>
          <c:idx val="4"/>
          <c:order val="4"/>
          <c:tx>
            <c:v>PD03-18LPM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PD03_18LPM!$B$29:$AE$29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PD03_18LPM!$B$19:$AE$19</c:f>
              <c:numCache>
                <c:formatCode>0.00%</c:formatCode>
                <c:ptCount val="30"/>
                <c:pt idx="0">
                  <c:v>4.2822181000000004E-3</c:v>
                </c:pt>
                <c:pt idx="1">
                  <c:v>4.6752718000000002E-3</c:v>
                </c:pt>
                <c:pt idx="2">
                  <c:v>5.4939461999999996E-3</c:v>
                </c:pt>
                <c:pt idx="3">
                  <c:v>7.9664997000000008E-3</c:v>
                </c:pt>
                <c:pt idx="4">
                  <c:v>1.9632022999999998E-2</c:v>
                </c:pt>
                <c:pt idx="5">
                  <c:v>6.5188100999999998E-2</c:v>
                </c:pt>
                <c:pt idx="6">
                  <c:v>0.108212457</c:v>
                </c:pt>
                <c:pt idx="7">
                  <c:v>0.15965770000000001</c:v>
                </c:pt>
                <c:pt idx="8">
                  <c:v>0.20722739000000001</c:v>
                </c:pt>
                <c:pt idx="9">
                  <c:v>0.24493093999999999</c:v>
                </c:pt>
                <c:pt idx="10">
                  <c:v>0.26409914000000001</c:v>
                </c:pt>
                <c:pt idx="11">
                  <c:v>0.31304827000000002</c:v>
                </c:pt>
                <c:pt idx="12">
                  <c:v>0.31819724999999999</c:v>
                </c:pt>
                <c:pt idx="13">
                  <c:v>0.27075895099999997</c:v>
                </c:pt>
                <c:pt idx="14">
                  <c:v>0.22604825000000001</c:v>
                </c:pt>
                <c:pt idx="15">
                  <c:v>0.192574896</c:v>
                </c:pt>
                <c:pt idx="16">
                  <c:v>0.15291381200000001</c:v>
                </c:pt>
                <c:pt idx="17">
                  <c:v>0.12947655299999999</c:v>
                </c:pt>
                <c:pt idx="18">
                  <c:v>0.1214341117</c:v>
                </c:pt>
                <c:pt idx="19">
                  <c:v>0.103672286</c:v>
                </c:pt>
                <c:pt idx="20">
                  <c:v>7.0576947900000006E-2</c:v>
                </c:pt>
                <c:pt idx="21">
                  <c:v>5.98921335E-2</c:v>
                </c:pt>
                <c:pt idx="22">
                  <c:v>5.4376654400000002E-2</c:v>
                </c:pt>
                <c:pt idx="23">
                  <c:v>5.1120659999999998E-2</c:v>
                </c:pt>
                <c:pt idx="24">
                  <c:v>4.8322365999999999E-2</c:v>
                </c:pt>
                <c:pt idx="25">
                  <c:v>3.9999995500000003E-2</c:v>
                </c:pt>
                <c:pt idx="26">
                  <c:v>3.2504439000000003E-2</c:v>
                </c:pt>
                <c:pt idx="27">
                  <c:v>2.14084503E-2</c:v>
                </c:pt>
                <c:pt idx="28">
                  <c:v>9.1688255999999996E-3</c:v>
                </c:pt>
                <c:pt idx="29">
                  <c:v>2.3379389000000002E-3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84-4FBE-929D-AC36CBCC5830}"/>
            </c:ext>
          </c:extLst>
        </c:ser>
        <c:ser>
          <c:idx val="5"/>
          <c:order val="5"/>
          <c:tx>
            <c:v>PD03-45LPM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5875">
                <a:solidFill>
                  <a:schemeClr val="accent6"/>
                </a:solidFill>
              </a:ln>
            </c:spPr>
          </c:marker>
          <c:xVal>
            <c:numRef>
              <c:f>PD03_45LPM!$B$29:$AE$29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PD03_45LPM!$B$19:$AE$19</c:f>
              <c:numCache>
                <c:formatCode>0.00%</c:formatCode>
                <c:ptCount val="30"/>
                <c:pt idx="0">
                  <c:v>7.0465679999999996E-3</c:v>
                </c:pt>
                <c:pt idx="1">
                  <c:v>1.1604234999999999E-2</c:v>
                </c:pt>
                <c:pt idx="2">
                  <c:v>3.8910901999999997E-2</c:v>
                </c:pt>
                <c:pt idx="3">
                  <c:v>8.4476969999999998E-2</c:v>
                </c:pt>
                <c:pt idx="4">
                  <c:v>0.14351095</c:v>
                </c:pt>
                <c:pt idx="5">
                  <c:v>0.20445490999999999</c:v>
                </c:pt>
                <c:pt idx="6">
                  <c:v>0.21425655399999999</c:v>
                </c:pt>
                <c:pt idx="7">
                  <c:v>0.22789984900000002</c:v>
                </c:pt>
                <c:pt idx="8">
                  <c:v>0.18814117600000002</c:v>
                </c:pt>
                <c:pt idx="9">
                  <c:v>0.15654594399999999</c:v>
                </c:pt>
                <c:pt idx="10">
                  <c:v>0.10679213</c:v>
                </c:pt>
                <c:pt idx="11">
                  <c:v>8.0053994000000003E-2</c:v>
                </c:pt>
                <c:pt idx="12">
                  <c:v>6.1363156000000002E-2</c:v>
                </c:pt>
                <c:pt idx="13">
                  <c:v>4.5985477999999996E-2</c:v>
                </c:pt>
                <c:pt idx="14">
                  <c:v>4.3409212000000003E-2</c:v>
                </c:pt>
                <c:pt idx="15">
                  <c:v>4.5833333999999996E-2</c:v>
                </c:pt>
                <c:pt idx="16">
                  <c:v>4.3838858000000001E-2</c:v>
                </c:pt>
                <c:pt idx="17">
                  <c:v>4.4787481000000004E-2</c:v>
                </c:pt>
                <c:pt idx="18">
                  <c:v>4.6463096400000001E-2</c:v>
                </c:pt>
                <c:pt idx="19">
                  <c:v>4.9661900000000002E-2</c:v>
                </c:pt>
                <c:pt idx="20">
                  <c:v>4.3239609999999998E-2</c:v>
                </c:pt>
                <c:pt idx="21">
                  <c:v>2.6059373200000003E-2</c:v>
                </c:pt>
                <c:pt idx="22">
                  <c:v>1.6047686299999999E-2</c:v>
                </c:pt>
                <c:pt idx="23">
                  <c:v>1.1962834E-2</c:v>
                </c:pt>
                <c:pt idx="24">
                  <c:v>8.5852050000000003E-3</c:v>
                </c:pt>
                <c:pt idx="25">
                  <c:v>6.7978530000000004E-3</c:v>
                </c:pt>
                <c:pt idx="26">
                  <c:v>6.0481429000000001E-3</c:v>
                </c:pt>
                <c:pt idx="27">
                  <c:v>3.313697E-3</c:v>
                </c:pt>
                <c:pt idx="28">
                  <c:v>8.721655E-4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84-4FBE-929D-AC36CBCC5830}"/>
            </c:ext>
          </c:extLst>
        </c:ser>
        <c:ser>
          <c:idx val="6"/>
          <c:order val="6"/>
          <c:tx>
            <c:v>PD02-18LPM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PD02_18LPM!$B$29:$AE$29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PD02_18LPM!$B$19:$AE$19</c:f>
              <c:numCache>
                <c:formatCode>0.00%</c:formatCode>
                <c:ptCount val="30"/>
                <c:pt idx="0">
                  <c:v>4.9140052E-3</c:v>
                </c:pt>
                <c:pt idx="1">
                  <c:v>4.6886144999999995E-3</c:v>
                </c:pt>
                <c:pt idx="2">
                  <c:v>6.2333939999999997E-3</c:v>
                </c:pt>
                <c:pt idx="3">
                  <c:v>1.2262415E-2</c:v>
                </c:pt>
                <c:pt idx="4">
                  <c:v>5.9269117000000003E-2</c:v>
                </c:pt>
                <c:pt idx="5">
                  <c:v>0.11606869</c:v>
                </c:pt>
                <c:pt idx="6">
                  <c:v>0.13167957</c:v>
                </c:pt>
                <c:pt idx="7">
                  <c:v>0.10645229</c:v>
                </c:pt>
                <c:pt idx="8">
                  <c:v>5.7310797000000004E-2</c:v>
                </c:pt>
                <c:pt idx="9">
                  <c:v>4.2875294699999997E-2</c:v>
                </c:pt>
                <c:pt idx="10">
                  <c:v>2.1420151599999999E-2</c:v>
                </c:pt>
                <c:pt idx="11">
                  <c:v>1.2315E-2</c:v>
                </c:pt>
                <c:pt idx="12">
                  <c:v>7.7799690000000003E-3</c:v>
                </c:pt>
                <c:pt idx="13">
                  <c:v>2.885683E-3</c:v>
                </c:pt>
                <c:pt idx="14">
                  <c:v>2.479991E-3</c:v>
                </c:pt>
                <c:pt idx="15">
                  <c:v>8.0598729999999997E-4</c:v>
                </c:pt>
                <c:pt idx="16">
                  <c:v>5.8616650000000001E-4</c:v>
                </c:pt>
                <c:pt idx="17">
                  <c:v>1.18991E-4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484-4FBE-929D-AC36CBCC5830}"/>
            </c:ext>
          </c:extLst>
        </c:ser>
        <c:ser>
          <c:idx val="7"/>
          <c:order val="7"/>
          <c:tx>
            <c:v>PD02-45LPM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5875">
                <a:solidFill>
                  <a:schemeClr val="accent1"/>
                </a:solidFill>
              </a:ln>
            </c:spPr>
          </c:marker>
          <c:xVal>
            <c:numRef>
              <c:f>PD02_45LPM!$B$29:$AE$29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PD02_45LPM!$B$19:$AE$19</c:f>
              <c:numCache>
                <c:formatCode>0.00%</c:formatCode>
                <c:ptCount val="30"/>
                <c:pt idx="0">
                  <c:v>8.5796989999999997E-3</c:v>
                </c:pt>
                <c:pt idx="1">
                  <c:v>1.5921931E-2</c:v>
                </c:pt>
                <c:pt idx="2">
                  <c:v>7.9195734000000004E-2</c:v>
                </c:pt>
                <c:pt idx="3">
                  <c:v>0.16312345</c:v>
                </c:pt>
                <c:pt idx="4">
                  <c:v>0.15721733000000002</c:v>
                </c:pt>
                <c:pt idx="5">
                  <c:v>0.12728207999999999</c:v>
                </c:pt>
                <c:pt idx="6">
                  <c:v>2.2568017999999999E-2</c:v>
                </c:pt>
                <c:pt idx="7">
                  <c:v>4.5197741000000003E-3</c:v>
                </c:pt>
                <c:pt idx="8">
                  <c:v>2.056766E-4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84-4FBE-929D-AC36CBCC5830}"/>
            </c:ext>
          </c:extLst>
        </c:ser>
        <c:ser>
          <c:idx val="8"/>
          <c:order val="8"/>
          <c:tx>
            <c:v>PD08-18LPM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PD08_18LPM!$B$19:$AE$19</c:f>
              <c:numCache>
                <c:formatCode>0.00%</c:formatCode>
                <c:ptCount val="30"/>
                <c:pt idx="0">
                  <c:v>1.3190433999999999E-2</c:v>
                </c:pt>
                <c:pt idx="1">
                  <c:v>1.27890281E-2</c:v>
                </c:pt>
                <c:pt idx="2">
                  <c:v>6.2531981E-2</c:v>
                </c:pt>
                <c:pt idx="3">
                  <c:v>0.16675205800000001</c:v>
                </c:pt>
                <c:pt idx="4">
                  <c:v>0.31393910500000005</c:v>
                </c:pt>
                <c:pt idx="5">
                  <c:v>0.55158151499999997</c:v>
                </c:pt>
                <c:pt idx="6">
                  <c:v>0.61025055900000003</c:v>
                </c:pt>
                <c:pt idx="7">
                  <c:v>0.60713171399999999</c:v>
                </c:pt>
                <c:pt idx="8">
                  <c:v>0.52173911399999995</c:v>
                </c:pt>
                <c:pt idx="9">
                  <c:v>0.41639269900000003</c:v>
                </c:pt>
                <c:pt idx="10">
                  <c:v>0.3126937809</c:v>
                </c:pt>
                <c:pt idx="11">
                  <c:v>0.20274507310000001</c:v>
                </c:pt>
                <c:pt idx="12">
                  <c:v>9.5738853099999993E-2</c:v>
                </c:pt>
                <c:pt idx="13">
                  <c:v>5.3958029999999997E-2</c:v>
                </c:pt>
                <c:pt idx="14">
                  <c:v>3.5492959999999997E-2</c:v>
                </c:pt>
                <c:pt idx="15">
                  <c:v>1.9349669999999999E-2</c:v>
                </c:pt>
                <c:pt idx="16">
                  <c:v>9.4383590000000003E-3</c:v>
                </c:pt>
                <c:pt idx="17">
                  <c:v>6.0570069999999997E-3</c:v>
                </c:pt>
                <c:pt idx="18">
                  <c:v>4.0009700000000004E-3</c:v>
                </c:pt>
                <c:pt idx="19">
                  <c:v>2.8504149999999998E-3</c:v>
                </c:pt>
                <c:pt idx="20">
                  <c:v>1.2693579999999999E-3</c:v>
                </c:pt>
                <c:pt idx="21">
                  <c:v>2.604506E-4</c:v>
                </c:pt>
                <c:pt idx="22">
                  <c:v>1.3367199999999999E-4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484-4FBE-929D-AC36CBCC5830}"/>
            </c:ext>
          </c:extLst>
        </c:ser>
        <c:ser>
          <c:idx val="9"/>
          <c:order val="9"/>
          <c:tx>
            <c:v>PD08-45LPM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00B050"/>
                </a:solidFill>
              </a:ln>
            </c:spPr>
          </c:marker>
          <c:xVal>
            <c:numRef>
              <c:f>PD08_45LPM!$B$29:$AE$29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PD08_45LPM!$B$19:$AE$19</c:f>
              <c:numCache>
                <c:formatCode>0.00%</c:formatCode>
                <c:ptCount val="30"/>
                <c:pt idx="0">
                  <c:v>2.5659524E-2</c:v>
                </c:pt>
                <c:pt idx="1">
                  <c:v>9.3942509000000007E-2</c:v>
                </c:pt>
                <c:pt idx="2">
                  <c:v>0.32229962100000004</c:v>
                </c:pt>
                <c:pt idx="3">
                  <c:v>0.61075270000000004</c:v>
                </c:pt>
                <c:pt idx="4">
                  <c:v>0.54382180800000002</c:v>
                </c:pt>
                <c:pt idx="5">
                  <c:v>0.37407862799999997</c:v>
                </c:pt>
                <c:pt idx="6">
                  <c:v>0.182189939</c:v>
                </c:pt>
                <c:pt idx="7">
                  <c:v>3.8044590000000003E-2</c:v>
                </c:pt>
                <c:pt idx="8">
                  <c:v>1.380933E-2</c:v>
                </c:pt>
                <c:pt idx="9">
                  <c:v>8.5968680000000006E-3</c:v>
                </c:pt>
                <c:pt idx="10">
                  <c:v>2.259423E-3</c:v>
                </c:pt>
                <c:pt idx="11">
                  <c:v>8.2448730000000004E-4</c:v>
                </c:pt>
                <c:pt idx="12">
                  <c:v>5.1824209999999996E-4</c:v>
                </c:pt>
                <c:pt idx="13">
                  <c:v>3.131524E-4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D-4ADC-9951-970C0AFDE302}"/>
            </c:ext>
          </c:extLst>
        </c:ser>
        <c:ser>
          <c:idx val="10"/>
          <c:order val="10"/>
          <c:tx>
            <c:v>PD09-18LPM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'PD09-18LPM'!$B$29:$AE$29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'PD09-18LPM'!$B$19:$AE$19</c:f>
              <c:numCache>
                <c:formatCode>0.00%</c:formatCode>
                <c:ptCount val="30"/>
                <c:pt idx="0">
                  <c:v>4.6201230000000003E-3</c:v>
                </c:pt>
                <c:pt idx="1">
                  <c:v>3.6802292000000002E-3</c:v>
                </c:pt>
                <c:pt idx="2">
                  <c:v>4.7044389999999995E-3</c:v>
                </c:pt>
                <c:pt idx="3">
                  <c:v>5.3448449000000004E-3</c:v>
                </c:pt>
                <c:pt idx="4">
                  <c:v>1.7397567999999999E-2</c:v>
                </c:pt>
                <c:pt idx="5">
                  <c:v>6.5578850000000008E-2</c:v>
                </c:pt>
                <c:pt idx="6">
                  <c:v>0.11374261999999999</c:v>
                </c:pt>
                <c:pt idx="7">
                  <c:v>0.12621659999999998</c:v>
                </c:pt>
                <c:pt idx="8">
                  <c:v>0.17549776</c:v>
                </c:pt>
                <c:pt idx="9">
                  <c:v>0.15342900000000001</c:v>
                </c:pt>
                <c:pt idx="10">
                  <c:v>6.1130213000000003E-2</c:v>
                </c:pt>
                <c:pt idx="11">
                  <c:v>3.0434313000000001E-2</c:v>
                </c:pt>
                <c:pt idx="12">
                  <c:v>1.3469119999999999E-2</c:v>
                </c:pt>
                <c:pt idx="13">
                  <c:v>1.4446050000000001E-3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C0-4FD5-B124-1EA6E1D97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PD01_18LPM</c:v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16"/>
            <c:bubble3D val="0"/>
            <c:spPr>
              <a:ln w="12700"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63CD-47F3-9668-EEE46DD06C64}"/>
              </c:ext>
            </c:extLst>
          </c:dPt>
          <c:cat>
            <c:numRef>
              <c:f>'PD01-18LPM'!$B$25:$AE$25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'PD01-18LPM'!$B$19:$AE$19</c:f>
              <c:numCache>
                <c:formatCode>0.00%</c:formatCode>
                <c:ptCount val="30"/>
                <c:pt idx="0">
                  <c:v>1.0250102999999999E-3</c:v>
                </c:pt>
                <c:pt idx="1">
                  <c:v>1.4326648E-3</c:v>
                </c:pt>
                <c:pt idx="2">
                  <c:v>7.1603930000000001E-4</c:v>
                </c:pt>
                <c:pt idx="3">
                  <c:v>2.5585920000000002E-3</c:v>
                </c:pt>
                <c:pt idx="4">
                  <c:v>2.3565571E-3</c:v>
                </c:pt>
                <c:pt idx="5">
                  <c:v>4.7198859999999995E-3</c:v>
                </c:pt>
                <c:pt idx="6">
                  <c:v>9.2383489999999999E-3</c:v>
                </c:pt>
                <c:pt idx="7">
                  <c:v>1.6346255000000001E-2</c:v>
                </c:pt>
                <c:pt idx="8">
                  <c:v>4.1910630000000004E-2</c:v>
                </c:pt>
                <c:pt idx="9">
                  <c:v>0.1237909</c:v>
                </c:pt>
                <c:pt idx="10">
                  <c:v>0.20685048</c:v>
                </c:pt>
                <c:pt idx="11">
                  <c:v>0.27867510000000001</c:v>
                </c:pt>
                <c:pt idx="12">
                  <c:v>0.33192630000000001</c:v>
                </c:pt>
                <c:pt idx="13">
                  <c:v>0.33374550000000003</c:v>
                </c:pt>
                <c:pt idx="14">
                  <c:v>0.3484331</c:v>
                </c:pt>
                <c:pt idx="15">
                  <c:v>0.33952660000000001</c:v>
                </c:pt>
                <c:pt idx="16">
                  <c:v>0.29212899000000003</c:v>
                </c:pt>
                <c:pt idx="17">
                  <c:v>0.22820464999999998</c:v>
                </c:pt>
                <c:pt idx="18">
                  <c:v>0.18264654000000002</c:v>
                </c:pt>
                <c:pt idx="19">
                  <c:v>0.11813073</c:v>
                </c:pt>
                <c:pt idx="20">
                  <c:v>0.10283019</c:v>
                </c:pt>
                <c:pt idx="21">
                  <c:v>9.5408969999999996E-2</c:v>
                </c:pt>
                <c:pt idx="22">
                  <c:v>6.1906289000000003E-2</c:v>
                </c:pt>
                <c:pt idx="23">
                  <c:v>4.9859703000000005E-2</c:v>
                </c:pt>
                <c:pt idx="24">
                  <c:v>4.1825925999999999E-2</c:v>
                </c:pt>
                <c:pt idx="25">
                  <c:v>3.4142551E-2</c:v>
                </c:pt>
                <c:pt idx="26">
                  <c:v>2.4274586000000001E-2</c:v>
                </c:pt>
                <c:pt idx="27">
                  <c:v>1.7493379999999999E-2</c:v>
                </c:pt>
                <c:pt idx="28">
                  <c:v>7.0439070000000003E-3</c:v>
                </c:pt>
                <c:pt idx="29">
                  <c:v>1.3194190000000001E-3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0-4968-BE08-B930EBB25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93024"/>
        <c:axId val="98595904"/>
      </c:lineChart>
      <c:scatterChart>
        <c:scatterStyle val="lineMarker"/>
        <c:varyColors val="0"/>
        <c:ser>
          <c:idx val="1"/>
          <c:order val="1"/>
          <c:tx>
            <c:v>PD01-45LPM</c:v>
          </c:tx>
          <c:spPr>
            <a:ln w="9525">
              <a:solidFill>
                <a:srgbClr val="FF0000"/>
              </a:solidFill>
            </a:ln>
          </c:spPr>
          <c:marker>
            <c:symbol val="diamond"/>
            <c:size val="5"/>
            <c:spPr>
              <a:noFill/>
              <a:ln w="15875">
                <a:solidFill>
                  <a:srgbClr val="FF0000"/>
                </a:solidFill>
              </a:ln>
            </c:spPr>
          </c:marker>
          <c:xVal>
            <c:numRef>
              <c:f>PD01_45LPM!$B$25:$AE$25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PD01_45LPM!$B$19:$AE$19</c:f>
              <c:numCache>
                <c:formatCode>0.00%</c:formatCode>
                <c:ptCount val="30"/>
                <c:pt idx="0">
                  <c:v>2.264772E-3</c:v>
                </c:pt>
                <c:pt idx="1">
                  <c:v>4.0975209999999998E-3</c:v>
                </c:pt>
                <c:pt idx="2">
                  <c:v>8.5014859999999991E-3</c:v>
                </c:pt>
                <c:pt idx="3">
                  <c:v>1.9647972999999999E-2</c:v>
                </c:pt>
                <c:pt idx="4">
                  <c:v>5.8763312999999998E-2</c:v>
                </c:pt>
                <c:pt idx="5">
                  <c:v>0.12936597</c:v>
                </c:pt>
                <c:pt idx="6">
                  <c:v>0.24664414000000001</c:v>
                </c:pt>
                <c:pt idx="7">
                  <c:v>0.30841790000000002</c:v>
                </c:pt>
                <c:pt idx="8">
                  <c:v>0.29783519999999997</c:v>
                </c:pt>
                <c:pt idx="9">
                  <c:v>0.2549747</c:v>
                </c:pt>
                <c:pt idx="10">
                  <c:v>0.20281805999999999</c:v>
                </c:pt>
                <c:pt idx="11">
                  <c:v>0.13228975000000001</c:v>
                </c:pt>
                <c:pt idx="12">
                  <c:v>0.11518806000000001</c:v>
                </c:pt>
                <c:pt idx="13">
                  <c:v>0.10319812</c:v>
                </c:pt>
                <c:pt idx="14">
                  <c:v>9.1364339999999988E-2</c:v>
                </c:pt>
                <c:pt idx="15">
                  <c:v>7.1654910000000002E-2</c:v>
                </c:pt>
                <c:pt idx="16">
                  <c:v>5.3008592E-2</c:v>
                </c:pt>
                <c:pt idx="17">
                  <c:v>4.4915080000000003E-2</c:v>
                </c:pt>
                <c:pt idx="18">
                  <c:v>2.9261308E-2</c:v>
                </c:pt>
                <c:pt idx="19">
                  <c:v>2.2229054999999998E-2</c:v>
                </c:pt>
                <c:pt idx="20">
                  <c:v>1.9670119999999999E-2</c:v>
                </c:pt>
                <c:pt idx="21">
                  <c:v>1.7725414000000002E-2</c:v>
                </c:pt>
                <c:pt idx="22">
                  <c:v>1.5889289000000001E-2</c:v>
                </c:pt>
                <c:pt idx="23">
                  <c:v>1.4752589999999999E-2</c:v>
                </c:pt>
                <c:pt idx="24">
                  <c:v>1.3419377999999999E-2</c:v>
                </c:pt>
                <c:pt idx="25">
                  <c:v>1.26011682E-2</c:v>
                </c:pt>
                <c:pt idx="26">
                  <c:v>1.3222632999999999E-2</c:v>
                </c:pt>
                <c:pt idx="27">
                  <c:v>1.0655736999999998E-2</c:v>
                </c:pt>
                <c:pt idx="28">
                  <c:v>6.1443939999999992E-3</c:v>
                </c:pt>
                <c:pt idx="29">
                  <c:v>4.4052865999999998E-3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CD-47F3-9668-EEE46DD06C64}"/>
            </c:ext>
          </c:extLst>
        </c:ser>
        <c:ser>
          <c:idx val="2"/>
          <c:order val="2"/>
          <c:tx>
            <c:v>PD07-18LPM</c:v>
          </c:tx>
          <c:spPr>
            <a:ln w="12700">
              <a:solidFill>
                <a:srgbClr val="7030A0"/>
              </a:solidFill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PD07_18LPM!$B$19:$AE$19</c:f>
              <c:numCache>
                <c:formatCode>0.00%</c:formatCode>
                <c:ptCount val="30"/>
                <c:pt idx="0">
                  <c:v>1.0193679999999999E-3</c:v>
                </c:pt>
                <c:pt idx="1">
                  <c:v>9.1724419999999996E-4</c:v>
                </c:pt>
                <c:pt idx="2">
                  <c:v>1.4290092E-3</c:v>
                </c:pt>
                <c:pt idx="3">
                  <c:v>1.9441316000000002E-3</c:v>
                </c:pt>
                <c:pt idx="4">
                  <c:v>2.4638129E-3</c:v>
                </c:pt>
                <c:pt idx="5">
                  <c:v>4.5318777000000008E-3</c:v>
                </c:pt>
                <c:pt idx="6">
                  <c:v>1.1499016000000001E-2</c:v>
                </c:pt>
                <c:pt idx="7">
                  <c:v>3.7735845999999997E-2</c:v>
                </c:pt>
                <c:pt idx="8">
                  <c:v>6.0042059000000002E-2</c:v>
                </c:pt>
                <c:pt idx="9">
                  <c:v>8.5696152999999997E-2</c:v>
                </c:pt>
                <c:pt idx="10">
                  <c:v>0.131978657</c:v>
                </c:pt>
                <c:pt idx="11">
                  <c:v>0.17174336299999998</c:v>
                </c:pt>
                <c:pt idx="12">
                  <c:v>0.201268906</c:v>
                </c:pt>
                <c:pt idx="13">
                  <c:v>0.21586629000000002</c:v>
                </c:pt>
                <c:pt idx="14">
                  <c:v>0.21162708</c:v>
                </c:pt>
                <c:pt idx="15">
                  <c:v>0.20166728</c:v>
                </c:pt>
                <c:pt idx="16">
                  <c:v>0.18058299</c:v>
                </c:pt>
                <c:pt idx="17">
                  <c:v>0.166212836</c:v>
                </c:pt>
                <c:pt idx="18">
                  <c:v>0.146584136</c:v>
                </c:pt>
                <c:pt idx="19">
                  <c:v>0.12704104599999999</c:v>
                </c:pt>
                <c:pt idx="20">
                  <c:v>0.10375806800000001</c:v>
                </c:pt>
                <c:pt idx="21">
                  <c:v>8.3408882000000004E-2</c:v>
                </c:pt>
                <c:pt idx="22">
                  <c:v>7.0107758000000006E-2</c:v>
                </c:pt>
                <c:pt idx="23">
                  <c:v>6.0257461999999998E-2</c:v>
                </c:pt>
                <c:pt idx="24">
                  <c:v>4.515947E-2</c:v>
                </c:pt>
                <c:pt idx="25">
                  <c:v>3.4407348999999997E-2</c:v>
                </c:pt>
                <c:pt idx="26">
                  <c:v>2.2939932000000003E-2</c:v>
                </c:pt>
                <c:pt idx="27">
                  <c:v>1.4104372E-2</c:v>
                </c:pt>
                <c:pt idx="28">
                  <c:v>5.8689277999999998E-3</c:v>
                </c:pt>
                <c:pt idx="29">
                  <c:v>2.0408161E-3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CD-47F3-9668-EEE46DD06C64}"/>
            </c:ext>
          </c:extLst>
        </c:ser>
        <c:ser>
          <c:idx val="3"/>
          <c:order val="3"/>
          <c:tx>
            <c:v>PD07-45LPM</c:v>
          </c:tx>
          <c:spPr>
            <a:ln w="12700">
              <a:solidFill>
                <a:srgbClr val="7030A0"/>
              </a:solidFill>
            </a:ln>
          </c:spPr>
          <c:marker>
            <c:symbol val="triangle"/>
            <c:size val="5"/>
            <c:spPr>
              <a:noFill/>
              <a:ln w="15875">
                <a:solidFill>
                  <a:srgbClr val="7030A0"/>
                </a:solidFill>
              </a:ln>
            </c:spPr>
          </c:marker>
          <c:xVal>
            <c:numRef>
              <c:f>PD07_45LPM!$B$25:$AE$25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PD07_45LPM!$B$19:$AE$19</c:f>
              <c:numCache>
                <c:formatCode>0.00%</c:formatCode>
                <c:ptCount val="30"/>
                <c:pt idx="0">
                  <c:v>2.6688562999999999E-3</c:v>
                </c:pt>
                <c:pt idx="1">
                  <c:v>3.4700955E-3</c:v>
                </c:pt>
                <c:pt idx="2">
                  <c:v>3.7755099000000001E-3</c:v>
                </c:pt>
                <c:pt idx="3">
                  <c:v>1.2667280999999999E-2</c:v>
                </c:pt>
                <c:pt idx="4">
                  <c:v>4.3042637000000002E-2</c:v>
                </c:pt>
                <c:pt idx="5">
                  <c:v>0.11554601</c:v>
                </c:pt>
                <c:pt idx="6">
                  <c:v>0.18470359</c:v>
                </c:pt>
                <c:pt idx="7">
                  <c:v>0.19443020999999999</c:v>
                </c:pt>
                <c:pt idx="8">
                  <c:v>0.17828266099999998</c:v>
                </c:pt>
                <c:pt idx="9">
                  <c:v>0.167816997</c:v>
                </c:pt>
                <c:pt idx="10">
                  <c:v>0.16499844</c:v>
                </c:pt>
                <c:pt idx="11">
                  <c:v>0.15129076600000002</c:v>
                </c:pt>
                <c:pt idx="12">
                  <c:v>0.111076621</c:v>
                </c:pt>
                <c:pt idx="13">
                  <c:v>8.2260079E-2</c:v>
                </c:pt>
                <c:pt idx="14">
                  <c:v>4.7225990000000002E-2</c:v>
                </c:pt>
                <c:pt idx="15">
                  <c:v>3.4069397299999998E-2</c:v>
                </c:pt>
                <c:pt idx="16">
                  <c:v>2.39864129E-2</c:v>
                </c:pt>
                <c:pt idx="17">
                  <c:v>1.55080219E-2</c:v>
                </c:pt>
                <c:pt idx="18">
                  <c:v>1.1959921E-2</c:v>
                </c:pt>
                <c:pt idx="19">
                  <c:v>1.3585483800000001E-2</c:v>
                </c:pt>
                <c:pt idx="20">
                  <c:v>2.1920211000000002E-2</c:v>
                </c:pt>
                <c:pt idx="21">
                  <c:v>2.7897711999999998E-2</c:v>
                </c:pt>
                <c:pt idx="22">
                  <c:v>2.3510975E-2</c:v>
                </c:pt>
                <c:pt idx="23">
                  <c:v>1.6413857E-2</c:v>
                </c:pt>
                <c:pt idx="24">
                  <c:v>9.0596328999999996E-3</c:v>
                </c:pt>
                <c:pt idx="25">
                  <c:v>7.1867390000000001E-3</c:v>
                </c:pt>
                <c:pt idx="26">
                  <c:v>4.5758539999999999E-3</c:v>
                </c:pt>
                <c:pt idx="27">
                  <c:v>1.5463305E-3</c:v>
                </c:pt>
                <c:pt idx="28">
                  <c:v>1.2032244999999999E-3</c:v>
                </c:pt>
                <c:pt idx="29">
                  <c:v>9.7775599999999998E-4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CD-47F3-9668-EEE46DD06C64}"/>
            </c:ext>
          </c:extLst>
        </c:ser>
        <c:ser>
          <c:idx val="4"/>
          <c:order val="4"/>
          <c:tx>
            <c:v>PD03-18LPM</c:v>
          </c:tx>
          <c:spPr>
            <a:ln w="12700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PD03_18LPM!$B$25:$AE$25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PD03_18LPM!$B$19:$AE$19</c:f>
              <c:numCache>
                <c:formatCode>0.00%</c:formatCode>
                <c:ptCount val="30"/>
                <c:pt idx="0">
                  <c:v>4.2822181000000004E-3</c:v>
                </c:pt>
                <c:pt idx="1">
                  <c:v>4.6752718000000002E-3</c:v>
                </c:pt>
                <c:pt idx="2">
                  <c:v>5.4939461999999996E-3</c:v>
                </c:pt>
                <c:pt idx="3">
                  <c:v>7.9664997000000008E-3</c:v>
                </c:pt>
                <c:pt idx="4">
                  <c:v>1.9632022999999998E-2</c:v>
                </c:pt>
                <c:pt idx="5">
                  <c:v>6.5188100999999998E-2</c:v>
                </c:pt>
                <c:pt idx="6">
                  <c:v>0.108212457</c:v>
                </c:pt>
                <c:pt idx="7">
                  <c:v>0.15965770000000001</c:v>
                </c:pt>
                <c:pt idx="8">
                  <c:v>0.20722739000000001</c:v>
                </c:pt>
                <c:pt idx="9">
                  <c:v>0.24493093999999999</c:v>
                </c:pt>
                <c:pt idx="10">
                  <c:v>0.26409914000000001</c:v>
                </c:pt>
                <c:pt idx="11">
                  <c:v>0.31304827000000002</c:v>
                </c:pt>
                <c:pt idx="12">
                  <c:v>0.31819724999999999</c:v>
                </c:pt>
                <c:pt idx="13">
                  <c:v>0.27075895099999997</c:v>
                </c:pt>
                <c:pt idx="14">
                  <c:v>0.22604825000000001</c:v>
                </c:pt>
                <c:pt idx="15">
                  <c:v>0.192574896</c:v>
                </c:pt>
                <c:pt idx="16">
                  <c:v>0.15291381200000001</c:v>
                </c:pt>
                <c:pt idx="17">
                  <c:v>0.12947655299999999</c:v>
                </c:pt>
                <c:pt idx="18">
                  <c:v>0.1214341117</c:v>
                </c:pt>
                <c:pt idx="19">
                  <c:v>0.103672286</c:v>
                </c:pt>
                <c:pt idx="20">
                  <c:v>7.0576947900000006E-2</c:v>
                </c:pt>
                <c:pt idx="21">
                  <c:v>5.98921335E-2</c:v>
                </c:pt>
                <c:pt idx="22">
                  <c:v>5.4376654400000002E-2</c:v>
                </c:pt>
                <c:pt idx="23">
                  <c:v>5.1120659999999998E-2</c:v>
                </c:pt>
                <c:pt idx="24">
                  <c:v>4.8322365999999999E-2</c:v>
                </c:pt>
                <c:pt idx="25">
                  <c:v>3.9999995500000003E-2</c:v>
                </c:pt>
                <c:pt idx="26">
                  <c:v>3.2504439000000003E-2</c:v>
                </c:pt>
                <c:pt idx="27">
                  <c:v>2.14084503E-2</c:v>
                </c:pt>
                <c:pt idx="28">
                  <c:v>9.1688255999999996E-3</c:v>
                </c:pt>
                <c:pt idx="29">
                  <c:v>2.3379389000000002E-3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CD-47F3-9668-EEE46DD06C64}"/>
            </c:ext>
          </c:extLst>
        </c:ser>
        <c:ser>
          <c:idx val="5"/>
          <c:order val="5"/>
          <c:tx>
            <c:v>PD03-45LPM</c:v>
          </c:tx>
          <c:spPr>
            <a:ln w="12700">
              <a:solidFill>
                <a:schemeClr val="accent6"/>
              </a:solidFill>
            </a:ln>
          </c:spPr>
          <c:marker>
            <c:symbol val="circle"/>
            <c:size val="5"/>
            <c:spPr>
              <a:noFill/>
              <a:ln w="12700">
                <a:solidFill>
                  <a:schemeClr val="accent6"/>
                </a:solidFill>
              </a:ln>
            </c:spPr>
          </c:marker>
          <c:xVal>
            <c:numRef>
              <c:f>PD03_45LPM!$B$25:$AE$25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PD03_45LPM!$B$19:$AE$19</c:f>
              <c:numCache>
                <c:formatCode>0.00%</c:formatCode>
                <c:ptCount val="30"/>
                <c:pt idx="0">
                  <c:v>7.0465679999999996E-3</c:v>
                </c:pt>
                <c:pt idx="1">
                  <c:v>1.1604234999999999E-2</c:v>
                </c:pt>
                <c:pt idx="2">
                  <c:v>3.8910901999999997E-2</c:v>
                </c:pt>
                <c:pt idx="3">
                  <c:v>8.4476969999999998E-2</c:v>
                </c:pt>
                <c:pt idx="4">
                  <c:v>0.14351095</c:v>
                </c:pt>
                <c:pt idx="5">
                  <c:v>0.20445490999999999</c:v>
                </c:pt>
                <c:pt idx="6">
                  <c:v>0.21425655399999999</c:v>
                </c:pt>
                <c:pt idx="7">
                  <c:v>0.22789984900000002</c:v>
                </c:pt>
                <c:pt idx="8">
                  <c:v>0.18814117600000002</c:v>
                </c:pt>
                <c:pt idx="9">
                  <c:v>0.15654594399999999</c:v>
                </c:pt>
                <c:pt idx="10">
                  <c:v>0.10679213</c:v>
                </c:pt>
                <c:pt idx="11">
                  <c:v>8.0053994000000003E-2</c:v>
                </c:pt>
                <c:pt idx="12">
                  <c:v>6.1363156000000002E-2</c:v>
                </c:pt>
                <c:pt idx="13">
                  <c:v>4.5985477999999996E-2</c:v>
                </c:pt>
                <c:pt idx="14">
                  <c:v>4.3409212000000003E-2</c:v>
                </c:pt>
                <c:pt idx="15">
                  <c:v>4.5833333999999996E-2</c:v>
                </c:pt>
                <c:pt idx="16">
                  <c:v>4.3838858000000001E-2</c:v>
                </c:pt>
                <c:pt idx="17">
                  <c:v>4.4787481000000004E-2</c:v>
                </c:pt>
                <c:pt idx="18">
                  <c:v>4.6463096400000001E-2</c:v>
                </c:pt>
                <c:pt idx="19">
                  <c:v>4.9661900000000002E-2</c:v>
                </c:pt>
                <c:pt idx="20">
                  <c:v>4.3239609999999998E-2</c:v>
                </c:pt>
                <c:pt idx="21">
                  <c:v>2.6059373200000003E-2</c:v>
                </c:pt>
                <c:pt idx="22">
                  <c:v>1.6047686299999999E-2</c:v>
                </c:pt>
                <c:pt idx="23">
                  <c:v>1.1962834E-2</c:v>
                </c:pt>
                <c:pt idx="24">
                  <c:v>8.5852050000000003E-3</c:v>
                </c:pt>
                <c:pt idx="25">
                  <c:v>6.7978530000000004E-3</c:v>
                </c:pt>
                <c:pt idx="26">
                  <c:v>6.0481429000000001E-3</c:v>
                </c:pt>
                <c:pt idx="27">
                  <c:v>3.313697E-3</c:v>
                </c:pt>
                <c:pt idx="28">
                  <c:v>8.721655E-4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CD-47F3-9668-EEE46DD06C64}"/>
            </c:ext>
          </c:extLst>
        </c:ser>
        <c:ser>
          <c:idx val="6"/>
          <c:order val="6"/>
          <c:tx>
            <c:v>PD02-18LPM</c:v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PD02_18LPM!$B$25:$AE$25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PD02_18LPM!$B$19:$AE$19</c:f>
              <c:numCache>
                <c:formatCode>0.00%</c:formatCode>
                <c:ptCount val="30"/>
                <c:pt idx="0">
                  <c:v>4.9140052E-3</c:v>
                </c:pt>
                <c:pt idx="1">
                  <c:v>4.6886144999999995E-3</c:v>
                </c:pt>
                <c:pt idx="2">
                  <c:v>6.2333939999999997E-3</c:v>
                </c:pt>
                <c:pt idx="3">
                  <c:v>1.2262415E-2</c:v>
                </c:pt>
                <c:pt idx="4">
                  <c:v>5.9269117000000003E-2</c:v>
                </c:pt>
                <c:pt idx="5">
                  <c:v>0.11606869</c:v>
                </c:pt>
                <c:pt idx="6">
                  <c:v>0.13167957</c:v>
                </c:pt>
                <c:pt idx="7">
                  <c:v>0.10645229</c:v>
                </c:pt>
                <c:pt idx="8">
                  <c:v>5.7310797000000004E-2</c:v>
                </c:pt>
                <c:pt idx="9">
                  <c:v>4.2875294699999997E-2</c:v>
                </c:pt>
                <c:pt idx="10">
                  <c:v>2.1420151599999999E-2</c:v>
                </c:pt>
                <c:pt idx="11">
                  <c:v>1.2315E-2</c:v>
                </c:pt>
                <c:pt idx="12">
                  <c:v>7.7799690000000003E-3</c:v>
                </c:pt>
                <c:pt idx="13">
                  <c:v>2.885683E-3</c:v>
                </c:pt>
                <c:pt idx="14">
                  <c:v>2.479991E-3</c:v>
                </c:pt>
                <c:pt idx="15">
                  <c:v>8.0598729999999997E-4</c:v>
                </c:pt>
                <c:pt idx="16">
                  <c:v>5.8616650000000001E-4</c:v>
                </c:pt>
                <c:pt idx="17">
                  <c:v>1.18991E-4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CD-47F3-9668-EEE46DD06C64}"/>
            </c:ext>
          </c:extLst>
        </c:ser>
        <c:ser>
          <c:idx val="7"/>
          <c:order val="7"/>
          <c:tx>
            <c:v>PD02-45LPM</c:v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5"/>
            <c:spPr>
              <a:noFill/>
              <a:ln w="12700">
                <a:solidFill>
                  <a:schemeClr val="accent1"/>
                </a:solidFill>
              </a:ln>
            </c:spPr>
          </c:marker>
          <c:xVal>
            <c:numRef>
              <c:f>PD02_45LPM!$B$25:$AE$25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PD02_45LPM!$B$19:$AE$19</c:f>
              <c:numCache>
                <c:formatCode>0.00%</c:formatCode>
                <c:ptCount val="30"/>
                <c:pt idx="0">
                  <c:v>8.5796989999999997E-3</c:v>
                </c:pt>
                <c:pt idx="1">
                  <c:v>1.5921931E-2</c:v>
                </c:pt>
                <c:pt idx="2">
                  <c:v>7.9195734000000004E-2</c:v>
                </c:pt>
                <c:pt idx="3">
                  <c:v>0.16312345</c:v>
                </c:pt>
                <c:pt idx="4">
                  <c:v>0.15721733000000002</c:v>
                </c:pt>
                <c:pt idx="5">
                  <c:v>0.12728207999999999</c:v>
                </c:pt>
                <c:pt idx="6">
                  <c:v>2.2568017999999999E-2</c:v>
                </c:pt>
                <c:pt idx="7">
                  <c:v>4.5197741000000003E-3</c:v>
                </c:pt>
                <c:pt idx="8">
                  <c:v>2.056766E-4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CD-47F3-9668-EEE46DD06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cat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auto val="1"/>
        <c:lblAlgn val="ctr"/>
        <c:lblOffset val="100"/>
        <c:noMultiLvlLbl val="1"/>
      </c:cat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'PD01-18LPM'!$B$18:$AE$18</c:f>
              <c:numCache>
                <c:formatCode>0.00%</c:formatCode>
                <c:ptCount val="30"/>
                <c:pt idx="0">
                  <c:v>2.5625258000000002E-3</c:v>
                </c:pt>
                <c:pt idx="1">
                  <c:v>3.9909946000000005E-3</c:v>
                </c:pt>
                <c:pt idx="2">
                  <c:v>5.1145658999999996E-3</c:v>
                </c:pt>
                <c:pt idx="3">
                  <c:v>9.6203056999999998E-3</c:v>
                </c:pt>
                <c:pt idx="4">
                  <c:v>1.48565561E-2</c:v>
                </c:pt>
                <c:pt idx="5">
                  <c:v>2.3188999999999998E-2</c:v>
                </c:pt>
                <c:pt idx="6">
                  <c:v>3.8801069000000001E-2</c:v>
                </c:pt>
                <c:pt idx="7">
                  <c:v>6.1992392E-2</c:v>
                </c:pt>
                <c:pt idx="8">
                  <c:v>0.10590651399999999</c:v>
                </c:pt>
                <c:pt idx="9">
                  <c:v>0.20714138000000001</c:v>
                </c:pt>
                <c:pt idx="10">
                  <c:v>0.32812181999999995</c:v>
                </c:pt>
                <c:pt idx="11">
                  <c:v>0.44697054000000003</c:v>
                </c:pt>
                <c:pt idx="12">
                  <c:v>0.54627822000000004</c:v>
                </c:pt>
                <c:pt idx="13">
                  <c:v>0.61700159999999993</c:v>
                </c:pt>
                <c:pt idx="14">
                  <c:v>0.70410587999999996</c:v>
                </c:pt>
                <c:pt idx="15">
                  <c:v>0.77620919999999993</c:v>
                </c:pt>
                <c:pt idx="16">
                  <c:v>0.85263915000000001</c:v>
                </c:pt>
                <c:pt idx="17">
                  <c:v>0.89490581999999996</c:v>
                </c:pt>
                <c:pt idx="18">
                  <c:v>0.93135230000000002</c:v>
                </c:pt>
                <c:pt idx="19">
                  <c:v>0.95222735000000003</c:v>
                </c:pt>
                <c:pt idx="20">
                  <c:v>0.96949691999999998</c:v>
                </c:pt>
                <c:pt idx="21">
                  <c:v>0.98744061999999999</c:v>
                </c:pt>
                <c:pt idx="22">
                  <c:v>0.99274207899999989</c:v>
                </c:pt>
                <c:pt idx="23">
                  <c:v>0.99492773299999993</c:v>
                </c:pt>
                <c:pt idx="24">
                  <c:v>0.99585020399999991</c:v>
                </c:pt>
                <c:pt idx="25">
                  <c:v>0.99800464099999997</c:v>
                </c:pt>
                <c:pt idx="26">
                  <c:v>0.99909676699999994</c:v>
                </c:pt>
                <c:pt idx="27">
                  <c:v>0.99988489000000003</c:v>
                </c:pt>
                <c:pt idx="28">
                  <c:v>0.99988261080000007</c:v>
                </c:pt>
                <c:pt idx="29">
                  <c:v>0.99999996099999999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B3-4E51-A7F2-DE8FF7825631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3-4E51-A7F2-DE8FF7825631}"/>
            </c:ext>
          </c:extLst>
        </c:ser>
        <c:ser>
          <c:idx val="3"/>
          <c:order val="3"/>
          <c:tx>
            <c:v>PD01-45LPM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0000"/>
                </a:solidFill>
              </a:ln>
            </c:spPr>
          </c:marker>
          <c:xVal>
            <c:numRef>
              <c:f>PD01_45LPM!$B$25:$AE$25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B3-4E51-A7F2-DE8FF7825631}"/>
            </c:ext>
          </c:extLst>
        </c:ser>
        <c:ser>
          <c:idx val="4"/>
          <c:order val="4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3-4E51-A7F2-DE8FF7825631}"/>
            </c:ext>
          </c:extLst>
        </c:ser>
        <c:ser>
          <c:idx val="5"/>
          <c:order val="5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7030A0"/>
                </a:solidFill>
              </a:ln>
            </c:spPr>
          </c:marker>
          <c:xVal>
            <c:numRef>
              <c:f>PD07_45LPM!$B$25:$AE$25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B3-4E51-A7F2-DE8FF7825631}"/>
            </c:ext>
          </c:extLst>
        </c:ser>
        <c:ser>
          <c:idx val="6"/>
          <c:order val="6"/>
          <c:tx>
            <c:v>PD02-18LPM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PD02_18LPM!$B$25:$AE$25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3-4E51-A7F2-DE8FF7825631}"/>
            </c:ext>
          </c:extLst>
        </c:ser>
        <c:ser>
          <c:idx val="7"/>
          <c:order val="7"/>
          <c:tx>
            <c:v>PD02-45LPM</c:v>
          </c:tx>
          <c:spPr>
            <a:ln w="28575">
              <a:noFill/>
            </a:ln>
          </c:spPr>
          <c:marker>
            <c:symbol val="square"/>
            <c:size val="4"/>
            <c:spPr>
              <a:noFill/>
              <a:ln w="12700">
                <a:solidFill>
                  <a:schemeClr val="accent1"/>
                </a:solidFill>
              </a:ln>
            </c:spPr>
          </c:marker>
          <c:xVal>
            <c:numRef>
              <c:f>PD02_45LPM!$B$25:$AE$25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B3-4E51-A7F2-DE8FF7825631}"/>
            </c:ext>
          </c:extLst>
        </c:ser>
        <c:ser>
          <c:idx val="8"/>
          <c:order val="8"/>
          <c:tx>
            <c:v>PD03-18LPM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PD03_18LPM!$B$25:$AE$25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B3-4E51-A7F2-DE8FF7825631}"/>
            </c:ext>
          </c:extLst>
        </c:ser>
        <c:ser>
          <c:idx val="9"/>
          <c:order val="9"/>
          <c:tx>
            <c:v>PD03-45LPM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chemeClr val="accent6"/>
                </a:solidFill>
              </a:ln>
            </c:spPr>
          </c:marker>
          <c:xVal>
            <c:numRef>
              <c:f>PD03_45LPM!$B$25:$AE$25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B3-4E51-A7F2-DE8FF7825631}"/>
            </c:ext>
          </c:extLst>
        </c:ser>
        <c:ser>
          <c:idx val="10"/>
          <c:order val="10"/>
          <c:tx>
            <c:v>PD08_18LPM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37-4E5C-810C-63EAF4211A26}"/>
            </c:ext>
          </c:extLst>
        </c:ser>
        <c:ser>
          <c:idx val="11"/>
          <c:order val="11"/>
          <c:tx>
            <c:v>PD08-45LPM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5875">
                <a:solidFill>
                  <a:srgbClr val="00B050"/>
                </a:solidFill>
              </a:ln>
            </c:spPr>
          </c:marker>
          <c:xVal>
            <c:numRef>
              <c:f>PD08_45LPM!$B$25:$AE$25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37-4E5C-810C-63EAF4211A26}"/>
            </c:ext>
          </c:extLst>
        </c:ser>
        <c:ser>
          <c:idx val="12"/>
          <c:order val="12"/>
          <c:tx>
            <c:v>PD20-18LPM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'PD20-18LPM'!$B$25:$AE$25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5-4EAC-9651-B7EA1B9D2462}"/>
            </c:ext>
          </c:extLst>
        </c:ser>
        <c:ser>
          <c:idx val="13"/>
          <c:order val="13"/>
          <c:tx>
            <c:v>PD20-45LPM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C00000"/>
                </a:solidFill>
              </a:ln>
            </c:spPr>
          </c:marker>
          <c:xVal>
            <c:numRef>
              <c:f>'PD20-45LPM'!$B$25:$AE$25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'PD20-45LPM'!$B$18:$AE$18</c:f>
              <c:numCache>
                <c:formatCode>0.00%</c:formatCode>
                <c:ptCount val="30"/>
                <c:pt idx="0">
                  <c:v>4.7107434299999994E-2</c:v>
                </c:pt>
                <c:pt idx="1">
                  <c:v>0.14074835999999999</c:v>
                </c:pt>
                <c:pt idx="2">
                  <c:v>0.56358262200000009</c:v>
                </c:pt>
                <c:pt idx="3">
                  <c:v>0.76446032100000005</c:v>
                </c:pt>
                <c:pt idx="4">
                  <c:v>0.93577324039999998</c:v>
                </c:pt>
                <c:pt idx="5">
                  <c:v>0.98805994750000004</c:v>
                </c:pt>
                <c:pt idx="6">
                  <c:v>0.99683474599999999</c:v>
                </c:pt>
                <c:pt idx="7">
                  <c:v>0.99948817499999998</c:v>
                </c:pt>
                <c:pt idx="8">
                  <c:v>0.9997950201000001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1.0000000192</c:v>
                </c:pt>
                <c:pt idx="14">
                  <c:v>0.99999998570000004</c:v>
                </c:pt>
                <c:pt idx="15">
                  <c:v>1.0000000500000001</c:v>
                </c:pt>
                <c:pt idx="16">
                  <c:v>0.99999999000000006</c:v>
                </c:pt>
                <c:pt idx="17">
                  <c:v>1.0000000149999999</c:v>
                </c:pt>
                <c:pt idx="18">
                  <c:v>1.0000000330000001</c:v>
                </c:pt>
                <c:pt idx="19">
                  <c:v>1.000000032</c:v>
                </c:pt>
                <c:pt idx="20">
                  <c:v>1.0000000469999999</c:v>
                </c:pt>
                <c:pt idx="21">
                  <c:v>0.99999996800000002</c:v>
                </c:pt>
                <c:pt idx="22">
                  <c:v>0.99999995799999997</c:v>
                </c:pt>
                <c:pt idx="23">
                  <c:v>0.99999995600000002</c:v>
                </c:pt>
                <c:pt idx="24">
                  <c:v>1.0000000120000001</c:v>
                </c:pt>
                <c:pt idx="25">
                  <c:v>1.000000027</c:v>
                </c:pt>
                <c:pt idx="26">
                  <c:v>0.99999995500000005</c:v>
                </c:pt>
                <c:pt idx="27">
                  <c:v>0.99999997959999998</c:v>
                </c:pt>
                <c:pt idx="28">
                  <c:v>1.0000000381</c:v>
                </c:pt>
                <c:pt idx="29">
                  <c:v>0.99999997930000006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E5-4EAC-9651-B7EA1B9D2462}"/>
            </c:ext>
          </c:extLst>
        </c:ser>
        <c:ser>
          <c:idx val="14"/>
          <c:order val="14"/>
          <c:tx>
            <c:v>PD21-18LPM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33CC"/>
              </a:solidFill>
              <a:ln>
                <a:solidFill>
                  <a:srgbClr val="FF33CC"/>
                </a:solidFill>
              </a:ln>
            </c:spPr>
          </c:marker>
          <c:xVal>
            <c:numRef>
              <c:f>'PD21-18LPM'!$B$25:$AE$25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'PD21-18LPM'!$B$18:$AE$18</c:f>
              <c:numCache>
                <c:formatCode>0.00%</c:formatCode>
                <c:ptCount val="30"/>
                <c:pt idx="0">
                  <c:v>1.3397421600000001E-2</c:v>
                </c:pt>
                <c:pt idx="1">
                  <c:v>1.3647011299999999E-2</c:v>
                </c:pt>
                <c:pt idx="2">
                  <c:v>1.8933227699999999E-2</c:v>
                </c:pt>
                <c:pt idx="3">
                  <c:v>3.8477235600000007E-2</c:v>
                </c:pt>
                <c:pt idx="4">
                  <c:v>0.114060251</c:v>
                </c:pt>
                <c:pt idx="5">
                  <c:v>0.28763158399999994</c:v>
                </c:pt>
                <c:pt idx="6">
                  <c:v>0.51469827499999998</c:v>
                </c:pt>
                <c:pt idx="7">
                  <c:v>0.70498326100000019</c:v>
                </c:pt>
                <c:pt idx="8">
                  <c:v>0.82976029799999984</c:v>
                </c:pt>
                <c:pt idx="9">
                  <c:v>0.8981728873</c:v>
                </c:pt>
                <c:pt idx="10">
                  <c:v>0.95080545820000006</c:v>
                </c:pt>
                <c:pt idx="11">
                  <c:v>0.98211937789999992</c:v>
                </c:pt>
                <c:pt idx="12">
                  <c:v>0.99275120100000003</c:v>
                </c:pt>
                <c:pt idx="13">
                  <c:v>0.99772904300000009</c:v>
                </c:pt>
                <c:pt idx="14">
                  <c:v>0.99838210299999997</c:v>
                </c:pt>
                <c:pt idx="15">
                  <c:v>0.99858334699999995</c:v>
                </c:pt>
                <c:pt idx="16">
                  <c:v>0.99939623799999999</c:v>
                </c:pt>
                <c:pt idx="17">
                  <c:v>0.99950550999999999</c:v>
                </c:pt>
                <c:pt idx="18">
                  <c:v>0.99987317580000001</c:v>
                </c:pt>
                <c:pt idx="19">
                  <c:v>0.99986951999999996</c:v>
                </c:pt>
                <c:pt idx="20">
                  <c:v>1.0000000469999999</c:v>
                </c:pt>
                <c:pt idx="21">
                  <c:v>1</c:v>
                </c:pt>
                <c:pt idx="22">
                  <c:v>0.9999999517</c:v>
                </c:pt>
                <c:pt idx="23">
                  <c:v>0.99999996000000002</c:v>
                </c:pt>
                <c:pt idx="24">
                  <c:v>0.99999998000000001</c:v>
                </c:pt>
                <c:pt idx="25">
                  <c:v>0.99999996000000002</c:v>
                </c:pt>
                <c:pt idx="26">
                  <c:v>1.000000021</c:v>
                </c:pt>
                <c:pt idx="27">
                  <c:v>0.99999997699999998</c:v>
                </c:pt>
                <c:pt idx="28">
                  <c:v>1.000000032</c:v>
                </c:pt>
                <c:pt idx="29">
                  <c:v>1.000000029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E5-4EAC-9651-B7EA1B9D2462}"/>
            </c:ext>
          </c:extLst>
        </c:ser>
        <c:ser>
          <c:idx val="15"/>
          <c:order val="15"/>
          <c:tx>
            <c:v>PD21-45LPM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33CC"/>
                </a:solidFill>
              </a:ln>
            </c:spPr>
          </c:marker>
          <c:xVal>
            <c:numRef>
              <c:f>'PD21-45LPM'!$B$25:$AE$25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'PD21-45LPM'!$B$18:$AE$18</c:f>
              <c:numCache>
                <c:formatCode>0.00%</c:formatCode>
                <c:ptCount val="30"/>
                <c:pt idx="0">
                  <c:v>2.6058300399999998E-2</c:v>
                </c:pt>
                <c:pt idx="1">
                  <c:v>4.6835051699999998E-2</c:v>
                </c:pt>
                <c:pt idx="2">
                  <c:v>0.18007352200000001</c:v>
                </c:pt>
                <c:pt idx="3">
                  <c:v>0.50927624000000005</c:v>
                </c:pt>
                <c:pt idx="4">
                  <c:v>0.78122775709999992</c:v>
                </c:pt>
                <c:pt idx="5">
                  <c:v>0.90258807100000016</c:v>
                </c:pt>
                <c:pt idx="6">
                  <c:v>0.94989282450000001</c:v>
                </c:pt>
                <c:pt idx="7">
                  <c:v>0.98701291790000001</c:v>
                </c:pt>
                <c:pt idx="8">
                  <c:v>0.99764026169999998</c:v>
                </c:pt>
                <c:pt idx="9">
                  <c:v>0.99855455839999996</c:v>
                </c:pt>
                <c:pt idx="10">
                  <c:v>0.99906517790000005</c:v>
                </c:pt>
                <c:pt idx="11">
                  <c:v>1</c:v>
                </c:pt>
                <c:pt idx="12">
                  <c:v>1.00000003</c:v>
                </c:pt>
                <c:pt idx="13">
                  <c:v>0.99999996999999996</c:v>
                </c:pt>
                <c:pt idx="14">
                  <c:v>0.9999999718</c:v>
                </c:pt>
                <c:pt idx="15">
                  <c:v>0.99999997900000004</c:v>
                </c:pt>
                <c:pt idx="16">
                  <c:v>1.00000003</c:v>
                </c:pt>
                <c:pt idx="17">
                  <c:v>1.0000000099999999</c:v>
                </c:pt>
                <c:pt idx="18">
                  <c:v>1.00000004</c:v>
                </c:pt>
                <c:pt idx="19">
                  <c:v>1.0000000089999999</c:v>
                </c:pt>
                <c:pt idx="20">
                  <c:v>0.999999996</c:v>
                </c:pt>
                <c:pt idx="21">
                  <c:v>0.99999997499999993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0.99999997600000001</c:v>
                </c:pt>
                <c:pt idx="27">
                  <c:v>1.0000000214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2E-4E2C-A03F-111DDF34E7AD}"/>
            </c:ext>
          </c:extLst>
        </c:ser>
        <c:ser>
          <c:idx val="16"/>
          <c:order val="16"/>
          <c:tx>
            <c:v>PD09-18LPM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'PD09-18LPM'!$B$25:$AE$25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2E-4E2C-A03F-111DDF34E7AD}"/>
            </c:ext>
          </c:extLst>
        </c:ser>
        <c:ser>
          <c:idx val="17"/>
          <c:order val="17"/>
          <c:tx>
            <c:v>PD09-45LPM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rgbClr val="00B0F0"/>
                </a:solidFill>
              </a:ln>
            </c:spPr>
          </c:marker>
          <c:xVal>
            <c:numRef>
              <c:f>'PD09-45LPM'!$B$25:$AE$25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'PD09-45LPM'!$B$18:$AE$18</c:f>
              <c:numCache>
                <c:formatCode>0.00%</c:formatCode>
                <c:ptCount val="30"/>
                <c:pt idx="0">
                  <c:v>3.2522011000000003E-2</c:v>
                </c:pt>
                <c:pt idx="1">
                  <c:v>9.2700953999999988E-2</c:v>
                </c:pt>
                <c:pt idx="2">
                  <c:v>0.34952352199999998</c:v>
                </c:pt>
                <c:pt idx="3">
                  <c:v>0.64212036599999989</c:v>
                </c:pt>
                <c:pt idx="4">
                  <c:v>0.89426322999999996</c:v>
                </c:pt>
                <c:pt idx="5">
                  <c:v>0.98629429300000004</c:v>
                </c:pt>
                <c:pt idx="6">
                  <c:v>0.99877168920000003</c:v>
                </c:pt>
                <c:pt idx="7">
                  <c:v>0.9982585222</c:v>
                </c:pt>
                <c:pt idx="8">
                  <c:v>1.0000000309999999</c:v>
                </c:pt>
                <c:pt idx="9">
                  <c:v>0.99999997469999991</c:v>
                </c:pt>
                <c:pt idx="10">
                  <c:v>0.99999994999999997</c:v>
                </c:pt>
                <c:pt idx="11">
                  <c:v>1.0000000499999999</c:v>
                </c:pt>
                <c:pt idx="12">
                  <c:v>0.99999998000000001</c:v>
                </c:pt>
                <c:pt idx="13">
                  <c:v>1.0000000200000001</c:v>
                </c:pt>
                <c:pt idx="14">
                  <c:v>0.99999996000000002</c:v>
                </c:pt>
                <c:pt idx="15">
                  <c:v>1.000000032</c:v>
                </c:pt>
                <c:pt idx="16">
                  <c:v>0.999999953</c:v>
                </c:pt>
                <c:pt idx="17">
                  <c:v>0.99999998099999998</c:v>
                </c:pt>
                <c:pt idx="18">
                  <c:v>0.9999999853999999</c:v>
                </c:pt>
                <c:pt idx="19">
                  <c:v>1.0000000008999999</c:v>
                </c:pt>
                <c:pt idx="20">
                  <c:v>1.0000000236</c:v>
                </c:pt>
                <c:pt idx="21">
                  <c:v>0.99999997630000004</c:v>
                </c:pt>
                <c:pt idx="22">
                  <c:v>1</c:v>
                </c:pt>
                <c:pt idx="23">
                  <c:v>1.0000000115000001</c:v>
                </c:pt>
                <c:pt idx="24">
                  <c:v>1</c:v>
                </c:pt>
                <c:pt idx="25">
                  <c:v>0.99999998280000002</c:v>
                </c:pt>
                <c:pt idx="26">
                  <c:v>1</c:v>
                </c:pt>
                <c:pt idx="27">
                  <c:v>1</c:v>
                </c:pt>
                <c:pt idx="28">
                  <c:v>0.99999999070000001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2E-4E2C-A03F-111DDF34E7AD}"/>
            </c:ext>
          </c:extLst>
        </c:ser>
        <c:ser>
          <c:idx val="18"/>
          <c:order val="18"/>
          <c:tx>
            <c:v>PD19-18LPM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3382D"/>
              </a:solidFill>
              <a:ln>
                <a:solidFill>
                  <a:srgbClr val="C3382D"/>
                </a:solidFill>
              </a:ln>
            </c:spPr>
          </c:marker>
          <c:xVal>
            <c:numRef>
              <c:f>'PD19-18LPM'!$B$25:$AE$25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'PD19-18LPM'!$B$18:$AE$18</c:f>
              <c:numCache>
                <c:formatCode>0.00%</c:formatCode>
                <c:ptCount val="30"/>
                <c:pt idx="0">
                  <c:v>1.0452962099999999E-2</c:v>
                </c:pt>
                <c:pt idx="1">
                  <c:v>1.00132821E-2</c:v>
                </c:pt>
                <c:pt idx="2">
                  <c:v>1.4923847400000002E-2</c:v>
                </c:pt>
                <c:pt idx="3">
                  <c:v>2.5879703E-2</c:v>
                </c:pt>
                <c:pt idx="4">
                  <c:v>5.1605625999999995E-2</c:v>
                </c:pt>
                <c:pt idx="5">
                  <c:v>0.12457426569999999</c:v>
                </c:pt>
                <c:pt idx="6">
                  <c:v>0.24487264</c:v>
                </c:pt>
                <c:pt idx="7">
                  <c:v>0.41718813599999999</c:v>
                </c:pt>
                <c:pt idx="8">
                  <c:v>0.5951881189999999</c:v>
                </c:pt>
                <c:pt idx="9">
                  <c:v>0.77917112100000008</c:v>
                </c:pt>
                <c:pt idx="10">
                  <c:v>0.87939163200000003</c:v>
                </c:pt>
                <c:pt idx="11">
                  <c:v>0.93147262600000014</c:v>
                </c:pt>
                <c:pt idx="12">
                  <c:v>0.94484739000000006</c:v>
                </c:pt>
                <c:pt idx="13">
                  <c:v>0.95454549600000016</c:v>
                </c:pt>
                <c:pt idx="14">
                  <c:v>0.98748294770000011</c:v>
                </c:pt>
                <c:pt idx="15">
                  <c:v>0.99443540439999989</c:v>
                </c:pt>
                <c:pt idx="16">
                  <c:v>0.99763478000000005</c:v>
                </c:pt>
                <c:pt idx="17">
                  <c:v>0.99927610999999994</c:v>
                </c:pt>
                <c:pt idx="18">
                  <c:v>0.99963033000000001</c:v>
                </c:pt>
                <c:pt idx="19">
                  <c:v>1.0000000250000001</c:v>
                </c:pt>
                <c:pt idx="20">
                  <c:v>0.99987042800000003</c:v>
                </c:pt>
                <c:pt idx="21">
                  <c:v>0.99999991399999999</c:v>
                </c:pt>
                <c:pt idx="22">
                  <c:v>0.99999990940000005</c:v>
                </c:pt>
                <c:pt idx="23">
                  <c:v>0.99999998699999992</c:v>
                </c:pt>
                <c:pt idx="24">
                  <c:v>1.0000000467999999</c:v>
                </c:pt>
                <c:pt idx="25">
                  <c:v>0.99999999510000004</c:v>
                </c:pt>
                <c:pt idx="26">
                  <c:v>0.9999999611</c:v>
                </c:pt>
                <c:pt idx="27">
                  <c:v>1.000000037</c:v>
                </c:pt>
                <c:pt idx="28">
                  <c:v>1.0000000390999999</c:v>
                </c:pt>
                <c:pt idx="29">
                  <c:v>0.99999997100000004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2E-4E2C-A03F-111DDF34E7AD}"/>
            </c:ext>
          </c:extLst>
        </c:ser>
        <c:ser>
          <c:idx val="19"/>
          <c:order val="19"/>
          <c:tx>
            <c:v>PD19-45LPM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rgbClr val="C3382D"/>
                </a:solidFill>
              </a:ln>
            </c:spPr>
          </c:marker>
          <c:xVal>
            <c:numRef>
              <c:f>'PD19-45LPM'!$B$25:$AE$25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'PD19-45LPM'!$B$18:$AE$18</c:f>
              <c:numCache>
                <c:formatCode>0.00%</c:formatCode>
                <c:ptCount val="30"/>
                <c:pt idx="0">
                  <c:v>1.9545317499999999E-2</c:v>
                </c:pt>
                <c:pt idx="1">
                  <c:v>2.6814038999999994E-2</c:v>
                </c:pt>
                <c:pt idx="2">
                  <c:v>6.1201514400000004E-2</c:v>
                </c:pt>
                <c:pt idx="3">
                  <c:v>0.21258959949999998</c:v>
                </c:pt>
                <c:pt idx="4">
                  <c:v>0.449293269</c:v>
                </c:pt>
                <c:pt idx="5">
                  <c:v>0.64165641600000001</c:v>
                </c:pt>
                <c:pt idx="6">
                  <c:v>0.79371091199999999</c:v>
                </c:pt>
                <c:pt idx="7">
                  <c:v>0.90461526999999986</c:v>
                </c:pt>
                <c:pt idx="8">
                  <c:v>0.97181072800000012</c:v>
                </c:pt>
                <c:pt idx="9">
                  <c:v>0.98904735399999999</c:v>
                </c:pt>
                <c:pt idx="10">
                  <c:v>0.99636631719999991</c:v>
                </c:pt>
                <c:pt idx="11">
                  <c:v>0.99947724139999994</c:v>
                </c:pt>
                <c:pt idx="12">
                  <c:v>1.0000000474999999</c:v>
                </c:pt>
                <c:pt idx="13">
                  <c:v>1.0000000500000001</c:v>
                </c:pt>
                <c:pt idx="14">
                  <c:v>0.99978647919999997</c:v>
                </c:pt>
                <c:pt idx="15">
                  <c:v>1.0000000033999998</c:v>
                </c:pt>
                <c:pt idx="16">
                  <c:v>0.9999999893</c:v>
                </c:pt>
                <c:pt idx="17">
                  <c:v>0.9999999879999999</c:v>
                </c:pt>
                <c:pt idx="18">
                  <c:v>0.99999996599999996</c:v>
                </c:pt>
                <c:pt idx="19">
                  <c:v>0.99988717559999996</c:v>
                </c:pt>
                <c:pt idx="20">
                  <c:v>0.99999995919999995</c:v>
                </c:pt>
                <c:pt idx="21">
                  <c:v>0.99999994790000002</c:v>
                </c:pt>
                <c:pt idx="22">
                  <c:v>0.99999999500000003</c:v>
                </c:pt>
                <c:pt idx="23">
                  <c:v>1.0000000113</c:v>
                </c:pt>
                <c:pt idx="24">
                  <c:v>0.99999998329999995</c:v>
                </c:pt>
                <c:pt idx="25">
                  <c:v>1.00000003</c:v>
                </c:pt>
                <c:pt idx="26">
                  <c:v>0.99999995999999991</c:v>
                </c:pt>
                <c:pt idx="27">
                  <c:v>0.99999995389999996</c:v>
                </c:pt>
                <c:pt idx="28">
                  <c:v>1.0000000060000001</c:v>
                </c:pt>
                <c:pt idx="29">
                  <c:v>0.99999996899999999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2E-4E2C-A03F-111DDF34E7AD}"/>
            </c:ext>
          </c:extLst>
        </c:ser>
        <c:ser>
          <c:idx val="20"/>
          <c:order val="20"/>
          <c:tx>
            <c:v>PD10-18LPM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62ED03"/>
              </a:solidFill>
              <a:ln>
                <a:solidFill>
                  <a:srgbClr val="62ED03"/>
                </a:solidFill>
              </a:ln>
            </c:spPr>
          </c:marker>
          <c:xVal>
            <c:numRef>
              <c:f>'PD10-18LPM'!$B$25:$AE$25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'PD10-18LPM'!$B$18:$AE$18</c:f>
              <c:numCache>
                <c:formatCode>0.00%</c:formatCode>
                <c:ptCount val="30"/>
                <c:pt idx="0">
                  <c:v>1.21776504E-2</c:v>
                </c:pt>
                <c:pt idx="1">
                  <c:v>2.5894581E-2</c:v>
                </c:pt>
                <c:pt idx="2">
                  <c:v>8.6947665999999993E-2</c:v>
                </c:pt>
                <c:pt idx="3">
                  <c:v>0.17476026</c:v>
                </c:pt>
                <c:pt idx="4">
                  <c:v>0.24262289700000003</c:v>
                </c:pt>
                <c:pt idx="5">
                  <c:v>0.35031455899999997</c:v>
                </c:pt>
                <c:pt idx="6">
                  <c:v>0.43700011999999999</c:v>
                </c:pt>
                <c:pt idx="7">
                  <c:v>0.58854990000000007</c:v>
                </c:pt>
                <c:pt idx="8">
                  <c:v>0.65106928000000008</c:v>
                </c:pt>
                <c:pt idx="9">
                  <c:v>0.78172102999999993</c:v>
                </c:pt>
                <c:pt idx="10">
                  <c:v>0.90488071000000003</c:v>
                </c:pt>
                <c:pt idx="11">
                  <c:v>0.94167394999999998</c:v>
                </c:pt>
                <c:pt idx="12">
                  <c:v>0.95413968000000005</c:v>
                </c:pt>
                <c:pt idx="13">
                  <c:v>0.96565015999999992</c:v>
                </c:pt>
                <c:pt idx="14">
                  <c:v>0.97092767000000002</c:v>
                </c:pt>
                <c:pt idx="15">
                  <c:v>0.98011523</c:v>
                </c:pt>
                <c:pt idx="16">
                  <c:v>0.98822537999999982</c:v>
                </c:pt>
                <c:pt idx="17">
                  <c:v>0.99397070999999992</c:v>
                </c:pt>
                <c:pt idx="18">
                  <c:v>0.99571673999999999</c:v>
                </c:pt>
                <c:pt idx="19">
                  <c:v>0.99857542899999996</c:v>
                </c:pt>
                <c:pt idx="20">
                  <c:v>0.99919853200000008</c:v>
                </c:pt>
                <c:pt idx="21">
                  <c:v>0.99917280900000005</c:v>
                </c:pt>
                <c:pt idx="22">
                  <c:v>0.99957168499999993</c:v>
                </c:pt>
                <c:pt idx="23">
                  <c:v>0.99911021099999997</c:v>
                </c:pt>
                <c:pt idx="24">
                  <c:v>0.99969098700000003</c:v>
                </c:pt>
                <c:pt idx="25">
                  <c:v>0.99951650229999989</c:v>
                </c:pt>
                <c:pt idx="26">
                  <c:v>0.99999995139999998</c:v>
                </c:pt>
                <c:pt idx="27">
                  <c:v>0.99964344869999988</c:v>
                </c:pt>
                <c:pt idx="28">
                  <c:v>0.99962411899999992</c:v>
                </c:pt>
                <c:pt idx="29">
                  <c:v>0.99999994719999996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F0-47B8-8EE2-1EEFA9563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7B3-4E51-A7F2-DE8FF7825631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  <c:max val="4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'PD01-18LPM'!$B$94</c:f>
              <c:strCache>
                <c:ptCount val="1"/>
                <c:pt idx="0">
                  <c:v>18LPM &amp;1µm</c:v>
                </c:pt>
              </c:strCache>
            </c:strRef>
          </c:tx>
          <c:marker>
            <c:spPr>
              <a:solidFill>
                <a:schemeClr val="accent1"/>
              </a:solidFill>
            </c:spPr>
          </c:marker>
          <c:cat>
            <c:strRef>
              <c:f>'PD01-18LPM'!$C$93:$M$93</c:f>
              <c:strCache>
                <c:ptCount val="11"/>
                <c:pt idx="0">
                  <c:v>PD01</c:v>
                </c:pt>
                <c:pt idx="1">
                  <c:v>PD07</c:v>
                </c:pt>
                <c:pt idx="2">
                  <c:v>PD02</c:v>
                </c:pt>
                <c:pt idx="3">
                  <c:v>PD03</c:v>
                </c:pt>
                <c:pt idx="4">
                  <c:v>PD08</c:v>
                </c:pt>
                <c:pt idx="5">
                  <c:v>PD20</c:v>
                </c:pt>
                <c:pt idx="6">
                  <c:v>PD21</c:v>
                </c:pt>
                <c:pt idx="7">
                  <c:v>PD09</c:v>
                </c:pt>
                <c:pt idx="8">
                  <c:v>PD19</c:v>
                </c:pt>
                <c:pt idx="9">
                  <c:v>PD10</c:v>
                </c:pt>
                <c:pt idx="10">
                  <c:v>PD13</c:v>
                </c:pt>
              </c:strCache>
            </c:strRef>
          </c:cat>
          <c:val>
            <c:numRef>
              <c:f>'PD01-18LPM'!$C$94:$M$94</c:f>
              <c:numCache>
                <c:formatCode>0.00%</c:formatCode>
                <c:ptCount val="11"/>
                <c:pt idx="0">
                  <c:v>2.5625258000000002E-3</c:v>
                </c:pt>
                <c:pt idx="1">
                  <c:v>3.5677881999999998E-3</c:v>
                </c:pt>
                <c:pt idx="2">
                  <c:v>1.3820638999999999E-2</c:v>
                </c:pt>
                <c:pt idx="3">
                  <c:v>7.2389885999999994E-3</c:v>
                </c:pt>
                <c:pt idx="4">
                  <c:v>2.0610054900000001E-2</c:v>
                </c:pt>
                <c:pt idx="5">
                  <c:v>2.23067404E-2</c:v>
                </c:pt>
                <c:pt idx="6">
                  <c:v>1.3397421600000001E-2</c:v>
                </c:pt>
                <c:pt idx="7">
                  <c:v>1.4887063600000002E-2</c:v>
                </c:pt>
                <c:pt idx="8">
                  <c:v>1.0452962099999999E-2</c:v>
                </c:pt>
                <c:pt idx="9">
                  <c:v>1.21776504E-2</c:v>
                </c:pt>
                <c:pt idx="10">
                  <c:v>6.8612389999999999E-3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EA-4B2C-8972-01140E43419E}"/>
            </c:ext>
          </c:extLst>
        </c:ser>
        <c:ser>
          <c:idx val="1"/>
          <c:order val="1"/>
          <c:tx>
            <c:strRef>
              <c:f>'PD01-18LPM'!$B$95</c:f>
              <c:strCache>
                <c:ptCount val="1"/>
                <c:pt idx="0">
                  <c:v>45LPM &amp;1µm</c:v>
                </c:pt>
              </c:strCache>
            </c:strRef>
          </c:tx>
          <c:cat>
            <c:strRef>
              <c:f>'PD01-18LPM'!$C$93:$M$93</c:f>
              <c:strCache>
                <c:ptCount val="11"/>
                <c:pt idx="0">
                  <c:v>PD01</c:v>
                </c:pt>
                <c:pt idx="1">
                  <c:v>PD07</c:v>
                </c:pt>
                <c:pt idx="2">
                  <c:v>PD02</c:v>
                </c:pt>
                <c:pt idx="3">
                  <c:v>PD03</c:v>
                </c:pt>
                <c:pt idx="4">
                  <c:v>PD08</c:v>
                </c:pt>
                <c:pt idx="5">
                  <c:v>PD20</c:v>
                </c:pt>
                <c:pt idx="6">
                  <c:v>PD21</c:v>
                </c:pt>
                <c:pt idx="7">
                  <c:v>PD09</c:v>
                </c:pt>
                <c:pt idx="8">
                  <c:v>PD19</c:v>
                </c:pt>
                <c:pt idx="9">
                  <c:v>PD10</c:v>
                </c:pt>
                <c:pt idx="10">
                  <c:v>PD13</c:v>
                </c:pt>
              </c:strCache>
            </c:strRef>
          </c:cat>
          <c:val>
            <c:numRef>
              <c:f>'PD01-18LPM'!$C$95:$M$95</c:f>
              <c:numCache>
                <c:formatCode>0.00%</c:formatCode>
                <c:ptCount val="11"/>
                <c:pt idx="0">
                  <c:v>5.9707628000000004E-3</c:v>
                </c:pt>
                <c:pt idx="1">
                  <c:v>7.3906789000000011E-3</c:v>
                </c:pt>
                <c:pt idx="2">
                  <c:v>2.3981807999999997E-2</c:v>
                </c:pt>
                <c:pt idx="3">
                  <c:v>1.5318627E-2</c:v>
                </c:pt>
                <c:pt idx="4">
                  <c:v>4.3384175600000005E-2</c:v>
                </c:pt>
                <c:pt idx="5">
                  <c:v>4.7107434299999994E-2</c:v>
                </c:pt>
                <c:pt idx="6">
                  <c:v>2.6058300399999998E-2</c:v>
                </c:pt>
                <c:pt idx="7">
                  <c:v>3.2522011000000003E-2</c:v>
                </c:pt>
                <c:pt idx="8">
                  <c:v>1.9545317499999999E-2</c:v>
                </c:pt>
                <c:pt idx="9">
                  <c:v>2.6815983499999998E-2</c:v>
                </c:pt>
                <c:pt idx="10">
                  <c:v>1.4497224E-2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EA-4B2C-8972-01140E43419E}"/>
            </c:ext>
          </c:extLst>
        </c:ser>
        <c:ser>
          <c:idx val="2"/>
          <c:order val="2"/>
          <c:tx>
            <c:strRef>
              <c:f>'PD01-18LPM'!$B$96</c:f>
              <c:strCache>
                <c:ptCount val="1"/>
                <c:pt idx="0">
                  <c:v>18LPM &amp;3µm</c:v>
                </c:pt>
              </c:strCache>
            </c:strRef>
          </c:tx>
          <c:cat>
            <c:strRef>
              <c:f>'PD01-18LPM'!$C$93:$M$93</c:f>
              <c:strCache>
                <c:ptCount val="11"/>
                <c:pt idx="0">
                  <c:v>PD01</c:v>
                </c:pt>
                <c:pt idx="1">
                  <c:v>PD07</c:v>
                </c:pt>
                <c:pt idx="2">
                  <c:v>PD02</c:v>
                </c:pt>
                <c:pt idx="3">
                  <c:v>PD03</c:v>
                </c:pt>
                <c:pt idx="4">
                  <c:v>PD08</c:v>
                </c:pt>
                <c:pt idx="5">
                  <c:v>PD20</c:v>
                </c:pt>
                <c:pt idx="6">
                  <c:v>PD21</c:v>
                </c:pt>
                <c:pt idx="7">
                  <c:v>PD09</c:v>
                </c:pt>
                <c:pt idx="8">
                  <c:v>PD19</c:v>
                </c:pt>
                <c:pt idx="9">
                  <c:v>PD10</c:v>
                </c:pt>
                <c:pt idx="10">
                  <c:v>PD13</c:v>
                </c:pt>
              </c:strCache>
            </c:strRef>
          </c:cat>
          <c:val>
            <c:numRef>
              <c:f>'PD01-18LPM'!$C$96:$M$96</c:f>
              <c:numCache>
                <c:formatCode>0.00%</c:formatCode>
                <c:ptCount val="11"/>
                <c:pt idx="0">
                  <c:v>5.1145658999999996E-3</c:v>
                </c:pt>
                <c:pt idx="1">
                  <c:v>7.7574763999999994E-3</c:v>
                </c:pt>
                <c:pt idx="2">
                  <c:v>1.8495808999999998E-2</c:v>
                </c:pt>
                <c:pt idx="3">
                  <c:v>1.2107029200000001E-2</c:v>
                </c:pt>
                <c:pt idx="4">
                  <c:v>7.3585097700000018E-2</c:v>
                </c:pt>
                <c:pt idx="5">
                  <c:v>8.0425658599999991E-2</c:v>
                </c:pt>
                <c:pt idx="6">
                  <c:v>1.8933227699999999E-2</c:v>
                </c:pt>
                <c:pt idx="7">
                  <c:v>5.3282881000000004E-2</c:v>
                </c:pt>
                <c:pt idx="8">
                  <c:v>1.4923847400000002E-2</c:v>
                </c:pt>
                <c:pt idx="9">
                  <c:v>8.6947665999999993E-2</c:v>
                </c:pt>
                <c:pt idx="10">
                  <c:v>7.6538424000000002E-3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EA-4B2C-8972-01140E43419E}"/>
            </c:ext>
          </c:extLst>
        </c:ser>
        <c:ser>
          <c:idx val="3"/>
          <c:order val="3"/>
          <c:tx>
            <c:strRef>
              <c:f>'PD01-18LPM'!$B$97</c:f>
              <c:strCache>
                <c:ptCount val="1"/>
                <c:pt idx="0">
                  <c:v>45LPM &amp;3µm</c:v>
                </c:pt>
              </c:strCache>
            </c:strRef>
          </c:tx>
          <c:marker>
            <c:symbol val="diamond"/>
            <c:size val="7"/>
          </c:marker>
          <c:cat>
            <c:strRef>
              <c:f>'PD01-18LPM'!$C$93:$M$93</c:f>
              <c:strCache>
                <c:ptCount val="11"/>
                <c:pt idx="0">
                  <c:v>PD01</c:v>
                </c:pt>
                <c:pt idx="1">
                  <c:v>PD07</c:v>
                </c:pt>
                <c:pt idx="2">
                  <c:v>PD02</c:v>
                </c:pt>
                <c:pt idx="3">
                  <c:v>PD03</c:v>
                </c:pt>
                <c:pt idx="4">
                  <c:v>PD08</c:v>
                </c:pt>
                <c:pt idx="5">
                  <c:v>PD20</c:v>
                </c:pt>
                <c:pt idx="6">
                  <c:v>PD21</c:v>
                </c:pt>
                <c:pt idx="7">
                  <c:v>PD09</c:v>
                </c:pt>
                <c:pt idx="8">
                  <c:v>PD19</c:v>
                </c:pt>
                <c:pt idx="9">
                  <c:v>PD10</c:v>
                </c:pt>
                <c:pt idx="10">
                  <c:v>PD13</c:v>
                </c:pt>
              </c:strCache>
            </c:strRef>
          </c:cat>
          <c:val>
            <c:numRef>
              <c:f>'PD01-18LPM'!$C$97:$M$97</c:f>
              <c:numCache>
                <c:formatCode>0.00%</c:formatCode>
                <c:ptCount val="11"/>
                <c:pt idx="0">
                  <c:v>1.39301458E-2</c:v>
                </c:pt>
                <c:pt idx="1">
                  <c:v>1.2448979499999999E-2</c:v>
                </c:pt>
                <c:pt idx="2">
                  <c:v>0.19532212499999996</c:v>
                </c:pt>
                <c:pt idx="3">
                  <c:v>5.3946967999999998E-2</c:v>
                </c:pt>
                <c:pt idx="4">
                  <c:v>0.39188355100000005</c:v>
                </c:pt>
                <c:pt idx="5">
                  <c:v>0.56358262200000009</c:v>
                </c:pt>
                <c:pt idx="6">
                  <c:v>0.18007352200000001</c:v>
                </c:pt>
                <c:pt idx="7">
                  <c:v>0.34952352199999998</c:v>
                </c:pt>
                <c:pt idx="8">
                  <c:v>6.1201514400000004E-2</c:v>
                </c:pt>
                <c:pt idx="9">
                  <c:v>0.26069679300000004</c:v>
                </c:pt>
                <c:pt idx="10">
                  <c:v>3.2413089399999997E-2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EA-4B2C-8972-01140E434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93024"/>
        <c:axId val="98595904"/>
      </c:lineChart>
      <c:cat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SUBJECT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auto val="1"/>
        <c:lblAlgn val="ctr"/>
        <c:lblOffset val="100"/>
        <c:tickMarkSkip val="1"/>
        <c:noMultiLvlLbl val="0"/>
      </c:cat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'PD01-18LPM'!$B$31:$AE$31</c:f>
              <c:numCache>
                <c:formatCode>General</c:formatCode>
                <c:ptCount val="30"/>
                <c:pt idx="0">
                  <c:v>7422.5204034999997</c:v>
                </c:pt>
                <c:pt idx="1">
                  <c:v>29690.081613999999</c:v>
                </c:pt>
                <c:pt idx="2">
                  <c:v>66802.683631499996</c:v>
                </c:pt>
                <c:pt idx="3">
                  <c:v>118760.326456</c:v>
                </c:pt>
                <c:pt idx="4">
                  <c:v>185563.01008750001</c:v>
                </c:pt>
                <c:pt idx="5">
                  <c:v>267210.73452599999</c:v>
                </c:pt>
                <c:pt idx="6">
                  <c:v>363703.49977150001</c:v>
                </c:pt>
                <c:pt idx="7">
                  <c:v>475041.30582399998</c:v>
                </c:pt>
                <c:pt idx="8">
                  <c:v>601224.15268349997</c:v>
                </c:pt>
                <c:pt idx="9">
                  <c:v>742252.04035000002</c:v>
                </c:pt>
                <c:pt idx="10">
                  <c:v>898124.96882349998</c:v>
                </c:pt>
                <c:pt idx="11">
                  <c:v>1068842.9381039999</c:v>
                </c:pt>
                <c:pt idx="12">
                  <c:v>1254405.9481915</c:v>
                </c:pt>
                <c:pt idx="13">
                  <c:v>1454813.999086</c:v>
                </c:pt>
                <c:pt idx="14">
                  <c:v>1670067.0907874999</c:v>
                </c:pt>
                <c:pt idx="15">
                  <c:v>1900165.2232959999</c:v>
                </c:pt>
                <c:pt idx="16">
                  <c:v>2145108.3966115001</c:v>
                </c:pt>
                <c:pt idx="17">
                  <c:v>2404896.6107339999</c:v>
                </c:pt>
                <c:pt idx="18">
                  <c:v>2679529.8656635</c:v>
                </c:pt>
                <c:pt idx="19">
                  <c:v>2969008.1614000001</c:v>
                </c:pt>
                <c:pt idx="20">
                  <c:v>3273331.4979435001</c:v>
                </c:pt>
                <c:pt idx="21">
                  <c:v>3592499.8752939999</c:v>
                </c:pt>
                <c:pt idx="22">
                  <c:v>3926513.2934515001</c:v>
                </c:pt>
                <c:pt idx="23">
                  <c:v>4275371.7524159998</c:v>
                </c:pt>
                <c:pt idx="24">
                  <c:v>4639075.2521874998</c:v>
                </c:pt>
                <c:pt idx="25">
                  <c:v>5017623.7927660001</c:v>
                </c:pt>
                <c:pt idx="26">
                  <c:v>5411017.3741514999</c:v>
                </c:pt>
                <c:pt idx="27">
                  <c:v>5819255.9963440001</c:v>
                </c:pt>
                <c:pt idx="28">
                  <c:v>6242339.6593434997</c:v>
                </c:pt>
                <c:pt idx="29">
                  <c:v>6680268.3631499996</c:v>
                </c:pt>
              </c:numCache>
            </c:numRef>
          </c:xVal>
          <c:yVal>
            <c:numRef>
              <c:f>'PD01-18LPM'!$B$18:$AE$18</c:f>
              <c:numCache>
                <c:formatCode>0.00%</c:formatCode>
                <c:ptCount val="30"/>
                <c:pt idx="0">
                  <c:v>2.5625258000000002E-3</c:v>
                </c:pt>
                <c:pt idx="1">
                  <c:v>3.9909946000000005E-3</c:v>
                </c:pt>
                <c:pt idx="2">
                  <c:v>5.1145658999999996E-3</c:v>
                </c:pt>
                <c:pt idx="3">
                  <c:v>9.6203056999999998E-3</c:v>
                </c:pt>
                <c:pt idx="4">
                  <c:v>1.48565561E-2</c:v>
                </c:pt>
                <c:pt idx="5">
                  <c:v>2.3188999999999998E-2</c:v>
                </c:pt>
                <c:pt idx="6">
                  <c:v>3.8801069000000001E-2</c:v>
                </c:pt>
                <c:pt idx="7">
                  <c:v>6.1992392E-2</c:v>
                </c:pt>
                <c:pt idx="8">
                  <c:v>0.10590651399999999</c:v>
                </c:pt>
                <c:pt idx="9">
                  <c:v>0.20714138000000001</c:v>
                </c:pt>
                <c:pt idx="10">
                  <c:v>0.32812181999999995</c:v>
                </c:pt>
                <c:pt idx="11">
                  <c:v>0.44697054000000003</c:v>
                </c:pt>
                <c:pt idx="12">
                  <c:v>0.54627822000000004</c:v>
                </c:pt>
                <c:pt idx="13">
                  <c:v>0.61700159999999993</c:v>
                </c:pt>
                <c:pt idx="14">
                  <c:v>0.70410587999999996</c:v>
                </c:pt>
                <c:pt idx="15">
                  <c:v>0.77620919999999993</c:v>
                </c:pt>
                <c:pt idx="16">
                  <c:v>0.85263915000000001</c:v>
                </c:pt>
                <c:pt idx="17">
                  <c:v>0.89490581999999996</c:v>
                </c:pt>
                <c:pt idx="18">
                  <c:v>0.93135230000000002</c:v>
                </c:pt>
                <c:pt idx="19">
                  <c:v>0.95222735000000003</c:v>
                </c:pt>
                <c:pt idx="20">
                  <c:v>0.96949691999999998</c:v>
                </c:pt>
                <c:pt idx="21">
                  <c:v>0.98744061999999999</c:v>
                </c:pt>
                <c:pt idx="22">
                  <c:v>0.99274207899999989</c:v>
                </c:pt>
                <c:pt idx="23">
                  <c:v>0.99492773299999993</c:v>
                </c:pt>
                <c:pt idx="24">
                  <c:v>0.99585020399999991</c:v>
                </c:pt>
                <c:pt idx="25">
                  <c:v>0.99800464099999997</c:v>
                </c:pt>
                <c:pt idx="26">
                  <c:v>0.99909676699999994</c:v>
                </c:pt>
                <c:pt idx="27">
                  <c:v>0.99988489000000003</c:v>
                </c:pt>
                <c:pt idx="28">
                  <c:v>0.99988261080000007</c:v>
                </c:pt>
                <c:pt idx="29">
                  <c:v>0.99999996099999999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1-4076-ADAB-C63D297EF812}"/>
            </c:ext>
          </c:extLst>
        </c:ser>
        <c:ser>
          <c:idx val="1"/>
          <c:order val="1"/>
          <c:tx>
            <c:v>PD01-45LPM</c:v>
          </c:tx>
          <c:spPr>
            <a:ln w="28575">
              <a:noFill/>
            </a:ln>
          </c:spPr>
          <c:marker>
            <c:symbol val="diamond"/>
            <c:size val="7"/>
            <c:spPr>
              <a:noFill/>
              <a:ln w="15875">
                <a:solidFill>
                  <a:srgbClr val="FF0000"/>
                </a:solidFill>
              </a:ln>
            </c:spPr>
          </c:marker>
          <c:xVal>
            <c:numRef>
              <c:f>PD01_45LPM!$B$31:$AE$31</c:f>
              <c:numCache>
                <c:formatCode>General</c:formatCode>
                <c:ptCount val="30"/>
                <c:pt idx="0">
                  <c:v>45776.009331100002</c:v>
                </c:pt>
                <c:pt idx="1">
                  <c:v>183104.03732440001</c:v>
                </c:pt>
                <c:pt idx="2">
                  <c:v>411984.0839799</c:v>
                </c:pt>
                <c:pt idx="3">
                  <c:v>732416.14929760003</c:v>
                </c:pt>
                <c:pt idx="4">
                  <c:v>1144400.2332774999</c:v>
                </c:pt>
                <c:pt idx="5">
                  <c:v>1647936.3359196</c:v>
                </c:pt>
                <c:pt idx="6">
                  <c:v>2243024.4572239001</c:v>
                </c:pt>
                <c:pt idx="7">
                  <c:v>2929664.5971904001</c:v>
                </c:pt>
                <c:pt idx="8">
                  <c:v>3707856.7558191</c:v>
                </c:pt>
                <c:pt idx="9">
                  <c:v>4577600.9331099996</c:v>
                </c:pt>
                <c:pt idx="10">
                  <c:v>5538897.1290630996</c:v>
                </c:pt>
                <c:pt idx="11">
                  <c:v>6591745.3436783999</c:v>
                </c:pt>
                <c:pt idx="12">
                  <c:v>7736145.5769558996</c:v>
                </c:pt>
                <c:pt idx="13">
                  <c:v>8972097.8288956005</c:v>
                </c:pt>
                <c:pt idx="14">
                  <c:v>10299602.099497499</c:v>
                </c:pt>
                <c:pt idx="15">
                  <c:v>11718658.3887616</c:v>
                </c:pt>
                <c:pt idx="16">
                  <c:v>13229266.6966879</c:v>
                </c:pt>
                <c:pt idx="17">
                  <c:v>14831427.0232764</c:v>
                </c:pt>
                <c:pt idx="18">
                  <c:v>16525139.368527099</c:v>
                </c:pt>
                <c:pt idx="19">
                  <c:v>18310403.732439999</c:v>
                </c:pt>
                <c:pt idx="20">
                  <c:v>20187220.115015101</c:v>
                </c:pt>
                <c:pt idx="21">
                  <c:v>22155588.516252398</c:v>
                </c:pt>
                <c:pt idx="22">
                  <c:v>24215508.936151899</c:v>
                </c:pt>
                <c:pt idx="23">
                  <c:v>26366981.3747136</c:v>
                </c:pt>
                <c:pt idx="24">
                  <c:v>28610005.831937499</c:v>
                </c:pt>
                <c:pt idx="25">
                  <c:v>30944582.307823598</c:v>
                </c:pt>
                <c:pt idx="26">
                  <c:v>33370710.802371901</c:v>
                </c:pt>
                <c:pt idx="27">
                  <c:v>35888391.315582402</c:v>
                </c:pt>
                <c:pt idx="28">
                  <c:v>38497623.847455099</c:v>
                </c:pt>
                <c:pt idx="29">
                  <c:v>41198408.397989996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1-4076-ADAB-C63D297EF812}"/>
            </c:ext>
          </c:extLst>
        </c:ser>
        <c:ser>
          <c:idx val="2"/>
          <c:order val="2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PD07_18LPM!$B$31:$AE$31</c:f>
              <c:numCache>
                <c:formatCode>General</c:formatCode>
                <c:ptCount val="30"/>
                <c:pt idx="0">
                  <c:v>6620.4521999999997</c:v>
                </c:pt>
                <c:pt idx="1">
                  <c:v>26481.808799999999</c:v>
                </c:pt>
                <c:pt idx="2">
                  <c:v>59584.069799999997</c:v>
                </c:pt>
                <c:pt idx="3">
                  <c:v>105927.2352</c:v>
                </c:pt>
                <c:pt idx="4">
                  <c:v>165511.30499999999</c:v>
                </c:pt>
                <c:pt idx="5">
                  <c:v>238336.27919999999</c:v>
                </c:pt>
                <c:pt idx="6">
                  <c:v>324402.15779999999</c:v>
                </c:pt>
                <c:pt idx="7">
                  <c:v>423708.94079999998</c:v>
                </c:pt>
                <c:pt idx="8">
                  <c:v>536256.62820000004</c:v>
                </c:pt>
                <c:pt idx="9">
                  <c:v>662045.22</c:v>
                </c:pt>
                <c:pt idx="10">
                  <c:v>801074.71620000002</c:v>
                </c:pt>
                <c:pt idx="11">
                  <c:v>953345.11679999996</c:v>
                </c:pt>
                <c:pt idx="12">
                  <c:v>1118856.4217999999</c:v>
                </c:pt>
                <c:pt idx="13">
                  <c:v>1297608.6311999999</c:v>
                </c:pt>
                <c:pt idx="14">
                  <c:v>1489601.7449999999</c:v>
                </c:pt>
                <c:pt idx="15">
                  <c:v>1694835.7631999999</c:v>
                </c:pt>
                <c:pt idx="16">
                  <c:v>1913310.6857999999</c:v>
                </c:pt>
                <c:pt idx="17">
                  <c:v>2145026.5128000001</c:v>
                </c:pt>
                <c:pt idx="18">
                  <c:v>2389983.2442000001</c:v>
                </c:pt>
                <c:pt idx="19">
                  <c:v>2648180.88</c:v>
                </c:pt>
                <c:pt idx="20">
                  <c:v>2919619.4202000001</c:v>
                </c:pt>
                <c:pt idx="21">
                  <c:v>3204298.8648000001</c:v>
                </c:pt>
                <c:pt idx="22">
                  <c:v>3502219.2138</c:v>
                </c:pt>
                <c:pt idx="23">
                  <c:v>3813380.4671999998</c:v>
                </c:pt>
                <c:pt idx="24">
                  <c:v>4137782.625</c:v>
                </c:pt>
                <c:pt idx="25">
                  <c:v>4475425.6871999996</c:v>
                </c:pt>
                <c:pt idx="26">
                  <c:v>4826309.6537999995</c:v>
                </c:pt>
                <c:pt idx="27">
                  <c:v>5190434.5247999998</c:v>
                </c:pt>
                <c:pt idx="28">
                  <c:v>5567800.3001999995</c:v>
                </c:pt>
                <c:pt idx="29">
                  <c:v>5958406.9799999995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E1-4076-ADAB-C63D297EF812}"/>
            </c:ext>
          </c:extLst>
        </c:ser>
        <c:ser>
          <c:idx val="3"/>
          <c:order val="3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5875">
                <a:solidFill>
                  <a:srgbClr val="7030A0"/>
                </a:solidFill>
              </a:ln>
            </c:spPr>
          </c:marker>
          <c:xVal>
            <c:numRef>
              <c:f>PD07_45LPM!$B$31:$AE$31</c:f>
              <c:numCache>
                <c:formatCode>General</c:formatCode>
                <c:ptCount val="30"/>
                <c:pt idx="0">
                  <c:v>34840.277026660784</c:v>
                </c:pt>
                <c:pt idx="1">
                  <c:v>139361.10810664314</c:v>
                </c:pt>
                <c:pt idx="2">
                  <c:v>313562.49323994707</c:v>
                </c:pt>
                <c:pt idx="3">
                  <c:v>557444.43242657254</c:v>
                </c:pt>
                <c:pt idx="4">
                  <c:v>871006.92566651967</c:v>
                </c:pt>
                <c:pt idx="5">
                  <c:v>1254249.9729597883</c:v>
                </c:pt>
                <c:pt idx="6">
                  <c:v>1707173.5743063786</c:v>
                </c:pt>
                <c:pt idx="7">
                  <c:v>2229777.7297062902</c:v>
                </c:pt>
                <c:pt idx="8">
                  <c:v>2822062.4391595237</c:v>
                </c:pt>
                <c:pt idx="9">
                  <c:v>3484027.7026660787</c:v>
                </c:pt>
                <c:pt idx="10">
                  <c:v>4215673.5202259552</c:v>
                </c:pt>
                <c:pt idx="11">
                  <c:v>5016999.8918391531</c:v>
                </c:pt>
                <c:pt idx="12">
                  <c:v>5888006.8175056726</c:v>
                </c:pt>
                <c:pt idx="13">
                  <c:v>6828694.2972255144</c:v>
                </c:pt>
                <c:pt idx="14">
                  <c:v>7839062.3309986768</c:v>
                </c:pt>
                <c:pt idx="15">
                  <c:v>8919110.9188251607</c:v>
                </c:pt>
                <c:pt idx="16">
                  <c:v>10068840.060704967</c:v>
                </c:pt>
                <c:pt idx="17">
                  <c:v>11288249.756638095</c:v>
                </c:pt>
                <c:pt idx="18">
                  <c:v>12577340.006624544</c:v>
                </c:pt>
                <c:pt idx="19">
                  <c:v>13936110.810664315</c:v>
                </c:pt>
                <c:pt idx="20">
                  <c:v>15364562.168757407</c:v>
                </c:pt>
                <c:pt idx="21">
                  <c:v>16862694.080903821</c:v>
                </c:pt>
                <c:pt idx="22">
                  <c:v>18430506.547103554</c:v>
                </c:pt>
                <c:pt idx="23">
                  <c:v>20067999.567356613</c:v>
                </c:pt>
                <c:pt idx="24">
                  <c:v>21775173.141662993</c:v>
                </c:pt>
                <c:pt idx="25">
                  <c:v>23552027.27002269</c:v>
                </c:pt>
                <c:pt idx="26">
                  <c:v>25398561.952435713</c:v>
                </c:pt>
                <c:pt idx="27">
                  <c:v>27314777.188902058</c:v>
                </c:pt>
                <c:pt idx="28">
                  <c:v>29300672.97942172</c:v>
                </c:pt>
                <c:pt idx="29">
                  <c:v>31356249.323994707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1-4076-ADAB-C63D297EF812}"/>
            </c:ext>
          </c:extLst>
        </c:ser>
        <c:ser>
          <c:idx val="4"/>
          <c:order val="4"/>
          <c:tx>
            <c:v>PD02-18LPM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PD02_18LPM!$B$31:$AE$31</c:f>
              <c:numCache>
                <c:formatCode>General</c:formatCode>
                <c:ptCount val="30"/>
                <c:pt idx="0">
                  <c:v>62202.651089999999</c:v>
                </c:pt>
                <c:pt idx="1">
                  <c:v>248810.60436</c:v>
                </c:pt>
                <c:pt idx="2">
                  <c:v>559823.85980999994</c:v>
                </c:pt>
                <c:pt idx="3">
                  <c:v>995242.41743999999</c:v>
                </c:pt>
                <c:pt idx="4">
                  <c:v>1555066.2772499998</c:v>
                </c:pt>
                <c:pt idx="5">
                  <c:v>2239295.4392399997</c:v>
                </c:pt>
                <c:pt idx="6">
                  <c:v>3047929.9034099998</c:v>
                </c:pt>
                <c:pt idx="7">
                  <c:v>3980969.66976</c:v>
                </c:pt>
                <c:pt idx="8">
                  <c:v>5038414.7382899998</c:v>
                </c:pt>
                <c:pt idx="9">
                  <c:v>6220265.1089999992</c:v>
                </c:pt>
                <c:pt idx="10">
                  <c:v>7526520.7818899993</c:v>
                </c:pt>
                <c:pt idx="11">
                  <c:v>8957181.756959999</c:v>
                </c:pt>
                <c:pt idx="12">
                  <c:v>10512248.03421</c:v>
                </c:pt>
                <c:pt idx="13">
                  <c:v>12191719.613639999</c:v>
                </c:pt>
                <c:pt idx="14">
                  <c:v>13995596.49525</c:v>
                </c:pt>
                <c:pt idx="15">
                  <c:v>15923878.67904</c:v>
                </c:pt>
                <c:pt idx="16">
                  <c:v>17976566.165009998</c:v>
                </c:pt>
                <c:pt idx="17">
                  <c:v>20153658.953159999</c:v>
                </c:pt>
                <c:pt idx="18">
                  <c:v>22455157.04349</c:v>
                </c:pt>
                <c:pt idx="19">
                  <c:v>24881060.435999997</c:v>
                </c:pt>
                <c:pt idx="20">
                  <c:v>27431369.130689997</c:v>
                </c:pt>
                <c:pt idx="21">
                  <c:v>30106083.127559997</c:v>
                </c:pt>
                <c:pt idx="22">
                  <c:v>32905202.426609997</c:v>
                </c:pt>
                <c:pt idx="23">
                  <c:v>35828727.027839996</c:v>
                </c:pt>
                <c:pt idx="24">
                  <c:v>38876656.931249999</c:v>
                </c:pt>
                <c:pt idx="25">
                  <c:v>42048992.136840001</c:v>
                </c:pt>
                <c:pt idx="26">
                  <c:v>45345732.644609995</c:v>
                </c:pt>
                <c:pt idx="27">
                  <c:v>48766878.454559997</c:v>
                </c:pt>
                <c:pt idx="28">
                  <c:v>52312429.566689998</c:v>
                </c:pt>
                <c:pt idx="29">
                  <c:v>55982385.980999999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E1-4076-ADAB-C63D297EF812}"/>
            </c:ext>
          </c:extLst>
        </c:ser>
        <c:ser>
          <c:idx val="5"/>
          <c:order val="5"/>
          <c:tx>
            <c:v>PD03-18LPM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PD03_18LPM!$B$31:$AE$31</c:f>
              <c:numCache>
                <c:formatCode>General</c:formatCode>
                <c:ptCount val="30"/>
                <c:pt idx="0">
                  <c:v>28773.903213000001</c:v>
                </c:pt>
                <c:pt idx="1">
                  <c:v>115095.61285200001</c:v>
                </c:pt>
                <c:pt idx="2">
                  <c:v>258965.12891699999</c:v>
                </c:pt>
                <c:pt idx="3">
                  <c:v>460382.45140800002</c:v>
                </c:pt>
                <c:pt idx="4">
                  <c:v>719347.58032499999</c:v>
                </c:pt>
                <c:pt idx="5">
                  <c:v>1035860.515668</c:v>
                </c:pt>
                <c:pt idx="6">
                  <c:v>1409921.2574370001</c:v>
                </c:pt>
                <c:pt idx="7">
                  <c:v>1841529.8056320001</c:v>
                </c:pt>
                <c:pt idx="8">
                  <c:v>2330686.160253</c:v>
                </c:pt>
                <c:pt idx="9">
                  <c:v>2877390.3213</c:v>
                </c:pt>
                <c:pt idx="10">
                  <c:v>3481642.2887730002</c:v>
                </c:pt>
                <c:pt idx="11">
                  <c:v>4143442.0626719999</c:v>
                </c:pt>
                <c:pt idx="12">
                  <c:v>4862789.6429970004</c:v>
                </c:pt>
                <c:pt idx="13">
                  <c:v>5639685.0297480002</c:v>
                </c:pt>
                <c:pt idx="14">
                  <c:v>6474128.2229249999</c:v>
                </c:pt>
                <c:pt idx="15">
                  <c:v>7366119.2225280004</c:v>
                </c:pt>
                <c:pt idx="16">
                  <c:v>8315658.0285569998</c:v>
                </c:pt>
                <c:pt idx="17">
                  <c:v>9322744.6410119999</c:v>
                </c:pt>
                <c:pt idx="18">
                  <c:v>10387379.059893001</c:v>
                </c:pt>
                <c:pt idx="19">
                  <c:v>11509561.2852</c:v>
                </c:pt>
                <c:pt idx="20">
                  <c:v>12689291.316933</c:v>
                </c:pt>
                <c:pt idx="21">
                  <c:v>13926569.155092001</c:v>
                </c:pt>
                <c:pt idx="22">
                  <c:v>15221394.799676999</c:v>
                </c:pt>
                <c:pt idx="23">
                  <c:v>16573768.250688</c:v>
                </c:pt>
                <c:pt idx="24">
                  <c:v>17983689.508125</c:v>
                </c:pt>
                <c:pt idx="25">
                  <c:v>19451158.571988001</c:v>
                </c:pt>
                <c:pt idx="26">
                  <c:v>20976175.442276999</c:v>
                </c:pt>
                <c:pt idx="27">
                  <c:v>22558740.118992001</c:v>
                </c:pt>
                <c:pt idx="28">
                  <c:v>24198852.602133002</c:v>
                </c:pt>
                <c:pt idx="29">
                  <c:v>25896512.8917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1-4076-ADAB-C63D297EF812}"/>
            </c:ext>
          </c:extLst>
        </c:ser>
        <c:ser>
          <c:idx val="6"/>
          <c:order val="6"/>
          <c:tx>
            <c:v>PD03-45LPM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5875">
                <a:solidFill>
                  <a:schemeClr val="accent6"/>
                </a:solidFill>
              </a:ln>
            </c:spPr>
          </c:marker>
          <c:xVal>
            <c:numRef>
              <c:f>PD03_45LPM!$B$31:$AE$31</c:f>
              <c:numCache>
                <c:formatCode>General</c:formatCode>
                <c:ptCount val="30"/>
                <c:pt idx="0">
                  <c:v>166229.25678000003</c:v>
                </c:pt>
                <c:pt idx="1">
                  <c:v>664917.0271200001</c:v>
                </c:pt>
                <c:pt idx="2">
                  <c:v>1496063.3110200001</c:v>
                </c:pt>
                <c:pt idx="3">
                  <c:v>2659668.1084800004</c:v>
                </c:pt>
                <c:pt idx="4">
                  <c:v>4155731.4195000003</c:v>
                </c:pt>
                <c:pt idx="5">
                  <c:v>5984253.2440800006</c:v>
                </c:pt>
                <c:pt idx="6">
                  <c:v>8145233.5822200011</c:v>
                </c:pt>
                <c:pt idx="7">
                  <c:v>10638672.433920002</c:v>
                </c:pt>
                <c:pt idx="8">
                  <c:v>13464569.799180001</c:v>
                </c:pt>
                <c:pt idx="9">
                  <c:v>16622925.678000001</c:v>
                </c:pt>
                <c:pt idx="10">
                  <c:v>20113740.070380002</c:v>
                </c:pt>
                <c:pt idx="11">
                  <c:v>23937012.976320002</c:v>
                </c:pt>
                <c:pt idx="12">
                  <c:v>28092744.395820003</c:v>
                </c:pt>
                <c:pt idx="13">
                  <c:v>32580934.328880005</c:v>
                </c:pt>
                <c:pt idx="14">
                  <c:v>37401582.7755</c:v>
                </c:pt>
                <c:pt idx="15">
                  <c:v>42554689.735680006</c:v>
                </c:pt>
                <c:pt idx="16">
                  <c:v>48040255.209420003</c:v>
                </c:pt>
                <c:pt idx="17">
                  <c:v>53858279.196720004</c:v>
                </c:pt>
                <c:pt idx="18">
                  <c:v>60008761.697580002</c:v>
                </c:pt>
                <c:pt idx="19">
                  <c:v>66491702.712000005</c:v>
                </c:pt>
                <c:pt idx="20">
                  <c:v>73307102.239980012</c:v>
                </c:pt>
                <c:pt idx="21">
                  <c:v>80454960.281520009</c:v>
                </c:pt>
                <c:pt idx="22">
                  <c:v>87935276.836620003</c:v>
                </c:pt>
                <c:pt idx="23">
                  <c:v>95748051.905280009</c:v>
                </c:pt>
                <c:pt idx="24">
                  <c:v>103893285.48750001</c:v>
                </c:pt>
                <c:pt idx="25">
                  <c:v>112370977.58328001</c:v>
                </c:pt>
                <c:pt idx="26">
                  <c:v>121181128.19262001</c:v>
                </c:pt>
                <c:pt idx="27">
                  <c:v>130323737.31552002</c:v>
                </c:pt>
                <c:pt idx="28">
                  <c:v>139798804.95198002</c:v>
                </c:pt>
                <c:pt idx="29">
                  <c:v>149606331.102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E1-4076-ADAB-C63D297EF812}"/>
            </c:ext>
          </c:extLst>
        </c:ser>
        <c:ser>
          <c:idx val="7"/>
          <c:order val="7"/>
          <c:tx>
            <c:v>PD02-45LPM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chemeClr val="accent1"/>
                </a:solidFill>
              </a:ln>
            </c:spPr>
          </c:marker>
          <c:xVal>
            <c:numRef>
              <c:f>PD02_45LPM!$B$31:$AE$31</c:f>
              <c:numCache>
                <c:formatCode>General</c:formatCode>
                <c:ptCount val="30"/>
                <c:pt idx="0">
                  <c:v>323264.6678</c:v>
                </c:pt>
                <c:pt idx="1">
                  <c:v>1293058.6712</c:v>
                </c:pt>
                <c:pt idx="2">
                  <c:v>2909382.0101999999</c:v>
                </c:pt>
                <c:pt idx="3">
                  <c:v>5172234.6847999999</c:v>
                </c:pt>
                <c:pt idx="4">
                  <c:v>8081616.6949999994</c:v>
                </c:pt>
                <c:pt idx="5">
                  <c:v>11637528.0408</c:v>
                </c:pt>
                <c:pt idx="6">
                  <c:v>15839968.722199999</c:v>
                </c:pt>
                <c:pt idx="7">
                  <c:v>20688938.7392</c:v>
                </c:pt>
                <c:pt idx="8">
                  <c:v>26184438.091800001</c:v>
                </c:pt>
                <c:pt idx="9">
                  <c:v>32326466.779999997</c:v>
                </c:pt>
                <c:pt idx="10">
                  <c:v>39115024.803800002</c:v>
                </c:pt>
                <c:pt idx="11">
                  <c:v>46550112.163199998</c:v>
                </c:pt>
                <c:pt idx="12">
                  <c:v>54631728.858199999</c:v>
                </c:pt>
                <c:pt idx="13">
                  <c:v>63359874.888799995</c:v>
                </c:pt>
                <c:pt idx="14">
                  <c:v>72734550.254999995</c:v>
                </c:pt>
                <c:pt idx="15">
                  <c:v>82755754.956799999</c:v>
                </c:pt>
                <c:pt idx="16">
                  <c:v>93423488.994199991</c:v>
                </c:pt>
                <c:pt idx="17">
                  <c:v>104737752.3672</c:v>
                </c:pt>
                <c:pt idx="18">
                  <c:v>116698545.07579999</c:v>
                </c:pt>
                <c:pt idx="19">
                  <c:v>129305867.11999999</c:v>
                </c:pt>
                <c:pt idx="20">
                  <c:v>142559718.4998</c:v>
                </c:pt>
                <c:pt idx="21">
                  <c:v>156460099.21520001</c:v>
                </c:pt>
                <c:pt idx="22">
                  <c:v>171007009.26620001</c:v>
                </c:pt>
                <c:pt idx="23">
                  <c:v>186200448.65279999</c:v>
                </c:pt>
                <c:pt idx="24">
                  <c:v>202040417.375</c:v>
                </c:pt>
                <c:pt idx="25">
                  <c:v>218526915.43279999</c:v>
                </c:pt>
                <c:pt idx="26">
                  <c:v>235659942.82619998</c:v>
                </c:pt>
                <c:pt idx="27">
                  <c:v>253439499.55519998</c:v>
                </c:pt>
                <c:pt idx="28">
                  <c:v>271865585.61979997</c:v>
                </c:pt>
                <c:pt idx="29">
                  <c:v>290938201.01999998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E1-4076-ADAB-C63D297EF812}"/>
            </c:ext>
          </c:extLst>
        </c:ser>
        <c:ser>
          <c:idx val="8"/>
          <c:order val="8"/>
          <c:tx>
            <c:v>PD08-18LPM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PD08_18LPM!$B$31:$AE$31</c:f>
              <c:numCache>
                <c:formatCode>General</c:formatCode>
                <c:ptCount val="30"/>
                <c:pt idx="0">
                  <c:v>81820.8299272</c:v>
                </c:pt>
                <c:pt idx="1">
                  <c:v>327283.3197088</c:v>
                </c:pt>
                <c:pt idx="2">
                  <c:v>736387.46934479999</c:v>
                </c:pt>
                <c:pt idx="3">
                  <c:v>1309133.2788352</c:v>
                </c:pt>
                <c:pt idx="4">
                  <c:v>2045520.7481799999</c:v>
                </c:pt>
                <c:pt idx="5">
                  <c:v>2945549.8773792</c:v>
                </c:pt>
                <c:pt idx="6">
                  <c:v>4009220.6664327998</c:v>
                </c:pt>
                <c:pt idx="7">
                  <c:v>5236533.1153408</c:v>
                </c:pt>
                <c:pt idx="8">
                  <c:v>6627487.2241031993</c:v>
                </c:pt>
                <c:pt idx="9">
                  <c:v>8182082.9927199995</c:v>
                </c:pt>
                <c:pt idx="10">
                  <c:v>9900320.4211911988</c:v>
                </c:pt>
                <c:pt idx="11">
                  <c:v>11782199.5095168</c:v>
                </c:pt>
                <c:pt idx="12">
                  <c:v>13827720.2576968</c:v>
                </c:pt>
                <c:pt idx="13">
                  <c:v>16036882.665731199</c:v>
                </c:pt>
                <c:pt idx="14">
                  <c:v>18409686.733619999</c:v>
                </c:pt>
                <c:pt idx="15">
                  <c:v>20946132.4613632</c:v>
                </c:pt>
                <c:pt idx="16">
                  <c:v>23646219.848960798</c:v>
                </c:pt>
                <c:pt idx="17">
                  <c:v>26509948.896412797</c:v>
                </c:pt>
                <c:pt idx="18">
                  <c:v>29537319.603719197</c:v>
                </c:pt>
                <c:pt idx="19">
                  <c:v>32728331.970879998</c:v>
                </c:pt>
                <c:pt idx="20">
                  <c:v>36082985.997895196</c:v>
                </c:pt>
                <c:pt idx="21">
                  <c:v>39601281.684764795</c:v>
                </c:pt>
                <c:pt idx="22">
                  <c:v>43283219.031488799</c:v>
                </c:pt>
                <c:pt idx="23">
                  <c:v>47128798.038067199</c:v>
                </c:pt>
                <c:pt idx="24">
                  <c:v>51138018.704499997</c:v>
                </c:pt>
                <c:pt idx="25">
                  <c:v>55310881.0307872</c:v>
                </c:pt>
                <c:pt idx="26">
                  <c:v>59647385.016928799</c:v>
                </c:pt>
                <c:pt idx="27">
                  <c:v>64147530.662924796</c:v>
                </c:pt>
                <c:pt idx="28">
                  <c:v>68811317.968775198</c:v>
                </c:pt>
                <c:pt idx="29">
                  <c:v>73638746.934479997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7E1-4076-ADAB-C63D297EF812}"/>
            </c:ext>
          </c:extLst>
        </c:ser>
        <c:ser>
          <c:idx val="9"/>
          <c:order val="9"/>
          <c:tx>
            <c:v>PD08-45LPM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PD08_45LPM!$B$31:$AE$31</c:f>
              <c:numCache>
                <c:formatCode>General</c:formatCode>
                <c:ptCount val="30"/>
                <c:pt idx="0">
                  <c:v>455454.04262999998</c:v>
                </c:pt>
                <c:pt idx="1">
                  <c:v>1821816.1705199999</c:v>
                </c:pt>
                <c:pt idx="2">
                  <c:v>4099086.3836699999</c:v>
                </c:pt>
                <c:pt idx="3">
                  <c:v>7287264.6820799997</c:v>
                </c:pt>
                <c:pt idx="4">
                  <c:v>11386351.065750001</c:v>
                </c:pt>
                <c:pt idx="5">
                  <c:v>16396345.53468</c:v>
                </c:pt>
                <c:pt idx="6">
                  <c:v>22317248.08887</c:v>
                </c:pt>
                <c:pt idx="7">
                  <c:v>29149058.728319999</c:v>
                </c:pt>
                <c:pt idx="8">
                  <c:v>36891777.453029998</c:v>
                </c:pt>
                <c:pt idx="9">
                  <c:v>45545404.263000004</c:v>
                </c:pt>
                <c:pt idx="10">
                  <c:v>55109939.158229999</c:v>
                </c:pt>
                <c:pt idx="11">
                  <c:v>65585382.138719998</c:v>
                </c:pt>
                <c:pt idx="12">
                  <c:v>76971733.204469994</c:v>
                </c:pt>
                <c:pt idx="13">
                  <c:v>89268992.35548</c:v>
                </c:pt>
                <c:pt idx="14">
                  <c:v>102477159.59175</c:v>
                </c:pt>
                <c:pt idx="15">
                  <c:v>116596234.91328</c:v>
                </c:pt>
                <c:pt idx="16">
                  <c:v>131626218.32007</c:v>
                </c:pt>
                <c:pt idx="17">
                  <c:v>147567109.81211999</c:v>
                </c:pt>
                <c:pt idx="18">
                  <c:v>164418909.38942999</c:v>
                </c:pt>
                <c:pt idx="19">
                  <c:v>182181617.05200002</c:v>
                </c:pt>
                <c:pt idx="20">
                  <c:v>200855232.79982999</c:v>
                </c:pt>
                <c:pt idx="21">
                  <c:v>220439756.63292</c:v>
                </c:pt>
                <c:pt idx="22">
                  <c:v>240935188.55127001</c:v>
                </c:pt>
                <c:pt idx="23">
                  <c:v>262341528.55487999</c:v>
                </c:pt>
                <c:pt idx="24">
                  <c:v>284658776.64375001</c:v>
                </c:pt>
                <c:pt idx="25">
                  <c:v>307886932.81787997</c:v>
                </c:pt>
                <c:pt idx="26">
                  <c:v>332025997.07727003</c:v>
                </c:pt>
                <c:pt idx="27">
                  <c:v>357075969.42192</c:v>
                </c:pt>
                <c:pt idx="28">
                  <c:v>383036849.85183001</c:v>
                </c:pt>
                <c:pt idx="29">
                  <c:v>409908638.36699998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7E1-4076-ADAB-C63D297EF812}"/>
            </c:ext>
          </c:extLst>
        </c:ser>
        <c:ser>
          <c:idx val="10"/>
          <c:order val="10"/>
          <c:tx>
            <c:v>PD20-18LPM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'PD20-18LPM'!$B$31:$AE$31</c:f>
              <c:numCache>
                <c:formatCode>General</c:formatCode>
                <c:ptCount val="30"/>
                <c:pt idx="0">
                  <c:v>91843.363364779987</c:v>
                </c:pt>
                <c:pt idx="1">
                  <c:v>367373.45345911995</c:v>
                </c:pt>
                <c:pt idx="2">
                  <c:v>826590.27028301987</c:v>
                </c:pt>
                <c:pt idx="3">
                  <c:v>1469493.8138364798</c:v>
                </c:pt>
                <c:pt idx="4">
                  <c:v>2296084.0841194997</c:v>
                </c:pt>
                <c:pt idx="5">
                  <c:v>3306361.0811320795</c:v>
                </c:pt>
                <c:pt idx="6">
                  <c:v>4500324.8048742199</c:v>
                </c:pt>
                <c:pt idx="7">
                  <c:v>5877975.2553459192</c:v>
                </c:pt>
                <c:pt idx="8">
                  <c:v>7439312.4325471791</c:v>
                </c:pt>
                <c:pt idx="9">
                  <c:v>9184336.3364779986</c:v>
                </c:pt>
                <c:pt idx="10">
                  <c:v>11113046.967138378</c:v>
                </c:pt>
                <c:pt idx="11">
                  <c:v>13225444.324528318</c:v>
                </c:pt>
                <c:pt idx="12">
                  <c:v>15521528.408647818</c:v>
                </c:pt>
                <c:pt idx="13">
                  <c:v>18001299.21949688</c:v>
                </c:pt>
                <c:pt idx="14">
                  <c:v>20664756.757075496</c:v>
                </c:pt>
                <c:pt idx="15">
                  <c:v>23511901.021383677</c:v>
                </c:pt>
                <c:pt idx="16">
                  <c:v>26542732.012421418</c:v>
                </c:pt>
                <c:pt idx="17">
                  <c:v>29757249.730188716</c:v>
                </c:pt>
                <c:pt idx="18">
                  <c:v>33155454.174685575</c:v>
                </c:pt>
                <c:pt idx="19">
                  <c:v>36737345.345911995</c:v>
                </c:pt>
                <c:pt idx="20">
                  <c:v>40502923.243867978</c:v>
                </c:pt>
                <c:pt idx="21">
                  <c:v>44452187.868553512</c:v>
                </c:pt>
                <c:pt idx="22">
                  <c:v>48585139.219968617</c:v>
                </c:pt>
                <c:pt idx="23">
                  <c:v>52901777.298113272</c:v>
                </c:pt>
                <c:pt idx="24">
                  <c:v>57402102.102987491</c:v>
                </c:pt>
                <c:pt idx="25">
                  <c:v>62086113.634591274</c:v>
                </c:pt>
                <c:pt idx="26">
                  <c:v>66953811.892924614</c:v>
                </c:pt>
                <c:pt idx="27">
                  <c:v>72005196.877987519</c:v>
                </c:pt>
                <c:pt idx="28">
                  <c:v>77240268.589779973</c:v>
                </c:pt>
                <c:pt idx="29">
                  <c:v>82659027.028301984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7E1-4076-ADAB-C63D297EF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(Mouth to Outlet pressure drop)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 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'PD01-18LPM'!$B$30:$AE$30</c:f>
              <c:numCache>
                <c:formatCode>General</c:formatCode>
                <c:ptCount val="30"/>
                <c:pt idx="0">
                  <c:v>13339.9479035</c:v>
                </c:pt>
                <c:pt idx="1">
                  <c:v>53359.791614000002</c:v>
                </c:pt>
                <c:pt idx="2">
                  <c:v>120059.5311315</c:v>
                </c:pt>
                <c:pt idx="3">
                  <c:v>213439.16645600001</c:v>
                </c:pt>
                <c:pt idx="4">
                  <c:v>333498.69758750004</c:v>
                </c:pt>
                <c:pt idx="5">
                  <c:v>480238.124526</c:v>
                </c:pt>
                <c:pt idx="6">
                  <c:v>653657.44727150002</c:v>
                </c:pt>
                <c:pt idx="7">
                  <c:v>853756.66582400003</c:v>
                </c:pt>
                <c:pt idx="8">
                  <c:v>1080535.7801835001</c:v>
                </c:pt>
                <c:pt idx="9">
                  <c:v>1333994.7903500001</c:v>
                </c:pt>
                <c:pt idx="10">
                  <c:v>1614133.6963235</c:v>
                </c:pt>
                <c:pt idx="11">
                  <c:v>1920952.498104</c:v>
                </c:pt>
                <c:pt idx="12">
                  <c:v>2254451.1956915003</c:v>
                </c:pt>
                <c:pt idx="13">
                  <c:v>2614629.7890860001</c:v>
                </c:pt>
                <c:pt idx="14">
                  <c:v>3001488.2782875001</c:v>
                </c:pt>
                <c:pt idx="15">
                  <c:v>3415026.6632960001</c:v>
                </c:pt>
                <c:pt idx="16">
                  <c:v>3855244.9441115004</c:v>
                </c:pt>
                <c:pt idx="17">
                  <c:v>4322143.1207340006</c:v>
                </c:pt>
                <c:pt idx="18">
                  <c:v>4815721.1931635002</c:v>
                </c:pt>
                <c:pt idx="19">
                  <c:v>5335979.1614000006</c:v>
                </c:pt>
                <c:pt idx="20">
                  <c:v>5882917.0254434999</c:v>
                </c:pt>
                <c:pt idx="21">
                  <c:v>6456534.7852940001</c:v>
                </c:pt>
                <c:pt idx="22">
                  <c:v>7056832.4409515001</c:v>
                </c:pt>
                <c:pt idx="23">
                  <c:v>7683809.992416</c:v>
                </c:pt>
                <c:pt idx="24">
                  <c:v>8337467.4396875007</c:v>
                </c:pt>
                <c:pt idx="25">
                  <c:v>9017804.7827660013</c:v>
                </c:pt>
                <c:pt idx="26">
                  <c:v>9724822.0216515008</c:v>
                </c:pt>
                <c:pt idx="27">
                  <c:v>10458519.156344</c:v>
                </c:pt>
                <c:pt idx="28">
                  <c:v>11218896.186843501</c:v>
                </c:pt>
                <c:pt idx="29">
                  <c:v>12005953.113150001</c:v>
                </c:pt>
              </c:numCache>
            </c:numRef>
          </c:xVal>
          <c:yVal>
            <c:numRef>
              <c:f>'PD01-18LPM'!$B$19:$AE$19</c:f>
              <c:numCache>
                <c:formatCode>0.00%</c:formatCode>
                <c:ptCount val="30"/>
                <c:pt idx="0">
                  <c:v>1.0250102999999999E-3</c:v>
                </c:pt>
                <c:pt idx="1">
                  <c:v>1.4326648E-3</c:v>
                </c:pt>
                <c:pt idx="2">
                  <c:v>7.1603930000000001E-4</c:v>
                </c:pt>
                <c:pt idx="3">
                  <c:v>2.5585920000000002E-3</c:v>
                </c:pt>
                <c:pt idx="4">
                  <c:v>2.3565571E-3</c:v>
                </c:pt>
                <c:pt idx="5">
                  <c:v>4.7198859999999995E-3</c:v>
                </c:pt>
                <c:pt idx="6">
                  <c:v>9.2383489999999999E-3</c:v>
                </c:pt>
                <c:pt idx="7">
                  <c:v>1.6346255000000001E-2</c:v>
                </c:pt>
                <c:pt idx="8">
                  <c:v>4.1910630000000004E-2</c:v>
                </c:pt>
                <c:pt idx="9">
                  <c:v>0.1237909</c:v>
                </c:pt>
                <c:pt idx="10">
                  <c:v>0.20685048</c:v>
                </c:pt>
                <c:pt idx="11">
                  <c:v>0.27867510000000001</c:v>
                </c:pt>
                <c:pt idx="12">
                  <c:v>0.33192630000000001</c:v>
                </c:pt>
                <c:pt idx="13">
                  <c:v>0.33374550000000003</c:v>
                </c:pt>
                <c:pt idx="14">
                  <c:v>0.3484331</c:v>
                </c:pt>
                <c:pt idx="15">
                  <c:v>0.33952660000000001</c:v>
                </c:pt>
                <c:pt idx="16">
                  <c:v>0.29212899000000003</c:v>
                </c:pt>
                <c:pt idx="17">
                  <c:v>0.22820464999999998</c:v>
                </c:pt>
                <c:pt idx="18">
                  <c:v>0.18264654000000002</c:v>
                </c:pt>
                <c:pt idx="19">
                  <c:v>0.11813073</c:v>
                </c:pt>
                <c:pt idx="20">
                  <c:v>0.10283019</c:v>
                </c:pt>
                <c:pt idx="21">
                  <c:v>9.5408969999999996E-2</c:v>
                </c:pt>
                <c:pt idx="22">
                  <c:v>6.1906289000000003E-2</c:v>
                </c:pt>
                <c:pt idx="23">
                  <c:v>4.9859703000000005E-2</c:v>
                </c:pt>
                <c:pt idx="24">
                  <c:v>4.1825925999999999E-2</c:v>
                </c:pt>
                <c:pt idx="25">
                  <c:v>3.4142551E-2</c:v>
                </c:pt>
                <c:pt idx="26">
                  <c:v>2.4274586000000001E-2</c:v>
                </c:pt>
                <c:pt idx="27">
                  <c:v>1.7493379999999999E-2</c:v>
                </c:pt>
                <c:pt idx="28">
                  <c:v>7.0439070000000003E-3</c:v>
                </c:pt>
                <c:pt idx="29">
                  <c:v>1.3194190000000001E-3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0-4CE3-A353-D9DB2642D054}"/>
            </c:ext>
          </c:extLst>
        </c:ser>
        <c:ser>
          <c:idx val="1"/>
          <c:order val="1"/>
          <c:tx>
            <c:v>PD01-45LPM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0000"/>
                </a:solidFill>
              </a:ln>
            </c:spPr>
          </c:marker>
          <c:xVal>
            <c:numRef>
              <c:f>PD01_45LPM!$B$30:$AE$30</c:f>
              <c:numCache>
                <c:formatCode>General</c:formatCode>
                <c:ptCount val="30"/>
                <c:pt idx="0">
                  <c:v>70491.9463311</c:v>
                </c:pt>
                <c:pt idx="1">
                  <c:v>281967.7853244</c:v>
                </c:pt>
                <c:pt idx="2">
                  <c:v>634427.51697989996</c:v>
                </c:pt>
                <c:pt idx="3">
                  <c:v>1127871.1412976</c:v>
                </c:pt>
                <c:pt idx="4">
                  <c:v>1762298.6582775</c:v>
                </c:pt>
                <c:pt idx="5">
                  <c:v>2537710.0679195998</c:v>
                </c:pt>
                <c:pt idx="6">
                  <c:v>3454105.3702238998</c:v>
                </c:pt>
                <c:pt idx="7">
                  <c:v>4511484.5651904</c:v>
                </c:pt>
                <c:pt idx="8">
                  <c:v>5709847.6528190998</c:v>
                </c:pt>
                <c:pt idx="9">
                  <c:v>7049194.6331099998</c:v>
                </c:pt>
                <c:pt idx="10">
                  <c:v>8529525.5060631</c:v>
                </c:pt>
                <c:pt idx="11">
                  <c:v>10150840.271678399</c:v>
                </c:pt>
                <c:pt idx="12">
                  <c:v>11913138.9299559</c:v>
                </c:pt>
                <c:pt idx="13">
                  <c:v>13816421.480895599</c:v>
                </c:pt>
                <c:pt idx="14">
                  <c:v>15860687.924497498</c:v>
                </c:pt>
                <c:pt idx="15">
                  <c:v>18045938.2607616</c:v>
                </c:pt>
                <c:pt idx="16">
                  <c:v>20372172.489687897</c:v>
                </c:pt>
                <c:pt idx="17">
                  <c:v>22839390.611276399</c:v>
                </c:pt>
                <c:pt idx="18">
                  <c:v>25447592.625527099</c:v>
                </c:pt>
                <c:pt idx="19">
                  <c:v>28196778.532439999</c:v>
                </c:pt>
                <c:pt idx="20">
                  <c:v>31086948.332015097</c:v>
                </c:pt>
                <c:pt idx="21">
                  <c:v>34118102.0242524</c:v>
                </c:pt>
                <c:pt idx="22">
                  <c:v>37290239.6091519</c:v>
                </c:pt>
                <c:pt idx="23">
                  <c:v>40603361.086713597</c:v>
                </c:pt>
                <c:pt idx="24">
                  <c:v>44057466.456937499</c:v>
                </c:pt>
                <c:pt idx="25">
                  <c:v>47652555.719823599</c:v>
                </c:pt>
                <c:pt idx="26">
                  <c:v>51388628.875371896</c:v>
                </c:pt>
                <c:pt idx="27">
                  <c:v>55265685.923582397</c:v>
                </c:pt>
                <c:pt idx="28">
                  <c:v>59283726.864455096</c:v>
                </c:pt>
                <c:pt idx="29">
                  <c:v>63442751.697989993</c:v>
                </c:pt>
              </c:numCache>
            </c:numRef>
          </c:xVal>
          <c:yVal>
            <c:numRef>
              <c:f>PD01_45LPM!$B$19:$AE$19</c:f>
              <c:numCache>
                <c:formatCode>0.00%</c:formatCode>
                <c:ptCount val="30"/>
                <c:pt idx="0">
                  <c:v>2.264772E-3</c:v>
                </c:pt>
                <c:pt idx="1">
                  <c:v>4.0975209999999998E-3</c:v>
                </c:pt>
                <c:pt idx="2">
                  <c:v>8.5014859999999991E-3</c:v>
                </c:pt>
                <c:pt idx="3">
                  <c:v>1.9647972999999999E-2</c:v>
                </c:pt>
                <c:pt idx="4">
                  <c:v>5.8763312999999998E-2</c:v>
                </c:pt>
                <c:pt idx="5">
                  <c:v>0.12936597</c:v>
                </c:pt>
                <c:pt idx="6">
                  <c:v>0.24664414000000001</c:v>
                </c:pt>
                <c:pt idx="7">
                  <c:v>0.30841790000000002</c:v>
                </c:pt>
                <c:pt idx="8">
                  <c:v>0.29783519999999997</c:v>
                </c:pt>
                <c:pt idx="9">
                  <c:v>0.2549747</c:v>
                </c:pt>
                <c:pt idx="10">
                  <c:v>0.20281805999999999</c:v>
                </c:pt>
                <c:pt idx="11">
                  <c:v>0.13228975000000001</c:v>
                </c:pt>
                <c:pt idx="12">
                  <c:v>0.11518806000000001</c:v>
                </c:pt>
                <c:pt idx="13">
                  <c:v>0.10319812</c:v>
                </c:pt>
                <c:pt idx="14">
                  <c:v>9.1364339999999988E-2</c:v>
                </c:pt>
                <c:pt idx="15">
                  <c:v>7.1654910000000002E-2</c:v>
                </c:pt>
                <c:pt idx="16">
                  <c:v>5.3008592E-2</c:v>
                </c:pt>
                <c:pt idx="17">
                  <c:v>4.4915080000000003E-2</c:v>
                </c:pt>
                <c:pt idx="18">
                  <c:v>2.9261308E-2</c:v>
                </c:pt>
                <c:pt idx="19">
                  <c:v>2.2229054999999998E-2</c:v>
                </c:pt>
                <c:pt idx="20">
                  <c:v>1.9670119999999999E-2</c:v>
                </c:pt>
                <c:pt idx="21">
                  <c:v>1.7725414000000002E-2</c:v>
                </c:pt>
                <c:pt idx="22">
                  <c:v>1.5889289000000001E-2</c:v>
                </c:pt>
                <c:pt idx="23">
                  <c:v>1.4752589999999999E-2</c:v>
                </c:pt>
                <c:pt idx="24">
                  <c:v>1.3419377999999999E-2</c:v>
                </c:pt>
                <c:pt idx="25">
                  <c:v>1.26011682E-2</c:v>
                </c:pt>
                <c:pt idx="26">
                  <c:v>1.3222632999999999E-2</c:v>
                </c:pt>
                <c:pt idx="27">
                  <c:v>1.0655736999999998E-2</c:v>
                </c:pt>
                <c:pt idx="28">
                  <c:v>6.1443939999999992E-3</c:v>
                </c:pt>
                <c:pt idx="29">
                  <c:v>4.4052865999999998E-3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2C0-4CE3-A353-D9DB2642D054}"/>
            </c:ext>
          </c:extLst>
        </c:ser>
        <c:ser>
          <c:idx val="2"/>
          <c:order val="2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PD07_18LPM!$B$19:$AE$19</c:f>
              <c:numCache>
                <c:formatCode>0.00%</c:formatCode>
                <c:ptCount val="30"/>
                <c:pt idx="0">
                  <c:v>1.0193679999999999E-3</c:v>
                </c:pt>
                <c:pt idx="1">
                  <c:v>9.1724419999999996E-4</c:v>
                </c:pt>
                <c:pt idx="2">
                  <c:v>1.4290092E-3</c:v>
                </c:pt>
                <c:pt idx="3">
                  <c:v>1.9441316000000002E-3</c:v>
                </c:pt>
                <c:pt idx="4">
                  <c:v>2.4638129E-3</c:v>
                </c:pt>
                <c:pt idx="5">
                  <c:v>4.5318777000000008E-3</c:v>
                </c:pt>
                <c:pt idx="6">
                  <c:v>1.1499016000000001E-2</c:v>
                </c:pt>
                <c:pt idx="7">
                  <c:v>3.7735845999999997E-2</c:v>
                </c:pt>
                <c:pt idx="8">
                  <c:v>6.0042059000000002E-2</c:v>
                </c:pt>
                <c:pt idx="9">
                  <c:v>8.5696152999999997E-2</c:v>
                </c:pt>
                <c:pt idx="10">
                  <c:v>0.131978657</c:v>
                </c:pt>
                <c:pt idx="11">
                  <c:v>0.17174336299999998</c:v>
                </c:pt>
                <c:pt idx="12">
                  <c:v>0.201268906</c:v>
                </c:pt>
                <c:pt idx="13">
                  <c:v>0.21586629000000002</c:v>
                </c:pt>
                <c:pt idx="14">
                  <c:v>0.21162708</c:v>
                </c:pt>
                <c:pt idx="15">
                  <c:v>0.20166728</c:v>
                </c:pt>
                <c:pt idx="16">
                  <c:v>0.18058299</c:v>
                </c:pt>
                <c:pt idx="17">
                  <c:v>0.166212836</c:v>
                </c:pt>
                <c:pt idx="18">
                  <c:v>0.146584136</c:v>
                </c:pt>
                <c:pt idx="19">
                  <c:v>0.12704104599999999</c:v>
                </c:pt>
                <c:pt idx="20">
                  <c:v>0.10375806800000001</c:v>
                </c:pt>
                <c:pt idx="21">
                  <c:v>8.3408882000000004E-2</c:v>
                </c:pt>
                <c:pt idx="22">
                  <c:v>7.0107758000000006E-2</c:v>
                </c:pt>
                <c:pt idx="23">
                  <c:v>6.0257461999999998E-2</c:v>
                </c:pt>
                <c:pt idx="24">
                  <c:v>4.515947E-2</c:v>
                </c:pt>
                <c:pt idx="25">
                  <c:v>3.4407348999999997E-2</c:v>
                </c:pt>
                <c:pt idx="26">
                  <c:v>2.2939932000000003E-2</c:v>
                </c:pt>
                <c:pt idx="27">
                  <c:v>1.4104372E-2</c:v>
                </c:pt>
                <c:pt idx="28">
                  <c:v>5.8689277999999998E-3</c:v>
                </c:pt>
                <c:pt idx="29">
                  <c:v>2.0408161E-3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2C0-4CE3-A353-D9DB2642D054}"/>
            </c:ext>
          </c:extLst>
        </c:ser>
        <c:ser>
          <c:idx val="3"/>
          <c:order val="3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7030A0"/>
                </a:solidFill>
              </a:ln>
            </c:spPr>
          </c:marker>
          <c:xVal>
            <c:numRef>
              <c:f>PD07_45LPM!$B$30:$AE$30</c:f>
              <c:numCache>
                <c:formatCode>General</c:formatCode>
                <c:ptCount val="30"/>
                <c:pt idx="0">
                  <c:v>43080.897026660787</c:v>
                </c:pt>
                <c:pt idx="1">
                  <c:v>172323.58810664315</c:v>
                </c:pt>
                <c:pt idx="2">
                  <c:v>387728.07323994709</c:v>
                </c:pt>
                <c:pt idx="3">
                  <c:v>689294.35242657259</c:v>
                </c:pt>
                <c:pt idx="4">
                  <c:v>1077022.4256665197</c:v>
                </c:pt>
                <c:pt idx="5">
                  <c:v>1550912.2929597883</c:v>
                </c:pt>
                <c:pt idx="6">
                  <c:v>2110963.9543063785</c:v>
                </c:pt>
                <c:pt idx="7">
                  <c:v>2757177.4097062903</c:v>
                </c:pt>
                <c:pt idx="8">
                  <c:v>3489552.6591595234</c:v>
                </c:pt>
                <c:pt idx="9">
                  <c:v>4308089.7026660787</c:v>
                </c:pt>
                <c:pt idx="10">
                  <c:v>5212788.5402259547</c:v>
                </c:pt>
                <c:pt idx="11">
                  <c:v>6203649.1718391534</c:v>
                </c:pt>
                <c:pt idx="12">
                  <c:v>7280671.5975056728</c:v>
                </c:pt>
                <c:pt idx="13">
                  <c:v>8443855.817225514</c:v>
                </c:pt>
                <c:pt idx="14">
                  <c:v>9693201.8309986759</c:v>
                </c:pt>
                <c:pt idx="15">
                  <c:v>11028709.638825161</c:v>
                </c:pt>
                <c:pt idx="16">
                  <c:v>12450379.240704967</c:v>
                </c:pt>
                <c:pt idx="17">
                  <c:v>13958210.636638094</c:v>
                </c:pt>
                <c:pt idx="18">
                  <c:v>15552203.826624544</c:v>
                </c:pt>
                <c:pt idx="19">
                  <c:v>17232358.810664315</c:v>
                </c:pt>
                <c:pt idx="20">
                  <c:v>18998675.588757407</c:v>
                </c:pt>
                <c:pt idx="21">
                  <c:v>20851154.160903819</c:v>
                </c:pt>
                <c:pt idx="22">
                  <c:v>22789794.527103554</c:v>
                </c:pt>
                <c:pt idx="23">
                  <c:v>24814596.687356614</c:v>
                </c:pt>
                <c:pt idx="24">
                  <c:v>26925560.641662993</c:v>
                </c:pt>
                <c:pt idx="25">
                  <c:v>29122686.390022691</c:v>
                </c:pt>
                <c:pt idx="26">
                  <c:v>31405973.932435714</c:v>
                </c:pt>
                <c:pt idx="27">
                  <c:v>33775423.268902056</c:v>
                </c:pt>
                <c:pt idx="28">
                  <c:v>36231034.399421722</c:v>
                </c:pt>
                <c:pt idx="29">
                  <c:v>38772807.323994704</c:v>
                </c:pt>
              </c:numCache>
            </c:numRef>
          </c:xVal>
          <c:yVal>
            <c:numRef>
              <c:f>PD07_45LPM!$B$19:$AE$19</c:f>
              <c:numCache>
                <c:formatCode>0.00%</c:formatCode>
                <c:ptCount val="30"/>
                <c:pt idx="0">
                  <c:v>2.6688562999999999E-3</c:v>
                </c:pt>
                <c:pt idx="1">
                  <c:v>3.4700955E-3</c:v>
                </c:pt>
                <c:pt idx="2">
                  <c:v>3.7755099000000001E-3</c:v>
                </c:pt>
                <c:pt idx="3">
                  <c:v>1.2667280999999999E-2</c:v>
                </c:pt>
                <c:pt idx="4">
                  <c:v>4.3042637000000002E-2</c:v>
                </c:pt>
                <c:pt idx="5">
                  <c:v>0.11554601</c:v>
                </c:pt>
                <c:pt idx="6">
                  <c:v>0.18470359</c:v>
                </c:pt>
                <c:pt idx="7">
                  <c:v>0.19443020999999999</c:v>
                </c:pt>
                <c:pt idx="8">
                  <c:v>0.17828266099999998</c:v>
                </c:pt>
                <c:pt idx="9">
                  <c:v>0.167816997</c:v>
                </c:pt>
                <c:pt idx="10">
                  <c:v>0.16499844</c:v>
                </c:pt>
                <c:pt idx="11">
                  <c:v>0.15129076600000002</c:v>
                </c:pt>
                <c:pt idx="12">
                  <c:v>0.111076621</c:v>
                </c:pt>
                <c:pt idx="13">
                  <c:v>8.2260079E-2</c:v>
                </c:pt>
                <c:pt idx="14">
                  <c:v>4.7225990000000002E-2</c:v>
                </c:pt>
                <c:pt idx="15">
                  <c:v>3.4069397299999998E-2</c:v>
                </c:pt>
                <c:pt idx="16">
                  <c:v>2.39864129E-2</c:v>
                </c:pt>
                <c:pt idx="17">
                  <c:v>1.55080219E-2</c:v>
                </c:pt>
                <c:pt idx="18">
                  <c:v>1.1959921E-2</c:v>
                </c:pt>
                <c:pt idx="19">
                  <c:v>1.3585483800000001E-2</c:v>
                </c:pt>
                <c:pt idx="20">
                  <c:v>2.1920211000000002E-2</c:v>
                </c:pt>
                <c:pt idx="21">
                  <c:v>2.7897711999999998E-2</c:v>
                </c:pt>
                <c:pt idx="22">
                  <c:v>2.3510975E-2</c:v>
                </c:pt>
                <c:pt idx="23">
                  <c:v>1.6413857E-2</c:v>
                </c:pt>
                <c:pt idx="24">
                  <c:v>9.0596328999999996E-3</c:v>
                </c:pt>
                <c:pt idx="25">
                  <c:v>7.1867390000000001E-3</c:v>
                </c:pt>
                <c:pt idx="26">
                  <c:v>4.5758539999999999E-3</c:v>
                </c:pt>
                <c:pt idx="27">
                  <c:v>1.5463305E-3</c:v>
                </c:pt>
                <c:pt idx="28">
                  <c:v>1.2032244999999999E-3</c:v>
                </c:pt>
                <c:pt idx="29">
                  <c:v>9.7775599999999998E-4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2C0-4CE3-A353-D9DB2642D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 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PD01_18LPM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'PD01-18LPM'!$B$87:$AE$87</c:f>
              <c:numCache>
                <c:formatCode>General</c:formatCode>
                <c:ptCount val="30"/>
                <c:pt idx="0">
                  <c:v>2.9607623140005969E-4</c:v>
                </c:pt>
                <c:pt idx="1">
                  <c:v>1.0987679643230986E-3</c:v>
                </c:pt>
                <c:pt idx="2">
                  <c:v>2.4080751987691175E-3</c:v>
                </c:pt>
                <c:pt idx="3">
                  <c:v>4.2239979347381152E-3</c:v>
                </c:pt>
                <c:pt idx="4">
                  <c:v>6.5465361722300943E-3</c:v>
                </c:pt>
                <c:pt idx="5">
                  <c:v>9.3756899112450512E-3</c:v>
                </c:pt>
                <c:pt idx="6">
                  <c:v>1.2711459151782983E-2</c:v>
                </c:pt>
                <c:pt idx="7">
                  <c:v>1.65538438938439E-2</c:v>
                </c:pt>
                <c:pt idx="8">
                  <c:v>2.0902844137427795E-2</c:v>
                </c:pt>
                <c:pt idx="9">
                  <c:v>2.5758459882534671E-2</c:v>
                </c:pt>
                <c:pt idx="10">
                  <c:v>3.1120691129164525E-2</c:v>
                </c:pt>
                <c:pt idx="11">
                  <c:v>3.6989537877317367E-2</c:v>
                </c:pt>
                <c:pt idx="12">
                  <c:v>4.3365000126993167E-2</c:v>
                </c:pt>
                <c:pt idx="13">
                  <c:v>5.0247077878191965E-2</c:v>
                </c:pt>
                <c:pt idx="14">
                  <c:v>5.763577113091372E-2</c:v>
                </c:pt>
                <c:pt idx="15">
                  <c:v>6.553107988515848E-2</c:v>
                </c:pt>
                <c:pt idx="16">
                  <c:v>7.3933004140926212E-2</c:v>
                </c:pt>
                <c:pt idx="17">
                  <c:v>8.2841543898216921E-2</c:v>
                </c:pt>
                <c:pt idx="18">
                  <c:v>9.2256699157030636E-2</c:v>
                </c:pt>
                <c:pt idx="19">
                  <c:v>0.10217846991736731</c:v>
                </c:pt>
                <c:pt idx="20">
                  <c:v>0.11260685617922694</c:v>
                </c:pt>
                <c:pt idx="21">
                  <c:v>0.12354185794260955</c:v>
                </c:pt>
                <c:pt idx="22">
                  <c:v>0.13498347520751516</c:v>
                </c:pt>
                <c:pt idx="23">
                  <c:v>0.14693170797394375</c:v>
                </c:pt>
                <c:pt idx="24">
                  <c:v>0.15938655624189532</c:v>
                </c:pt>
                <c:pt idx="25">
                  <c:v>0.17234802001136984</c:v>
                </c:pt>
                <c:pt idx="26">
                  <c:v>0.18581609928236739</c:v>
                </c:pt>
                <c:pt idx="27">
                  <c:v>0.19979079405488789</c:v>
                </c:pt>
                <c:pt idx="28">
                  <c:v>0.21427210432893135</c:v>
                </c:pt>
                <c:pt idx="29">
                  <c:v>0.22926003010449783</c:v>
                </c:pt>
              </c:numCache>
            </c:numRef>
          </c:xVal>
          <c:yVal>
            <c:numRef>
              <c:f>'PD01-18LPM'!$B$18:$AE$18</c:f>
              <c:numCache>
                <c:formatCode>0.00%</c:formatCode>
                <c:ptCount val="30"/>
                <c:pt idx="0">
                  <c:v>2.5625258000000002E-3</c:v>
                </c:pt>
                <c:pt idx="1">
                  <c:v>3.9909946000000005E-3</c:v>
                </c:pt>
                <c:pt idx="2">
                  <c:v>5.1145658999999996E-3</c:v>
                </c:pt>
                <c:pt idx="3">
                  <c:v>9.6203056999999998E-3</c:v>
                </c:pt>
                <c:pt idx="4">
                  <c:v>1.48565561E-2</c:v>
                </c:pt>
                <c:pt idx="5">
                  <c:v>2.3188999999999998E-2</c:v>
                </c:pt>
                <c:pt idx="6">
                  <c:v>3.8801069000000001E-2</c:v>
                </c:pt>
                <c:pt idx="7">
                  <c:v>6.1992392E-2</c:v>
                </c:pt>
                <c:pt idx="8">
                  <c:v>0.10590651399999999</c:v>
                </c:pt>
                <c:pt idx="9">
                  <c:v>0.20714138000000001</c:v>
                </c:pt>
                <c:pt idx="10">
                  <c:v>0.32812181999999995</c:v>
                </c:pt>
                <c:pt idx="11">
                  <c:v>0.44697054000000003</c:v>
                </c:pt>
                <c:pt idx="12">
                  <c:v>0.54627822000000004</c:v>
                </c:pt>
                <c:pt idx="13">
                  <c:v>0.61700159999999993</c:v>
                </c:pt>
                <c:pt idx="14">
                  <c:v>0.70410587999999996</c:v>
                </c:pt>
                <c:pt idx="15">
                  <c:v>0.77620919999999993</c:v>
                </c:pt>
                <c:pt idx="16">
                  <c:v>0.85263915000000001</c:v>
                </c:pt>
                <c:pt idx="17">
                  <c:v>0.89490581999999996</c:v>
                </c:pt>
                <c:pt idx="18">
                  <c:v>0.93135230000000002</c:v>
                </c:pt>
                <c:pt idx="19">
                  <c:v>0.95222735000000003</c:v>
                </c:pt>
                <c:pt idx="20">
                  <c:v>0.96949691999999998</c:v>
                </c:pt>
                <c:pt idx="21">
                  <c:v>0.98744061999999999</c:v>
                </c:pt>
                <c:pt idx="22">
                  <c:v>0.99274207899999989</c:v>
                </c:pt>
                <c:pt idx="23">
                  <c:v>0.99492773299999993</c:v>
                </c:pt>
                <c:pt idx="24">
                  <c:v>0.99585020399999991</c:v>
                </c:pt>
                <c:pt idx="25">
                  <c:v>0.99800464099999997</c:v>
                </c:pt>
                <c:pt idx="26">
                  <c:v>0.99909676699999994</c:v>
                </c:pt>
                <c:pt idx="27">
                  <c:v>0.99988489000000003</c:v>
                </c:pt>
                <c:pt idx="28">
                  <c:v>0.99988261080000007</c:v>
                </c:pt>
                <c:pt idx="29">
                  <c:v>0.99999996099999999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F-40EE-8B47-5ED540E1771E}"/>
            </c:ext>
          </c:extLst>
        </c:ser>
        <c:ser>
          <c:idx val="1"/>
          <c:order val="1"/>
          <c:tx>
            <c:v>PD01-45LPM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0000"/>
                </a:solidFill>
              </a:ln>
            </c:spPr>
          </c:marker>
          <c:xVal>
            <c:numRef>
              <c:f>PD01_45LPM!$B$87:$AE$87</c:f>
              <c:numCache>
                <c:formatCode>General</c:formatCode>
                <c:ptCount val="30"/>
                <c:pt idx="0">
                  <c:v>7.4019057850014921E-4</c:v>
                </c:pt>
                <c:pt idx="1">
                  <c:v>2.7469199108077465E-3</c:v>
                </c:pt>
                <c:pt idx="2">
                  <c:v>6.0201879969227949E-3</c:v>
                </c:pt>
                <c:pt idx="3">
                  <c:v>1.0559994836845289E-2</c:v>
                </c:pt>
                <c:pt idx="4">
                  <c:v>1.6366340430575235E-2</c:v>
                </c:pt>
                <c:pt idx="5">
                  <c:v>2.3439224778112628E-2</c:v>
                </c:pt>
                <c:pt idx="6">
                  <c:v>3.1778647879457465E-2</c:v>
                </c:pt>
                <c:pt idx="7">
                  <c:v>4.1384609734609751E-2</c:v>
                </c:pt>
                <c:pt idx="8">
                  <c:v>5.2257110343569502E-2</c:v>
                </c:pt>
                <c:pt idx="9">
                  <c:v>6.4396149706336683E-2</c:v>
                </c:pt>
                <c:pt idx="10">
                  <c:v>7.7801727822911323E-2</c:v>
                </c:pt>
                <c:pt idx="11">
                  <c:v>9.2473844693293408E-2</c:v>
                </c:pt>
                <c:pt idx="12">
                  <c:v>0.10841250031748294</c:v>
                </c:pt>
                <c:pt idx="13">
                  <c:v>0.1256176946954799</c:v>
                </c:pt>
                <c:pt idx="14">
                  <c:v>0.14408942782728432</c:v>
                </c:pt>
                <c:pt idx="15">
                  <c:v>0.16382769971289624</c:v>
                </c:pt>
                <c:pt idx="16">
                  <c:v>0.18483251035231554</c:v>
                </c:pt>
                <c:pt idx="17">
                  <c:v>0.20710385974554232</c:v>
                </c:pt>
                <c:pt idx="18">
                  <c:v>0.2306417478925766</c:v>
                </c:pt>
                <c:pt idx="19">
                  <c:v>0.2554461747934183</c:v>
                </c:pt>
                <c:pt idx="20">
                  <c:v>0.28151714044806736</c:v>
                </c:pt>
                <c:pt idx="21">
                  <c:v>0.30885464485652392</c:v>
                </c:pt>
                <c:pt idx="22">
                  <c:v>0.33745868801878798</c:v>
                </c:pt>
                <c:pt idx="23">
                  <c:v>0.36732926993485943</c:v>
                </c:pt>
                <c:pt idx="24">
                  <c:v>0.39846639060473837</c:v>
                </c:pt>
                <c:pt idx="25">
                  <c:v>0.43087005002842471</c:v>
                </c:pt>
                <c:pt idx="26">
                  <c:v>0.46454024820591849</c:v>
                </c:pt>
                <c:pt idx="27">
                  <c:v>0.49947698513721978</c:v>
                </c:pt>
                <c:pt idx="28">
                  <c:v>0.53568026082232856</c:v>
                </c:pt>
                <c:pt idx="29">
                  <c:v>0.57315007526124462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4CF-40EE-8B47-5ED540E1771E}"/>
            </c:ext>
          </c:extLst>
        </c:ser>
        <c:ser>
          <c:idx val="2"/>
          <c:order val="2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PD07_18LPM!$B$96:$AE$96</c:f>
              <c:numCache>
                <c:formatCode>General</c:formatCode>
                <c:ptCount val="30"/>
                <c:pt idx="0">
                  <c:v>4.2258803402034828E-4</c:v>
                </c:pt>
                <c:pt idx="1">
                  <c:v>1.5682656851317407E-3</c:v>
                </c:pt>
                <c:pt idx="2">
                  <c:v>3.4370329533341785E-3</c:v>
                </c:pt>
                <c:pt idx="3">
                  <c:v>6.0288898386276603E-3</c:v>
                </c:pt>
                <c:pt idx="4">
                  <c:v>9.3438363410121884E-3</c:v>
                </c:pt>
                <c:pt idx="5">
                  <c:v>1.338187246048776E-2</c:v>
                </c:pt>
                <c:pt idx="6">
                  <c:v>1.814299819705437E-2</c:v>
                </c:pt>
                <c:pt idx="7">
                  <c:v>2.3627213550712029E-2</c:v>
                </c:pt>
                <c:pt idx="8">
                  <c:v>2.9834518521460733E-2</c:v>
                </c:pt>
                <c:pt idx="9">
                  <c:v>3.6764913109300489E-2</c:v>
                </c:pt>
                <c:pt idx="10">
                  <c:v>4.4418397314231278E-2</c:v>
                </c:pt>
                <c:pt idx="11">
                  <c:v>5.2794971136253123E-2</c:v>
                </c:pt>
                <c:pt idx="12">
                  <c:v>6.1894634575365988E-2</c:v>
                </c:pt>
                <c:pt idx="13">
                  <c:v>7.1717387631569929E-2</c:v>
                </c:pt>
                <c:pt idx="14">
                  <c:v>8.2263230304864876E-2</c:v>
                </c:pt>
                <c:pt idx="15">
                  <c:v>9.3532162595250906E-2</c:v>
                </c:pt>
                <c:pt idx="16">
                  <c:v>0.10552418450272795</c:v>
                </c:pt>
                <c:pt idx="17">
                  <c:v>0.11823929602729606</c:v>
                </c:pt>
                <c:pt idx="18">
                  <c:v>0.13167749716895524</c:v>
                </c:pt>
                <c:pt idx="19">
                  <c:v>0.14583878792770547</c:v>
                </c:pt>
                <c:pt idx="20">
                  <c:v>0.16072316830354666</c:v>
                </c:pt>
                <c:pt idx="21">
                  <c:v>0.17633063829647894</c:v>
                </c:pt>
                <c:pt idx="22">
                  <c:v>0.19266119790650227</c:v>
                </c:pt>
                <c:pt idx="23">
                  <c:v>0.20971484713361666</c:v>
                </c:pt>
                <c:pt idx="24">
                  <c:v>0.22749158597782204</c:v>
                </c:pt>
                <c:pt idx="25">
                  <c:v>0.24599141443911848</c:v>
                </c:pt>
                <c:pt idx="26">
                  <c:v>0.26521433251750598</c:v>
                </c:pt>
                <c:pt idx="27">
                  <c:v>0.28516034021298453</c:v>
                </c:pt>
                <c:pt idx="28">
                  <c:v>0.30582943752555414</c:v>
                </c:pt>
                <c:pt idx="29">
                  <c:v>0.32722162445521474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4CF-40EE-8B47-5ED540E1771E}"/>
            </c:ext>
          </c:extLst>
        </c:ser>
        <c:ser>
          <c:idx val="3"/>
          <c:order val="3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7030A0"/>
                </a:solidFill>
              </a:ln>
            </c:spPr>
          </c:marker>
          <c:xVal>
            <c:numRef>
              <c:f>PD07_45LPM!$B$96:$AE$96</c:f>
              <c:numCache>
                <c:formatCode>General</c:formatCode>
                <c:ptCount val="30"/>
                <c:pt idx="0">
                  <c:v>1.0564700850508708E-3</c:v>
                </c:pt>
                <c:pt idx="1">
                  <c:v>3.9206642128293522E-3</c:v>
                </c:pt>
                <c:pt idx="2">
                  <c:v>8.5925823833354481E-3</c:v>
                </c:pt>
                <c:pt idx="3">
                  <c:v>1.5072224596569152E-2</c:v>
                </c:pt>
                <c:pt idx="4">
                  <c:v>2.3359590852530469E-2</c:v>
                </c:pt>
                <c:pt idx="5">
                  <c:v>3.3454681151219398E-2</c:v>
                </c:pt>
                <c:pt idx="6">
                  <c:v>4.535749549263593E-2</c:v>
                </c:pt>
                <c:pt idx="7">
                  <c:v>5.9068033876780078E-2</c:v>
                </c:pt>
                <c:pt idx="8">
                  <c:v>7.458629630365185E-2</c:v>
                </c:pt>
                <c:pt idx="9">
                  <c:v>9.1912282773251225E-2</c:v>
                </c:pt>
                <c:pt idx="10">
                  <c:v>0.1110459932855782</c:v>
                </c:pt>
                <c:pt idx="11">
                  <c:v>0.1319874278406328</c:v>
                </c:pt>
                <c:pt idx="12">
                  <c:v>0.15473658643841501</c:v>
                </c:pt>
                <c:pt idx="13">
                  <c:v>0.17929346907892479</c:v>
                </c:pt>
                <c:pt idx="14">
                  <c:v>0.20565807576216222</c:v>
                </c:pt>
                <c:pt idx="15">
                  <c:v>0.23383040648812731</c:v>
                </c:pt>
                <c:pt idx="16">
                  <c:v>0.26381046125681989</c:v>
                </c:pt>
                <c:pt idx="17">
                  <c:v>0.2955982400682402</c:v>
                </c:pt>
                <c:pt idx="18">
                  <c:v>0.32919374292238812</c:v>
                </c:pt>
                <c:pt idx="19">
                  <c:v>0.36459696981926365</c:v>
                </c:pt>
                <c:pt idx="20">
                  <c:v>0.40180792075886668</c:v>
                </c:pt>
                <c:pt idx="21">
                  <c:v>0.44082659574119737</c:v>
                </c:pt>
                <c:pt idx="22">
                  <c:v>0.48165299476625573</c:v>
                </c:pt>
                <c:pt idx="23">
                  <c:v>0.52428711783404169</c:v>
                </c:pt>
                <c:pt idx="24">
                  <c:v>0.56872896494455516</c:v>
                </c:pt>
                <c:pt idx="25">
                  <c:v>0.6149785360977964</c:v>
                </c:pt>
                <c:pt idx="26">
                  <c:v>0.66303583129376509</c:v>
                </c:pt>
                <c:pt idx="27">
                  <c:v>0.71290085053246144</c:v>
                </c:pt>
                <c:pt idx="28">
                  <c:v>0.76457359381388545</c:v>
                </c:pt>
                <c:pt idx="29">
                  <c:v>0.81805406113803691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4CF-40EE-8B47-5ED540E1771E}"/>
            </c:ext>
          </c:extLst>
        </c:ser>
        <c:ser>
          <c:idx val="4"/>
          <c:order val="4"/>
          <c:tx>
            <c:v>PD03-18LPM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PD03_18LPM!$B$93:$AE$93</c:f>
              <c:numCache>
                <c:formatCode>General</c:formatCode>
                <c:ptCount val="30"/>
                <c:pt idx="0">
                  <c:v>3.0584819063369758E-4</c:v>
                </c:pt>
                <c:pt idx="1">
                  <c:v>1.1350326644775821E-3</c:v>
                </c:pt>
                <c:pt idx="2">
                  <c:v>2.4875534215316546E-3</c:v>
                </c:pt>
                <c:pt idx="3">
                  <c:v>4.363410461795913E-3</c:v>
                </c:pt>
                <c:pt idx="4">
                  <c:v>6.7626037852703607E-3</c:v>
                </c:pt>
                <c:pt idx="5">
                  <c:v>9.6851333919549948E-3</c:v>
                </c:pt>
                <c:pt idx="6">
                  <c:v>1.313099928184981E-2</c:v>
                </c:pt>
                <c:pt idx="7">
                  <c:v>1.7100201454954819E-2</c:v>
                </c:pt>
                <c:pt idx="8">
                  <c:v>2.1592739911270011E-2</c:v>
                </c:pt>
                <c:pt idx="9">
                  <c:v>2.6608614650795399E-2</c:v>
                </c:pt>
                <c:pt idx="10">
                  <c:v>3.2147825673530965E-2</c:v>
                </c:pt>
                <c:pt idx="11">
                  <c:v>3.8210372979476728E-2</c:v>
                </c:pt>
                <c:pt idx="12">
                  <c:v>4.4796256568632654E-2</c:v>
                </c:pt>
                <c:pt idx="13">
                  <c:v>5.1905476440998792E-2</c:v>
                </c:pt>
                <c:pt idx="14">
                  <c:v>5.9538032596575099E-2</c:v>
                </c:pt>
                <c:pt idx="15">
                  <c:v>6.7693925035361618E-2</c:v>
                </c:pt>
                <c:pt idx="16">
                  <c:v>7.63731537573583E-2</c:v>
                </c:pt>
                <c:pt idx="17">
                  <c:v>8.5575718762565187E-2</c:v>
                </c:pt>
                <c:pt idx="18">
                  <c:v>9.5301620050982264E-2</c:v>
                </c:pt>
                <c:pt idx="19">
                  <c:v>0.10555085762260953</c:v>
                </c:pt>
                <c:pt idx="20">
                  <c:v>0.11632343147744695</c:v>
                </c:pt>
                <c:pt idx="21">
                  <c:v>0.12761934161549457</c:v>
                </c:pt>
                <c:pt idx="22">
                  <c:v>0.13943858803675238</c:v>
                </c:pt>
                <c:pt idx="23">
                  <c:v>0.15178117074122038</c:v>
                </c:pt>
                <c:pt idx="24">
                  <c:v>0.16464708972889858</c:v>
                </c:pt>
                <c:pt idx="25">
                  <c:v>0.17803634499978693</c:v>
                </c:pt>
                <c:pt idx="26">
                  <c:v>0.19194893655388551</c:v>
                </c:pt>
                <c:pt idx="27">
                  <c:v>0.20638486439119424</c:v>
                </c:pt>
                <c:pt idx="28">
                  <c:v>0.22134412851171317</c:v>
                </c:pt>
                <c:pt idx="29">
                  <c:v>0.23682672891544229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4CF-40EE-8B47-5ED540E1771E}"/>
            </c:ext>
          </c:extLst>
        </c:ser>
        <c:ser>
          <c:idx val="5"/>
          <c:order val="5"/>
          <c:tx>
            <c:v>PD03-45LPM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chemeClr val="accent6"/>
                </a:solidFill>
              </a:ln>
            </c:spPr>
          </c:marker>
          <c:xVal>
            <c:numRef>
              <c:f>PD03_45LPM!$B$93:$AE$93</c:f>
              <c:numCache>
                <c:formatCode>General</c:formatCode>
                <c:ptCount val="30"/>
                <c:pt idx="0">
                  <c:v>7.64620476584244E-4</c:v>
                </c:pt>
                <c:pt idx="1">
                  <c:v>2.8375816611939555E-3</c:v>
                </c:pt>
                <c:pt idx="2">
                  <c:v>6.2188835538291368E-3</c:v>
                </c:pt>
                <c:pt idx="3">
                  <c:v>1.0908526154489784E-2</c:v>
                </c:pt>
                <c:pt idx="4">
                  <c:v>1.6906509463175901E-2</c:v>
                </c:pt>
                <c:pt idx="5">
                  <c:v>2.4212833479887487E-2</c:v>
                </c:pt>
                <c:pt idx="6">
                  <c:v>3.2827498204624536E-2</c:v>
                </c:pt>
                <c:pt idx="7">
                  <c:v>4.2750503637387048E-2</c:v>
                </c:pt>
                <c:pt idx="8">
                  <c:v>5.3981849778175044E-2</c:v>
                </c:pt>
                <c:pt idx="9">
                  <c:v>6.6521536626988495E-2</c:v>
                </c:pt>
                <c:pt idx="10">
                  <c:v>8.0369564183827416E-2</c:v>
                </c:pt>
                <c:pt idx="11">
                  <c:v>9.5525932448691828E-2</c:v>
                </c:pt>
                <c:pt idx="12">
                  <c:v>0.11199064142158166</c:v>
                </c:pt>
                <c:pt idx="13">
                  <c:v>0.129763691102497</c:v>
                </c:pt>
                <c:pt idx="14">
                  <c:v>0.14884508149143777</c:v>
                </c:pt>
                <c:pt idx="15">
                  <c:v>0.16923481258840406</c:v>
                </c:pt>
                <c:pt idx="16">
                  <c:v>0.19093288439339576</c:v>
                </c:pt>
                <c:pt idx="17">
                  <c:v>0.21393929690641297</c:v>
                </c:pt>
                <c:pt idx="18">
                  <c:v>0.23825405012745568</c:v>
                </c:pt>
                <c:pt idx="19">
                  <c:v>0.26387714405652385</c:v>
                </c:pt>
                <c:pt idx="20">
                  <c:v>0.29080857869361737</c:v>
                </c:pt>
                <c:pt idx="21">
                  <c:v>0.31904835403873644</c:v>
                </c:pt>
                <c:pt idx="22">
                  <c:v>0.34859647009188099</c:v>
                </c:pt>
                <c:pt idx="23">
                  <c:v>0.37945292685305104</c:v>
                </c:pt>
                <c:pt idx="24">
                  <c:v>0.41161772432224653</c:v>
                </c:pt>
                <c:pt idx="25">
                  <c:v>0.44509086249946744</c:v>
                </c:pt>
                <c:pt idx="26">
                  <c:v>0.4798723413847138</c:v>
                </c:pt>
                <c:pt idx="27">
                  <c:v>0.51596216097798564</c:v>
                </c:pt>
                <c:pt idx="28">
                  <c:v>0.55336032127928303</c:v>
                </c:pt>
                <c:pt idx="29">
                  <c:v>0.59206682228860574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4CF-40EE-8B47-5ED540E1771E}"/>
            </c:ext>
          </c:extLst>
        </c:ser>
        <c:ser>
          <c:idx val="6"/>
          <c:order val="6"/>
          <c:tx>
            <c:v>PD02-18LPM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PD02_18LPM!$B$96:$AE$96</c:f>
              <c:numCache>
                <c:formatCode>General</c:formatCode>
                <c:ptCount val="30"/>
                <c:pt idx="0">
                  <c:v>3.6381882074942374E-4</c:v>
                </c:pt>
                <c:pt idx="1">
                  <c:v>1.3501673645566203E-3</c:v>
                </c:pt>
                <c:pt idx="2">
                  <c:v>2.9590456314215908E-3</c:v>
                </c:pt>
                <c:pt idx="3">
                  <c:v>5.1904536213443339E-3</c:v>
                </c:pt>
                <c:pt idx="4">
                  <c:v>8.0443913343248505E-3</c:v>
                </c:pt>
                <c:pt idx="5">
                  <c:v>1.152085877036314E-2</c:v>
                </c:pt>
                <c:pt idx="6">
                  <c:v>1.5619855929459197E-2</c:v>
                </c:pt>
                <c:pt idx="7">
                  <c:v>2.0341382811613032E-2</c:v>
                </c:pt>
                <c:pt idx="8">
                  <c:v>2.5685439416824638E-2</c:v>
                </c:pt>
                <c:pt idx="9">
                  <c:v>3.1652025745094028E-2</c:v>
                </c:pt>
                <c:pt idx="10">
                  <c:v>3.8241141796421178E-2</c:v>
                </c:pt>
                <c:pt idx="11">
                  <c:v>4.5452787570806112E-2</c:v>
                </c:pt>
                <c:pt idx="12">
                  <c:v>5.3286963068248795E-2</c:v>
                </c:pt>
                <c:pt idx="13">
                  <c:v>6.1743668288749276E-2</c:v>
                </c:pt>
                <c:pt idx="14">
                  <c:v>7.0822903232307513E-2</c:v>
                </c:pt>
                <c:pt idx="15">
                  <c:v>8.0524667898923541E-2</c:v>
                </c:pt>
                <c:pt idx="16">
                  <c:v>9.0848962288597318E-2</c:v>
                </c:pt>
                <c:pt idx="17">
                  <c:v>0.1017957864013289</c:v>
                </c:pt>
                <c:pt idx="18">
                  <c:v>0.11336514023711826</c:v>
                </c:pt>
                <c:pt idx="19">
                  <c:v>0.12555702379596539</c:v>
                </c:pt>
                <c:pt idx="20">
                  <c:v>0.13837143707787025</c:v>
                </c:pt>
                <c:pt idx="21">
                  <c:v>0.15180838008283287</c:v>
                </c:pt>
                <c:pt idx="22">
                  <c:v>0.16586785281085331</c:v>
                </c:pt>
                <c:pt idx="23">
                  <c:v>0.18054985526193154</c:v>
                </c:pt>
                <c:pt idx="24">
                  <c:v>0.19585438743606751</c:v>
                </c:pt>
                <c:pt idx="25">
                  <c:v>0.21178144933326121</c:v>
                </c:pt>
                <c:pt idx="26">
                  <c:v>0.22833104095351275</c:v>
                </c:pt>
                <c:pt idx="27">
                  <c:v>0.24550316229682206</c:v>
                </c:pt>
                <c:pt idx="28">
                  <c:v>0.26329781336318908</c:v>
                </c:pt>
                <c:pt idx="29">
                  <c:v>0.28171499415261397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4CF-40EE-8B47-5ED540E1771E}"/>
            </c:ext>
          </c:extLst>
        </c:ser>
        <c:ser>
          <c:idx val="7"/>
          <c:order val="7"/>
          <c:tx>
            <c:v>PD02-45LPM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rgbClr val="0070C0"/>
                </a:solidFill>
              </a:ln>
            </c:spPr>
          </c:marker>
          <c:xVal>
            <c:numRef>
              <c:f>PD02_45LPM!$B$96:$AE$96</c:f>
              <c:numCache>
                <c:formatCode>General</c:formatCode>
                <c:ptCount val="30"/>
                <c:pt idx="0">
                  <c:v>9.0954705349265239E-4</c:v>
                </c:pt>
                <c:pt idx="1">
                  <c:v>3.3754184174001642E-3</c:v>
                </c:pt>
                <c:pt idx="2">
                  <c:v>7.3976140917225378E-3</c:v>
                </c:pt>
                <c:pt idx="3">
                  <c:v>1.2976134076459769E-2</c:v>
                </c:pt>
                <c:pt idx="4">
                  <c:v>2.0110978371611864E-2</c:v>
                </c:pt>
                <c:pt idx="5">
                  <c:v>2.8802146977178814E-2</c:v>
                </c:pt>
                <c:pt idx="6">
                  <c:v>3.9049639893160619E-2</c:v>
                </c:pt>
                <c:pt idx="7">
                  <c:v>5.0853457119557285E-2</c:v>
                </c:pt>
                <c:pt idx="8">
                  <c:v>6.4213598656368831E-2</c:v>
                </c:pt>
                <c:pt idx="9">
                  <c:v>7.9130064503595221E-2</c:v>
                </c:pt>
                <c:pt idx="10">
                  <c:v>9.5602854661236469E-2</c:v>
                </c:pt>
                <c:pt idx="11">
                  <c:v>0.11363196912929259</c:v>
                </c:pt>
                <c:pt idx="12">
                  <c:v>0.13321740790776354</c:v>
                </c:pt>
                <c:pt idx="13">
                  <c:v>0.15435917099664936</c:v>
                </c:pt>
                <c:pt idx="14">
                  <c:v>0.17705725839595005</c:v>
                </c:pt>
                <c:pt idx="15">
                  <c:v>0.20131167010566561</c:v>
                </c:pt>
                <c:pt idx="16">
                  <c:v>0.22712240612579601</c:v>
                </c:pt>
                <c:pt idx="17">
                  <c:v>0.2544894664563413</c:v>
                </c:pt>
                <c:pt idx="18">
                  <c:v>0.28341285109730147</c:v>
                </c:pt>
                <c:pt idx="19">
                  <c:v>0.31389256004867649</c:v>
                </c:pt>
                <c:pt idx="20">
                  <c:v>0.34592859331046627</c:v>
                </c:pt>
                <c:pt idx="21">
                  <c:v>0.37952095088267096</c:v>
                </c:pt>
                <c:pt idx="22">
                  <c:v>0.41466963276529056</c:v>
                </c:pt>
                <c:pt idx="23">
                  <c:v>0.45137463895832497</c:v>
                </c:pt>
                <c:pt idx="24">
                  <c:v>0.48963596946177429</c:v>
                </c:pt>
                <c:pt idx="25">
                  <c:v>0.52945362427563847</c:v>
                </c:pt>
                <c:pt idx="26">
                  <c:v>0.57082760339991734</c:v>
                </c:pt>
                <c:pt idx="27">
                  <c:v>0.61375790683461129</c:v>
                </c:pt>
                <c:pt idx="28">
                  <c:v>0.65824453457971999</c:v>
                </c:pt>
                <c:pt idx="29">
                  <c:v>0.70428748663524343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4CF-40EE-8B47-5ED540E1771E}"/>
            </c:ext>
          </c:extLst>
        </c:ser>
        <c:ser>
          <c:idx val="8"/>
          <c:order val="8"/>
          <c:tx>
            <c:v>PD08-18LPM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PD08_18LPM!$B$94:$AE$94</c:f>
              <c:numCache>
                <c:formatCode>General</c:formatCode>
                <c:ptCount val="30"/>
                <c:pt idx="0">
                  <c:v>7.6123699581010309E-4</c:v>
                </c:pt>
                <c:pt idx="1">
                  <c:v>2.8250252318414559E-3</c:v>
                </c:pt>
                <c:pt idx="2">
                  <c:v>6.1913647080940604E-3</c:v>
                </c:pt>
                <c:pt idx="3">
                  <c:v>1.0860255424567915E-2</c:v>
                </c:pt>
                <c:pt idx="4">
                  <c:v>1.6831697381263021E-2</c:v>
                </c:pt>
                <c:pt idx="5">
                  <c:v>2.4105690578179375E-2</c:v>
                </c:pt>
                <c:pt idx="6">
                  <c:v>3.2682235015316967E-2</c:v>
                </c:pt>
                <c:pt idx="7">
                  <c:v>4.2561330692675828E-2</c:v>
                </c:pt>
                <c:pt idx="8">
                  <c:v>5.3742977610255926E-2</c:v>
                </c:pt>
                <c:pt idx="9">
                  <c:v>6.6227175768057298E-2</c:v>
                </c:pt>
                <c:pt idx="10">
                  <c:v>8.0013925166079899E-2</c:v>
                </c:pt>
                <c:pt idx="11">
                  <c:v>9.510322580432376E-2</c:v>
                </c:pt>
                <c:pt idx="12">
                  <c:v>0.11149507768278884</c:v>
                </c:pt>
                <c:pt idx="13">
                  <c:v>0.12918948080147521</c:v>
                </c:pt>
                <c:pt idx="14">
                  <c:v>0.14818643516038277</c:v>
                </c:pt>
                <c:pt idx="15">
                  <c:v>0.16848594075951168</c:v>
                </c:pt>
                <c:pt idx="16">
                  <c:v>0.19008799759886175</c:v>
                </c:pt>
                <c:pt idx="17">
                  <c:v>0.21299260567843312</c:v>
                </c:pt>
                <c:pt idx="18">
                  <c:v>0.23719976499822579</c:v>
                </c:pt>
                <c:pt idx="19">
                  <c:v>0.26270947555823965</c:v>
                </c:pt>
                <c:pt idx="20">
                  <c:v>0.2895217373584747</c:v>
                </c:pt>
                <c:pt idx="21">
                  <c:v>0.31763655039893102</c:v>
                </c:pt>
                <c:pt idx="22">
                  <c:v>0.34705391467960867</c:v>
                </c:pt>
                <c:pt idx="23">
                  <c:v>0.37777383020050753</c:v>
                </c:pt>
                <c:pt idx="24">
                  <c:v>0.40979629696162762</c:v>
                </c:pt>
                <c:pt idx="25">
                  <c:v>0.44312131496296892</c:v>
                </c:pt>
                <c:pt idx="26">
                  <c:v>0.4777488842045316</c:v>
                </c:pt>
                <c:pt idx="27">
                  <c:v>0.51367900468631544</c:v>
                </c:pt>
                <c:pt idx="28">
                  <c:v>0.55091167640832051</c:v>
                </c:pt>
                <c:pt idx="29">
                  <c:v>0.58944689937054684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34CF-40EE-8B47-5ED540E1771E}"/>
            </c:ext>
          </c:extLst>
        </c:ser>
        <c:ser>
          <c:idx val="9"/>
          <c:order val="9"/>
          <c:tx>
            <c:v>PD08-45LPM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00B050"/>
                </a:solidFill>
              </a:ln>
            </c:spPr>
          </c:marker>
          <c:xVal>
            <c:numRef>
              <c:f>PD08_45LPM!$B$94:$AE$94</c:f>
              <c:numCache>
                <c:formatCode>General</c:formatCode>
                <c:ptCount val="30"/>
                <c:pt idx="0">
                  <c:v>1.9030924895252579E-3</c:v>
                </c:pt>
                <c:pt idx="1">
                  <c:v>7.0625630796036405E-3</c:v>
                </c:pt>
                <c:pt idx="2">
                  <c:v>1.5478411770235153E-2</c:v>
                </c:pt>
                <c:pt idx="3">
                  <c:v>2.7150638561419787E-2</c:v>
                </c:pt>
                <c:pt idx="4">
                  <c:v>4.2079243453157555E-2</c:v>
                </c:pt>
                <c:pt idx="5">
                  <c:v>6.0264226445448439E-2</c:v>
                </c:pt>
                <c:pt idx="6">
                  <c:v>8.1705587538292448E-2</c:v>
                </c:pt>
                <c:pt idx="7">
                  <c:v>0.10640332673168958</c:v>
                </c:pt>
                <c:pt idx="8">
                  <c:v>0.13435744402563987</c:v>
                </c:pt>
                <c:pt idx="9">
                  <c:v>0.16556793942014325</c:v>
                </c:pt>
                <c:pt idx="10">
                  <c:v>0.20003481291519976</c:v>
                </c:pt>
                <c:pt idx="11">
                  <c:v>0.23775806451080941</c:v>
                </c:pt>
                <c:pt idx="12">
                  <c:v>0.27873769420697214</c:v>
                </c:pt>
                <c:pt idx="13">
                  <c:v>0.32297370200368802</c:v>
                </c:pt>
                <c:pt idx="14">
                  <c:v>0.37046608790095703</c:v>
                </c:pt>
                <c:pt idx="15">
                  <c:v>0.42121485189877922</c:v>
                </c:pt>
                <c:pt idx="16">
                  <c:v>0.47521999399715442</c:v>
                </c:pt>
                <c:pt idx="17">
                  <c:v>0.53248151419608292</c:v>
                </c:pt>
                <c:pt idx="18">
                  <c:v>0.59299941249556454</c:v>
                </c:pt>
                <c:pt idx="19">
                  <c:v>0.65677368889559917</c:v>
                </c:pt>
                <c:pt idx="20">
                  <c:v>0.72380434339618682</c:v>
                </c:pt>
                <c:pt idx="21">
                  <c:v>0.79409137599732771</c:v>
                </c:pt>
                <c:pt idx="22">
                  <c:v>0.86763478669902172</c:v>
                </c:pt>
                <c:pt idx="23">
                  <c:v>0.94443457550126897</c:v>
                </c:pt>
                <c:pt idx="24">
                  <c:v>1.0244907424040692</c:v>
                </c:pt>
                <c:pt idx="25">
                  <c:v>1.1078032874074226</c:v>
                </c:pt>
                <c:pt idx="26">
                  <c:v>1.194372210511329</c:v>
                </c:pt>
                <c:pt idx="27">
                  <c:v>1.2841975117157887</c:v>
                </c:pt>
                <c:pt idx="28">
                  <c:v>1.3772791910208015</c:v>
                </c:pt>
                <c:pt idx="29">
                  <c:v>1.4736172484263672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4CF-40EE-8B47-5ED540E1771E}"/>
            </c:ext>
          </c:extLst>
        </c:ser>
        <c:ser>
          <c:idx val="10"/>
          <c:order val="10"/>
          <c:tx>
            <c:v>PD20-18LPM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'PD20-18LPM'!$B$93:$AE$93</c:f>
              <c:numCache>
                <c:formatCode>General</c:formatCode>
                <c:ptCount val="30"/>
                <c:pt idx="0">
                  <c:v>4.3203201139916839E-4</c:v>
                </c:pt>
                <c:pt idx="1">
                  <c:v>1.6033132124208141E-3</c:v>
                </c:pt>
                <c:pt idx="2">
                  <c:v>3.5138436030649383E-3</c:v>
                </c:pt>
                <c:pt idx="3">
                  <c:v>6.1636231833315392E-3</c:v>
                </c:pt>
                <c:pt idx="4">
                  <c:v>9.552651953220621E-3</c:v>
                </c:pt>
                <c:pt idx="5">
                  <c:v>1.3680929912732178E-2</c:v>
                </c:pt>
                <c:pt idx="6">
                  <c:v>1.8548457061866204E-2</c:v>
                </c:pt>
                <c:pt idx="7">
                  <c:v>2.4155233400622717E-2</c:v>
                </c:pt>
                <c:pt idx="8">
                  <c:v>3.0501258929001705E-2</c:v>
                </c:pt>
                <c:pt idx="9">
                  <c:v>3.7586533647003179E-2</c:v>
                </c:pt>
                <c:pt idx="10">
                  <c:v>4.541105755462712E-2</c:v>
                </c:pt>
                <c:pt idx="11">
                  <c:v>5.397483065187355E-2</c:v>
                </c:pt>
                <c:pt idx="12">
                  <c:v>6.3277852938742427E-2</c:v>
                </c:pt>
                <c:pt idx="13">
                  <c:v>7.332012441523382E-2</c:v>
                </c:pt>
                <c:pt idx="14">
                  <c:v>8.4101645081347653E-2</c:v>
                </c:pt>
                <c:pt idx="15">
                  <c:v>9.5622414937083997E-2</c:v>
                </c:pt>
                <c:pt idx="16">
                  <c:v>0.10788243398244279</c:v>
                </c:pt>
                <c:pt idx="17">
                  <c:v>0.1208817022174241</c:v>
                </c:pt>
                <c:pt idx="18">
                  <c:v>0.13462021964202789</c:v>
                </c:pt>
                <c:pt idx="19">
                  <c:v>0.14909798625625414</c:v>
                </c:pt>
                <c:pt idx="20">
                  <c:v>0.16431500206010283</c:v>
                </c:pt>
                <c:pt idx="21">
                  <c:v>0.18027126705357402</c:v>
                </c:pt>
                <c:pt idx="22">
                  <c:v>0.19696678123666769</c:v>
                </c:pt>
                <c:pt idx="23">
                  <c:v>0.21440154460938388</c:v>
                </c:pt>
                <c:pt idx="24">
                  <c:v>0.23257555717172249</c:v>
                </c:pt>
                <c:pt idx="25">
                  <c:v>0.25148881892368358</c:v>
                </c:pt>
                <c:pt idx="26">
                  <c:v>0.27114132986526718</c:v>
                </c:pt>
                <c:pt idx="27">
                  <c:v>0.2915330899964732</c:v>
                </c:pt>
                <c:pt idx="28">
                  <c:v>0.31266409931730171</c:v>
                </c:pt>
                <c:pt idx="29">
                  <c:v>0.33453435782775276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4CF-40EE-8B47-5ED540E1771E}"/>
            </c:ext>
          </c:extLst>
        </c:ser>
        <c:ser>
          <c:idx val="11"/>
          <c:order val="11"/>
          <c:tx>
            <c:v>PD20-45LPM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C00000"/>
                </a:solidFill>
              </a:ln>
            </c:spPr>
          </c:marker>
          <c:xVal>
            <c:numRef>
              <c:f>'PD20-45LPM'!$B$93:$AE$93</c:f>
              <c:numCache>
                <c:formatCode>General</c:formatCode>
                <c:ptCount val="30"/>
                <c:pt idx="0">
                  <c:v>1.080080028497921E-3</c:v>
                </c:pt>
                <c:pt idx="1">
                  <c:v>4.0082830310520356E-3</c:v>
                </c:pt>
                <c:pt idx="2">
                  <c:v>8.784609007662347E-3</c:v>
                </c:pt>
                <c:pt idx="3">
                  <c:v>1.5409057958328849E-2</c:v>
                </c:pt>
                <c:pt idx="4">
                  <c:v>2.388162988305155E-2</c:v>
                </c:pt>
                <c:pt idx="5">
                  <c:v>3.420232478183044E-2</c:v>
                </c:pt>
                <c:pt idx="6">
                  <c:v>4.637114265466552E-2</c:v>
                </c:pt>
                <c:pt idx="7">
                  <c:v>6.0388083501556798E-2</c:v>
                </c:pt>
                <c:pt idx="8">
                  <c:v>7.6253147322504281E-2</c:v>
                </c:pt>
                <c:pt idx="9">
                  <c:v>9.3966334117507946E-2</c:v>
                </c:pt>
                <c:pt idx="10">
                  <c:v>0.1135276438865678</c:v>
                </c:pt>
                <c:pt idx="11">
                  <c:v>0.13493707662968388</c:v>
                </c:pt>
                <c:pt idx="12">
                  <c:v>0.1581946323468561</c:v>
                </c:pt>
                <c:pt idx="13">
                  <c:v>0.18330031103808453</c:v>
                </c:pt>
                <c:pt idx="14">
                  <c:v>0.21025411270336916</c:v>
                </c:pt>
                <c:pt idx="15">
                  <c:v>0.23905603734271003</c:v>
                </c:pt>
                <c:pt idx="16">
                  <c:v>0.26970608495610704</c:v>
                </c:pt>
                <c:pt idx="17">
                  <c:v>0.30220425554356029</c:v>
                </c:pt>
                <c:pt idx="18">
                  <c:v>0.33655054910506976</c:v>
                </c:pt>
                <c:pt idx="19">
                  <c:v>0.37274496564063542</c:v>
                </c:pt>
                <c:pt idx="20">
                  <c:v>0.41078750515025714</c:v>
                </c:pt>
                <c:pt idx="21">
                  <c:v>0.45067816763393509</c:v>
                </c:pt>
                <c:pt idx="22">
                  <c:v>0.49241695309166927</c:v>
                </c:pt>
                <c:pt idx="23">
                  <c:v>0.53600386152345969</c:v>
                </c:pt>
                <c:pt idx="24">
                  <c:v>0.58143889292930628</c:v>
                </c:pt>
                <c:pt idx="25">
                  <c:v>0.62872204730920911</c:v>
                </c:pt>
                <c:pt idx="26">
                  <c:v>0.67785332466316794</c:v>
                </c:pt>
                <c:pt idx="27">
                  <c:v>0.72883272499118312</c:v>
                </c:pt>
                <c:pt idx="28">
                  <c:v>0.78166024829325453</c:v>
                </c:pt>
                <c:pt idx="29">
                  <c:v>0.83633589456938195</c:v>
                </c:pt>
              </c:numCache>
            </c:numRef>
          </c:xVal>
          <c:yVal>
            <c:numRef>
              <c:f>'PD20-45LPM'!$B$18:$AE$18</c:f>
              <c:numCache>
                <c:formatCode>0.00%</c:formatCode>
                <c:ptCount val="30"/>
                <c:pt idx="0">
                  <c:v>4.7107434299999994E-2</c:v>
                </c:pt>
                <c:pt idx="1">
                  <c:v>0.14074835999999999</c:v>
                </c:pt>
                <c:pt idx="2">
                  <c:v>0.56358262200000009</c:v>
                </c:pt>
                <c:pt idx="3">
                  <c:v>0.76446032100000005</c:v>
                </c:pt>
                <c:pt idx="4">
                  <c:v>0.93577324039999998</c:v>
                </c:pt>
                <c:pt idx="5">
                  <c:v>0.98805994750000004</c:v>
                </c:pt>
                <c:pt idx="6">
                  <c:v>0.99683474599999999</c:v>
                </c:pt>
                <c:pt idx="7">
                  <c:v>0.99948817499999998</c:v>
                </c:pt>
                <c:pt idx="8">
                  <c:v>0.9997950201000001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1.0000000192</c:v>
                </c:pt>
                <c:pt idx="14">
                  <c:v>0.99999998570000004</c:v>
                </c:pt>
                <c:pt idx="15">
                  <c:v>1.0000000500000001</c:v>
                </c:pt>
                <c:pt idx="16">
                  <c:v>0.99999999000000006</c:v>
                </c:pt>
                <c:pt idx="17">
                  <c:v>1.0000000149999999</c:v>
                </c:pt>
                <c:pt idx="18">
                  <c:v>1.0000000330000001</c:v>
                </c:pt>
                <c:pt idx="19">
                  <c:v>1.000000032</c:v>
                </c:pt>
                <c:pt idx="20">
                  <c:v>1.0000000469999999</c:v>
                </c:pt>
                <c:pt idx="21">
                  <c:v>0.99999996800000002</c:v>
                </c:pt>
                <c:pt idx="22">
                  <c:v>0.99999995799999997</c:v>
                </c:pt>
                <c:pt idx="23">
                  <c:v>0.99999995600000002</c:v>
                </c:pt>
                <c:pt idx="24">
                  <c:v>1.0000000120000001</c:v>
                </c:pt>
                <c:pt idx="25">
                  <c:v>1.000000027</c:v>
                </c:pt>
                <c:pt idx="26">
                  <c:v>0.99999995500000005</c:v>
                </c:pt>
                <c:pt idx="27">
                  <c:v>0.99999997959999998</c:v>
                </c:pt>
                <c:pt idx="28">
                  <c:v>1.0000000381</c:v>
                </c:pt>
                <c:pt idx="29">
                  <c:v>0.99999997930000006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4CF-40EE-8B47-5ED540E1771E}"/>
            </c:ext>
          </c:extLst>
        </c:ser>
        <c:ser>
          <c:idx val="12"/>
          <c:order val="12"/>
          <c:tx>
            <c:v>PD21-18LPM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33CC"/>
              </a:solidFill>
              <a:ln>
                <a:solidFill>
                  <a:srgbClr val="FF33CC"/>
                </a:solidFill>
              </a:ln>
            </c:spPr>
          </c:marker>
          <c:xVal>
            <c:numRef>
              <c:f>'PD21-18LPM'!$B$89:$AE$89</c:f>
              <c:numCache>
                <c:formatCode>General</c:formatCode>
                <c:ptCount val="30"/>
                <c:pt idx="0">
                  <c:v>3.0672041335250269E-4</c:v>
                </c:pt>
                <c:pt idx="1">
                  <c:v>1.1382695686243485E-3</c:v>
                </c:pt>
                <c:pt idx="2">
                  <c:v>2.4946474658155385E-3</c:v>
                </c:pt>
                <c:pt idx="3">
                  <c:v>4.3758541049260715E-3</c:v>
                </c:pt>
                <c:pt idx="4">
                  <c:v>6.7818894859559492E-3</c:v>
                </c:pt>
                <c:pt idx="5">
                  <c:v>9.7127536089051687E-3</c:v>
                </c:pt>
                <c:pt idx="6">
                  <c:v>1.3168446473773727E-2</c:v>
                </c:pt>
                <c:pt idx="7">
                  <c:v>1.7148968080561634E-2</c:v>
                </c:pt>
                <c:pt idx="8">
                  <c:v>2.1654318429268883E-2</c:v>
                </c:pt>
                <c:pt idx="9">
                  <c:v>2.6684497519895479E-2</c:v>
                </c:pt>
                <c:pt idx="10">
                  <c:v>3.2239505352441418E-2</c:v>
                </c:pt>
                <c:pt idx="11">
                  <c:v>3.8319341926906704E-2</c:v>
                </c:pt>
                <c:pt idx="12">
                  <c:v>4.4924007243291313E-2</c:v>
                </c:pt>
                <c:pt idx="13">
                  <c:v>5.2053501301595285E-2</c:v>
                </c:pt>
                <c:pt idx="14">
                  <c:v>5.9707824101818581E-2</c:v>
                </c:pt>
                <c:pt idx="15">
                  <c:v>6.7886975643961248E-2</c:v>
                </c:pt>
                <c:pt idx="16">
                  <c:v>7.659095592802323E-2</c:v>
                </c:pt>
                <c:pt idx="17">
                  <c:v>8.5819764954004576E-2</c:v>
                </c:pt>
                <c:pt idx="18">
                  <c:v>9.5573402721905287E-2</c:v>
                </c:pt>
                <c:pt idx="19">
                  <c:v>0.10585186923172532</c:v>
                </c:pt>
                <c:pt idx="20">
                  <c:v>0.11665516448346468</c:v>
                </c:pt>
                <c:pt idx="21">
                  <c:v>0.12798328847712337</c:v>
                </c:pt>
                <c:pt idx="22">
                  <c:v>0.13983624121270144</c:v>
                </c:pt>
                <c:pt idx="23">
                  <c:v>0.15221402269019885</c:v>
                </c:pt>
                <c:pt idx="24">
                  <c:v>0.16511663290961559</c:v>
                </c:pt>
                <c:pt idx="25">
                  <c:v>0.17854407187095164</c:v>
                </c:pt>
                <c:pt idx="26">
                  <c:v>0.19249633957420709</c:v>
                </c:pt>
                <c:pt idx="27">
                  <c:v>0.20697343601938187</c:v>
                </c:pt>
                <c:pt idx="28">
                  <c:v>0.22197536120647596</c:v>
                </c:pt>
                <c:pt idx="29">
                  <c:v>0.23750211513548941</c:v>
                </c:pt>
              </c:numCache>
            </c:numRef>
          </c:xVal>
          <c:yVal>
            <c:numRef>
              <c:f>'PD21-18LPM'!$B$18:$AE$18</c:f>
              <c:numCache>
                <c:formatCode>0.00%</c:formatCode>
                <c:ptCount val="30"/>
                <c:pt idx="0">
                  <c:v>1.3397421600000001E-2</c:v>
                </c:pt>
                <c:pt idx="1">
                  <c:v>1.3647011299999999E-2</c:v>
                </c:pt>
                <c:pt idx="2">
                  <c:v>1.8933227699999999E-2</c:v>
                </c:pt>
                <c:pt idx="3">
                  <c:v>3.8477235600000007E-2</c:v>
                </c:pt>
                <c:pt idx="4">
                  <c:v>0.114060251</c:v>
                </c:pt>
                <c:pt idx="5">
                  <c:v>0.28763158399999994</c:v>
                </c:pt>
                <c:pt idx="6">
                  <c:v>0.51469827499999998</c:v>
                </c:pt>
                <c:pt idx="7">
                  <c:v>0.70498326100000019</c:v>
                </c:pt>
                <c:pt idx="8">
                  <c:v>0.82976029799999984</c:v>
                </c:pt>
                <c:pt idx="9">
                  <c:v>0.8981728873</c:v>
                </c:pt>
                <c:pt idx="10">
                  <c:v>0.95080545820000006</c:v>
                </c:pt>
                <c:pt idx="11">
                  <c:v>0.98211937789999992</c:v>
                </c:pt>
                <c:pt idx="12">
                  <c:v>0.99275120100000003</c:v>
                </c:pt>
                <c:pt idx="13">
                  <c:v>0.99772904300000009</c:v>
                </c:pt>
                <c:pt idx="14">
                  <c:v>0.99838210299999997</c:v>
                </c:pt>
                <c:pt idx="15">
                  <c:v>0.99858334699999995</c:v>
                </c:pt>
                <c:pt idx="16">
                  <c:v>0.99939623799999999</c:v>
                </c:pt>
                <c:pt idx="17">
                  <c:v>0.99950550999999999</c:v>
                </c:pt>
                <c:pt idx="18">
                  <c:v>0.99987317580000001</c:v>
                </c:pt>
                <c:pt idx="19">
                  <c:v>0.99986951999999996</c:v>
                </c:pt>
                <c:pt idx="20">
                  <c:v>1.0000000469999999</c:v>
                </c:pt>
                <c:pt idx="21">
                  <c:v>1</c:v>
                </c:pt>
                <c:pt idx="22">
                  <c:v>0.9999999517</c:v>
                </c:pt>
                <c:pt idx="23">
                  <c:v>0.99999996000000002</c:v>
                </c:pt>
                <c:pt idx="24">
                  <c:v>0.99999998000000001</c:v>
                </c:pt>
                <c:pt idx="25">
                  <c:v>0.99999996000000002</c:v>
                </c:pt>
                <c:pt idx="26">
                  <c:v>1.000000021</c:v>
                </c:pt>
                <c:pt idx="27">
                  <c:v>0.99999997699999998</c:v>
                </c:pt>
                <c:pt idx="28">
                  <c:v>1.000000032</c:v>
                </c:pt>
                <c:pt idx="29">
                  <c:v>1.000000029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34CF-40EE-8B47-5ED540E1771E}"/>
            </c:ext>
          </c:extLst>
        </c:ser>
        <c:ser>
          <c:idx val="13"/>
          <c:order val="13"/>
          <c:tx>
            <c:v>PD21-45LPM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33CC"/>
                </a:solidFill>
              </a:ln>
            </c:spPr>
          </c:marker>
          <c:xVal>
            <c:numRef>
              <c:f>'PD21-45LPM'!$B$89:$AE$89</c:f>
              <c:numCache>
                <c:formatCode>General</c:formatCode>
                <c:ptCount val="30"/>
                <c:pt idx="0">
                  <c:v>7.6680103338125675E-4</c:v>
                </c:pt>
                <c:pt idx="1">
                  <c:v>2.8456739215608718E-3</c:v>
                </c:pt>
                <c:pt idx="2">
                  <c:v>6.2366186645388469E-3</c:v>
                </c:pt>
                <c:pt idx="3">
                  <c:v>1.093963526231518E-2</c:v>
                </c:pt>
                <c:pt idx="4">
                  <c:v>1.6954723714889871E-2</c:v>
                </c:pt>
                <c:pt idx="5">
                  <c:v>2.4281884022262921E-2</c:v>
                </c:pt>
                <c:pt idx="6">
                  <c:v>3.2921116184434322E-2</c:v>
                </c:pt>
                <c:pt idx="7">
                  <c:v>4.2872420201404089E-2</c:v>
                </c:pt>
                <c:pt idx="8">
                  <c:v>5.4135796073172225E-2</c:v>
                </c:pt>
                <c:pt idx="9">
                  <c:v>6.6711243799738709E-2</c:v>
                </c:pt>
                <c:pt idx="10">
                  <c:v>8.0598763381103541E-2</c:v>
                </c:pt>
                <c:pt idx="11">
                  <c:v>9.5798354817266757E-2</c:v>
                </c:pt>
                <c:pt idx="12">
                  <c:v>0.1123100181082283</c:v>
                </c:pt>
                <c:pt idx="13">
                  <c:v>0.13013375325398821</c:v>
                </c:pt>
                <c:pt idx="14">
                  <c:v>0.14926956025454646</c:v>
                </c:pt>
                <c:pt idx="15">
                  <c:v>0.16971743910990314</c:v>
                </c:pt>
                <c:pt idx="16">
                  <c:v>0.1914773898200581</c:v>
                </c:pt>
                <c:pt idx="17">
                  <c:v>0.21454941238501149</c:v>
                </c:pt>
                <c:pt idx="18">
                  <c:v>0.23893350680476322</c:v>
                </c:pt>
                <c:pt idx="19">
                  <c:v>0.26462967307931334</c:v>
                </c:pt>
                <c:pt idx="20">
                  <c:v>0.29163791120866167</c:v>
                </c:pt>
                <c:pt idx="21">
                  <c:v>0.31995822119280848</c:v>
                </c:pt>
                <c:pt idx="22">
                  <c:v>0.3495906030317536</c:v>
                </c:pt>
                <c:pt idx="23">
                  <c:v>0.38053505672549715</c:v>
                </c:pt>
                <c:pt idx="24">
                  <c:v>0.412791582274039</c:v>
                </c:pt>
                <c:pt idx="25">
                  <c:v>0.44636017967737923</c:v>
                </c:pt>
                <c:pt idx="26">
                  <c:v>0.48124084893551777</c:v>
                </c:pt>
                <c:pt idx="27">
                  <c:v>0.51743359004845468</c:v>
                </c:pt>
                <c:pt idx="28">
                  <c:v>0.55493840301619002</c:v>
                </c:pt>
                <c:pt idx="29">
                  <c:v>0.59375528783872356</c:v>
                </c:pt>
              </c:numCache>
            </c:numRef>
          </c:xVal>
          <c:yVal>
            <c:numRef>
              <c:f>'PD21-45LPM'!$B$18:$AE$18</c:f>
              <c:numCache>
                <c:formatCode>0.00%</c:formatCode>
                <c:ptCount val="30"/>
                <c:pt idx="0">
                  <c:v>2.6058300399999998E-2</c:v>
                </c:pt>
                <c:pt idx="1">
                  <c:v>4.6835051699999998E-2</c:v>
                </c:pt>
                <c:pt idx="2">
                  <c:v>0.18007352200000001</c:v>
                </c:pt>
                <c:pt idx="3">
                  <c:v>0.50927624000000005</c:v>
                </c:pt>
                <c:pt idx="4">
                  <c:v>0.78122775709999992</c:v>
                </c:pt>
                <c:pt idx="5">
                  <c:v>0.90258807100000016</c:v>
                </c:pt>
                <c:pt idx="6">
                  <c:v>0.94989282450000001</c:v>
                </c:pt>
                <c:pt idx="7">
                  <c:v>0.98701291790000001</c:v>
                </c:pt>
                <c:pt idx="8">
                  <c:v>0.99764026169999998</c:v>
                </c:pt>
                <c:pt idx="9">
                  <c:v>0.99855455839999996</c:v>
                </c:pt>
                <c:pt idx="10">
                  <c:v>0.99906517790000005</c:v>
                </c:pt>
                <c:pt idx="11">
                  <c:v>1</c:v>
                </c:pt>
                <c:pt idx="12">
                  <c:v>1.00000003</c:v>
                </c:pt>
                <c:pt idx="13">
                  <c:v>0.99999996999999996</c:v>
                </c:pt>
                <c:pt idx="14">
                  <c:v>0.9999999718</c:v>
                </c:pt>
                <c:pt idx="15">
                  <c:v>0.99999997900000004</c:v>
                </c:pt>
                <c:pt idx="16">
                  <c:v>1.00000003</c:v>
                </c:pt>
                <c:pt idx="17">
                  <c:v>1.0000000099999999</c:v>
                </c:pt>
                <c:pt idx="18">
                  <c:v>1.00000004</c:v>
                </c:pt>
                <c:pt idx="19">
                  <c:v>1.0000000089999999</c:v>
                </c:pt>
                <c:pt idx="20">
                  <c:v>0.999999996</c:v>
                </c:pt>
                <c:pt idx="21">
                  <c:v>0.99999997499999993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0.99999997600000001</c:v>
                </c:pt>
                <c:pt idx="27">
                  <c:v>1.0000000214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34CF-40EE-8B47-5ED540E1771E}"/>
            </c:ext>
          </c:extLst>
        </c:ser>
        <c:ser>
          <c:idx val="14"/>
          <c:order val="14"/>
          <c:tx>
            <c:v>PD09-18LPM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'PD09-18LPM'!$B$90:$AE$90</c:f>
              <c:numCache>
                <c:formatCode>General</c:formatCode>
                <c:ptCount val="30"/>
                <c:pt idx="0">
                  <c:v>8.0733439118543945E-4</c:v>
                </c:pt>
                <c:pt idx="1">
                  <c:v>2.9960971920513124E-3</c:v>
                </c:pt>
                <c:pt idx="2">
                  <c:v>6.5662884025976219E-3</c:v>
                </c:pt>
                <c:pt idx="3">
                  <c:v>1.1517908022824364E-2</c:v>
                </c:pt>
                <c:pt idx="4">
                  <c:v>1.7850956052731546E-2</c:v>
                </c:pt>
                <c:pt idx="5">
                  <c:v>2.5565432492319157E-2</c:v>
                </c:pt>
                <c:pt idx="6">
                  <c:v>3.4661337341587189E-2</c:v>
                </c:pt>
                <c:pt idx="7">
                  <c:v>4.5138670600535669E-2</c:v>
                </c:pt>
                <c:pt idx="8">
                  <c:v>5.699743226916458E-2</c:v>
                </c:pt>
                <c:pt idx="9">
                  <c:v>7.0237622347473938E-2</c:v>
                </c:pt>
                <c:pt idx="10">
                  <c:v>8.4859240835463715E-2</c:v>
                </c:pt>
                <c:pt idx="11">
                  <c:v>0.10086228773313395</c:v>
                </c:pt>
                <c:pt idx="12">
                  <c:v>0.11824676304048456</c:v>
                </c:pt>
                <c:pt idx="13">
                  <c:v>0.13701266675751567</c:v>
                </c:pt>
                <c:pt idx="14">
                  <c:v>0.15715999888422716</c:v>
                </c:pt>
                <c:pt idx="15">
                  <c:v>0.17868875942061913</c:v>
                </c:pt>
                <c:pt idx="16">
                  <c:v>0.20159894836669148</c:v>
                </c:pt>
                <c:pt idx="17">
                  <c:v>0.22589056572244434</c:v>
                </c:pt>
                <c:pt idx="18">
                  <c:v>0.25156361148787765</c:v>
                </c:pt>
                <c:pt idx="19">
                  <c:v>0.27861808566299134</c:v>
                </c:pt>
                <c:pt idx="20">
                  <c:v>0.30705398824778546</c:v>
                </c:pt>
                <c:pt idx="21">
                  <c:v>0.33687131924225994</c:v>
                </c:pt>
                <c:pt idx="22">
                  <c:v>0.36807007864641494</c:v>
                </c:pt>
                <c:pt idx="23">
                  <c:v>0.40065026646025043</c:v>
                </c:pt>
                <c:pt idx="24">
                  <c:v>0.43461188268376627</c:v>
                </c:pt>
                <c:pt idx="25">
                  <c:v>0.46995492731696248</c:v>
                </c:pt>
                <c:pt idx="26">
                  <c:v>0.50667940035983927</c:v>
                </c:pt>
                <c:pt idx="27">
                  <c:v>0.54478530181239637</c:v>
                </c:pt>
                <c:pt idx="28">
                  <c:v>0.58427263167463395</c:v>
                </c:pt>
                <c:pt idx="29">
                  <c:v>0.625141389946552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34CF-40EE-8B47-5ED540E1771E}"/>
            </c:ext>
          </c:extLst>
        </c:ser>
        <c:ser>
          <c:idx val="15"/>
          <c:order val="15"/>
          <c:tx>
            <c:v>PD09-45LPM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rgbClr val="00B0F0"/>
                </a:solidFill>
              </a:ln>
            </c:spPr>
          </c:marker>
          <c:xVal>
            <c:numRef>
              <c:f>'PD09-45LPM'!$B$90:$AE$90</c:f>
              <c:numCache>
                <c:formatCode>General</c:formatCode>
                <c:ptCount val="30"/>
                <c:pt idx="0">
                  <c:v>2.0183359779635986E-3</c:v>
                </c:pt>
                <c:pt idx="1">
                  <c:v>7.4902429801282826E-3</c:v>
                </c:pt>
                <c:pt idx="2">
                  <c:v>1.6415721006494056E-2</c:v>
                </c:pt>
                <c:pt idx="3">
                  <c:v>2.8794770057060912E-2</c:v>
                </c:pt>
                <c:pt idx="4">
                  <c:v>4.4627390131828856E-2</c:v>
                </c:pt>
                <c:pt idx="5">
                  <c:v>6.3913581230797892E-2</c:v>
                </c:pt>
                <c:pt idx="6">
                  <c:v>8.6653343353967988E-2</c:v>
                </c:pt>
                <c:pt idx="7">
                  <c:v>0.11284667650133919</c:v>
                </c:pt>
                <c:pt idx="8">
                  <c:v>0.14249358067291149</c:v>
                </c:pt>
                <c:pt idx="9">
                  <c:v>0.17559405586868487</c:v>
                </c:pt>
                <c:pt idx="10">
                  <c:v>0.21214810208865931</c:v>
                </c:pt>
                <c:pt idx="11">
                  <c:v>0.25215571933283487</c:v>
                </c:pt>
                <c:pt idx="12">
                  <c:v>0.29561690760121145</c:v>
                </c:pt>
                <c:pt idx="13">
                  <c:v>0.34253166689378917</c:v>
                </c:pt>
                <c:pt idx="14">
                  <c:v>0.39289999721056795</c:v>
                </c:pt>
                <c:pt idx="15">
                  <c:v>0.44672189855154787</c:v>
                </c:pt>
                <c:pt idx="16">
                  <c:v>0.5039973709167288</c:v>
                </c:pt>
                <c:pt idx="17">
                  <c:v>0.56472641430611092</c:v>
                </c:pt>
                <c:pt idx="18">
                  <c:v>0.62890902871969412</c:v>
                </c:pt>
                <c:pt idx="19">
                  <c:v>0.6965452141574785</c:v>
                </c:pt>
                <c:pt idx="20">
                  <c:v>0.76763497061946362</c:v>
                </c:pt>
                <c:pt idx="21">
                  <c:v>0.84217829810564993</c:v>
                </c:pt>
                <c:pt idx="22">
                  <c:v>0.92017519661603753</c:v>
                </c:pt>
                <c:pt idx="23">
                  <c:v>1.0016256661506262</c:v>
                </c:pt>
                <c:pt idx="24">
                  <c:v>1.0865297067094157</c:v>
                </c:pt>
                <c:pt idx="25">
                  <c:v>1.1748873182924064</c:v>
                </c:pt>
                <c:pt idx="26">
                  <c:v>1.2666985008995983</c:v>
                </c:pt>
                <c:pt idx="27">
                  <c:v>1.3619632545309912</c:v>
                </c:pt>
                <c:pt idx="28">
                  <c:v>1.4606815791865853</c:v>
                </c:pt>
                <c:pt idx="29">
                  <c:v>1.56285347486638</c:v>
                </c:pt>
              </c:numCache>
            </c:numRef>
          </c:xVal>
          <c:yVal>
            <c:numRef>
              <c:f>'PD09-45LPM'!$B$18:$AE$18</c:f>
              <c:numCache>
                <c:formatCode>0.00%</c:formatCode>
                <c:ptCount val="30"/>
                <c:pt idx="0">
                  <c:v>3.2522011000000003E-2</c:v>
                </c:pt>
                <c:pt idx="1">
                  <c:v>9.2700953999999988E-2</c:v>
                </c:pt>
                <c:pt idx="2">
                  <c:v>0.34952352199999998</c:v>
                </c:pt>
                <c:pt idx="3">
                  <c:v>0.64212036599999989</c:v>
                </c:pt>
                <c:pt idx="4">
                  <c:v>0.89426322999999996</c:v>
                </c:pt>
                <c:pt idx="5">
                  <c:v>0.98629429300000004</c:v>
                </c:pt>
                <c:pt idx="6">
                  <c:v>0.99877168920000003</c:v>
                </c:pt>
                <c:pt idx="7">
                  <c:v>0.9982585222</c:v>
                </c:pt>
                <c:pt idx="8">
                  <c:v>1.0000000309999999</c:v>
                </c:pt>
                <c:pt idx="9">
                  <c:v>0.99999997469999991</c:v>
                </c:pt>
                <c:pt idx="10">
                  <c:v>0.99999994999999997</c:v>
                </c:pt>
                <c:pt idx="11">
                  <c:v>1.0000000499999999</c:v>
                </c:pt>
                <c:pt idx="12">
                  <c:v>0.99999998000000001</c:v>
                </c:pt>
                <c:pt idx="13">
                  <c:v>1.0000000200000001</c:v>
                </c:pt>
                <c:pt idx="14">
                  <c:v>0.99999996000000002</c:v>
                </c:pt>
                <c:pt idx="15">
                  <c:v>1.000000032</c:v>
                </c:pt>
                <c:pt idx="16">
                  <c:v>0.999999953</c:v>
                </c:pt>
                <c:pt idx="17">
                  <c:v>0.99999998099999998</c:v>
                </c:pt>
                <c:pt idx="18">
                  <c:v>0.9999999853999999</c:v>
                </c:pt>
                <c:pt idx="19">
                  <c:v>1.0000000008999999</c:v>
                </c:pt>
                <c:pt idx="20">
                  <c:v>1.0000000236</c:v>
                </c:pt>
                <c:pt idx="21">
                  <c:v>0.99999997630000004</c:v>
                </c:pt>
                <c:pt idx="22">
                  <c:v>1</c:v>
                </c:pt>
                <c:pt idx="23">
                  <c:v>1.0000000115000001</c:v>
                </c:pt>
                <c:pt idx="24">
                  <c:v>1</c:v>
                </c:pt>
                <c:pt idx="25">
                  <c:v>0.99999998280000002</c:v>
                </c:pt>
                <c:pt idx="26">
                  <c:v>1</c:v>
                </c:pt>
                <c:pt idx="27">
                  <c:v>1</c:v>
                </c:pt>
                <c:pt idx="28">
                  <c:v>0.99999999070000001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34CF-40EE-8B47-5ED540E17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 based on dc=root of average cross-sectional area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PD01_18LPM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'PD01-18LPM'!$B$90:$AE$90</c:f>
              <c:numCache>
                <c:formatCode>0.00E+00</c:formatCode>
                <c:ptCount val="30"/>
                <c:pt idx="0">
                  <c:v>1.1300064926884766E-3</c:v>
                </c:pt>
                <c:pt idx="1">
                  <c:v>4.193565041583921E-3</c:v>
                </c:pt>
                <c:pt idx="2">
                  <c:v>9.190675646686337E-3</c:v>
                </c:pt>
                <c:pt idx="3">
                  <c:v>1.6121338307995718E-2</c:v>
                </c:pt>
                <c:pt idx="4">
                  <c:v>2.4985553025512076E-2</c:v>
                </c:pt>
                <c:pt idx="5">
                  <c:v>3.5783319799235394E-2</c:v>
                </c:pt>
                <c:pt idx="6">
                  <c:v>4.851463862916567E-2</c:v>
                </c:pt>
                <c:pt idx="7">
                  <c:v>6.3179509515302934E-2</c:v>
                </c:pt>
                <c:pt idx="8">
                  <c:v>7.9777932457647152E-2</c:v>
                </c:pt>
                <c:pt idx="9">
                  <c:v>9.8309907456198359E-2</c:v>
                </c:pt>
                <c:pt idx="10">
                  <c:v>0.11877543451095651</c:v>
                </c:pt>
                <c:pt idx="11">
                  <c:v>0.14117451362192168</c:v>
                </c:pt>
                <c:pt idx="12">
                  <c:v>0.16550714478909373</c:v>
                </c:pt>
                <c:pt idx="13">
                  <c:v>0.19177332801247282</c:v>
                </c:pt>
                <c:pt idx="14">
                  <c:v>0.21997306329205882</c:v>
                </c:pt>
                <c:pt idx="15">
                  <c:v>0.25010635062785186</c:v>
                </c:pt>
                <c:pt idx="16">
                  <c:v>0.28217319001985181</c:v>
                </c:pt>
                <c:pt idx="17">
                  <c:v>0.31617358146805874</c:v>
                </c:pt>
                <c:pt idx="18">
                  <c:v>0.35210752497247277</c:v>
                </c:pt>
                <c:pt idx="19">
                  <c:v>0.38997502053309369</c:v>
                </c:pt>
                <c:pt idx="20">
                  <c:v>0.42977606814992148</c:v>
                </c:pt>
                <c:pt idx="21">
                  <c:v>0.4715106678229562</c:v>
                </c:pt>
                <c:pt idx="22">
                  <c:v>0.51517881955219802</c:v>
                </c:pt>
                <c:pt idx="23">
                  <c:v>0.56078052333764683</c:v>
                </c:pt>
                <c:pt idx="24">
                  <c:v>0.60831577917930246</c:v>
                </c:pt>
                <c:pt idx="25">
                  <c:v>0.65778458707716514</c:v>
                </c:pt>
                <c:pt idx="26">
                  <c:v>0.70918694703123486</c:v>
                </c:pt>
                <c:pt idx="27">
                  <c:v>0.76252285904151151</c:v>
                </c:pt>
                <c:pt idx="28">
                  <c:v>0.81779232310799499</c:v>
                </c:pt>
                <c:pt idx="29">
                  <c:v>0.87499533923068562</c:v>
                </c:pt>
              </c:numCache>
            </c:numRef>
          </c:xVal>
          <c:yVal>
            <c:numRef>
              <c:f>'PD01-18LPM'!$B$18:$AE$18</c:f>
              <c:numCache>
                <c:formatCode>0.00%</c:formatCode>
                <c:ptCount val="30"/>
                <c:pt idx="0">
                  <c:v>2.5625258000000002E-3</c:v>
                </c:pt>
                <c:pt idx="1">
                  <c:v>3.9909946000000005E-3</c:v>
                </c:pt>
                <c:pt idx="2">
                  <c:v>5.1145658999999996E-3</c:v>
                </c:pt>
                <c:pt idx="3">
                  <c:v>9.6203056999999998E-3</c:v>
                </c:pt>
                <c:pt idx="4">
                  <c:v>1.48565561E-2</c:v>
                </c:pt>
                <c:pt idx="5">
                  <c:v>2.3188999999999998E-2</c:v>
                </c:pt>
                <c:pt idx="6">
                  <c:v>3.8801069000000001E-2</c:v>
                </c:pt>
                <c:pt idx="7">
                  <c:v>6.1992392E-2</c:v>
                </c:pt>
                <c:pt idx="8">
                  <c:v>0.10590651399999999</c:v>
                </c:pt>
                <c:pt idx="9">
                  <c:v>0.20714138000000001</c:v>
                </c:pt>
                <c:pt idx="10">
                  <c:v>0.32812181999999995</c:v>
                </c:pt>
                <c:pt idx="11">
                  <c:v>0.44697054000000003</c:v>
                </c:pt>
                <c:pt idx="12">
                  <c:v>0.54627822000000004</c:v>
                </c:pt>
                <c:pt idx="13">
                  <c:v>0.61700159999999993</c:v>
                </c:pt>
                <c:pt idx="14">
                  <c:v>0.70410587999999996</c:v>
                </c:pt>
                <c:pt idx="15">
                  <c:v>0.77620919999999993</c:v>
                </c:pt>
                <c:pt idx="16">
                  <c:v>0.85263915000000001</c:v>
                </c:pt>
                <c:pt idx="17">
                  <c:v>0.89490581999999996</c:v>
                </c:pt>
                <c:pt idx="18">
                  <c:v>0.93135230000000002</c:v>
                </c:pt>
                <c:pt idx="19">
                  <c:v>0.95222735000000003</c:v>
                </c:pt>
                <c:pt idx="20">
                  <c:v>0.96949691999999998</c:v>
                </c:pt>
                <c:pt idx="21">
                  <c:v>0.98744061999999999</c:v>
                </c:pt>
                <c:pt idx="22">
                  <c:v>0.99274207899999989</c:v>
                </c:pt>
                <c:pt idx="23">
                  <c:v>0.99492773299999993</c:v>
                </c:pt>
                <c:pt idx="24">
                  <c:v>0.99585020399999991</c:v>
                </c:pt>
                <c:pt idx="25">
                  <c:v>0.99800464099999997</c:v>
                </c:pt>
                <c:pt idx="26">
                  <c:v>0.99909676699999994</c:v>
                </c:pt>
                <c:pt idx="27">
                  <c:v>0.99988489000000003</c:v>
                </c:pt>
                <c:pt idx="28">
                  <c:v>0.99988261080000007</c:v>
                </c:pt>
                <c:pt idx="29">
                  <c:v>0.99999996099999999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A-4DEB-9B51-23B7471319B8}"/>
            </c:ext>
          </c:extLst>
        </c:ser>
        <c:ser>
          <c:idx val="1"/>
          <c:order val="1"/>
          <c:tx>
            <c:v>PD01-45LPM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0000"/>
                </a:solidFill>
              </a:ln>
            </c:spPr>
          </c:marker>
          <c:xVal>
            <c:numRef>
              <c:f>PD01_45LPM!$B$90:$AE$90</c:f>
              <c:numCache>
                <c:formatCode>0.00E+00</c:formatCode>
                <c:ptCount val="30"/>
                <c:pt idx="0">
                  <c:v>2.8250162317211918E-3</c:v>
                </c:pt>
                <c:pt idx="1">
                  <c:v>1.0483912603959804E-2</c:v>
                </c:pt>
                <c:pt idx="2">
                  <c:v>2.2976689116715847E-2</c:v>
                </c:pt>
                <c:pt idx="3">
                  <c:v>4.0303345769989299E-2</c:v>
                </c:pt>
                <c:pt idx="4">
                  <c:v>6.2463882563780188E-2</c:v>
                </c:pt>
                <c:pt idx="5">
                  <c:v>8.9458299498088492E-2</c:v>
                </c:pt>
                <c:pt idx="6">
                  <c:v>0.1212865965729142</c:v>
                </c:pt>
                <c:pt idx="7">
                  <c:v>0.15794877378825734</c:v>
                </c:pt>
                <c:pt idx="8">
                  <c:v>0.19944483114411793</c:v>
                </c:pt>
                <c:pt idx="9">
                  <c:v>0.24577476864049591</c:v>
                </c:pt>
                <c:pt idx="10">
                  <c:v>0.29693858627739134</c:v>
                </c:pt>
                <c:pt idx="11">
                  <c:v>0.35293628405480421</c:v>
                </c:pt>
                <c:pt idx="12">
                  <c:v>0.41376786197273441</c:v>
                </c:pt>
                <c:pt idx="13">
                  <c:v>0.47943332003118205</c:v>
                </c:pt>
                <c:pt idx="14">
                  <c:v>0.54993265823014714</c:v>
                </c:pt>
                <c:pt idx="15">
                  <c:v>0.62526587656962973</c:v>
                </c:pt>
                <c:pt idx="16">
                  <c:v>0.70543297504962954</c:v>
                </c:pt>
                <c:pt idx="17">
                  <c:v>0.79043395367014702</c:v>
                </c:pt>
                <c:pt idx="18">
                  <c:v>0.88026881243118194</c:v>
                </c:pt>
                <c:pt idx="19">
                  <c:v>0.9749375513327343</c:v>
                </c:pt>
                <c:pt idx="20">
                  <c:v>1.0744401703748037</c:v>
                </c:pt>
                <c:pt idx="21">
                  <c:v>1.1787766695573907</c:v>
                </c:pt>
                <c:pt idx="22">
                  <c:v>1.2879470488804952</c:v>
                </c:pt>
                <c:pt idx="23">
                  <c:v>1.4019513083441171</c:v>
                </c:pt>
                <c:pt idx="24">
                  <c:v>1.5207894479482564</c:v>
                </c:pt>
                <c:pt idx="25">
                  <c:v>1.6444614676929132</c:v>
                </c:pt>
                <c:pt idx="26">
                  <c:v>1.7729673675780873</c:v>
                </c:pt>
                <c:pt idx="27">
                  <c:v>1.9063071476037787</c:v>
                </c:pt>
                <c:pt idx="28">
                  <c:v>2.0444808077699879</c:v>
                </c:pt>
                <c:pt idx="29">
                  <c:v>2.1874883480767142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FA-4DEB-9B51-23B7471319B8}"/>
            </c:ext>
          </c:extLst>
        </c:ser>
        <c:ser>
          <c:idx val="2"/>
          <c:order val="2"/>
          <c:tx>
            <c:v>PD07-18LPM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PD07_18LPM!$B$99:$AE$99</c:f>
              <c:numCache>
                <c:formatCode>0.00E+00</c:formatCode>
                <c:ptCount val="30"/>
                <c:pt idx="0">
                  <c:v>7.6878470330380897E-4</c:v>
                </c:pt>
                <c:pt idx="1">
                  <c:v>2.8530355154057574E-3</c:v>
                </c:pt>
                <c:pt idx="2">
                  <c:v>6.2527524363058477E-3</c:v>
                </c:pt>
                <c:pt idx="3">
                  <c:v>1.0967935466004075E-2</c:v>
                </c:pt>
                <c:pt idx="4">
                  <c:v>1.6998584604500447E-2</c:v>
                </c:pt>
                <c:pt idx="5">
                  <c:v>2.4344699851794958E-2</c:v>
                </c:pt>
                <c:pt idx="6">
                  <c:v>3.3006281207887594E-2</c:v>
                </c:pt>
                <c:pt idx="7">
                  <c:v>4.2983328672778383E-2</c:v>
                </c:pt>
                <c:pt idx="8">
                  <c:v>5.427584224646731E-2</c:v>
                </c:pt>
                <c:pt idx="9">
                  <c:v>6.6883821928954382E-2</c:v>
                </c:pt>
                <c:pt idx="10">
                  <c:v>8.0807267720239592E-2</c:v>
                </c:pt>
                <c:pt idx="11">
                  <c:v>9.6046179620322955E-2</c:v>
                </c:pt>
                <c:pt idx="12">
                  <c:v>0.11260055762920441</c:v>
                </c:pt>
                <c:pt idx="13">
                  <c:v>0.13047040174688404</c:v>
                </c:pt>
                <c:pt idx="14">
                  <c:v>0.14965571197336178</c:v>
                </c:pt>
                <c:pt idx="15">
                  <c:v>0.17015648830863772</c:v>
                </c:pt>
                <c:pt idx="16">
                  <c:v>0.19197273075271176</c:v>
                </c:pt>
                <c:pt idx="17">
                  <c:v>0.21510443930558396</c:v>
                </c:pt>
                <c:pt idx="18">
                  <c:v>0.23955161396725433</c:v>
                </c:pt>
                <c:pt idx="19">
                  <c:v>0.2653142547377228</c:v>
                </c:pt>
                <c:pt idx="20">
                  <c:v>0.29239236161698939</c:v>
                </c:pt>
                <c:pt idx="21">
                  <c:v>0.32078593460505406</c:v>
                </c:pt>
                <c:pt idx="22">
                  <c:v>0.35049497370191701</c:v>
                </c:pt>
                <c:pt idx="23">
                  <c:v>0.38151947890757804</c:v>
                </c:pt>
                <c:pt idx="24">
                  <c:v>0.41385945022203718</c:v>
                </c:pt>
                <c:pt idx="25">
                  <c:v>0.4475148876452944</c:v>
                </c:pt>
                <c:pt idx="26">
                  <c:v>0.48248579117734991</c:v>
                </c:pt>
                <c:pt idx="27">
                  <c:v>0.51877216081820354</c:v>
                </c:pt>
                <c:pt idx="28">
                  <c:v>0.55637399656785513</c:v>
                </c:pt>
                <c:pt idx="29">
                  <c:v>0.59529129842630502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AFA-4DEB-9B51-23B7471319B8}"/>
            </c:ext>
          </c:extLst>
        </c:ser>
        <c:ser>
          <c:idx val="3"/>
          <c:order val="3"/>
          <c:tx>
            <c:v>PD07-45LPM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7030A0"/>
                </a:solidFill>
              </a:ln>
            </c:spPr>
          </c:marker>
          <c:xVal>
            <c:numRef>
              <c:f>PD07_45LPM!$B$99:$AE$99</c:f>
              <c:numCache>
                <c:formatCode>0.00E+00</c:formatCode>
                <c:ptCount val="30"/>
                <c:pt idx="0">
                  <c:v>1.9219617582595225E-3</c:v>
                </c:pt>
                <c:pt idx="1">
                  <c:v>7.132588788514394E-3</c:v>
                </c:pt>
                <c:pt idx="2">
                  <c:v>1.5631881090764618E-2</c:v>
                </c:pt>
                <c:pt idx="3">
                  <c:v>2.7419838665010191E-2</c:v>
                </c:pt>
                <c:pt idx="4">
                  <c:v>4.2496461511251117E-2</c:v>
                </c:pt>
                <c:pt idx="5">
                  <c:v>6.0861749629487392E-2</c:v>
                </c:pt>
                <c:pt idx="6">
                  <c:v>8.2515703019719E-2</c:v>
                </c:pt>
                <c:pt idx="7">
                  <c:v>0.10745832168194597</c:v>
                </c:pt>
                <c:pt idx="8">
                  <c:v>0.1356896056161683</c:v>
                </c:pt>
                <c:pt idx="9">
                  <c:v>0.16720955482238598</c:v>
                </c:pt>
                <c:pt idx="10">
                  <c:v>0.20201816930059899</c:v>
                </c:pt>
                <c:pt idx="11">
                  <c:v>0.24011544905080739</c:v>
                </c:pt>
                <c:pt idx="12">
                  <c:v>0.28150139407301106</c:v>
                </c:pt>
                <c:pt idx="13">
                  <c:v>0.32617600436721012</c:v>
                </c:pt>
                <c:pt idx="14">
                  <c:v>0.37413927993340451</c:v>
                </c:pt>
                <c:pt idx="15">
                  <c:v>0.42539122077159436</c:v>
                </c:pt>
                <c:pt idx="16">
                  <c:v>0.47993182688177943</c:v>
                </c:pt>
                <c:pt idx="17">
                  <c:v>0.5377610982639599</c:v>
                </c:pt>
                <c:pt idx="18">
                  <c:v>0.59887903491813588</c:v>
                </c:pt>
                <c:pt idx="19">
                  <c:v>0.66328563684430708</c:v>
                </c:pt>
                <c:pt idx="20">
                  <c:v>0.73098090404247351</c:v>
                </c:pt>
                <c:pt idx="21">
                  <c:v>0.80196483651263528</c:v>
                </c:pt>
                <c:pt idx="22">
                  <c:v>0.87623743425479261</c:v>
                </c:pt>
                <c:pt idx="23">
                  <c:v>0.95379869726894517</c:v>
                </c:pt>
                <c:pt idx="24">
                  <c:v>1.0346486255550931</c:v>
                </c:pt>
                <c:pt idx="25">
                  <c:v>1.1187872191132364</c:v>
                </c:pt>
                <c:pt idx="26">
                  <c:v>1.206214477943375</c:v>
                </c:pt>
                <c:pt idx="27">
                  <c:v>1.2969304020455088</c:v>
                </c:pt>
                <c:pt idx="28">
                  <c:v>1.3909349914196383</c:v>
                </c:pt>
                <c:pt idx="29">
                  <c:v>1.4882282460657628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FA-4DEB-9B51-23B7471319B8}"/>
            </c:ext>
          </c:extLst>
        </c:ser>
        <c:ser>
          <c:idx val="4"/>
          <c:order val="4"/>
          <c:tx>
            <c:v>PD03-18LPM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PD03_18LPM!$B$96:$AE$96</c:f>
              <c:numCache>
                <c:formatCode>0.00E+00</c:formatCode>
                <c:ptCount val="30"/>
                <c:pt idx="0">
                  <c:v>1.934958447145498E-3</c:v>
                </c:pt>
                <c:pt idx="1">
                  <c:v>7.1808207770217326E-3</c:v>
                </c:pt>
                <c:pt idx="2">
                  <c:v>1.573758698962871E-2</c:v>
                </c:pt>
                <c:pt idx="3">
                  <c:v>2.760525708496642E-2</c:v>
                </c:pt>
                <c:pt idx="4">
                  <c:v>4.2783831063034884E-2</c:v>
                </c:pt>
                <c:pt idx="5">
                  <c:v>6.127330892383407E-2</c:v>
                </c:pt>
                <c:pt idx="6">
                  <c:v>8.3073690667363975E-2</c:v>
                </c:pt>
                <c:pt idx="7">
                  <c:v>0.10818497629362464</c:v>
                </c:pt>
                <c:pt idx="8">
                  <c:v>0.13660716580261603</c:v>
                </c:pt>
                <c:pt idx="9">
                  <c:v>0.1683402591943382</c:v>
                </c:pt>
                <c:pt idx="10">
                  <c:v>0.20338425646879107</c:v>
                </c:pt>
                <c:pt idx="11">
                  <c:v>0.24173915762597473</c:v>
                </c:pt>
                <c:pt idx="12">
                  <c:v>0.28340496266588899</c:v>
                </c:pt>
                <c:pt idx="13">
                  <c:v>0.3283816715885341</c:v>
                </c:pt>
                <c:pt idx="14">
                  <c:v>0.37666928439390984</c:v>
                </c:pt>
                <c:pt idx="15">
                  <c:v>0.42826780108201651</c:v>
                </c:pt>
                <c:pt idx="16">
                  <c:v>0.48317722165285376</c:v>
                </c:pt>
                <c:pt idx="17">
                  <c:v>0.54139754610642188</c:v>
                </c:pt>
                <c:pt idx="18">
                  <c:v>0.60292877444272075</c:v>
                </c:pt>
                <c:pt idx="19">
                  <c:v>0.66777090666175032</c:v>
                </c:pt>
                <c:pt idx="20">
                  <c:v>0.73592394276351047</c:v>
                </c:pt>
                <c:pt idx="21">
                  <c:v>0.80738788274800133</c:v>
                </c:pt>
                <c:pt idx="22">
                  <c:v>0.8821627266152231</c:v>
                </c:pt>
                <c:pt idx="23">
                  <c:v>0.96024847436517569</c:v>
                </c:pt>
                <c:pt idx="24">
                  <c:v>1.0416451259978587</c:v>
                </c:pt>
                <c:pt idx="25">
                  <c:v>1.1263526815132725</c:v>
                </c:pt>
                <c:pt idx="26">
                  <c:v>1.2143711409114175</c:v>
                </c:pt>
                <c:pt idx="27">
                  <c:v>1.3057005041922929</c:v>
                </c:pt>
                <c:pt idx="28">
                  <c:v>1.4003407713558989</c:v>
                </c:pt>
                <c:pt idx="29">
                  <c:v>1.4982919424022358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AFA-4DEB-9B51-23B7471319B8}"/>
            </c:ext>
          </c:extLst>
        </c:ser>
        <c:ser>
          <c:idx val="5"/>
          <c:order val="5"/>
          <c:tx>
            <c:v>PD03-45LPM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chemeClr val="accent6"/>
                </a:solidFill>
              </a:ln>
            </c:spPr>
          </c:marker>
          <c:xVal>
            <c:numRef>
              <c:f>PD03_45LPM!$B$96:$AE$96</c:f>
              <c:numCache>
                <c:formatCode>0.00E+00</c:formatCode>
                <c:ptCount val="30"/>
                <c:pt idx="0">
                  <c:v>4.8373961178637456E-3</c:v>
                </c:pt>
                <c:pt idx="1">
                  <c:v>1.7952051942554333E-2</c:v>
                </c:pt>
                <c:pt idx="2">
                  <c:v>3.9343967474071782E-2</c:v>
                </c:pt>
                <c:pt idx="3">
                  <c:v>6.9013142712416056E-2</c:v>
                </c:pt>
                <c:pt idx="4">
                  <c:v>0.10695957765758719</c:v>
                </c:pt>
                <c:pt idx="5">
                  <c:v>0.15318327230958517</c:v>
                </c:pt>
                <c:pt idx="6">
                  <c:v>0.20768422666840997</c:v>
                </c:pt>
                <c:pt idx="7">
                  <c:v>0.27046244073406162</c:v>
                </c:pt>
                <c:pt idx="8">
                  <c:v>0.34151791450654018</c:v>
                </c:pt>
                <c:pt idx="9">
                  <c:v>0.42085064798584554</c:v>
                </c:pt>
                <c:pt idx="10">
                  <c:v>0.50846064117197765</c:v>
                </c:pt>
                <c:pt idx="11">
                  <c:v>0.60434789406493683</c:v>
                </c:pt>
                <c:pt idx="12">
                  <c:v>0.70851240666472259</c:v>
                </c:pt>
                <c:pt idx="13">
                  <c:v>0.82095417897133527</c:v>
                </c:pt>
                <c:pt idx="14">
                  <c:v>0.94167321098477474</c:v>
                </c:pt>
                <c:pt idx="15">
                  <c:v>1.0706695027050415</c:v>
                </c:pt>
                <c:pt idx="16">
                  <c:v>1.2079430541321345</c:v>
                </c:pt>
                <c:pt idx="17">
                  <c:v>1.3534938652660549</c:v>
                </c:pt>
                <c:pt idx="18">
                  <c:v>1.507321936106802</c:v>
                </c:pt>
                <c:pt idx="19">
                  <c:v>1.6694272666543759</c:v>
                </c:pt>
                <c:pt idx="20">
                  <c:v>1.8398098569087762</c:v>
                </c:pt>
                <c:pt idx="21">
                  <c:v>2.0184697068700035</c:v>
                </c:pt>
                <c:pt idx="22">
                  <c:v>2.205406816538058</c:v>
                </c:pt>
                <c:pt idx="23">
                  <c:v>2.4006211859129394</c:v>
                </c:pt>
                <c:pt idx="24">
                  <c:v>2.6041128149946475</c:v>
                </c:pt>
                <c:pt idx="25">
                  <c:v>2.8158817037831825</c:v>
                </c:pt>
                <c:pt idx="26">
                  <c:v>3.0359278522785438</c:v>
                </c:pt>
                <c:pt idx="27">
                  <c:v>3.2642512604807323</c:v>
                </c:pt>
                <c:pt idx="28">
                  <c:v>3.5008519283897481</c:v>
                </c:pt>
                <c:pt idx="29">
                  <c:v>3.7457298560055894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AFA-4DEB-9B51-23B7471319B8}"/>
            </c:ext>
          </c:extLst>
        </c:ser>
        <c:ser>
          <c:idx val="6"/>
          <c:order val="6"/>
          <c:tx>
            <c:v>PD02-18LPM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PD02_18LPM!$B$99:$AE$99</c:f>
              <c:numCache>
                <c:formatCode>0.00E+00</c:formatCode>
                <c:ptCount val="30"/>
                <c:pt idx="0">
                  <c:v>1.8012003342989548E-3</c:v>
                </c:pt>
                <c:pt idx="1">
                  <c:v>6.6844312875003328E-3</c:v>
                </c:pt>
                <c:pt idx="2">
                  <c:v>1.4649692859604138E-2</c:v>
                </c:pt>
                <c:pt idx="3">
                  <c:v>2.5696985050610365E-2</c:v>
                </c:pt>
                <c:pt idx="4">
                  <c:v>3.9826307860519029E-2</c:v>
                </c:pt>
                <c:pt idx="5">
                  <c:v>5.7037661289330105E-2</c:v>
                </c:pt>
                <c:pt idx="6">
                  <c:v>7.7331045337043575E-2</c:v>
                </c:pt>
                <c:pt idx="7">
                  <c:v>0.1007064600036595</c:v>
                </c:pt>
                <c:pt idx="8">
                  <c:v>0.12716390528917784</c:v>
                </c:pt>
                <c:pt idx="9">
                  <c:v>0.15670338119359864</c:v>
                </c:pt>
                <c:pt idx="10">
                  <c:v>0.18932488771692182</c:v>
                </c:pt>
                <c:pt idx="11">
                  <c:v>0.22502842485914748</c:v>
                </c:pt>
                <c:pt idx="12">
                  <c:v>0.26381399262027544</c:v>
                </c:pt>
                <c:pt idx="13">
                  <c:v>0.30568159100030595</c:v>
                </c:pt>
                <c:pt idx="14">
                  <c:v>0.35063121999923874</c:v>
                </c:pt>
                <c:pt idx="15">
                  <c:v>0.39866287961707414</c:v>
                </c:pt>
                <c:pt idx="16">
                  <c:v>0.44977656985381187</c:v>
                </c:pt>
                <c:pt idx="17">
                  <c:v>0.50397229070945204</c:v>
                </c:pt>
                <c:pt idx="18">
                  <c:v>0.56125004218399477</c:v>
                </c:pt>
                <c:pt idx="19">
                  <c:v>0.62160982427743983</c:v>
                </c:pt>
                <c:pt idx="20">
                  <c:v>0.6850516369897871</c:v>
                </c:pt>
                <c:pt idx="21">
                  <c:v>0.75157548032103694</c:v>
                </c:pt>
                <c:pt idx="22">
                  <c:v>0.82118135427118921</c:v>
                </c:pt>
                <c:pt idx="23">
                  <c:v>0.89386925884024404</c:v>
                </c:pt>
                <c:pt idx="24">
                  <c:v>0.96963919402820109</c:v>
                </c:pt>
                <c:pt idx="25">
                  <c:v>1.0484911598350606</c:v>
                </c:pt>
                <c:pt idx="26">
                  <c:v>1.1304251562608225</c:v>
                </c:pt>
                <c:pt idx="27">
                  <c:v>1.215441183305487</c:v>
                </c:pt>
                <c:pt idx="28">
                  <c:v>1.3035392409690536</c:v>
                </c:pt>
                <c:pt idx="29">
                  <c:v>1.394719329251523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AFA-4DEB-9B51-23B7471319B8}"/>
            </c:ext>
          </c:extLst>
        </c:ser>
        <c:ser>
          <c:idx val="7"/>
          <c:order val="7"/>
          <c:tx>
            <c:v>PD02-45LPM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 w="12700">
                <a:solidFill>
                  <a:srgbClr val="0070C0"/>
                </a:solidFill>
              </a:ln>
            </c:spPr>
          </c:marker>
          <c:xVal>
            <c:numRef>
              <c:f>PD02_45LPM!$B$99:$AE$99</c:f>
              <c:numCache>
                <c:formatCode>0.00E+00</c:formatCode>
                <c:ptCount val="30"/>
                <c:pt idx="0">
                  <c:v>4.5030008357473872E-3</c:v>
                </c:pt>
                <c:pt idx="1">
                  <c:v>1.6711078218750834E-2</c:v>
                </c:pt>
                <c:pt idx="2">
                  <c:v>3.6624232149010352E-2</c:v>
                </c:pt>
                <c:pt idx="3">
                  <c:v>6.4242462626525915E-2</c:v>
                </c:pt>
                <c:pt idx="4">
                  <c:v>9.9565769651297556E-2</c:v>
                </c:pt>
                <c:pt idx="5">
                  <c:v>0.14259415322332525</c:v>
                </c:pt>
                <c:pt idx="6">
                  <c:v>0.19332761334260898</c:v>
                </c:pt>
                <c:pt idx="7">
                  <c:v>0.25176615000914876</c:v>
                </c:pt>
                <c:pt idx="8">
                  <c:v>0.31790976322294473</c:v>
                </c:pt>
                <c:pt idx="9">
                  <c:v>0.39175845298399664</c:v>
                </c:pt>
                <c:pt idx="10">
                  <c:v>0.4733122192923046</c:v>
                </c:pt>
                <c:pt idx="11">
                  <c:v>0.56257106214786867</c:v>
                </c:pt>
                <c:pt idx="12">
                  <c:v>0.65953498155068879</c:v>
                </c:pt>
                <c:pt idx="13">
                  <c:v>0.76420397750076485</c:v>
                </c:pt>
                <c:pt idx="14">
                  <c:v>0.87657804999809708</c:v>
                </c:pt>
                <c:pt idx="15">
                  <c:v>0.99665719904268546</c:v>
                </c:pt>
                <c:pt idx="16">
                  <c:v>1.1244414246345298</c:v>
                </c:pt>
                <c:pt idx="17">
                  <c:v>1.2599307267736304</c:v>
                </c:pt>
                <c:pt idx="18">
                  <c:v>1.4031251054599869</c:v>
                </c:pt>
                <c:pt idx="19">
                  <c:v>1.5540245606935996</c:v>
                </c:pt>
                <c:pt idx="20">
                  <c:v>1.712629092474468</c:v>
                </c:pt>
                <c:pt idx="21">
                  <c:v>1.8789387008025924</c:v>
                </c:pt>
                <c:pt idx="22">
                  <c:v>2.0529533856779731</c:v>
                </c:pt>
                <c:pt idx="23">
                  <c:v>2.2346731471006103</c:v>
                </c:pt>
                <c:pt idx="24">
                  <c:v>2.4240979850705031</c:v>
                </c:pt>
                <c:pt idx="25">
                  <c:v>2.6212278995876521</c:v>
                </c:pt>
                <c:pt idx="26">
                  <c:v>2.8260628906520568</c:v>
                </c:pt>
                <c:pt idx="27">
                  <c:v>3.0386029582637177</c:v>
                </c:pt>
                <c:pt idx="28">
                  <c:v>3.2588481024226352</c:v>
                </c:pt>
                <c:pt idx="29">
                  <c:v>3.4867983231288076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AFA-4DEB-9B51-23B7471319B8}"/>
            </c:ext>
          </c:extLst>
        </c:ser>
        <c:ser>
          <c:idx val="8"/>
          <c:order val="8"/>
          <c:tx>
            <c:v>PD08-18LPM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PD08_18LPM!$B$97:$AE$97</c:f>
              <c:numCache>
                <c:formatCode>0.00E+00</c:formatCode>
                <c:ptCount val="30"/>
                <c:pt idx="0">
                  <c:v>5.3151650745639767E-3</c:v>
                </c:pt>
                <c:pt idx="1">
                  <c:v>1.9725099449569374E-2</c:v>
                </c:pt>
                <c:pt idx="2">
                  <c:v>4.3229803125016203E-2</c:v>
                </c:pt>
                <c:pt idx="3">
                  <c:v>7.5829276100904452E-2</c:v>
                </c:pt>
                <c:pt idx="4">
                  <c:v>0.11752351837723414</c:v>
                </c:pt>
                <c:pt idx="5">
                  <c:v>0.16831252995400525</c:v>
                </c:pt>
                <c:pt idx="6">
                  <c:v>0.22819631083121769</c:v>
                </c:pt>
                <c:pt idx="7">
                  <c:v>0.29717486100887164</c:v>
                </c:pt>
                <c:pt idx="8">
                  <c:v>0.37524818048696695</c:v>
                </c:pt>
                <c:pt idx="9">
                  <c:v>0.46241626926550383</c:v>
                </c:pt>
                <c:pt idx="10">
                  <c:v>0.558679127344482</c:v>
                </c:pt>
                <c:pt idx="11">
                  <c:v>0.66403675472390178</c:v>
                </c:pt>
                <c:pt idx="12">
                  <c:v>0.77848915140376251</c:v>
                </c:pt>
                <c:pt idx="13">
                  <c:v>0.90203631738406509</c:v>
                </c:pt>
                <c:pt idx="14">
                  <c:v>1.0346782526648088</c:v>
                </c:pt>
                <c:pt idx="15">
                  <c:v>1.1764149572459943</c:v>
                </c:pt>
                <c:pt idx="16">
                  <c:v>1.3272464311276209</c:v>
                </c:pt>
                <c:pt idx="17">
                  <c:v>1.4871726743096891</c:v>
                </c:pt>
                <c:pt idx="18">
                  <c:v>1.6561936867921991</c:v>
                </c:pt>
                <c:pt idx="19">
                  <c:v>1.8343094685751504</c:v>
                </c:pt>
                <c:pt idx="20">
                  <c:v>2.0215200196585426</c:v>
                </c:pt>
                <c:pt idx="21">
                  <c:v>2.217825340042376</c:v>
                </c:pt>
                <c:pt idx="22">
                  <c:v>2.4232254297266516</c:v>
                </c:pt>
                <c:pt idx="23">
                  <c:v>2.6377202887113684</c:v>
                </c:pt>
                <c:pt idx="24">
                  <c:v>2.8613099169965261</c:v>
                </c:pt>
                <c:pt idx="25">
                  <c:v>3.0939943145821251</c:v>
                </c:pt>
                <c:pt idx="26">
                  <c:v>3.3357734814681668</c:v>
                </c:pt>
                <c:pt idx="27">
                  <c:v>3.5866474176546492</c:v>
                </c:pt>
                <c:pt idx="28">
                  <c:v>3.8466161231415725</c:v>
                </c:pt>
                <c:pt idx="29">
                  <c:v>4.1156795979289376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AFA-4DEB-9B51-23B7471319B8}"/>
            </c:ext>
          </c:extLst>
        </c:ser>
        <c:ser>
          <c:idx val="9"/>
          <c:order val="9"/>
          <c:tx>
            <c:v>PD08-45LPM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00B050"/>
                </a:solidFill>
              </a:ln>
            </c:spPr>
          </c:marker>
          <c:xVal>
            <c:numRef>
              <c:f>PD08_45LPM!$B$97:$AE$97</c:f>
              <c:numCache>
                <c:formatCode>0.00E+00</c:formatCode>
                <c:ptCount val="30"/>
                <c:pt idx="0">
                  <c:v>1.3287912686409942E-2</c:v>
                </c:pt>
                <c:pt idx="1">
                  <c:v>4.9312748623923437E-2</c:v>
                </c:pt>
                <c:pt idx="2">
                  <c:v>0.10807450781254052</c:v>
                </c:pt>
                <c:pt idx="3">
                  <c:v>0.18957319025226113</c:v>
                </c:pt>
                <c:pt idx="4">
                  <c:v>0.29380879594308534</c:v>
                </c:pt>
                <c:pt idx="5">
                  <c:v>0.42078132488501307</c:v>
                </c:pt>
                <c:pt idx="6">
                  <c:v>0.5704907770780443</c:v>
                </c:pt>
                <c:pt idx="7">
                  <c:v>0.74293715252217907</c:v>
                </c:pt>
                <c:pt idx="8">
                  <c:v>0.93812045121741772</c:v>
                </c:pt>
                <c:pt idx="9">
                  <c:v>1.1560406731637596</c:v>
                </c:pt>
                <c:pt idx="10">
                  <c:v>1.3966978183612051</c:v>
                </c:pt>
                <c:pt idx="11">
                  <c:v>1.6600918868097545</c:v>
                </c:pt>
                <c:pt idx="12">
                  <c:v>1.9462228785094069</c:v>
                </c:pt>
                <c:pt idx="13">
                  <c:v>2.2550907934601629</c:v>
                </c:pt>
                <c:pt idx="14">
                  <c:v>2.5866956316620224</c:v>
                </c:pt>
                <c:pt idx="15">
                  <c:v>2.941037393114986</c:v>
                </c:pt>
                <c:pt idx="16">
                  <c:v>3.3181160778190528</c:v>
                </c:pt>
                <c:pt idx="17">
                  <c:v>3.7179316857742233</c:v>
                </c:pt>
                <c:pt idx="18">
                  <c:v>4.1404842169804983</c:v>
                </c:pt>
                <c:pt idx="19">
                  <c:v>4.5857736714378765</c:v>
                </c:pt>
                <c:pt idx="20">
                  <c:v>5.0538000491463562</c:v>
                </c:pt>
                <c:pt idx="21">
                  <c:v>5.5445633501059408</c:v>
                </c:pt>
                <c:pt idx="22">
                  <c:v>6.0580635743166296</c:v>
                </c:pt>
                <c:pt idx="23">
                  <c:v>6.5943007217784215</c:v>
                </c:pt>
                <c:pt idx="24">
                  <c:v>7.1532747924913167</c:v>
                </c:pt>
                <c:pt idx="25">
                  <c:v>7.734985786455316</c:v>
                </c:pt>
                <c:pt idx="26">
                  <c:v>8.3394337036704176</c:v>
                </c:pt>
                <c:pt idx="27">
                  <c:v>8.9666185441366242</c:v>
                </c:pt>
                <c:pt idx="28">
                  <c:v>9.6165403078539331</c:v>
                </c:pt>
                <c:pt idx="29">
                  <c:v>10.289198994822344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AFA-4DEB-9B51-23B7471319B8}"/>
            </c:ext>
          </c:extLst>
        </c:ser>
        <c:ser>
          <c:idx val="10"/>
          <c:order val="10"/>
          <c:tx>
            <c:v>PD20-18LPM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'PD20-18LPM'!$B$96:$AE$96</c:f>
              <c:numCache>
                <c:formatCode>0.00E+00</c:formatCode>
                <c:ptCount val="30"/>
                <c:pt idx="0">
                  <c:v>1.6374631470734064E-3</c:v>
                </c:pt>
                <c:pt idx="1">
                  <c:v>6.0767865095285685E-3</c:v>
                </c:pt>
                <c:pt idx="2">
                  <c:v>1.3317970087365492E-2</c:v>
                </c:pt>
                <c:pt idx="3">
                  <c:v>2.3361013880584168E-2</c:v>
                </c:pt>
                <c:pt idx="4">
                  <c:v>3.6205917889184605E-2</c:v>
                </c:pt>
                <c:pt idx="5">
                  <c:v>5.1852682113166799E-2</c:v>
                </c:pt>
                <c:pt idx="6">
                  <c:v>7.0301306552530723E-2</c:v>
                </c:pt>
                <c:pt idx="7">
                  <c:v>9.1551791207276426E-2</c:v>
                </c:pt>
                <c:pt idx="8">
                  <c:v>0.11560413607740389</c:v>
                </c:pt>
                <c:pt idx="9">
                  <c:v>0.14245834116291312</c:v>
                </c:pt>
                <c:pt idx="10">
                  <c:v>0.17211440646380408</c:v>
                </c:pt>
                <c:pt idx="11">
                  <c:v>0.20457233198007685</c:v>
                </c:pt>
                <c:pt idx="12">
                  <c:v>0.23983211771173127</c:v>
                </c:pt>
                <c:pt idx="13">
                  <c:v>0.27789376365876756</c:v>
                </c:pt>
                <c:pt idx="14">
                  <c:v>0.31875726982118546</c:v>
                </c:pt>
                <c:pt idx="15">
                  <c:v>0.36242263619898529</c:v>
                </c:pt>
                <c:pt idx="16">
                  <c:v>0.40888986279216677</c:v>
                </c:pt>
                <c:pt idx="17">
                  <c:v>0.45815894960073006</c:v>
                </c:pt>
                <c:pt idx="18">
                  <c:v>0.51022989662467522</c:v>
                </c:pt>
                <c:pt idx="19">
                  <c:v>0.56510270386400208</c:v>
                </c:pt>
                <c:pt idx="20">
                  <c:v>0.62277737131871047</c:v>
                </c:pt>
                <c:pt idx="21">
                  <c:v>0.68325389898880062</c:v>
                </c:pt>
                <c:pt idx="22">
                  <c:v>0.74653228687427275</c:v>
                </c:pt>
                <c:pt idx="23">
                  <c:v>0.81261253497512664</c:v>
                </c:pt>
                <c:pt idx="24">
                  <c:v>0.88149464329136218</c:v>
                </c:pt>
                <c:pt idx="25">
                  <c:v>0.95317861182297936</c:v>
                </c:pt>
                <c:pt idx="26">
                  <c:v>1.0276644405699784</c:v>
                </c:pt>
                <c:pt idx="27">
                  <c:v>1.1049521295323594</c:v>
                </c:pt>
                <c:pt idx="28">
                  <c:v>1.1850416787101219</c:v>
                </c:pt>
                <c:pt idx="29">
                  <c:v>1.2679330881032662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AFA-4DEB-9B51-23B7471319B8}"/>
            </c:ext>
          </c:extLst>
        </c:ser>
        <c:ser>
          <c:idx val="11"/>
          <c:order val="11"/>
          <c:tx>
            <c:v>PD20-45LPM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 w="12700">
                <a:solidFill>
                  <a:srgbClr val="C00000"/>
                </a:solidFill>
              </a:ln>
            </c:spPr>
          </c:marker>
          <c:xVal>
            <c:numRef>
              <c:f>'PD20-45LPM'!$B$96:$AE$96</c:f>
              <c:numCache>
                <c:formatCode>0.00E+00</c:formatCode>
                <c:ptCount val="30"/>
                <c:pt idx="0">
                  <c:v>4.0936578676835159E-3</c:v>
                </c:pt>
                <c:pt idx="1">
                  <c:v>1.5191966273821422E-2</c:v>
                </c:pt>
                <c:pt idx="2">
                  <c:v>3.3294925218413728E-2</c:v>
                </c:pt>
                <c:pt idx="3">
                  <c:v>5.8402534701460423E-2</c:v>
                </c:pt>
                <c:pt idx="4">
                  <c:v>9.051479472296152E-2</c:v>
                </c:pt>
                <c:pt idx="5">
                  <c:v>0.12963170528291701</c:v>
                </c:pt>
                <c:pt idx="6">
                  <c:v>0.17575326638132685</c:v>
                </c:pt>
                <c:pt idx="7">
                  <c:v>0.22887947801819108</c:v>
                </c:pt>
                <c:pt idx="8">
                  <c:v>0.2890103401935098</c:v>
                </c:pt>
                <c:pt idx="9">
                  <c:v>0.35614585290728284</c:v>
                </c:pt>
                <c:pt idx="10">
                  <c:v>0.43028601615951023</c:v>
                </c:pt>
                <c:pt idx="11">
                  <c:v>0.51143082995019218</c:v>
                </c:pt>
                <c:pt idx="12">
                  <c:v>0.59958029427932824</c:v>
                </c:pt>
                <c:pt idx="13">
                  <c:v>0.69473440914691886</c:v>
                </c:pt>
                <c:pt idx="14">
                  <c:v>0.79689317455296382</c:v>
                </c:pt>
                <c:pt idx="15">
                  <c:v>0.90605659049746334</c:v>
                </c:pt>
                <c:pt idx="16">
                  <c:v>1.022224656980417</c:v>
                </c:pt>
                <c:pt idx="17">
                  <c:v>1.1453973740018253</c:v>
                </c:pt>
                <c:pt idx="18">
                  <c:v>1.275574741561688</c:v>
                </c:pt>
                <c:pt idx="19">
                  <c:v>1.4127567596600052</c:v>
                </c:pt>
                <c:pt idx="20">
                  <c:v>1.5569434282967762</c:v>
                </c:pt>
                <c:pt idx="21">
                  <c:v>1.7081347474720019</c:v>
                </c:pt>
                <c:pt idx="22">
                  <c:v>1.8663307171856822</c:v>
                </c:pt>
                <c:pt idx="23">
                  <c:v>2.0315313374378166</c:v>
                </c:pt>
                <c:pt idx="24">
                  <c:v>2.2037366082284056</c:v>
                </c:pt>
                <c:pt idx="25">
                  <c:v>2.382946529557449</c:v>
                </c:pt>
                <c:pt idx="26">
                  <c:v>2.5691611014249465</c:v>
                </c:pt>
                <c:pt idx="27">
                  <c:v>2.7623803238308984</c:v>
                </c:pt>
                <c:pt idx="28">
                  <c:v>2.9626041967753052</c:v>
                </c:pt>
                <c:pt idx="29">
                  <c:v>3.1698327202581655</c:v>
                </c:pt>
              </c:numCache>
            </c:numRef>
          </c:xVal>
          <c:yVal>
            <c:numRef>
              <c:f>'PD20-45LPM'!$B$18:$AE$18</c:f>
              <c:numCache>
                <c:formatCode>0.00%</c:formatCode>
                <c:ptCount val="30"/>
                <c:pt idx="0">
                  <c:v>4.7107434299999994E-2</c:v>
                </c:pt>
                <c:pt idx="1">
                  <c:v>0.14074835999999999</c:v>
                </c:pt>
                <c:pt idx="2">
                  <c:v>0.56358262200000009</c:v>
                </c:pt>
                <c:pt idx="3">
                  <c:v>0.76446032100000005</c:v>
                </c:pt>
                <c:pt idx="4">
                  <c:v>0.93577324039999998</c:v>
                </c:pt>
                <c:pt idx="5">
                  <c:v>0.98805994750000004</c:v>
                </c:pt>
                <c:pt idx="6">
                  <c:v>0.99683474599999999</c:v>
                </c:pt>
                <c:pt idx="7">
                  <c:v>0.99948817499999998</c:v>
                </c:pt>
                <c:pt idx="8">
                  <c:v>0.9997950201000001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1.0000000192</c:v>
                </c:pt>
                <c:pt idx="14">
                  <c:v>0.99999998570000004</c:v>
                </c:pt>
                <c:pt idx="15">
                  <c:v>1.0000000500000001</c:v>
                </c:pt>
                <c:pt idx="16">
                  <c:v>0.99999999000000006</c:v>
                </c:pt>
                <c:pt idx="17">
                  <c:v>1.0000000149999999</c:v>
                </c:pt>
                <c:pt idx="18">
                  <c:v>1.0000000330000001</c:v>
                </c:pt>
                <c:pt idx="19">
                  <c:v>1.000000032</c:v>
                </c:pt>
                <c:pt idx="20">
                  <c:v>1.0000000469999999</c:v>
                </c:pt>
                <c:pt idx="21">
                  <c:v>0.99999996800000002</c:v>
                </c:pt>
                <c:pt idx="22">
                  <c:v>0.99999995799999997</c:v>
                </c:pt>
                <c:pt idx="23">
                  <c:v>0.99999995600000002</c:v>
                </c:pt>
                <c:pt idx="24">
                  <c:v>1.0000000120000001</c:v>
                </c:pt>
                <c:pt idx="25">
                  <c:v>1.000000027</c:v>
                </c:pt>
                <c:pt idx="26">
                  <c:v>0.99999995500000005</c:v>
                </c:pt>
                <c:pt idx="27">
                  <c:v>0.99999997959999998</c:v>
                </c:pt>
                <c:pt idx="28">
                  <c:v>1.0000000381</c:v>
                </c:pt>
                <c:pt idx="29">
                  <c:v>0.99999997930000006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AFA-4DEB-9B51-23B7471319B8}"/>
            </c:ext>
          </c:extLst>
        </c:ser>
        <c:ser>
          <c:idx val="12"/>
          <c:order val="12"/>
          <c:tx>
            <c:v>PD21-18LPM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33CC"/>
              </a:solidFill>
              <a:ln>
                <a:solidFill>
                  <a:srgbClr val="FF33CC"/>
                </a:solidFill>
              </a:ln>
            </c:spPr>
          </c:marker>
          <c:xVal>
            <c:numRef>
              <c:f>'PD21-18LPM'!$B$92:$AE$92</c:f>
              <c:numCache>
                <c:formatCode>0.00E+00</c:formatCode>
                <c:ptCount val="30"/>
                <c:pt idx="0">
                  <c:v>7.9560382966148337E-4</c:v>
                </c:pt>
                <c:pt idx="1">
                  <c:v>2.9525639264963745E-3</c:v>
                </c:pt>
                <c:pt idx="2">
                  <c:v>6.4708802905046759E-3</c:v>
                </c:pt>
                <c:pt idx="3">
                  <c:v>1.1350552921686383E-2</c:v>
                </c:pt>
                <c:pt idx="4">
                  <c:v>1.7591581820041505E-2</c:v>
                </c:pt>
                <c:pt idx="5">
                  <c:v>2.519396698557003E-2</c:v>
                </c:pt>
                <c:pt idx="6">
                  <c:v>3.4157708418271954E-2</c:v>
                </c:pt>
                <c:pt idx="7">
                  <c:v>4.4482806118147297E-2</c:v>
                </c:pt>
                <c:pt idx="8">
                  <c:v>5.6169260085196043E-2</c:v>
                </c:pt>
                <c:pt idx="9">
                  <c:v>6.9217070319418206E-2</c:v>
                </c:pt>
                <c:pt idx="10">
                  <c:v>8.3626236820813771E-2</c:v>
                </c:pt>
                <c:pt idx="11">
                  <c:v>9.9396759589382766E-2</c:v>
                </c:pt>
                <c:pt idx="12">
                  <c:v>0.11652863862512511</c:v>
                </c:pt>
                <c:pt idx="13">
                  <c:v>0.13502187392804091</c:v>
                </c:pt>
                <c:pt idx="14">
                  <c:v>0.15487646549813008</c:v>
                </c:pt>
                <c:pt idx="15">
                  <c:v>0.17609241333539272</c:v>
                </c:pt>
                <c:pt idx="16">
                  <c:v>0.19866971743982872</c:v>
                </c:pt>
                <c:pt idx="17">
                  <c:v>0.22260837781143816</c:v>
                </c:pt>
                <c:pt idx="18">
                  <c:v>0.24790839445022106</c:v>
                </c:pt>
                <c:pt idx="19">
                  <c:v>0.27456976735617733</c:v>
                </c:pt>
                <c:pt idx="20">
                  <c:v>0.30259249652930692</c:v>
                </c:pt>
                <c:pt idx="21">
                  <c:v>0.33197658196960994</c:v>
                </c:pt>
                <c:pt idx="22">
                  <c:v>0.36272202367708639</c:v>
                </c:pt>
                <c:pt idx="23">
                  <c:v>0.39482882165173633</c:v>
                </c:pt>
                <c:pt idx="24">
                  <c:v>0.42829697589355958</c:v>
                </c:pt>
                <c:pt idx="25">
                  <c:v>0.46312648640255621</c:v>
                </c:pt>
                <c:pt idx="26">
                  <c:v>0.49931735317872633</c:v>
                </c:pt>
                <c:pt idx="27">
                  <c:v>0.53686957622206988</c:v>
                </c:pt>
                <c:pt idx="28">
                  <c:v>0.57578315553258674</c:v>
                </c:pt>
                <c:pt idx="29">
                  <c:v>0.6160580911102771</c:v>
                </c:pt>
              </c:numCache>
            </c:numRef>
          </c:xVal>
          <c:yVal>
            <c:numRef>
              <c:f>'PD21-18LPM'!$B$18:$AE$18</c:f>
              <c:numCache>
                <c:formatCode>0.00%</c:formatCode>
                <c:ptCount val="30"/>
                <c:pt idx="0">
                  <c:v>1.3397421600000001E-2</c:v>
                </c:pt>
                <c:pt idx="1">
                  <c:v>1.3647011299999999E-2</c:v>
                </c:pt>
                <c:pt idx="2">
                  <c:v>1.8933227699999999E-2</c:v>
                </c:pt>
                <c:pt idx="3">
                  <c:v>3.8477235600000007E-2</c:v>
                </c:pt>
                <c:pt idx="4">
                  <c:v>0.114060251</c:v>
                </c:pt>
                <c:pt idx="5">
                  <c:v>0.28763158399999994</c:v>
                </c:pt>
                <c:pt idx="6">
                  <c:v>0.51469827499999998</c:v>
                </c:pt>
                <c:pt idx="7">
                  <c:v>0.70498326100000019</c:v>
                </c:pt>
                <c:pt idx="8">
                  <c:v>0.82976029799999984</c:v>
                </c:pt>
                <c:pt idx="9">
                  <c:v>0.8981728873</c:v>
                </c:pt>
                <c:pt idx="10">
                  <c:v>0.95080545820000006</c:v>
                </c:pt>
                <c:pt idx="11">
                  <c:v>0.98211937789999992</c:v>
                </c:pt>
                <c:pt idx="12">
                  <c:v>0.99275120100000003</c:v>
                </c:pt>
                <c:pt idx="13">
                  <c:v>0.99772904300000009</c:v>
                </c:pt>
                <c:pt idx="14">
                  <c:v>0.99838210299999997</c:v>
                </c:pt>
                <c:pt idx="15">
                  <c:v>0.99858334699999995</c:v>
                </c:pt>
                <c:pt idx="16">
                  <c:v>0.99939623799999999</c:v>
                </c:pt>
                <c:pt idx="17">
                  <c:v>0.99950550999999999</c:v>
                </c:pt>
                <c:pt idx="18">
                  <c:v>0.99987317580000001</c:v>
                </c:pt>
                <c:pt idx="19">
                  <c:v>0.99986951999999996</c:v>
                </c:pt>
                <c:pt idx="20">
                  <c:v>1.0000000469999999</c:v>
                </c:pt>
                <c:pt idx="21">
                  <c:v>1</c:v>
                </c:pt>
                <c:pt idx="22">
                  <c:v>0.9999999517</c:v>
                </c:pt>
                <c:pt idx="23">
                  <c:v>0.99999996000000002</c:v>
                </c:pt>
                <c:pt idx="24">
                  <c:v>0.99999998000000001</c:v>
                </c:pt>
                <c:pt idx="25">
                  <c:v>0.99999996000000002</c:v>
                </c:pt>
                <c:pt idx="26">
                  <c:v>1.000000021</c:v>
                </c:pt>
                <c:pt idx="27">
                  <c:v>0.99999997699999998</c:v>
                </c:pt>
                <c:pt idx="28">
                  <c:v>1.000000032</c:v>
                </c:pt>
                <c:pt idx="29">
                  <c:v>1.000000029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AFA-4DEB-9B51-23B7471319B8}"/>
            </c:ext>
          </c:extLst>
        </c:ser>
        <c:ser>
          <c:idx val="13"/>
          <c:order val="13"/>
          <c:tx>
            <c:v>PD21-45LPM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 w="12700">
                <a:solidFill>
                  <a:srgbClr val="FF33CC"/>
                </a:solidFill>
              </a:ln>
            </c:spPr>
          </c:marker>
          <c:xVal>
            <c:numRef>
              <c:f>'PD21-45LPM'!$B$92:$AE$92</c:f>
              <c:numCache>
                <c:formatCode>0.00E+00</c:formatCode>
                <c:ptCount val="30"/>
                <c:pt idx="0">
                  <c:v>1.9890095741537084E-3</c:v>
                </c:pt>
                <c:pt idx="1">
                  <c:v>7.3814098162409371E-3</c:v>
                </c:pt>
                <c:pt idx="2">
                  <c:v>1.6177200726261692E-2</c:v>
                </c:pt>
                <c:pt idx="3">
                  <c:v>2.8376382304215964E-2</c:v>
                </c:pt>
                <c:pt idx="4">
                  <c:v>4.3978954550103762E-2</c:v>
                </c:pt>
                <c:pt idx="5">
                  <c:v>6.298491746392508E-2</c:v>
                </c:pt>
                <c:pt idx="6">
                  <c:v>8.5394271045679898E-2</c:v>
                </c:pt>
                <c:pt idx="7">
                  <c:v>0.11120701529536825</c:v>
                </c:pt>
                <c:pt idx="8">
                  <c:v>0.14042315021299015</c:v>
                </c:pt>
                <c:pt idx="9">
                  <c:v>0.17304267579854554</c:v>
                </c:pt>
                <c:pt idx="10">
                  <c:v>0.20906559205203445</c:v>
                </c:pt>
                <c:pt idx="11">
                  <c:v>0.24849189897345692</c:v>
                </c:pt>
                <c:pt idx="12">
                  <c:v>0.29132159656281287</c:v>
                </c:pt>
                <c:pt idx="13">
                  <c:v>0.33755468482010231</c:v>
                </c:pt>
                <c:pt idx="14">
                  <c:v>0.38719116374532525</c:v>
                </c:pt>
                <c:pt idx="15">
                  <c:v>0.44023103333848185</c:v>
                </c:pt>
                <c:pt idx="16">
                  <c:v>0.49667429359957188</c:v>
                </c:pt>
                <c:pt idx="17">
                  <c:v>0.55652094452859546</c:v>
                </c:pt>
                <c:pt idx="18">
                  <c:v>0.6197709861255527</c:v>
                </c:pt>
                <c:pt idx="19">
                  <c:v>0.68642441839044332</c:v>
                </c:pt>
                <c:pt idx="20">
                  <c:v>0.75648124132326733</c:v>
                </c:pt>
                <c:pt idx="21">
                  <c:v>0.82994145492402494</c:v>
                </c:pt>
                <c:pt idx="22">
                  <c:v>0.90680505919271615</c:v>
                </c:pt>
                <c:pt idx="23">
                  <c:v>0.98707205412934085</c:v>
                </c:pt>
                <c:pt idx="24">
                  <c:v>1.0707424397338992</c:v>
                </c:pt>
                <c:pt idx="25">
                  <c:v>1.157816216006391</c:v>
                </c:pt>
                <c:pt idx="26">
                  <c:v>1.2482933829468159</c:v>
                </c:pt>
                <c:pt idx="27">
                  <c:v>1.3421739405551747</c:v>
                </c:pt>
                <c:pt idx="28">
                  <c:v>1.4394578888314671</c:v>
                </c:pt>
                <c:pt idx="29">
                  <c:v>1.5401452277756926</c:v>
                </c:pt>
              </c:numCache>
            </c:numRef>
          </c:xVal>
          <c:yVal>
            <c:numRef>
              <c:f>'PD21-45LPM'!$B$18:$AE$18</c:f>
              <c:numCache>
                <c:formatCode>0.00%</c:formatCode>
                <c:ptCount val="30"/>
                <c:pt idx="0">
                  <c:v>2.6058300399999998E-2</c:v>
                </c:pt>
                <c:pt idx="1">
                  <c:v>4.6835051699999998E-2</c:v>
                </c:pt>
                <c:pt idx="2">
                  <c:v>0.18007352200000001</c:v>
                </c:pt>
                <c:pt idx="3">
                  <c:v>0.50927624000000005</c:v>
                </c:pt>
                <c:pt idx="4">
                  <c:v>0.78122775709999992</c:v>
                </c:pt>
                <c:pt idx="5">
                  <c:v>0.90258807100000016</c:v>
                </c:pt>
                <c:pt idx="6">
                  <c:v>0.94989282450000001</c:v>
                </c:pt>
                <c:pt idx="7">
                  <c:v>0.98701291790000001</c:v>
                </c:pt>
                <c:pt idx="8">
                  <c:v>0.99764026169999998</c:v>
                </c:pt>
                <c:pt idx="9">
                  <c:v>0.99855455839999996</c:v>
                </c:pt>
                <c:pt idx="10">
                  <c:v>0.99906517790000005</c:v>
                </c:pt>
                <c:pt idx="11">
                  <c:v>1</c:v>
                </c:pt>
                <c:pt idx="12">
                  <c:v>1.00000003</c:v>
                </c:pt>
                <c:pt idx="13">
                  <c:v>0.99999996999999996</c:v>
                </c:pt>
                <c:pt idx="14">
                  <c:v>0.9999999718</c:v>
                </c:pt>
                <c:pt idx="15">
                  <c:v>0.99999997900000004</c:v>
                </c:pt>
                <c:pt idx="16">
                  <c:v>1.00000003</c:v>
                </c:pt>
                <c:pt idx="17">
                  <c:v>1.0000000099999999</c:v>
                </c:pt>
                <c:pt idx="18">
                  <c:v>1.00000004</c:v>
                </c:pt>
                <c:pt idx="19">
                  <c:v>1.0000000089999999</c:v>
                </c:pt>
                <c:pt idx="20">
                  <c:v>0.999999996</c:v>
                </c:pt>
                <c:pt idx="21">
                  <c:v>0.99999997499999993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0.99999997600000001</c:v>
                </c:pt>
                <c:pt idx="27">
                  <c:v>1.0000000214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AFA-4DEB-9B51-23B7471319B8}"/>
            </c:ext>
          </c:extLst>
        </c:ser>
        <c:ser>
          <c:idx val="14"/>
          <c:order val="14"/>
          <c:tx>
            <c:v>PD09-18LPM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'PD09-18LPM'!$B$93:$AE$93</c:f>
              <c:numCache>
                <c:formatCode>0.00E+00</c:formatCode>
                <c:ptCount val="30"/>
                <c:pt idx="0">
                  <c:v>4.9606450902499035E-3</c:v>
                </c:pt>
                <c:pt idx="1">
                  <c:v>1.8409440980010263E-2</c:v>
                </c:pt>
                <c:pt idx="2">
                  <c:v>4.0346387669281093E-2</c:v>
                </c:pt>
                <c:pt idx="3">
                  <c:v>7.0771485158062378E-2</c:v>
                </c:pt>
                <c:pt idx="4">
                  <c:v>0.10968473344635414</c:v>
                </c:pt>
                <c:pt idx="5">
                  <c:v>0.15708613253415635</c:v>
                </c:pt>
                <c:pt idx="6">
                  <c:v>0.21297568242146894</c:v>
                </c:pt>
                <c:pt idx="7">
                  <c:v>0.27735338310829205</c:v>
                </c:pt>
                <c:pt idx="8">
                  <c:v>0.35021923459462562</c:v>
                </c:pt>
                <c:pt idx="9">
                  <c:v>0.43157323688046972</c:v>
                </c:pt>
                <c:pt idx="10">
                  <c:v>0.52141538996582415</c:v>
                </c:pt>
                <c:pt idx="11">
                  <c:v>0.61974569385068923</c:v>
                </c:pt>
                <c:pt idx="12">
                  <c:v>0.72656414853506446</c:v>
                </c:pt>
                <c:pt idx="13">
                  <c:v>0.8418707540189504</c:v>
                </c:pt>
                <c:pt idx="14">
                  <c:v>0.9656655103023466</c:v>
                </c:pt>
                <c:pt idx="15">
                  <c:v>1.0979484173852536</c:v>
                </c:pt>
                <c:pt idx="16">
                  <c:v>1.2387194752676707</c:v>
                </c:pt>
                <c:pt idx="17">
                  <c:v>1.3879786839495984</c:v>
                </c:pt>
                <c:pt idx="18">
                  <c:v>1.5457260434310369</c:v>
                </c:pt>
                <c:pt idx="19">
                  <c:v>1.7119615537119859</c:v>
                </c:pt>
                <c:pt idx="20">
                  <c:v>1.8866852147924444</c:v>
                </c:pt>
                <c:pt idx="21">
                  <c:v>2.0698970266724137</c:v>
                </c:pt>
                <c:pt idx="22">
                  <c:v>2.2615969893518941</c:v>
                </c:pt>
                <c:pt idx="23">
                  <c:v>2.4617851028308846</c:v>
                </c:pt>
                <c:pt idx="24">
                  <c:v>2.6704613671093855</c:v>
                </c:pt>
                <c:pt idx="25">
                  <c:v>2.8876257821873965</c:v>
                </c:pt>
                <c:pt idx="26">
                  <c:v>3.1132783480649184</c:v>
                </c:pt>
                <c:pt idx="27">
                  <c:v>3.3474190647419508</c:v>
                </c:pt>
                <c:pt idx="28">
                  <c:v>3.5900479322184933</c:v>
                </c:pt>
                <c:pt idx="29">
                  <c:v>3.8411649504945466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AFA-4DEB-9B51-23B7471319B8}"/>
            </c:ext>
          </c:extLst>
        </c:ser>
        <c:ser>
          <c:idx val="15"/>
          <c:order val="15"/>
          <c:tx>
            <c:v>PD09-45LPM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 w="12700">
                <a:solidFill>
                  <a:srgbClr val="00B0F0"/>
                </a:solidFill>
              </a:ln>
            </c:spPr>
          </c:marker>
          <c:xVal>
            <c:numRef>
              <c:f>'PD09-45LPM'!$B$93:$AE$93</c:f>
              <c:numCache>
                <c:formatCode>0.00E+00</c:formatCode>
                <c:ptCount val="30"/>
                <c:pt idx="0">
                  <c:v>1.2401612725624758E-2</c:v>
                </c:pt>
                <c:pt idx="1">
                  <c:v>4.6023602450025659E-2</c:v>
                </c:pt>
                <c:pt idx="2">
                  <c:v>0.10086596917320274</c:v>
                </c:pt>
                <c:pt idx="3">
                  <c:v>0.17692871289515594</c:v>
                </c:pt>
                <c:pt idx="4">
                  <c:v>0.27421183361588536</c:v>
                </c:pt>
                <c:pt idx="5">
                  <c:v>0.39271533133539083</c:v>
                </c:pt>
                <c:pt idx="6">
                  <c:v>0.53243920605367245</c:v>
                </c:pt>
                <c:pt idx="7">
                  <c:v>0.69338345777073018</c:v>
                </c:pt>
                <c:pt idx="8">
                  <c:v>0.87554808648656435</c:v>
                </c:pt>
                <c:pt idx="9">
                  <c:v>1.0789330922011744</c:v>
                </c:pt>
                <c:pt idx="10">
                  <c:v>1.3035384749145607</c:v>
                </c:pt>
                <c:pt idx="11">
                  <c:v>1.5493642346267231</c:v>
                </c:pt>
                <c:pt idx="12">
                  <c:v>1.8164103713376616</c:v>
                </c:pt>
                <c:pt idx="13">
                  <c:v>2.1046768850473763</c:v>
                </c:pt>
                <c:pt idx="14">
                  <c:v>2.4141637757558669</c:v>
                </c:pt>
                <c:pt idx="15">
                  <c:v>2.7448710434631343</c:v>
                </c:pt>
                <c:pt idx="16">
                  <c:v>3.0967986881691769</c:v>
                </c:pt>
                <c:pt idx="17">
                  <c:v>3.4699467098739967</c:v>
                </c:pt>
                <c:pt idx="18">
                  <c:v>3.8643151085775926</c:v>
                </c:pt>
                <c:pt idx="19">
                  <c:v>4.2799038842799648</c:v>
                </c:pt>
                <c:pt idx="20">
                  <c:v>4.7167130369811119</c:v>
                </c:pt>
                <c:pt idx="21">
                  <c:v>5.1747425666810347</c:v>
                </c:pt>
                <c:pt idx="22">
                  <c:v>5.6539924733797351</c:v>
                </c:pt>
                <c:pt idx="23">
                  <c:v>6.1544627570772121</c:v>
                </c:pt>
                <c:pt idx="24">
                  <c:v>6.676153417773464</c:v>
                </c:pt>
                <c:pt idx="25">
                  <c:v>7.2190644554684926</c:v>
                </c:pt>
                <c:pt idx="26">
                  <c:v>7.783195870162297</c:v>
                </c:pt>
                <c:pt idx="27">
                  <c:v>8.368547661854878</c:v>
                </c:pt>
                <c:pt idx="28">
                  <c:v>8.9751198305462356</c:v>
                </c:pt>
                <c:pt idx="29">
                  <c:v>9.6029123762363664</c:v>
                </c:pt>
              </c:numCache>
            </c:numRef>
          </c:xVal>
          <c:yVal>
            <c:numRef>
              <c:f>'PD09-45LPM'!$B$18:$AE$18</c:f>
              <c:numCache>
                <c:formatCode>0.00%</c:formatCode>
                <c:ptCount val="30"/>
                <c:pt idx="0">
                  <c:v>3.2522011000000003E-2</c:v>
                </c:pt>
                <c:pt idx="1">
                  <c:v>9.2700953999999988E-2</c:v>
                </c:pt>
                <c:pt idx="2">
                  <c:v>0.34952352199999998</c:v>
                </c:pt>
                <c:pt idx="3">
                  <c:v>0.64212036599999989</c:v>
                </c:pt>
                <c:pt idx="4">
                  <c:v>0.89426322999999996</c:v>
                </c:pt>
                <c:pt idx="5">
                  <c:v>0.98629429300000004</c:v>
                </c:pt>
                <c:pt idx="6">
                  <c:v>0.99877168920000003</c:v>
                </c:pt>
                <c:pt idx="7">
                  <c:v>0.9982585222</c:v>
                </c:pt>
                <c:pt idx="8">
                  <c:v>1.0000000309999999</c:v>
                </c:pt>
                <c:pt idx="9">
                  <c:v>0.99999997469999991</c:v>
                </c:pt>
                <c:pt idx="10">
                  <c:v>0.99999994999999997</c:v>
                </c:pt>
                <c:pt idx="11">
                  <c:v>1.0000000499999999</c:v>
                </c:pt>
                <c:pt idx="12">
                  <c:v>0.99999998000000001</c:v>
                </c:pt>
                <c:pt idx="13">
                  <c:v>1.0000000200000001</c:v>
                </c:pt>
                <c:pt idx="14">
                  <c:v>0.99999996000000002</c:v>
                </c:pt>
                <c:pt idx="15">
                  <c:v>1.000000032</c:v>
                </c:pt>
                <c:pt idx="16">
                  <c:v>0.999999953</c:v>
                </c:pt>
                <c:pt idx="17">
                  <c:v>0.99999998099999998</c:v>
                </c:pt>
                <c:pt idx="18">
                  <c:v>0.9999999853999999</c:v>
                </c:pt>
                <c:pt idx="19">
                  <c:v>1.0000000008999999</c:v>
                </c:pt>
                <c:pt idx="20">
                  <c:v>1.0000000236</c:v>
                </c:pt>
                <c:pt idx="21">
                  <c:v>0.99999997630000004</c:v>
                </c:pt>
                <c:pt idx="22">
                  <c:v>1</c:v>
                </c:pt>
                <c:pt idx="23">
                  <c:v>1.0000000115000001</c:v>
                </c:pt>
                <c:pt idx="24">
                  <c:v>1</c:v>
                </c:pt>
                <c:pt idx="25">
                  <c:v>0.99999998280000002</c:v>
                </c:pt>
                <c:pt idx="26">
                  <c:v>1</c:v>
                </c:pt>
                <c:pt idx="27">
                  <c:v>1</c:v>
                </c:pt>
                <c:pt idx="28">
                  <c:v>0.99999999070000001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AFA-4DEB-9B51-23B747131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 based on dc=root of minimum cross-sectional area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PD01_45LPM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PD01_45LPM!$B$33:$AE$33</c:f>
              <c:numCache>
                <c:formatCode>0.00E+00</c:formatCode>
                <c:ptCount val="30"/>
                <c:pt idx="0" formatCode="General">
                  <c:v>8.8423889057173363E-4</c:v>
                </c:pt>
                <c:pt idx="1">
                  <c:v>3.2814973399739882E-3</c:v>
                </c:pt>
                <c:pt idx="2">
                  <c:v>7.1917753482067682E-3</c:v>
                </c:pt>
                <c:pt idx="3">
                  <c:v>1.2615072915270064E-2</c:v>
                </c:pt>
                <c:pt idx="4">
                  <c:v>1.955139004116389E-2</c:v>
                </c:pt>
                <c:pt idx="5">
                  <c:v>2.8000726725888232E-2</c:v>
                </c:pt>
                <c:pt idx="6">
                  <c:v>3.796308296944309E-2</c:v>
                </c:pt>
                <c:pt idx="7">
                  <c:v>4.9438458771828467E-2</c:v>
                </c:pt>
                <c:pt idx="8">
                  <c:v>6.2426854133044378E-2</c:v>
                </c:pt>
                <c:pt idx="9">
                  <c:v>7.6928269053090817E-2</c:v>
                </c:pt>
                <c:pt idx="10">
                  <c:v>9.2942703531967777E-2</c:v>
                </c:pt>
                <c:pt idx="11">
                  <c:v>0.11047015756967526</c:v>
                </c:pt>
                <c:pt idx="12">
                  <c:v>0.12951063116621322</c:v>
                </c:pt>
                <c:pt idx="13">
                  <c:v>0.15006412432158175</c:v>
                </c:pt>
                <c:pt idx="14">
                  <c:v>0.17213063703578077</c:v>
                </c:pt>
                <c:pt idx="15">
                  <c:v>0.19571016930881033</c:v>
                </c:pt>
                <c:pt idx="16">
                  <c:v>0.2208027211406704</c:v>
                </c:pt>
                <c:pt idx="17">
                  <c:v>0.24740829253136101</c:v>
                </c:pt>
                <c:pt idx="18">
                  <c:v>0.27552688348088222</c:v>
                </c:pt>
                <c:pt idx="19">
                  <c:v>0.30515849398923389</c:v>
                </c:pt>
                <c:pt idx="20">
                  <c:v>0.33630312405641594</c:v>
                </c:pt>
                <c:pt idx="21">
                  <c:v>0.36896077368242869</c:v>
                </c:pt>
                <c:pt idx="22">
                  <c:v>0.40313144286727193</c:v>
                </c:pt>
                <c:pt idx="23">
                  <c:v>0.43881513161094565</c:v>
                </c:pt>
                <c:pt idx="24">
                  <c:v>0.47601183991344981</c:v>
                </c:pt>
                <c:pt idx="25">
                  <c:v>0.51472156777478462</c:v>
                </c:pt>
                <c:pt idx="26">
                  <c:v>0.55494431519494991</c:v>
                </c:pt>
                <c:pt idx="27">
                  <c:v>0.59668008217394575</c:v>
                </c:pt>
                <c:pt idx="28">
                  <c:v>0.63992886871177213</c:v>
                </c:pt>
                <c:pt idx="29">
                  <c:v>0.68469067480842893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8-4C17-880A-CDFD51F73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PD01_45LPM!$B$30:$AE$30</c:f>
              <c:numCache>
                <c:formatCode>General</c:formatCode>
                <c:ptCount val="30"/>
                <c:pt idx="0">
                  <c:v>70491.9463311</c:v>
                </c:pt>
                <c:pt idx="1">
                  <c:v>281967.7853244</c:v>
                </c:pt>
                <c:pt idx="2">
                  <c:v>634427.51697989996</c:v>
                </c:pt>
                <c:pt idx="3">
                  <c:v>1127871.1412976</c:v>
                </c:pt>
                <c:pt idx="4">
                  <c:v>1762298.6582775</c:v>
                </c:pt>
                <c:pt idx="5">
                  <c:v>2537710.0679195998</c:v>
                </c:pt>
                <c:pt idx="6">
                  <c:v>3454105.3702238998</c:v>
                </c:pt>
                <c:pt idx="7">
                  <c:v>4511484.5651904</c:v>
                </c:pt>
                <c:pt idx="8">
                  <c:v>5709847.6528190998</c:v>
                </c:pt>
                <c:pt idx="9">
                  <c:v>7049194.6331099998</c:v>
                </c:pt>
                <c:pt idx="10">
                  <c:v>8529525.5060631</c:v>
                </c:pt>
                <c:pt idx="11">
                  <c:v>10150840.271678399</c:v>
                </c:pt>
                <c:pt idx="12">
                  <c:v>11913138.9299559</c:v>
                </c:pt>
                <c:pt idx="13">
                  <c:v>13816421.480895599</c:v>
                </c:pt>
                <c:pt idx="14">
                  <c:v>15860687.924497498</c:v>
                </c:pt>
                <c:pt idx="15">
                  <c:v>18045938.2607616</c:v>
                </c:pt>
                <c:pt idx="16">
                  <c:v>20372172.489687897</c:v>
                </c:pt>
                <c:pt idx="17">
                  <c:v>22839390.611276399</c:v>
                </c:pt>
                <c:pt idx="18">
                  <c:v>25447592.625527099</c:v>
                </c:pt>
                <c:pt idx="19">
                  <c:v>28196778.532439999</c:v>
                </c:pt>
                <c:pt idx="20">
                  <c:v>31086948.332015097</c:v>
                </c:pt>
                <c:pt idx="21">
                  <c:v>34118102.0242524</c:v>
                </c:pt>
                <c:pt idx="22">
                  <c:v>37290239.6091519</c:v>
                </c:pt>
                <c:pt idx="23">
                  <c:v>40603361.086713597</c:v>
                </c:pt>
                <c:pt idx="24">
                  <c:v>44057466.456937499</c:v>
                </c:pt>
                <c:pt idx="25">
                  <c:v>47652555.719823599</c:v>
                </c:pt>
                <c:pt idx="26">
                  <c:v>51388628.875371896</c:v>
                </c:pt>
                <c:pt idx="27">
                  <c:v>55265685.923582397</c:v>
                </c:pt>
                <c:pt idx="28">
                  <c:v>59283726.864455096</c:v>
                </c:pt>
                <c:pt idx="29">
                  <c:v>63442751.697989993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63-4FD7-9A26-F8629F436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 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PD01_45LPM!$B$29:$AE$29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PD01_45LPM!$B$18:$AE$18</c:f>
              <c:numCache>
                <c:formatCode>0.00%</c:formatCode>
                <c:ptCount val="30"/>
                <c:pt idx="0">
                  <c:v>5.9707628000000004E-3</c:v>
                </c:pt>
                <c:pt idx="1">
                  <c:v>8.0926043999999999E-3</c:v>
                </c:pt>
                <c:pt idx="2">
                  <c:v>1.39301458E-2</c:v>
                </c:pt>
                <c:pt idx="3">
                  <c:v>3.0597625000000003E-2</c:v>
                </c:pt>
                <c:pt idx="4">
                  <c:v>8.5585588000000004E-2</c:v>
                </c:pt>
                <c:pt idx="5">
                  <c:v>0.18211615</c:v>
                </c:pt>
                <c:pt idx="6">
                  <c:v>0.33845682999999993</c:v>
                </c:pt>
                <c:pt idx="7">
                  <c:v>0.48938782999999997</c:v>
                </c:pt>
                <c:pt idx="8">
                  <c:v>0.64768647000000001</c:v>
                </c:pt>
                <c:pt idx="9">
                  <c:v>0.75781008999999999</c:v>
                </c:pt>
                <c:pt idx="10">
                  <c:v>0.85642297199999995</c:v>
                </c:pt>
                <c:pt idx="11">
                  <c:v>0.90791890200000003</c:v>
                </c:pt>
                <c:pt idx="12">
                  <c:v>0.95165571400000004</c:v>
                </c:pt>
                <c:pt idx="13">
                  <c:v>0.96965355100000006</c:v>
                </c:pt>
                <c:pt idx="14">
                  <c:v>0.97465507200000001</c:v>
                </c:pt>
                <c:pt idx="15">
                  <c:v>0.98170292599999998</c:v>
                </c:pt>
                <c:pt idx="16">
                  <c:v>0.985775717</c:v>
                </c:pt>
                <c:pt idx="17">
                  <c:v>0.99068965199999992</c:v>
                </c:pt>
                <c:pt idx="18">
                  <c:v>0.99611218200000007</c:v>
                </c:pt>
                <c:pt idx="19">
                  <c:v>0.99866829599999996</c:v>
                </c:pt>
                <c:pt idx="20">
                  <c:v>0.99948773899999999</c:v>
                </c:pt>
                <c:pt idx="21">
                  <c:v>0.99948774100000004</c:v>
                </c:pt>
                <c:pt idx="22">
                  <c:v>0.99999998969999992</c:v>
                </c:pt>
                <c:pt idx="23">
                  <c:v>0.99979507109999999</c:v>
                </c:pt>
                <c:pt idx="24">
                  <c:v>0.99969270209999994</c:v>
                </c:pt>
                <c:pt idx="25">
                  <c:v>0.99948779519999997</c:v>
                </c:pt>
                <c:pt idx="26">
                  <c:v>0.99999999809999995</c:v>
                </c:pt>
                <c:pt idx="27">
                  <c:v>0.99999998109999999</c:v>
                </c:pt>
                <c:pt idx="28">
                  <c:v>1.0000000440000001</c:v>
                </c:pt>
                <c:pt idx="29">
                  <c:v>1.0000000465999999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E-46CA-B1E1-2B6B5B004213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DE-46CA-B1E1-2B6B5B004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7DE-46CA-B1E1-2B6B5B004213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PD01-45LPM</c:v>
          </c:tx>
          <c:spPr>
            <a:ln w="28575">
              <a:noFill/>
            </a:ln>
          </c:spPr>
          <c:marker>
            <c:symbol val="diamond"/>
            <c:size val="6"/>
            <c:spPr>
              <a:noFill/>
              <a:ln w="15875">
                <a:solidFill>
                  <a:srgbClr val="FF0000"/>
                </a:solidFill>
              </a:ln>
            </c:spPr>
          </c:marker>
          <c:xVal>
            <c:numRef>
              <c:f>PD01_45LPM!$B$29:$AE$29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PD01_45LPM!$B$19:$AE$19</c:f>
              <c:numCache>
                <c:formatCode>0.00%</c:formatCode>
                <c:ptCount val="30"/>
                <c:pt idx="0">
                  <c:v>2.264772E-3</c:v>
                </c:pt>
                <c:pt idx="1">
                  <c:v>4.0975209999999998E-3</c:v>
                </c:pt>
                <c:pt idx="2">
                  <c:v>8.5014859999999991E-3</c:v>
                </c:pt>
                <c:pt idx="3">
                  <c:v>1.9647972999999999E-2</c:v>
                </c:pt>
                <c:pt idx="4">
                  <c:v>5.8763312999999998E-2</c:v>
                </c:pt>
                <c:pt idx="5">
                  <c:v>0.12936597</c:v>
                </c:pt>
                <c:pt idx="6">
                  <c:v>0.24664414000000001</c:v>
                </c:pt>
                <c:pt idx="7">
                  <c:v>0.30841790000000002</c:v>
                </c:pt>
                <c:pt idx="8">
                  <c:v>0.29783519999999997</c:v>
                </c:pt>
                <c:pt idx="9">
                  <c:v>0.2549747</c:v>
                </c:pt>
                <c:pt idx="10">
                  <c:v>0.20281805999999999</c:v>
                </c:pt>
                <c:pt idx="11">
                  <c:v>0.13228975000000001</c:v>
                </c:pt>
                <c:pt idx="12">
                  <c:v>0.11518806000000001</c:v>
                </c:pt>
                <c:pt idx="13">
                  <c:v>0.10319812</c:v>
                </c:pt>
                <c:pt idx="14">
                  <c:v>9.1364339999999988E-2</c:v>
                </c:pt>
                <c:pt idx="15">
                  <c:v>7.1654910000000002E-2</c:v>
                </c:pt>
                <c:pt idx="16">
                  <c:v>5.3008592E-2</c:v>
                </c:pt>
                <c:pt idx="17">
                  <c:v>4.4915080000000003E-2</c:v>
                </c:pt>
                <c:pt idx="18">
                  <c:v>2.9261308E-2</c:v>
                </c:pt>
                <c:pt idx="19">
                  <c:v>2.2229054999999998E-2</c:v>
                </c:pt>
                <c:pt idx="20">
                  <c:v>1.9670119999999999E-2</c:v>
                </c:pt>
                <c:pt idx="21">
                  <c:v>1.7725414000000002E-2</c:v>
                </c:pt>
                <c:pt idx="22">
                  <c:v>1.5889289000000001E-2</c:v>
                </c:pt>
                <c:pt idx="23">
                  <c:v>1.4752589999999999E-2</c:v>
                </c:pt>
                <c:pt idx="24">
                  <c:v>1.3419377999999999E-2</c:v>
                </c:pt>
                <c:pt idx="25">
                  <c:v>1.26011682E-2</c:v>
                </c:pt>
                <c:pt idx="26">
                  <c:v>1.3222632999999999E-2</c:v>
                </c:pt>
                <c:pt idx="27">
                  <c:v>1.0655736999999998E-2</c:v>
                </c:pt>
                <c:pt idx="28">
                  <c:v>6.1443939999999992E-3</c:v>
                </c:pt>
                <c:pt idx="29">
                  <c:v>4.4052865999999998E-3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9D-461A-BB97-64F33E624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PD01_45LPM</c:v>
          </c:tx>
          <c:spPr>
            <a:ln w="28575">
              <a:noFill/>
            </a:ln>
          </c:spPr>
          <c:marker>
            <c:symbol val="diamond"/>
            <c:size val="6"/>
            <c:spPr>
              <a:noFill/>
              <a:ln w="15875">
                <a:solidFill>
                  <a:srgbClr val="FF0000"/>
                </a:solidFill>
              </a:ln>
            </c:spPr>
          </c:marker>
          <c:xVal>
            <c:numRef>
              <c:f>PD01_45LPM!$B$25:$AE$25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PD01_45LPM!$B$19:$AE$19</c:f>
              <c:numCache>
                <c:formatCode>0.00%</c:formatCode>
                <c:ptCount val="30"/>
                <c:pt idx="0">
                  <c:v>2.264772E-3</c:v>
                </c:pt>
                <c:pt idx="1">
                  <c:v>4.0975209999999998E-3</c:v>
                </c:pt>
                <c:pt idx="2">
                  <c:v>8.5014859999999991E-3</c:v>
                </c:pt>
                <c:pt idx="3">
                  <c:v>1.9647972999999999E-2</c:v>
                </c:pt>
                <c:pt idx="4">
                  <c:v>5.8763312999999998E-2</c:v>
                </c:pt>
                <c:pt idx="5">
                  <c:v>0.12936597</c:v>
                </c:pt>
                <c:pt idx="6">
                  <c:v>0.24664414000000001</c:v>
                </c:pt>
                <c:pt idx="7">
                  <c:v>0.30841790000000002</c:v>
                </c:pt>
                <c:pt idx="8">
                  <c:v>0.29783519999999997</c:v>
                </c:pt>
                <c:pt idx="9">
                  <c:v>0.2549747</c:v>
                </c:pt>
                <c:pt idx="10">
                  <c:v>0.20281805999999999</c:v>
                </c:pt>
                <c:pt idx="11">
                  <c:v>0.13228975000000001</c:v>
                </c:pt>
                <c:pt idx="12">
                  <c:v>0.11518806000000001</c:v>
                </c:pt>
                <c:pt idx="13">
                  <c:v>0.10319812</c:v>
                </c:pt>
                <c:pt idx="14">
                  <c:v>9.1364339999999988E-2</c:v>
                </c:pt>
                <c:pt idx="15">
                  <c:v>7.1654910000000002E-2</c:v>
                </c:pt>
                <c:pt idx="16">
                  <c:v>5.3008592E-2</c:v>
                </c:pt>
                <c:pt idx="17">
                  <c:v>4.4915080000000003E-2</c:v>
                </c:pt>
                <c:pt idx="18">
                  <c:v>2.9261308E-2</c:v>
                </c:pt>
                <c:pt idx="19">
                  <c:v>2.2229054999999998E-2</c:v>
                </c:pt>
                <c:pt idx="20">
                  <c:v>1.9670119999999999E-2</c:v>
                </c:pt>
                <c:pt idx="21">
                  <c:v>1.7725414000000002E-2</c:v>
                </c:pt>
                <c:pt idx="22">
                  <c:v>1.5889289000000001E-2</c:v>
                </c:pt>
                <c:pt idx="23">
                  <c:v>1.4752589999999999E-2</c:v>
                </c:pt>
                <c:pt idx="24">
                  <c:v>1.3419377999999999E-2</c:v>
                </c:pt>
                <c:pt idx="25">
                  <c:v>1.26011682E-2</c:v>
                </c:pt>
                <c:pt idx="26">
                  <c:v>1.3222632999999999E-2</c:v>
                </c:pt>
                <c:pt idx="27">
                  <c:v>1.0655736999999998E-2</c:v>
                </c:pt>
                <c:pt idx="28">
                  <c:v>6.1443939999999992E-3</c:v>
                </c:pt>
                <c:pt idx="29">
                  <c:v>4.4052865999999998E-3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2-4673-876C-4D4862D58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PD07_45LPM!$B$33:$AE$33</c:f>
              <c:numCache>
                <c:formatCode>General</c:formatCode>
                <c:ptCount val="30"/>
                <c:pt idx="0">
                  <c:v>5.7900482011876493E-4</c:v>
                </c:pt>
                <c:pt idx="1">
                  <c:v>2.1487437357831387E-3</c:v>
                </c:pt>
                <c:pt idx="2">
                  <c:v>4.7092167469931232E-3</c:v>
                </c:pt>
                <c:pt idx="3">
                  <c:v>8.2604238537487152E-3</c:v>
                </c:pt>
                <c:pt idx="4">
                  <c:v>1.2802365056049918E-2</c:v>
                </c:pt>
                <c:pt idx="5">
                  <c:v>1.8335040353896732E-2</c:v>
                </c:pt>
                <c:pt idx="6">
                  <c:v>2.4858449747289145E-2</c:v>
                </c:pt>
                <c:pt idx="7">
                  <c:v>3.2372593236227175E-2</c:v>
                </c:pt>
                <c:pt idx="8">
                  <c:v>4.0877470820710811E-2</c:v>
                </c:pt>
                <c:pt idx="9">
                  <c:v>5.037308250074006E-2</c:v>
                </c:pt>
                <c:pt idx="10">
                  <c:v>6.0859428276314916E-2</c:v>
                </c:pt>
                <c:pt idx="11">
                  <c:v>7.2336508147435405E-2</c:v>
                </c:pt>
                <c:pt idx="12">
                  <c:v>8.4804322114101452E-2</c:v>
                </c:pt>
                <c:pt idx="13">
                  <c:v>9.8262870176313133E-2</c:v>
                </c:pt>
                <c:pt idx="14">
                  <c:v>0.11271215233407043</c:v>
                </c:pt>
                <c:pt idx="15">
                  <c:v>0.12815216858737333</c:v>
                </c:pt>
                <c:pt idx="16">
                  <c:v>0.14458291893622183</c:v>
                </c:pt>
                <c:pt idx="17">
                  <c:v>0.16200440338061595</c:v>
                </c:pt>
                <c:pt idx="18">
                  <c:v>0.18041662192055571</c:v>
                </c:pt>
                <c:pt idx="19">
                  <c:v>0.1998195745560411</c:v>
                </c:pt>
                <c:pt idx="20">
                  <c:v>0.220213261287072</c:v>
                </c:pt>
                <c:pt idx="21">
                  <c:v>0.24159768211364852</c:v>
                </c:pt>
                <c:pt idx="22">
                  <c:v>0.26397283703577074</c:v>
                </c:pt>
                <c:pt idx="23">
                  <c:v>0.28733872605343852</c:v>
                </c:pt>
                <c:pt idx="24">
                  <c:v>0.31169534916665181</c:v>
                </c:pt>
                <c:pt idx="25">
                  <c:v>0.33704270637541084</c:v>
                </c:pt>
                <c:pt idx="26">
                  <c:v>0.36338079767971548</c:v>
                </c:pt>
                <c:pt idx="27">
                  <c:v>0.39070962307956564</c:v>
                </c:pt>
                <c:pt idx="28">
                  <c:v>0.41902918257496152</c:v>
                </c:pt>
                <c:pt idx="29">
                  <c:v>0.44833947616590292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D4-406B-8368-946496C8E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PD07_45LPM!$B$30:$AE$30</c:f>
              <c:numCache>
                <c:formatCode>General</c:formatCode>
                <c:ptCount val="30"/>
                <c:pt idx="0">
                  <c:v>43080.897026660787</c:v>
                </c:pt>
                <c:pt idx="1">
                  <c:v>172323.58810664315</c:v>
                </c:pt>
                <c:pt idx="2">
                  <c:v>387728.07323994709</c:v>
                </c:pt>
                <c:pt idx="3">
                  <c:v>689294.35242657259</c:v>
                </c:pt>
                <c:pt idx="4">
                  <c:v>1077022.4256665197</c:v>
                </c:pt>
                <c:pt idx="5">
                  <c:v>1550912.2929597883</c:v>
                </c:pt>
                <c:pt idx="6">
                  <c:v>2110963.9543063785</c:v>
                </c:pt>
                <c:pt idx="7">
                  <c:v>2757177.4097062903</c:v>
                </c:pt>
                <c:pt idx="8">
                  <c:v>3489552.6591595234</c:v>
                </c:pt>
                <c:pt idx="9">
                  <c:v>4308089.7026660787</c:v>
                </c:pt>
                <c:pt idx="10">
                  <c:v>5212788.5402259547</c:v>
                </c:pt>
                <c:pt idx="11">
                  <c:v>6203649.1718391534</c:v>
                </c:pt>
                <c:pt idx="12">
                  <c:v>7280671.5975056728</c:v>
                </c:pt>
                <c:pt idx="13">
                  <c:v>8443855.817225514</c:v>
                </c:pt>
                <c:pt idx="14">
                  <c:v>9693201.8309986759</c:v>
                </c:pt>
                <c:pt idx="15">
                  <c:v>11028709.638825161</c:v>
                </c:pt>
                <c:pt idx="16">
                  <c:v>12450379.240704967</c:v>
                </c:pt>
                <c:pt idx="17">
                  <c:v>13958210.636638094</c:v>
                </c:pt>
                <c:pt idx="18">
                  <c:v>15552203.826624544</c:v>
                </c:pt>
                <c:pt idx="19">
                  <c:v>17232358.810664315</c:v>
                </c:pt>
                <c:pt idx="20">
                  <c:v>18998675.588757407</c:v>
                </c:pt>
                <c:pt idx="21">
                  <c:v>20851154.160903819</c:v>
                </c:pt>
                <c:pt idx="22">
                  <c:v>22789794.527103554</c:v>
                </c:pt>
                <c:pt idx="23">
                  <c:v>24814596.687356614</c:v>
                </c:pt>
                <c:pt idx="24">
                  <c:v>26925560.641662993</c:v>
                </c:pt>
                <c:pt idx="25">
                  <c:v>29122686.390022691</c:v>
                </c:pt>
                <c:pt idx="26">
                  <c:v>31405973.932435714</c:v>
                </c:pt>
                <c:pt idx="27">
                  <c:v>33775423.268902056</c:v>
                </c:pt>
                <c:pt idx="28">
                  <c:v>36231034.399421722</c:v>
                </c:pt>
                <c:pt idx="29">
                  <c:v>38772807.323994704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9-4F62-A77F-96EF1DB70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</a:t>
                </a:r>
                <a:r>
                  <a:rPr lang="en-US"/>
                  <a:t>.L/min)Pa)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6-4A3F-AFCF-35C65FB7CF26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86-4A3F-AFCF-35C65FB7C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186-4A3F-AFCF-35C65FB7CF26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PD07-45LPM</c:v>
          </c:tx>
          <c:spPr>
            <a:ln w="28575">
              <a:noFill/>
            </a:ln>
          </c:spPr>
          <c:marker>
            <c:symbol val="triangle"/>
            <c:size val="6"/>
            <c:spPr>
              <a:noFill/>
              <a:ln w="15875">
                <a:solidFill>
                  <a:srgbClr val="7030A0"/>
                </a:solidFill>
              </a:ln>
            </c:spPr>
          </c:marker>
          <c:xVal>
            <c:numRef>
              <c:f>PD07_45LPM!$B$29:$AE$29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PD07_45LPM!$B$19:$AE$19</c:f>
              <c:numCache>
                <c:formatCode>0.00%</c:formatCode>
                <c:ptCount val="30"/>
                <c:pt idx="0">
                  <c:v>2.6688562999999999E-3</c:v>
                </c:pt>
                <c:pt idx="1">
                  <c:v>3.4700955E-3</c:v>
                </c:pt>
                <c:pt idx="2">
                  <c:v>3.7755099000000001E-3</c:v>
                </c:pt>
                <c:pt idx="3">
                  <c:v>1.2667280999999999E-2</c:v>
                </c:pt>
                <c:pt idx="4">
                  <c:v>4.3042637000000002E-2</c:v>
                </c:pt>
                <c:pt idx="5">
                  <c:v>0.11554601</c:v>
                </c:pt>
                <c:pt idx="6">
                  <c:v>0.18470359</c:v>
                </c:pt>
                <c:pt idx="7">
                  <c:v>0.19443020999999999</c:v>
                </c:pt>
                <c:pt idx="8">
                  <c:v>0.17828266099999998</c:v>
                </c:pt>
                <c:pt idx="9">
                  <c:v>0.167816997</c:v>
                </c:pt>
                <c:pt idx="10">
                  <c:v>0.16499844</c:v>
                </c:pt>
                <c:pt idx="11">
                  <c:v>0.15129076600000002</c:v>
                </c:pt>
                <c:pt idx="12">
                  <c:v>0.111076621</c:v>
                </c:pt>
                <c:pt idx="13">
                  <c:v>8.2260079E-2</c:v>
                </c:pt>
                <c:pt idx="14">
                  <c:v>4.7225990000000002E-2</c:v>
                </c:pt>
                <c:pt idx="15">
                  <c:v>3.4069397299999998E-2</c:v>
                </c:pt>
                <c:pt idx="16">
                  <c:v>2.39864129E-2</c:v>
                </c:pt>
                <c:pt idx="17">
                  <c:v>1.55080219E-2</c:v>
                </c:pt>
                <c:pt idx="18">
                  <c:v>1.1959921E-2</c:v>
                </c:pt>
                <c:pt idx="19">
                  <c:v>1.3585483800000001E-2</c:v>
                </c:pt>
                <c:pt idx="20">
                  <c:v>2.1920211000000002E-2</c:v>
                </c:pt>
                <c:pt idx="21">
                  <c:v>2.7897711999999998E-2</c:v>
                </c:pt>
                <c:pt idx="22">
                  <c:v>2.3510975E-2</c:v>
                </c:pt>
                <c:pt idx="23">
                  <c:v>1.6413857E-2</c:v>
                </c:pt>
                <c:pt idx="24">
                  <c:v>9.0596328999999996E-3</c:v>
                </c:pt>
                <c:pt idx="25">
                  <c:v>7.1867390000000001E-3</c:v>
                </c:pt>
                <c:pt idx="26">
                  <c:v>4.5758539999999999E-3</c:v>
                </c:pt>
                <c:pt idx="27">
                  <c:v>1.5463305E-3</c:v>
                </c:pt>
                <c:pt idx="28">
                  <c:v>1.2032244999999999E-3</c:v>
                </c:pt>
                <c:pt idx="29">
                  <c:v>9.7775599999999998E-4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B-4569-AFB8-BA65920AA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PD07_45LPM</c:v>
          </c:tx>
          <c:spPr>
            <a:ln w="28575">
              <a:noFill/>
            </a:ln>
          </c:spPr>
          <c:marker>
            <c:symbol val="triangle"/>
            <c:size val="6"/>
            <c:spPr>
              <a:noFill/>
              <a:ln w="15875">
                <a:solidFill>
                  <a:srgbClr val="7030A0"/>
                </a:solidFill>
              </a:ln>
            </c:spPr>
          </c:marker>
          <c:xVal>
            <c:numRef>
              <c:f>PD07_45LPM!$B$25:$AE$25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PD07_45LPM!$B$19:$AE$19</c:f>
              <c:numCache>
                <c:formatCode>0.00%</c:formatCode>
                <c:ptCount val="30"/>
                <c:pt idx="0">
                  <c:v>2.6688562999999999E-3</c:v>
                </c:pt>
                <c:pt idx="1">
                  <c:v>3.4700955E-3</c:v>
                </c:pt>
                <c:pt idx="2">
                  <c:v>3.7755099000000001E-3</c:v>
                </c:pt>
                <c:pt idx="3">
                  <c:v>1.2667280999999999E-2</c:v>
                </c:pt>
                <c:pt idx="4">
                  <c:v>4.3042637000000002E-2</c:v>
                </c:pt>
                <c:pt idx="5">
                  <c:v>0.11554601</c:v>
                </c:pt>
                <c:pt idx="6">
                  <c:v>0.18470359</c:v>
                </c:pt>
                <c:pt idx="7">
                  <c:v>0.19443020999999999</c:v>
                </c:pt>
                <c:pt idx="8">
                  <c:v>0.17828266099999998</c:v>
                </c:pt>
                <c:pt idx="9">
                  <c:v>0.167816997</c:v>
                </c:pt>
                <c:pt idx="10">
                  <c:v>0.16499844</c:v>
                </c:pt>
                <c:pt idx="11">
                  <c:v>0.15129076600000002</c:v>
                </c:pt>
                <c:pt idx="12">
                  <c:v>0.111076621</c:v>
                </c:pt>
                <c:pt idx="13">
                  <c:v>8.2260079E-2</c:v>
                </c:pt>
                <c:pt idx="14">
                  <c:v>4.7225990000000002E-2</c:v>
                </c:pt>
                <c:pt idx="15">
                  <c:v>3.4069397299999998E-2</c:v>
                </c:pt>
                <c:pt idx="16">
                  <c:v>2.39864129E-2</c:v>
                </c:pt>
                <c:pt idx="17">
                  <c:v>1.55080219E-2</c:v>
                </c:pt>
                <c:pt idx="18">
                  <c:v>1.1959921E-2</c:v>
                </c:pt>
                <c:pt idx="19">
                  <c:v>1.3585483800000001E-2</c:v>
                </c:pt>
                <c:pt idx="20">
                  <c:v>2.1920211000000002E-2</c:v>
                </c:pt>
                <c:pt idx="21">
                  <c:v>2.7897711999999998E-2</c:v>
                </c:pt>
                <c:pt idx="22">
                  <c:v>2.3510975E-2</c:v>
                </c:pt>
                <c:pt idx="23">
                  <c:v>1.6413857E-2</c:v>
                </c:pt>
                <c:pt idx="24">
                  <c:v>9.0596328999999996E-3</c:v>
                </c:pt>
                <c:pt idx="25">
                  <c:v>7.1867390000000001E-3</c:v>
                </c:pt>
                <c:pt idx="26">
                  <c:v>4.5758539999999999E-3</c:v>
                </c:pt>
                <c:pt idx="27">
                  <c:v>1.5463305E-3</c:v>
                </c:pt>
                <c:pt idx="28">
                  <c:v>1.2032244999999999E-3</c:v>
                </c:pt>
                <c:pt idx="29">
                  <c:v>9.7775599999999998E-4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A-4C48-BA04-54C7F07CF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PD07_45LPM!$B$18:$AE$18</c:f>
              <c:numCache>
                <c:formatCode>0.00%</c:formatCode>
                <c:ptCount val="30"/>
                <c:pt idx="0">
                  <c:v>7.3906789000000011E-3</c:v>
                </c:pt>
                <c:pt idx="1">
                  <c:v>9.7979169999999997E-3</c:v>
                </c:pt>
                <c:pt idx="2">
                  <c:v>1.2448979499999999E-2</c:v>
                </c:pt>
                <c:pt idx="3">
                  <c:v>3.4017775399999998E-2</c:v>
                </c:pt>
                <c:pt idx="4">
                  <c:v>8.7721103999999994E-2</c:v>
                </c:pt>
                <c:pt idx="5">
                  <c:v>0.19742094899999998</c:v>
                </c:pt>
                <c:pt idx="6">
                  <c:v>0.36029489799999997</c:v>
                </c:pt>
                <c:pt idx="7">
                  <c:v>0.53240502299999992</c:v>
                </c:pt>
                <c:pt idx="8">
                  <c:v>0.65602288399999997</c:v>
                </c:pt>
                <c:pt idx="9">
                  <c:v>0.76779644499999999</c:v>
                </c:pt>
                <c:pt idx="10">
                  <c:v>0.84315340100000002</c:v>
                </c:pt>
                <c:pt idx="11">
                  <c:v>0.90311641200000004</c:v>
                </c:pt>
                <c:pt idx="12">
                  <c:v>0.92953093200000003</c:v>
                </c:pt>
                <c:pt idx="13">
                  <c:v>0.94651023000000001</c:v>
                </c:pt>
                <c:pt idx="14">
                  <c:v>0.965625387</c:v>
                </c:pt>
                <c:pt idx="15">
                  <c:v>0.9819138193000001</c:v>
                </c:pt>
                <c:pt idx="16">
                  <c:v>0.99066014989999995</c:v>
                </c:pt>
                <c:pt idx="17">
                  <c:v>0.99475939990000006</c:v>
                </c:pt>
                <c:pt idx="18">
                  <c:v>0.99547459100000002</c:v>
                </c:pt>
                <c:pt idx="19">
                  <c:v>0.99608742179999998</c:v>
                </c:pt>
                <c:pt idx="20">
                  <c:v>0.99605433499999996</c:v>
                </c:pt>
                <c:pt idx="21">
                  <c:v>0.99324696800000001</c:v>
                </c:pt>
                <c:pt idx="22">
                  <c:v>0.996417412</c:v>
                </c:pt>
                <c:pt idx="23">
                  <c:v>0.99898123399999994</c:v>
                </c:pt>
                <c:pt idx="24">
                  <c:v>0.99965593890000004</c:v>
                </c:pt>
                <c:pt idx="25">
                  <c:v>0.998724901</c:v>
                </c:pt>
                <c:pt idx="26">
                  <c:v>0.99976529110000001</c:v>
                </c:pt>
                <c:pt idx="27">
                  <c:v>0.99988104749999995</c:v>
                </c:pt>
                <c:pt idx="28">
                  <c:v>0.99975930749999997</c:v>
                </c:pt>
                <c:pt idx="29">
                  <c:v>0.9999999825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3-4CCB-9FA1-BC93C9DB426D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93-4CCB-9FA1-BC93C9DB4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193-4CCB-9FA1-BC93C9DB426D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B-4786-BB29-E90CD8B60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0-467E-922B-06FC67271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6-46A1-9B06-BB022BC45D33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6-46A1-9B06-BB022BC45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A46-46A1-9B06-BB022BC45D33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ymbol val="triangle"/>
            <c:size val="6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PD07_18LPM!$B$29:$AE$29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PD07_18LPM!$B$19:$AE$19</c:f>
              <c:numCache>
                <c:formatCode>0.00%</c:formatCode>
                <c:ptCount val="30"/>
                <c:pt idx="0">
                  <c:v>1.0193679999999999E-3</c:v>
                </c:pt>
                <c:pt idx="1">
                  <c:v>9.1724419999999996E-4</c:v>
                </c:pt>
                <c:pt idx="2">
                  <c:v>1.4290092E-3</c:v>
                </c:pt>
                <c:pt idx="3">
                  <c:v>1.9441316000000002E-3</c:v>
                </c:pt>
                <c:pt idx="4">
                  <c:v>2.4638129E-3</c:v>
                </c:pt>
                <c:pt idx="5">
                  <c:v>4.5318777000000008E-3</c:v>
                </c:pt>
                <c:pt idx="6">
                  <c:v>1.1499016000000001E-2</c:v>
                </c:pt>
                <c:pt idx="7">
                  <c:v>3.7735845999999997E-2</c:v>
                </c:pt>
                <c:pt idx="8">
                  <c:v>6.0042059000000002E-2</c:v>
                </c:pt>
                <c:pt idx="9">
                  <c:v>8.5696152999999997E-2</c:v>
                </c:pt>
                <c:pt idx="10">
                  <c:v>0.131978657</c:v>
                </c:pt>
                <c:pt idx="11">
                  <c:v>0.17174336299999998</c:v>
                </c:pt>
                <c:pt idx="12">
                  <c:v>0.201268906</c:v>
                </c:pt>
                <c:pt idx="13">
                  <c:v>0.21586629000000002</c:v>
                </c:pt>
                <c:pt idx="14">
                  <c:v>0.21162708</c:v>
                </c:pt>
                <c:pt idx="15">
                  <c:v>0.20166728</c:v>
                </c:pt>
                <c:pt idx="16">
                  <c:v>0.18058299</c:v>
                </c:pt>
                <c:pt idx="17">
                  <c:v>0.166212836</c:v>
                </c:pt>
                <c:pt idx="18">
                  <c:v>0.146584136</c:v>
                </c:pt>
                <c:pt idx="19">
                  <c:v>0.12704104599999999</c:v>
                </c:pt>
                <c:pt idx="20">
                  <c:v>0.10375806800000001</c:v>
                </c:pt>
                <c:pt idx="21">
                  <c:v>8.3408882000000004E-2</c:v>
                </c:pt>
                <c:pt idx="22">
                  <c:v>7.0107758000000006E-2</c:v>
                </c:pt>
                <c:pt idx="23">
                  <c:v>6.0257461999999998E-2</c:v>
                </c:pt>
                <c:pt idx="24">
                  <c:v>4.515947E-2</c:v>
                </c:pt>
                <c:pt idx="25">
                  <c:v>3.4407348999999997E-2</c:v>
                </c:pt>
                <c:pt idx="26">
                  <c:v>2.2939932000000003E-2</c:v>
                </c:pt>
                <c:pt idx="27">
                  <c:v>1.4104372E-2</c:v>
                </c:pt>
                <c:pt idx="28">
                  <c:v>5.8689277999999998E-3</c:v>
                </c:pt>
                <c:pt idx="29">
                  <c:v>2.0408161E-3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9E-4349-BED8-D38F2589E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ymbol val="triangle"/>
            <c:size val="6"/>
            <c:spPr>
              <a:solidFill>
                <a:srgbClr val="7030A0"/>
              </a:solidFill>
              <a:ln w="15875">
                <a:solidFill>
                  <a:srgbClr val="7030A0"/>
                </a:solidFill>
              </a:ln>
            </c:spPr>
          </c:marker>
          <c:xVal>
            <c:numRef>
              <c:f>PD07_18LPM!$B$25:$AE$25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PD07_18LPM!$B$19:$AE$19</c:f>
              <c:numCache>
                <c:formatCode>0.00%</c:formatCode>
                <c:ptCount val="30"/>
                <c:pt idx="0">
                  <c:v>1.0193679999999999E-3</c:v>
                </c:pt>
                <c:pt idx="1">
                  <c:v>9.1724419999999996E-4</c:v>
                </c:pt>
                <c:pt idx="2">
                  <c:v>1.4290092E-3</c:v>
                </c:pt>
                <c:pt idx="3">
                  <c:v>1.9441316000000002E-3</c:v>
                </c:pt>
                <c:pt idx="4">
                  <c:v>2.4638129E-3</c:v>
                </c:pt>
                <c:pt idx="5">
                  <c:v>4.5318777000000008E-3</c:v>
                </c:pt>
                <c:pt idx="6">
                  <c:v>1.1499016000000001E-2</c:v>
                </c:pt>
                <c:pt idx="7">
                  <c:v>3.7735845999999997E-2</c:v>
                </c:pt>
                <c:pt idx="8">
                  <c:v>6.0042059000000002E-2</c:v>
                </c:pt>
                <c:pt idx="9">
                  <c:v>8.5696152999999997E-2</c:v>
                </c:pt>
                <c:pt idx="10">
                  <c:v>0.131978657</c:v>
                </c:pt>
                <c:pt idx="11">
                  <c:v>0.17174336299999998</c:v>
                </c:pt>
                <c:pt idx="12">
                  <c:v>0.201268906</c:v>
                </c:pt>
                <c:pt idx="13">
                  <c:v>0.21586629000000002</c:v>
                </c:pt>
                <c:pt idx="14">
                  <c:v>0.21162708</c:v>
                </c:pt>
                <c:pt idx="15">
                  <c:v>0.20166728</c:v>
                </c:pt>
                <c:pt idx="16">
                  <c:v>0.18058299</c:v>
                </c:pt>
                <c:pt idx="17">
                  <c:v>0.166212836</c:v>
                </c:pt>
                <c:pt idx="18">
                  <c:v>0.146584136</c:v>
                </c:pt>
                <c:pt idx="19">
                  <c:v>0.12704104599999999</c:v>
                </c:pt>
                <c:pt idx="20">
                  <c:v>0.10375806800000001</c:v>
                </c:pt>
                <c:pt idx="21">
                  <c:v>8.3408882000000004E-2</c:v>
                </c:pt>
                <c:pt idx="22">
                  <c:v>7.0107758000000006E-2</c:v>
                </c:pt>
                <c:pt idx="23">
                  <c:v>6.0257461999999998E-2</c:v>
                </c:pt>
                <c:pt idx="24">
                  <c:v>4.515947E-2</c:v>
                </c:pt>
                <c:pt idx="25">
                  <c:v>3.4407348999999997E-2</c:v>
                </c:pt>
                <c:pt idx="26">
                  <c:v>2.2939932000000003E-2</c:v>
                </c:pt>
                <c:pt idx="27">
                  <c:v>1.4104372E-2</c:v>
                </c:pt>
                <c:pt idx="28">
                  <c:v>5.8689277999999998E-3</c:v>
                </c:pt>
                <c:pt idx="29">
                  <c:v>2.0408161E-3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5-419A-8C9D-7371CF67F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53-42F4-BF86-0969DD9C4D7F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3-42F4-BF86-0969DD9C4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A53-42F4-BF86-0969DD9C4D7F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PD03_18LPM!$B$33:$AE$33</c:f>
              <c:numCache>
                <c:formatCode>General</c:formatCode>
                <c:ptCount val="30"/>
                <c:pt idx="0">
                  <c:v>5.2895343088114541E-4</c:v>
                </c:pt>
                <c:pt idx="1">
                  <c:v>1.962998116136106E-3</c:v>
                </c:pt>
                <c:pt idx="2">
                  <c:v>4.3021340557648832E-3</c:v>
                </c:pt>
                <c:pt idx="3">
                  <c:v>7.5463612497674755E-3</c:v>
                </c:pt>
                <c:pt idx="4">
                  <c:v>1.1695679698143885E-2</c:v>
                </c:pt>
                <c:pt idx="5">
                  <c:v>1.6750089400894109E-2</c:v>
                </c:pt>
                <c:pt idx="6">
                  <c:v>2.2709590358018141E-2</c:v>
                </c:pt>
                <c:pt idx="7">
                  <c:v>2.9574182569516001E-2</c:v>
                </c:pt>
                <c:pt idx="8">
                  <c:v>3.7343866035387668E-2</c:v>
                </c:pt>
                <c:pt idx="9">
                  <c:v>4.6018640755633153E-2</c:v>
                </c:pt>
                <c:pt idx="10">
                  <c:v>5.5598506730252462E-2</c:v>
                </c:pt>
                <c:pt idx="11">
                  <c:v>6.6083463959245581E-2</c:v>
                </c:pt>
                <c:pt idx="12">
                  <c:v>7.7473512442612497E-2</c:v>
                </c:pt>
                <c:pt idx="13">
                  <c:v>8.9768652180353251E-2</c:v>
                </c:pt>
                <c:pt idx="14">
                  <c:v>0.1029688831724678</c:v>
                </c:pt>
                <c:pt idx="15">
                  <c:v>0.11707420541895619</c:v>
                </c:pt>
                <c:pt idx="16">
                  <c:v>0.13208461891981838</c:v>
                </c:pt>
                <c:pt idx="17">
                  <c:v>0.14800012367505441</c:v>
                </c:pt>
                <c:pt idx="18">
                  <c:v>0.16482071968466425</c:v>
                </c:pt>
                <c:pt idx="19">
                  <c:v>0.1825464069486479</c:v>
                </c:pt>
                <c:pt idx="20">
                  <c:v>0.20117718546700533</c:v>
                </c:pt>
                <c:pt idx="21">
                  <c:v>0.22071305523973661</c:v>
                </c:pt>
                <c:pt idx="22">
                  <c:v>0.24115401626684169</c:v>
                </c:pt>
                <c:pt idx="23">
                  <c:v>0.26250006854832059</c:v>
                </c:pt>
                <c:pt idx="24">
                  <c:v>0.28475121208417331</c:v>
                </c:pt>
                <c:pt idx="25">
                  <c:v>0.3079074468743998</c:v>
                </c:pt>
                <c:pt idx="26">
                  <c:v>0.33196877291900018</c:v>
                </c:pt>
                <c:pt idx="27">
                  <c:v>0.35693519021797432</c:v>
                </c:pt>
                <c:pt idx="28">
                  <c:v>0.3828066987713224</c:v>
                </c:pt>
                <c:pt idx="29">
                  <c:v>0.40958329857904413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B4-4263-A706-BC0222822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PD03_18LPM!$B$30:$AE$30</c:f>
              <c:numCache>
                <c:formatCode>General</c:formatCode>
                <c:ptCount val="30"/>
                <c:pt idx="0">
                  <c:v>30464.010212999998</c:v>
                </c:pt>
                <c:pt idx="1">
                  <c:v>121856.04085199999</c:v>
                </c:pt>
                <c:pt idx="2">
                  <c:v>274176.09191699995</c:v>
                </c:pt>
                <c:pt idx="3">
                  <c:v>487424.16340799996</c:v>
                </c:pt>
                <c:pt idx="4">
                  <c:v>761600.25532499992</c:v>
                </c:pt>
                <c:pt idx="5">
                  <c:v>1096704.3676679998</c:v>
                </c:pt>
                <c:pt idx="6">
                  <c:v>1492736.5004369998</c:v>
                </c:pt>
                <c:pt idx="7">
                  <c:v>1949696.6536319999</c:v>
                </c:pt>
                <c:pt idx="8">
                  <c:v>2467584.8272529999</c:v>
                </c:pt>
                <c:pt idx="9">
                  <c:v>3046401.0212999997</c:v>
                </c:pt>
                <c:pt idx="10">
                  <c:v>3686145.2357729999</c:v>
                </c:pt>
                <c:pt idx="11">
                  <c:v>4386817.4706719993</c:v>
                </c:pt>
                <c:pt idx="12">
                  <c:v>5148417.725997</c:v>
                </c:pt>
                <c:pt idx="13">
                  <c:v>5970946.0017479993</c:v>
                </c:pt>
                <c:pt idx="14">
                  <c:v>6854402.2979249991</c:v>
                </c:pt>
                <c:pt idx="15">
                  <c:v>7798786.6145279994</c:v>
                </c:pt>
                <c:pt idx="16">
                  <c:v>8804098.9515569992</c:v>
                </c:pt>
                <c:pt idx="17">
                  <c:v>9870339.3090119995</c:v>
                </c:pt>
                <c:pt idx="18">
                  <c:v>10997507.686892999</c:v>
                </c:pt>
                <c:pt idx="19">
                  <c:v>12185604.085199999</c:v>
                </c:pt>
                <c:pt idx="20">
                  <c:v>13434628.503932999</c:v>
                </c:pt>
                <c:pt idx="21">
                  <c:v>14744580.943092</c:v>
                </c:pt>
                <c:pt idx="22">
                  <c:v>16115461.402677</c:v>
                </c:pt>
                <c:pt idx="23">
                  <c:v>17547269.882687997</c:v>
                </c:pt>
                <c:pt idx="24">
                  <c:v>19040006.383125</c:v>
                </c:pt>
                <c:pt idx="25">
                  <c:v>20593670.903988</c:v>
                </c:pt>
                <c:pt idx="26">
                  <c:v>22208263.445276998</c:v>
                </c:pt>
                <c:pt idx="27">
                  <c:v>23883784.006991997</c:v>
                </c:pt>
                <c:pt idx="28">
                  <c:v>25620232.589132998</c:v>
                </c:pt>
                <c:pt idx="29">
                  <c:v>27417609.191699997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9-402C-8821-E5B05EFD5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</a:t>
                </a:r>
                <a:r>
                  <a:rPr lang="en-US"/>
                  <a:t>.L/min)Pa)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6-44EA-8C92-3326DA5E535A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C6-44EA-8C92-3326DA5E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AC6-44EA-8C92-3326DA5E535A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PD03_18LPM!$B$19:$AE$19</c:f>
              <c:numCache>
                <c:formatCode>0.00%</c:formatCode>
                <c:ptCount val="30"/>
                <c:pt idx="0">
                  <c:v>4.2822181000000004E-3</c:v>
                </c:pt>
                <c:pt idx="1">
                  <c:v>4.6752718000000002E-3</c:v>
                </c:pt>
                <c:pt idx="2">
                  <c:v>5.4939461999999996E-3</c:v>
                </c:pt>
                <c:pt idx="3">
                  <c:v>7.9664997000000008E-3</c:v>
                </c:pt>
                <c:pt idx="4">
                  <c:v>1.9632022999999998E-2</c:v>
                </c:pt>
                <c:pt idx="5">
                  <c:v>6.5188100999999998E-2</c:v>
                </c:pt>
                <c:pt idx="6">
                  <c:v>0.108212457</c:v>
                </c:pt>
                <c:pt idx="7">
                  <c:v>0.15965770000000001</c:v>
                </c:pt>
                <c:pt idx="8">
                  <c:v>0.20722739000000001</c:v>
                </c:pt>
                <c:pt idx="9">
                  <c:v>0.24493093999999999</c:v>
                </c:pt>
                <c:pt idx="10">
                  <c:v>0.26409914000000001</c:v>
                </c:pt>
                <c:pt idx="11">
                  <c:v>0.31304827000000002</c:v>
                </c:pt>
                <c:pt idx="12">
                  <c:v>0.31819724999999999</c:v>
                </c:pt>
                <c:pt idx="13">
                  <c:v>0.27075895099999997</c:v>
                </c:pt>
                <c:pt idx="14">
                  <c:v>0.22604825000000001</c:v>
                </c:pt>
                <c:pt idx="15">
                  <c:v>0.192574896</c:v>
                </c:pt>
                <c:pt idx="16">
                  <c:v>0.15291381200000001</c:v>
                </c:pt>
                <c:pt idx="17">
                  <c:v>0.12947655299999999</c:v>
                </c:pt>
                <c:pt idx="18">
                  <c:v>0.1214341117</c:v>
                </c:pt>
                <c:pt idx="19">
                  <c:v>0.103672286</c:v>
                </c:pt>
                <c:pt idx="20">
                  <c:v>7.0576947900000006E-2</c:v>
                </c:pt>
                <c:pt idx="21">
                  <c:v>5.98921335E-2</c:v>
                </c:pt>
                <c:pt idx="22">
                  <c:v>5.4376654400000002E-2</c:v>
                </c:pt>
                <c:pt idx="23">
                  <c:v>5.1120659999999998E-2</c:v>
                </c:pt>
                <c:pt idx="24">
                  <c:v>4.8322365999999999E-2</c:v>
                </c:pt>
                <c:pt idx="25">
                  <c:v>3.9999995500000003E-2</c:v>
                </c:pt>
                <c:pt idx="26">
                  <c:v>3.2504439000000003E-2</c:v>
                </c:pt>
                <c:pt idx="27">
                  <c:v>2.14084503E-2</c:v>
                </c:pt>
                <c:pt idx="28">
                  <c:v>9.1688255999999996E-3</c:v>
                </c:pt>
                <c:pt idx="29">
                  <c:v>2.3379389000000002E-3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9-41E7-8E6E-8171B3A4D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PD03_18LPM!$B$19:$AE$19</c:f>
              <c:numCache>
                <c:formatCode>0.00%</c:formatCode>
                <c:ptCount val="30"/>
                <c:pt idx="0">
                  <c:v>4.2822181000000004E-3</c:v>
                </c:pt>
                <c:pt idx="1">
                  <c:v>4.6752718000000002E-3</c:v>
                </c:pt>
                <c:pt idx="2">
                  <c:v>5.4939461999999996E-3</c:v>
                </c:pt>
                <c:pt idx="3">
                  <c:v>7.9664997000000008E-3</c:v>
                </c:pt>
                <c:pt idx="4">
                  <c:v>1.9632022999999998E-2</c:v>
                </c:pt>
                <c:pt idx="5">
                  <c:v>6.5188100999999998E-2</c:v>
                </c:pt>
                <c:pt idx="6">
                  <c:v>0.108212457</c:v>
                </c:pt>
                <c:pt idx="7">
                  <c:v>0.15965770000000001</c:v>
                </c:pt>
                <c:pt idx="8">
                  <c:v>0.20722739000000001</c:v>
                </c:pt>
                <c:pt idx="9">
                  <c:v>0.24493093999999999</c:v>
                </c:pt>
                <c:pt idx="10">
                  <c:v>0.26409914000000001</c:v>
                </c:pt>
                <c:pt idx="11">
                  <c:v>0.31304827000000002</c:v>
                </c:pt>
                <c:pt idx="12">
                  <c:v>0.31819724999999999</c:v>
                </c:pt>
                <c:pt idx="13">
                  <c:v>0.27075895099999997</c:v>
                </c:pt>
                <c:pt idx="14">
                  <c:v>0.22604825000000001</c:v>
                </c:pt>
                <c:pt idx="15">
                  <c:v>0.192574896</c:v>
                </c:pt>
                <c:pt idx="16">
                  <c:v>0.15291381200000001</c:v>
                </c:pt>
                <c:pt idx="17">
                  <c:v>0.12947655299999999</c:v>
                </c:pt>
                <c:pt idx="18">
                  <c:v>0.1214341117</c:v>
                </c:pt>
                <c:pt idx="19">
                  <c:v>0.103672286</c:v>
                </c:pt>
                <c:pt idx="20">
                  <c:v>7.0576947900000006E-2</c:v>
                </c:pt>
                <c:pt idx="21">
                  <c:v>5.98921335E-2</c:v>
                </c:pt>
                <c:pt idx="22">
                  <c:v>5.4376654400000002E-2</c:v>
                </c:pt>
                <c:pt idx="23">
                  <c:v>5.1120659999999998E-2</c:v>
                </c:pt>
                <c:pt idx="24">
                  <c:v>4.8322365999999999E-2</c:v>
                </c:pt>
                <c:pt idx="25">
                  <c:v>3.9999995500000003E-2</c:v>
                </c:pt>
                <c:pt idx="26">
                  <c:v>3.2504439000000003E-2</c:v>
                </c:pt>
                <c:pt idx="27">
                  <c:v>2.14084503E-2</c:v>
                </c:pt>
                <c:pt idx="28">
                  <c:v>9.1688255999999996E-3</c:v>
                </c:pt>
                <c:pt idx="29">
                  <c:v>2.3379389000000002E-3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6-4656-993B-00F3B04CE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PD03_18LPM!$B$18:$AE$18</c:f>
              <c:numCache>
                <c:formatCode>0.00%</c:formatCode>
                <c:ptCount val="30"/>
                <c:pt idx="0">
                  <c:v>7.2389885999999994E-3</c:v>
                </c:pt>
                <c:pt idx="1">
                  <c:v>9.4521802000000002E-3</c:v>
                </c:pt>
                <c:pt idx="2">
                  <c:v>1.2107029200000001E-2</c:v>
                </c:pt>
                <c:pt idx="3">
                  <c:v>1.5728730700000002E-2</c:v>
                </c:pt>
                <c:pt idx="4">
                  <c:v>3.6283270999999999E-2</c:v>
                </c:pt>
                <c:pt idx="5">
                  <c:v>9.3895734000000008E-2</c:v>
                </c:pt>
                <c:pt idx="6">
                  <c:v>0.158196805</c:v>
                </c:pt>
                <c:pt idx="7">
                  <c:v>0.23848272000000001</c:v>
                </c:pt>
                <c:pt idx="8">
                  <c:v>0.33695768999999992</c:v>
                </c:pt>
                <c:pt idx="9">
                  <c:v>0.45642789</c:v>
                </c:pt>
                <c:pt idx="10">
                  <c:v>0.55738414999999997</c:v>
                </c:pt>
                <c:pt idx="11">
                  <c:v>0.66718487000000004</c:v>
                </c:pt>
                <c:pt idx="12">
                  <c:v>0.74793344000000006</c:v>
                </c:pt>
                <c:pt idx="13">
                  <c:v>0.80110560099999994</c:v>
                </c:pt>
                <c:pt idx="14">
                  <c:v>0.85945182999999992</c:v>
                </c:pt>
                <c:pt idx="15">
                  <c:v>0.90395211600000014</c:v>
                </c:pt>
                <c:pt idx="16">
                  <c:v>0.93976487200000003</c:v>
                </c:pt>
                <c:pt idx="17">
                  <c:v>0.96556471600000005</c:v>
                </c:pt>
                <c:pt idx="18">
                  <c:v>0.97802625170000002</c:v>
                </c:pt>
                <c:pt idx="19">
                  <c:v>0.98634495700000002</c:v>
                </c:pt>
                <c:pt idx="20">
                  <c:v>0.98972181390000002</c:v>
                </c:pt>
                <c:pt idx="21">
                  <c:v>0.99091682550000004</c:v>
                </c:pt>
                <c:pt idx="22">
                  <c:v>0.99513712339999993</c:v>
                </c:pt>
                <c:pt idx="23">
                  <c:v>0.99600864599999994</c:v>
                </c:pt>
                <c:pt idx="24">
                  <c:v>0.99711034480000005</c:v>
                </c:pt>
                <c:pt idx="25">
                  <c:v>0.99797470649999998</c:v>
                </c:pt>
                <c:pt idx="26">
                  <c:v>0.9985789987</c:v>
                </c:pt>
                <c:pt idx="27">
                  <c:v>0.99868544719999996</c:v>
                </c:pt>
                <c:pt idx="28">
                  <c:v>0.99940205560000006</c:v>
                </c:pt>
                <c:pt idx="29">
                  <c:v>1.0000000389000001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B-4761-B6A5-774F44A266FE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DB-4761-B6A5-774F44A26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7DB-4761-B6A5-774F44A266FE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PD03_45LPM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PD03_45LPM!$B$33:$AE$33</c:f>
              <c:numCache>
                <c:formatCode>General</c:formatCode>
                <c:ptCount val="30"/>
                <c:pt idx="0">
                  <c:v>1.3223835772028637E-3</c:v>
                </c:pt>
                <c:pt idx="1">
                  <c:v>4.9074952903402662E-3</c:v>
                </c:pt>
                <c:pt idx="2">
                  <c:v>1.075533513941221E-2</c:v>
                </c:pt>
                <c:pt idx="3">
                  <c:v>1.8865903124418694E-2</c:v>
                </c:pt>
                <c:pt idx="4">
                  <c:v>2.9239199245359723E-2</c:v>
                </c:pt>
                <c:pt idx="5">
                  <c:v>4.1875223502235277E-2</c:v>
                </c:pt>
                <c:pt idx="6">
                  <c:v>5.6773975895045375E-2</c:v>
                </c:pt>
                <c:pt idx="7">
                  <c:v>7.3935456423790014E-2</c:v>
                </c:pt>
                <c:pt idx="8">
                  <c:v>9.3359665088469199E-2</c:v>
                </c:pt>
                <c:pt idx="9">
                  <c:v>0.11504660188908293</c:v>
                </c:pt>
                <c:pt idx="10">
                  <c:v>0.13899626682563115</c:v>
                </c:pt>
                <c:pt idx="11">
                  <c:v>0.16520865989811398</c:v>
                </c:pt>
                <c:pt idx="12">
                  <c:v>0.19368378110653131</c:v>
                </c:pt>
                <c:pt idx="13">
                  <c:v>0.22442163045088323</c:v>
                </c:pt>
                <c:pt idx="14">
                  <c:v>0.2574222079311696</c:v>
                </c:pt>
                <c:pt idx="15">
                  <c:v>0.29268551354739053</c:v>
                </c:pt>
                <c:pt idx="16">
                  <c:v>0.33021154729954605</c:v>
                </c:pt>
                <c:pt idx="17">
                  <c:v>0.3700003091876361</c:v>
                </c:pt>
                <c:pt idx="18">
                  <c:v>0.41205179921166069</c:v>
                </c:pt>
                <c:pt idx="19">
                  <c:v>0.45636601737161986</c:v>
                </c:pt>
                <c:pt idx="20">
                  <c:v>0.50294296366751345</c:v>
                </c:pt>
                <c:pt idx="21">
                  <c:v>0.55178263809934158</c:v>
                </c:pt>
                <c:pt idx="22">
                  <c:v>0.60288504066710435</c:v>
                </c:pt>
                <c:pt idx="23">
                  <c:v>0.65625017137080166</c:v>
                </c:pt>
                <c:pt idx="24">
                  <c:v>0.71187803021043339</c:v>
                </c:pt>
                <c:pt idx="25">
                  <c:v>0.76976861718599976</c:v>
                </c:pt>
                <c:pt idx="26">
                  <c:v>0.82992193229750066</c:v>
                </c:pt>
                <c:pt idx="27">
                  <c:v>0.8923379755449361</c:v>
                </c:pt>
                <c:pt idx="28">
                  <c:v>0.95701674692830618</c:v>
                </c:pt>
                <c:pt idx="29">
                  <c:v>1.0239582464476107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F-4E3A-94C6-882B3537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PD03_45LPM!$B$30:$AE$30</c:f>
              <c:numCache>
                <c:formatCode>General</c:formatCode>
                <c:ptCount val="30"/>
                <c:pt idx="0">
                  <c:v>175790.91678</c:v>
                </c:pt>
                <c:pt idx="1">
                  <c:v>703163.66712</c:v>
                </c:pt>
                <c:pt idx="2">
                  <c:v>1582118.2510200001</c:v>
                </c:pt>
                <c:pt idx="3">
                  <c:v>2812654.66848</c:v>
                </c:pt>
                <c:pt idx="4">
                  <c:v>4394772.9194999998</c:v>
                </c:pt>
                <c:pt idx="5">
                  <c:v>6328473.0040800003</c:v>
                </c:pt>
                <c:pt idx="6">
                  <c:v>8613754.922220001</c:v>
                </c:pt>
                <c:pt idx="7">
                  <c:v>11250618.67392</c:v>
                </c:pt>
                <c:pt idx="8">
                  <c:v>14239064.25918</c:v>
                </c:pt>
                <c:pt idx="9">
                  <c:v>17579091.677999999</c:v>
                </c:pt>
                <c:pt idx="10">
                  <c:v>21270700.930380002</c:v>
                </c:pt>
                <c:pt idx="11">
                  <c:v>25313892.016320001</c:v>
                </c:pt>
                <c:pt idx="12">
                  <c:v>29708664.935820002</c:v>
                </c:pt>
                <c:pt idx="13">
                  <c:v>34455019.688880004</c:v>
                </c:pt>
                <c:pt idx="14">
                  <c:v>39552956.2755</c:v>
                </c:pt>
                <c:pt idx="15">
                  <c:v>45002474.69568</c:v>
                </c:pt>
                <c:pt idx="16">
                  <c:v>50803574.949419998</c:v>
                </c:pt>
                <c:pt idx="17">
                  <c:v>56956257.03672</c:v>
                </c:pt>
                <c:pt idx="18">
                  <c:v>63460520.95758</c:v>
                </c:pt>
                <c:pt idx="19">
                  <c:v>70316366.711999997</c:v>
                </c:pt>
                <c:pt idx="20">
                  <c:v>77523794.29998</c:v>
                </c:pt>
                <c:pt idx="21">
                  <c:v>85082803.721520007</c:v>
                </c:pt>
                <c:pt idx="22">
                  <c:v>92993394.976620004</c:v>
                </c:pt>
                <c:pt idx="23">
                  <c:v>101255568.06528001</c:v>
                </c:pt>
                <c:pt idx="24">
                  <c:v>109869322.9875</c:v>
                </c:pt>
                <c:pt idx="25">
                  <c:v>118834659.74328001</c:v>
                </c:pt>
                <c:pt idx="26">
                  <c:v>128151578.33262001</c:v>
                </c:pt>
                <c:pt idx="27">
                  <c:v>137820078.75552002</c:v>
                </c:pt>
                <c:pt idx="28">
                  <c:v>147840161.01198</c:v>
                </c:pt>
                <c:pt idx="29">
                  <c:v>158211825.102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1E-41B8-8908-8207CFFE8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</a:t>
                </a:r>
                <a:r>
                  <a:rPr lang="en-US"/>
                  <a:t>.L/min)Pa)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D-4AEB-9227-D59BD9F7DBAE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DD-4AEB-9227-D59BD9F7D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EDD-4AEB-9227-D59BD9F7DBAE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PD03_45LPM!$B$19:$AE$19</c:f>
              <c:numCache>
                <c:formatCode>0.00%</c:formatCode>
                <c:ptCount val="30"/>
                <c:pt idx="0">
                  <c:v>7.0465679999999996E-3</c:v>
                </c:pt>
                <c:pt idx="1">
                  <c:v>1.1604234999999999E-2</c:v>
                </c:pt>
                <c:pt idx="2">
                  <c:v>3.8910901999999997E-2</c:v>
                </c:pt>
                <c:pt idx="3">
                  <c:v>8.4476969999999998E-2</c:v>
                </c:pt>
                <c:pt idx="4">
                  <c:v>0.14351095</c:v>
                </c:pt>
                <c:pt idx="5">
                  <c:v>0.20445490999999999</c:v>
                </c:pt>
                <c:pt idx="6">
                  <c:v>0.21425655399999999</c:v>
                </c:pt>
                <c:pt idx="7">
                  <c:v>0.22789984900000002</c:v>
                </c:pt>
                <c:pt idx="8">
                  <c:v>0.18814117600000002</c:v>
                </c:pt>
                <c:pt idx="9">
                  <c:v>0.15654594399999999</c:v>
                </c:pt>
                <c:pt idx="10">
                  <c:v>0.10679213</c:v>
                </c:pt>
                <c:pt idx="11">
                  <c:v>8.0053994000000003E-2</c:v>
                </c:pt>
                <c:pt idx="12">
                  <c:v>6.1363156000000002E-2</c:v>
                </c:pt>
                <c:pt idx="13">
                  <c:v>4.5985477999999996E-2</c:v>
                </c:pt>
                <c:pt idx="14">
                  <c:v>4.3409212000000003E-2</c:v>
                </c:pt>
                <c:pt idx="15">
                  <c:v>4.5833333999999996E-2</c:v>
                </c:pt>
                <c:pt idx="16">
                  <c:v>4.3838858000000001E-2</c:v>
                </c:pt>
                <c:pt idx="17">
                  <c:v>4.4787481000000004E-2</c:v>
                </c:pt>
                <c:pt idx="18">
                  <c:v>4.6463096400000001E-2</c:v>
                </c:pt>
                <c:pt idx="19">
                  <c:v>4.9661900000000002E-2</c:v>
                </c:pt>
                <c:pt idx="20">
                  <c:v>4.3239609999999998E-2</c:v>
                </c:pt>
                <c:pt idx="21">
                  <c:v>2.6059373200000003E-2</c:v>
                </c:pt>
                <c:pt idx="22">
                  <c:v>1.6047686299999999E-2</c:v>
                </c:pt>
                <c:pt idx="23">
                  <c:v>1.1962834E-2</c:v>
                </c:pt>
                <c:pt idx="24">
                  <c:v>8.5852050000000003E-3</c:v>
                </c:pt>
                <c:pt idx="25">
                  <c:v>6.7978530000000004E-3</c:v>
                </c:pt>
                <c:pt idx="26">
                  <c:v>6.0481429000000001E-3</c:v>
                </c:pt>
                <c:pt idx="27">
                  <c:v>3.313697E-3</c:v>
                </c:pt>
                <c:pt idx="28">
                  <c:v>8.721655E-4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A-49DB-B966-8EFAE06A1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PD03_45LPM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PD03_45LPM!$B$19:$AE$19</c:f>
              <c:numCache>
                <c:formatCode>0.00%</c:formatCode>
                <c:ptCount val="30"/>
                <c:pt idx="0">
                  <c:v>7.0465679999999996E-3</c:v>
                </c:pt>
                <c:pt idx="1">
                  <c:v>1.1604234999999999E-2</c:v>
                </c:pt>
                <c:pt idx="2">
                  <c:v>3.8910901999999997E-2</c:v>
                </c:pt>
                <c:pt idx="3">
                  <c:v>8.4476969999999998E-2</c:v>
                </c:pt>
                <c:pt idx="4">
                  <c:v>0.14351095</c:v>
                </c:pt>
                <c:pt idx="5">
                  <c:v>0.20445490999999999</c:v>
                </c:pt>
                <c:pt idx="6">
                  <c:v>0.21425655399999999</c:v>
                </c:pt>
                <c:pt idx="7">
                  <c:v>0.22789984900000002</c:v>
                </c:pt>
                <c:pt idx="8">
                  <c:v>0.18814117600000002</c:v>
                </c:pt>
                <c:pt idx="9">
                  <c:v>0.15654594399999999</c:v>
                </c:pt>
                <c:pt idx="10">
                  <c:v>0.10679213</c:v>
                </c:pt>
                <c:pt idx="11">
                  <c:v>8.0053994000000003E-2</c:v>
                </c:pt>
                <c:pt idx="12">
                  <c:v>6.1363156000000002E-2</c:v>
                </c:pt>
                <c:pt idx="13">
                  <c:v>4.5985477999999996E-2</c:v>
                </c:pt>
                <c:pt idx="14">
                  <c:v>4.3409212000000003E-2</c:v>
                </c:pt>
                <c:pt idx="15">
                  <c:v>4.5833333999999996E-2</c:v>
                </c:pt>
                <c:pt idx="16">
                  <c:v>4.3838858000000001E-2</c:v>
                </c:pt>
                <c:pt idx="17">
                  <c:v>4.4787481000000004E-2</c:v>
                </c:pt>
                <c:pt idx="18">
                  <c:v>4.6463096400000001E-2</c:v>
                </c:pt>
                <c:pt idx="19">
                  <c:v>4.9661900000000002E-2</c:v>
                </c:pt>
                <c:pt idx="20">
                  <c:v>4.3239609999999998E-2</c:v>
                </c:pt>
                <c:pt idx="21">
                  <c:v>2.6059373200000003E-2</c:v>
                </c:pt>
                <c:pt idx="22">
                  <c:v>1.6047686299999999E-2</c:v>
                </c:pt>
                <c:pt idx="23">
                  <c:v>1.1962834E-2</c:v>
                </c:pt>
                <c:pt idx="24">
                  <c:v>8.5852050000000003E-3</c:v>
                </c:pt>
                <c:pt idx="25">
                  <c:v>6.7978530000000004E-3</c:v>
                </c:pt>
                <c:pt idx="26">
                  <c:v>6.0481429000000001E-3</c:v>
                </c:pt>
                <c:pt idx="27">
                  <c:v>3.313697E-3</c:v>
                </c:pt>
                <c:pt idx="28">
                  <c:v>8.721655E-4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2-47EF-9DC7-D47E53460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PD03-45LPM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PD03_45LPM!$B$25:$AE$25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PD03_45LPM!$B$18:$AE$18</c:f>
              <c:numCache>
                <c:formatCode>0.00%</c:formatCode>
                <c:ptCount val="30"/>
                <c:pt idx="0">
                  <c:v>1.5318627E-2</c:v>
                </c:pt>
                <c:pt idx="1">
                  <c:v>2.1783388000000001E-2</c:v>
                </c:pt>
                <c:pt idx="2">
                  <c:v>5.3946967999999998E-2</c:v>
                </c:pt>
                <c:pt idx="3">
                  <c:v>0.12818948199999999</c:v>
                </c:pt>
                <c:pt idx="4">
                  <c:v>0.235353914</c:v>
                </c:pt>
                <c:pt idx="5">
                  <c:v>0.3756003</c:v>
                </c:pt>
                <c:pt idx="6">
                  <c:v>0.53553927400000001</c:v>
                </c:pt>
                <c:pt idx="7">
                  <c:v>0.70475217899999998</c:v>
                </c:pt>
                <c:pt idx="8">
                  <c:v>0.82232248600000002</c:v>
                </c:pt>
                <c:pt idx="9">
                  <c:v>0.89543026400000003</c:v>
                </c:pt>
                <c:pt idx="10">
                  <c:v>0.93156212000000005</c:v>
                </c:pt>
                <c:pt idx="11">
                  <c:v>0.95888276399999994</c:v>
                </c:pt>
                <c:pt idx="12">
                  <c:v>0.97585201599999993</c:v>
                </c:pt>
                <c:pt idx="13">
                  <c:v>0.95948645799999999</c:v>
                </c:pt>
                <c:pt idx="14">
                  <c:v>0.96114345099999998</c:v>
                </c:pt>
                <c:pt idx="15">
                  <c:v>0.96987174800000009</c:v>
                </c:pt>
                <c:pt idx="16">
                  <c:v>0.97414911400000004</c:v>
                </c:pt>
                <c:pt idx="17">
                  <c:v>0.98173719000000004</c:v>
                </c:pt>
                <c:pt idx="18">
                  <c:v>0.98462214920000002</c:v>
                </c:pt>
                <c:pt idx="19">
                  <c:v>0.99467907209999995</c:v>
                </c:pt>
                <c:pt idx="20">
                  <c:v>0.99171051889999995</c:v>
                </c:pt>
                <c:pt idx="21">
                  <c:v>0.98595058959999993</c:v>
                </c:pt>
                <c:pt idx="22">
                  <c:v>0.99140304630000009</c:v>
                </c:pt>
                <c:pt idx="23">
                  <c:v>0.99616728399999999</c:v>
                </c:pt>
                <c:pt idx="24">
                  <c:v>0.99800071499999998</c:v>
                </c:pt>
                <c:pt idx="25">
                  <c:v>0.99940374300000001</c:v>
                </c:pt>
                <c:pt idx="26">
                  <c:v>0.99951611289999998</c:v>
                </c:pt>
                <c:pt idx="27">
                  <c:v>0.99950908699999996</c:v>
                </c:pt>
                <c:pt idx="28">
                  <c:v>1.0000000055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8-403C-8A6D-A84772CBF8EF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28-403C-8A6D-A84772CBF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828-403C-8A6D-A84772CBF8EF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PD02_18LPM!$B$33:$AE$33</c:f>
              <c:numCache>
                <c:formatCode>General</c:formatCode>
                <c:ptCount val="30"/>
                <c:pt idx="0">
                  <c:v>4.9622298878841458E-4</c:v>
                </c:pt>
                <c:pt idx="1">
                  <c:v>1.8415322319630827E-3</c:v>
                </c:pt>
                <c:pt idx="2">
                  <c:v>4.0359277295240062E-3</c:v>
                </c:pt>
                <c:pt idx="3">
                  <c:v>7.0794094814711824E-3</c:v>
                </c:pt>
                <c:pt idx="4">
                  <c:v>1.0971977487804613E-2</c:v>
                </c:pt>
                <c:pt idx="5">
                  <c:v>1.57136317485243E-2</c:v>
                </c:pt>
                <c:pt idx="6">
                  <c:v>2.1304372263630231E-2</c:v>
                </c:pt>
                <c:pt idx="7">
                  <c:v>2.7744199033122429E-2</c:v>
                </c:pt>
                <c:pt idx="8">
                  <c:v>3.5033112057000874E-2</c:v>
                </c:pt>
                <c:pt idx="9">
                  <c:v>4.3171111335265577E-2</c:v>
                </c:pt>
                <c:pt idx="10">
                  <c:v>5.2158196867916527E-2</c:v>
                </c:pt>
                <c:pt idx="11">
                  <c:v>6.1994368654953738E-2</c:v>
                </c:pt>
                <c:pt idx="12">
                  <c:v>7.2679626696377203E-2</c:v>
                </c:pt>
                <c:pt idx="13">
                  <c:v>8.4213970992186901E-2</c:v>
                </c:pt>
                <c:pt idx="14">
                  <c:v>9.6597401542382874E-2</c:v>
                </c:pt>
                <c:pt idx="15">
                  <c:v>0.10982991834696509</c:v>
                </c:pt>
                <c:pt idx="16">
                  <c:v>0.12391152140593356</c:v>
                </c:pt>
                <c:pt idx="17">
                  <c:v>0.13884221071928832</c:v>
                </c:pt>
                <c:pt idx="18">
                  <c:v>0.15462198628702931</c:v>
                </c:pt>
                <c:pt idx="19">
                  <c:v>0.17125084810915658</c:v>
                </c:pt>
                <c:pt idx="20">
                  <c:v>0.18872879618567004</c:v>
                </c:pt>
                <c:pt idx="21">
                  <c:v>0.20705583051656978</c:v>
                </c:pt>
                <c:pt idx="22">
                  <c:v>0.22623195110185576</c:v>
                </c:pt>
                <c:pt idx="23">
                  <c:v>0.24625715794152805</c:v>
                </c:pt>
                <c:pt idx="24">
                  <c:v>0.26713145103558655</c:v>
                </c:pt>
                <c:pt idx="25">
                  <c:v>0.28885483038403131</c:v>
                </c:pt>
                <c:pt idx="26">
                  <c:v>0.31142729598686236</c:v>
                </c:pt>
                <c:pt idx="27">
                  <c:v>0.33484884784407959</c:v>
                </c:pt>
                <c:pt idx="28">
                  <c:v>0.3591194859556831</c:v>
                </c:pt>
                <c:pt idx="29">
                  <c:v>0.38423921032167291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F3-4FDA-BF17-EFB2843B0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PD02_18LPM!$B$30:$AE$30</c:f>
              <c:numCache>
                <c:formatCode>General</c:formatCode>
                <c:ptCount val="30"/>
                <c:pt idx="0">
                  <c:v>64319.477090000008</c:v>
                </c:pt>
                <c:pt idx="1">
                  <c:v>257277.90836000003</c:v>
                </c:pt>
                <c:pt idx="2">
                  <c:v>578875.29381000006</c:v>
                </c:pt>
                <c:pt idx="3">
                  <c:v>1029111.6334400001</c:v>
                </c:pt>
                <c:pt idx="4">
                  <c:v>1607986.9272500002</c:v>
                </c:pt>
                <c:pt idx="5">
                  <c:v>2315501.1752400002</c:v>
                </c:pt>
                <c:pt idx="6">
                  <c:v>3151654.3774100002</c:v>
                </c:pt>
                <c:pt idx="7">
                  <c:v>4116446.5337600005</c:v>
                </c:pt>
                <c:pt idx="8">
                  <c:v>5209877.6442900002</c:v>
                </c:pt>
                <c:pt idx="9">
                  <c:v>6431947.7090000007</c:v>
                </c:pt>
                <c:pt idx="10">
                  <c:v>7782656.7278900007</c:v>
                </c:pt>
                <c:pt idx="11">
                  <c:v>9262004.700960001</c:v>
                </c:pt>
                <c:pt idx="12">
                  <c:v>10869991.628210001</c:v>
                </c:pt>
                <c:pt idx="13">
                  <c:v>12606617.509640001</c:v>
                </c:pt>
                <c:pt idx="14">
                  <c:v>14471882.345250001</c:v>
                </c:pt>
                <c:pt idx="15">
                  <c:v>16465786.135040002</c:v>
                </c:pt>
                <c:pt idx="16">
                  <c:v>18588328.879010003</c:v>
                </c:pt>
                <c:pt idx="17">
                  <c:v>20839510.577160001</c:v>
                </c:pt>
                <c:pt idx="18">
                  <c:v>23219331.229490001</c:v>
                </c:pt>
                <c:pt idx="19">
                  <c:v>25727790.836000003</c:v>
                </c:pt>
                <c:pt idx="20">
                  <c:v>28364889.396690004</c:v>
                </c:pt>
                <c:pt idx="21">
                  <c:v>31130626.911560003</c:v>
                </c:pt>
                <c:pt idx="22">
                  <c:v>34025003.380610004</c:v>
                </c:pt>
                <c:pt idx="23">
                  <c:v>37048018.803840004</c:v>
                </c:pt>
                <c:pt idx="24">
                  <c:v>40199673.181250006</c:v>
                </c:pt>
                <c:pt idx="25">
                  <c:v>43479966.512840003</c:v>
                </c:pt>
                <c:pt idx="26">
                  <c:v>46888898.798610002</c:v>
                </c:pt>
                <c:pt idx="27">
                  <c:v>50426470.038560003</c:v>
                </c:pt>
                <c:pt idx="28">
                  <c:v>54092680.232690006</c:v>
                </c:pt>
                <c:pt idx="29">
                  <c:v>57887529.381000005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1D-4E28-9D3F-8AEEB18DB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</a:t>
                </a:r>
                <a:r>
                  <a:rPr lang="en-US"/>
                  <a:t>.L/min)Pa)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17-4608-8362-13C66975122C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17-4608-8362-13C669751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E17-4608-8362-13C66975122C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PD02_18LPM!$B$19:$AE$19</c:f>
              <c:numCache>
                <c:formatCode>0.00%</c:formatCode>
                <c:ptCount val="30"/>
                <c:pt idx="0">
                  <c:v>4.9140052E-3</c:v>
                </c:pt>
                <c:pt idx="1">
                  <c:v>4.6886144999999995E-3</c:v>
                </c:pt>
                <c:pt idx="2">
                  <c:v>6.2333939999999997E-3</c:v>
                </c:pt>
                <c:pt idx="3">
                  <c:v>1.2262415E-2</c:v>
                </c:pt>
                <c:pt idx="4">
                  <c:v>5.9269117000000003E-2</c:v>
                </c:pt>
                <c:pt idx="5">
                  <c:v>0.11606869</c:v>
                </c:pt>
                <c:pt idx="6">
                  <c:v>0.13167957</c:v>
                </c:pt>
                <c:pt idx="7">
                  <c:v>0.10645229</c:v>
                </c:pt>
                <c:pt idx="8">
                  <c:v>5.7310797000000004E-2</c:v>
                </c:pt>
                <c:pt idx="9">
                  <c:v>4.2875294699999997E-2</c:v>
                </c:pt>
                <c:pt idx="10">
                  <c:v>2.1420151599999999E-2</c:v>
                </c:pt>
                <c:pt idx="11">
                  <c:v>1.2315E-2</c:v>
                </c:pt>
                <c:pt idx="12">
                  <c:v>7.7799690000000003E-3</c:v>
                </c:pt>
                <c:pt idx="13">
                  <c:v>2.885683E-3</c:v>
                </c:pt>
                <c:pt idx="14">
                  <c:v>2.479991E-3</c:v>
                </c:pt>
                <c:pt idx="15">
                  <c:v>8.0598729999999997E-4</c:v>
                </c:pt>
                <c:pt idx="16">
                  <c:v>5.8616650000000001E-4</c:v>
                </c:pt>
                <c:pt idx="17">
                  <c:v>1.18991E-4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D-4410-AB1E-E68B0A23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PD02_18LPM!$B$19:$AE$19</c:f>
              <c:numCache>
                <c:formatCode>0.00%</c:formatCode>
                <c:ptCount val="30"/>
                <c:pt idx="0">
                  <c:v>4.9140052E-3</c:v>
                </c:pt>
                <c:pt idx="1">
                  <c:v>4.6886144999999995E-3</c:v>
                </c:pt>
                <c:pt idx="2">
                  <c:v>6.2333939999999997E-3</c:v>
                </c:pt>
                <c:pt idx="3">
                  <c:v>1.2262415E-2</c:v>
                </c:pt>
                <c:pt idx="4">
                  <c:v>5.9269117000000003E-2</c:v>
                </c:pt>
                <c:pt idx="5">
                  <c:v>0.11606869</c:v>
                </c:pt>
                <c:pt idx="6">
                  <c:v>0.13167957</c:v>
                </c:pt>
                <c:pt idx="7">
                  <c:v>0.10645229</c:v>
                </c:pt>
                <c:pt idx="8">
                  <c:v>5.7310797000000004E-2</c:v>
                </c:pt>
                <c:pt idx="9">
                  <c:v>4.2875294699999997E-2</c:v>
                </c:pt>
                <c:pt idx="10">
                  <c:v>2.1420151599999999E-2</c:v>
                </c:pt>
                <c:pt idx="11">
                  <c:v>1.2315E-2</c:v>
                </c:pt>
                <c:pt idx="12">
                  <c:v>7.7799690000000003E-3</c:v>
                </c:pt>
                <c:pt idx="13">
                  <c:v>2.885683E-3</c:v>
                </c:pt>
                <c:pt idx="14">
                  <c:v>2.479991E-3</c:v>
                </c:pt>
                <c:pt idx="15">
                  <c:v>8.0598729999999997E-4</c:v>
                </c:pt>
                <c:pt idx="16">
                  <c:v>5.8616650000000001E-4</c:v>
                </c:pt>
                <c:pt idx="17">
                  <c:v>1.18991E-4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B6-4B61-98BD-863640767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PD02_18LPM!$B$18:$AE$18</c:f>
              <c:numCache>
                <c:formatCode>0.00%</c:formatCode>
                <c:ptCount val="30"/>
                <c:pt idx="0">
                  <c:v>1.3820638999999999E-2</c:v>
                </c:pt>
                <c:pt idx="1">
                  <c:v>1.4269697500000001E-2</c:v>
                </c:pt>
                <c:pt idx="2">
                  <c:v>1.8495808999999998E-2</c:v>
                </c:pt>
                <c:pt idx="3">
                  <c:v>4.2305336999999998E-2</c:v>
                </c:pt>
                <c:pt idx="4">
                  <c:v>0.127853407</c:v>
                </c:pt>
                <c:pt idx="5">
                  <c:v>0.37257125000000002</c:v>
                </c:pt>
                <c:pt idx="6">
                  <c:v>0.63359177</c:v>
                </c:pt>
                <c:pt idx="7">
                  <c:v>0.80201763999999987</c:v>
                </c:pt>
                <c:pt idx="8">
                  <c:v>0.89755426700000007</c:v>
                </c:pt>
                <c:pt idx="9">
                  <c:v>0.95341944469999995</c:v>
                </c:pt>
                <c:pt idx="10">
                  <c:v>0.98072189160000001</c:v>
                </c:pt>
                <c:pt idx="11">
                  <c:v>0.9954628860000001</c:v>
                </c:pt>
                <c:pt idx="12">
                  <c:v>0.99769885599999997</c:v>
                </c:pt>
                <c:pt idx="13">
                  <c:v>0.99988902199999996</c:v>
                </c:pt>
                <c:pt idx="14">
                  <c:v>0.99988725789999999</c:v>
                </c:pt>
                <c:pt idx="15">
                  <c:v>1.0000000083</c:v>
                </c:pt>
                <c:pt idx="16">
                  <c:v>1.0000000265</c:v>
                </c:pt>
                <c:pt idx="17">
                  <c:v>1.0000000010000001</c:v>
                </c:pt>
                <c:pt idx="18">
                  <c:v>0.99999999299999998</c:v>
                </c:pt>
                <c:pt idx="19">
                  <c:v>1.0000000339999999</c:v>
                </c:pt>
                <c:pt idx="20">
                  <c:v>1.0000000019999999</c:v>
                </c:pt>
                <c:pt idx="21">
                  <c:v>0.99999994999999997</c:v>
                </c:pt>
                <c:pt idx="22">
                  <c:v>0.99999998800000001</c:v>
                </c:pt>
                <c:pt idx="23">
                  <c:v>0.9999999812</c:v>
                </c:pt>
                <c:pt idx="24">
                  <c:v>1.0000000429</c:v>
                </c:pt>
                <c:pt idx="25">
                  <c:v>1.0000000452</c:v>
                </c:pt>
                <c:pt idx="26">
                  <c:v>1.0000000159</c:v>
                </c:pt>
                <c:pt idx="27">
                  <c:v>1.0000000096000001</c:v>
                </c:pt>
                <c:pt idx="28">
                  <c:v>0.99999995060000002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A-408A-BD7A-5427A95EC35B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6A-408A-BD7A-5427A95EC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06A-408A-BD7A-5427A95EC35B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PD02_45LPM!$B$30:$AE$30</c:f>
              <c:numCache>
                <c:formatCode>General</c:formatCode>
                <c:ptCount val="30"/>
                <c:pt idx="0">
                  <c:v>332499.02780000004</c:v>
                </c:pt>
                <c:pt idx="1">
                  <c:v>1329996.1112000002</c:v>
                </c:pt>
                <c:pt idx="2">
                  <c:v>2992491.2502000001</c:v>
                </c:pt>
                <c:pt idx="3">
                  <c:v>5319984.4448000006</c:v>
                </c:pt>
                <c:pt idx="4">
                  <c:v>8312475.6950000003</c:v>
                </c:pt>
                <c:pt idx="5">
                  <c:v>11969965.000800001</c:v>
                </c:pt>
                <c:pt idx="6">
                  <c:v>16292452.362200001</c:v>
                </c:pt>
                <c:pt idx="7">
                  <c:v>21279937.779200003</c:v>
                </c:pt>
                <c:pt idx="8">
                  <c:v>26932421.251800001</c:v>
                </c:pt>
                <c:pt idx="9">
                  <c:v>33249902.780000001</c:v>
                </c:pt>
                <c:pt idx="10">
                  <c:v>40232382.363800004</c:v>
                </c:pt>
                <c:pt idx="11">
                  <c:v>47879860.003200002</c:v>
                </c:pt>
                <c:pt idx="12">
                  <c:v>56192335.698200002</c:v>
                </c:pt>
                <c:pt idx="13">
                  <c:v>65169809.448800005</c:v>
                </c:pt>
                <c:pt idx="14">
                  <c:v>74812281.25500001</c:v>
                </c:pt>
                <c:pt idx="15">
                  <c:v>85119751.11680001</c:v>
                </c:pt>
                <c:pt idx="16">
                  <c:v>96092219.034200013</c:v>
                </c:pt>
                <c:pt idx="17">
                  <c:v>107729685.0072</c:v>
                </c:pt>
                <c:pt idx="18">
                  <c:v>120032149.03580001</c:v>
                </c:pt>
                <c:pt idx="19">
                  <c:v>132999611.12</c:v>
                </c:pt>
                <c:pt idx="20">
                  <c:v>146632071.25980002</c:v>
                </c:pt>
                <c:pt idx="21">
                  <c:v>160929529.45520002</c:v>
                </c:pt>
                <c:pt idx="22">
                  <c:v>175891985.7062</c:v>
                </c:pt>
                <c:pt idx="23">
                  <c:v>191519440.01280001</c:v>
                </c:pt>
                <c:pt idx="24">
                  <c:v>207811892.375</c:v>
                </c:pt>
                <c:pt idx="25">
                  <c:v>224769342.79280001</c:v>
                </c:pt>
                <c:pt idx="26">
                  <c:v>242391791.26620001</c:v>
                </c:pt>
                <c:pt idx="27">
                  <c:v>260679237.79520002</c:v>
                </c:pt>
                <c:pt idx="28">
                  <c:v>279631682.37980002</c:v>
                </c:pt>
                <c:pt idx="29">
                  <c:v>299249125.02000004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2-4654-9FA6-D3E65DD89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</a:t>
                </a:r>
                <a:r>
                  <a:rPr lang="en-US"/>
                  <a:t>.L/min)Pa)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9-49AA-890A-E8A725BAE351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A9-49AA-890A-E8A725BAE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5A9-49AA-890A-E8A725BAE351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PD02_45LPM!$B$19:$AE$19</c:f>
              <c:numCache>
                <c:formatCode>0.00%</c:formatCode>
                <c:ptCount val="30"/>
                <c:pt idx="0">
                  <c:v>8.5796989999999997E-3</c:v>
                </c:pt>
                <c:pt idx="1">
                  <c:v>1.5921931E-2</c:v>
                </c:pt>
                <c:pt idx="2">
                  <c:v>7.9195734000000004E-2</c:v>
                </c:pt>
                <c:pt idx="3">
                  <c:v>0.16312345</c:v>
                </c:pt>
                <c:pt idx="4">
                  <c:v>0.15721733000000002</c:v>
                </c:pt>
                <c:pt idx="5">
                  <c:v>0.12728207999999999</c:v>
                </c:pt>
                <c:pt idx="6">
                  <c:v>2.2568017999999999E-2</c:v>
                </c:pt>
                <c:pt idx="7">
                  <c:v>4.5197741000000003E-3</c:v>
                </c:pt>
                <c:pt idx="8">
                  <c:v>2.056766E-4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8A-4544-A3DA-7ED11DC0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PD02_45LPM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PD02_45LPM!$B$19:$AE$19</c:f>
              <c:numCache>
                <c:formatCode>0.00%</c:formatCode>
                <c:ptCount val="30"/>
                <c:pt idx="0">
                  <c:v>8.5796989999999997E-3</c:v>
                </c:pt>
                <c:pt idx="1">
                  <c:v>1.5921931E-2</c:v>
                </c:pt>
                <c:pt idx="2">
                  <c:v>7.9195734000000004E-2</c:v>
                </c:pt>
                <c:pt idx="3">
                  <c:v>0.16312345</c:v>
                </c:pt>
                <c:pt idx="4">
                  <c:v>0.15721733000000002</c:v>
                </c:pt>
                <c:pt idx="5">
                  <c:v>0.12728207999999999</c:v>
                </c:pt>
                <c:pt idx="6">
                  <c:v>2.2568017999999999E-2</c:v>
                </c:pt>
                <c:pt idx="7">
                  <c:v>4.5197741000000003E-3</c:v>
                </c:pt>
                <c:pt idx="8">
                  <c:v>2.056766E-4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B-43CA-BD03-8BD6C288B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PD02-45LPM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PD02_45LPM!$B$25:$AE$25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PD02_45LPM!$B$18:$AE$18</c:f>
              <c:numCache>
                <c:formatCode>0.00%</c:formatCode>
                <c:ptCount val="30"/>
                <c:pt idx="0">
                  <c:v>2.3981807999999997E-2</c:v>
                </c:pt>
                <c:pt idx="1">
                  <c:v>4.4786850999999996E-2</c:v>
                </c:pt>
                <c:pt idx="2">
                  <c:v>0.19532212499999996</c:v>
                </c:pt>
                <c:pt idx="3">
                  <c:v>0.51298036000000002</c:v>
                </c:pt>
                <c:pt idx="4">
                  <c:v>0.70722239000000009</c:v>
                </c:pt>
                <c:pt idx="5">
                  <c:v>0.90430776000000002</c:v>
                </c:pt>
                <c:pt idx="6">
                  <c:v>0.96207750799999991</c:v>
                </c:pt>
                <c:pt idx="7">
                  <c:v>0.99876741839999994</c:v>
                </c:pt>
                <c:pt idx="8">
                  <c:v>0.99989717659999999</c:v>
                </c:pt>
                <c:pt idx="9">
                  <c:v>0.99999996000000002</c:v>
                </c:pt>
                <c:pt idx="10">
                  <c:v>1.0000000099999999</c:v>
                </c:pt>
                <c:pt idx="11">
                  <c:v>1</c:v>
                </c:pt>
                <c:pt idx="12">
                  <c:v>1.0000000490000001</c:v>
                </c:pt>
                <c:pt idx="13">
                  <c:v>0.99999998800000001</c:v>
                </c:pt>
                <c:pt idx="14">
                  <c:v>1.0000000199999999</c:v>
                </c:pt>
                <c:pt idx="15">
                  <c:v>1.0000000308999999</c:v>
                </c:pt>
                <c:pt idx="16">
                  <c:v>0.99999996589999995</c:v>
                </c:pt>
                <c:pt idx="17">
                  <c:v>1.0000000122999999</c:v>
                </c:pt>
                <c:pt idx="18">
                  <c:v>0.99999997200000001</c:v>
                </c:pt>
                <c:pt idx="19">
                  <c:v>1.0000000330999999</c:v>
                </c:pt>
                <c:pt idx="20">
                  <c:v>1</c:v>
                </c:pt>
                <c:pt idx="21">
                  <c:v>1.0000000448999999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1.0000000196000001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6-4439-B85D-2B0D3DD090F0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D6-4439-B85D-2B0D3DD09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2D6-4439-B85D-2B0D3DD090F0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PD08_18LPM!$B$33:$AE$33</c:f>
              <c:numCache>
                <c:formatCode>General</c:formatCode>
                <c:ptCount val="30"/>
                <c:pt idx="0">
                  <c:v>4.9559041883045021E-4</c:v>
                </c:pt>
                <c:pt idx="1">
                  <c:v>1.8391847027415785E-3</c:v>
                </c:pt>
                <c:pt idx="2">
                  <c:v>4.0307828517333862E-3</c:v>
                </c:pt>
                <c:pt idx="3">
                  <c:v>7.0703848658058722E-3</c:v>
                </c:pt>
                <c:pt idx="4">
                  <c:v>1.0957990744959036E-2</c:v>
                </c:pt>
                <c:pt idx="5">
                  <c:v>1.5693600489192879E-2</c:v>
                </c:pt>
                <c:pt idx="6">
                  <c:v>2.1277214098507396E-2</c:v>
                </c:pt>
                <c:pt idx="7">
                  <c:v>2.7708831572902593E-2</c:v>
                </c:pt>
                <c:pt idx="8">
                  <c:v>3.4988452912378468E-2</c:v>
                </c:pt>
                <c:pt idx="9">
                  <c:v>4.3116078116935026E-2</c:v>
                </c:pt>
                <c:pt idx="10">
                  <c:v>5.2091707186572266E-2</c:v>
                </c:pt>
                <c:pt idx="11">
                  <c:v>6.1915340121290185E-2</c:v>
                </c:pt>
                <c:pt idx="12">
                  <c:v>7.2586976921088758E-2</c:v>
                </c:pt>
                <c:pt idx="13">
                  <c:v>8.4106617585968033E-2</c:v>
                </c:pt>
                <c:pt idx="14">
                  <c:v>9.6474262115927967E-2</c:v>
                </c:pt>
                <c:pt idx="15">
                  <c:v>0.1096899105109686</c:v>
                </c:pt>
                <c:pt idx="16">
                  <c:v>0.12375356277108991</c:v>
                </c:pt>
                <c:pt idx="17">
                  <c:v>0.13866521889629188</c:v>
                </c:pt>
                <c:pt idx="18">
                  <c:v>0.15442487888657458</c:v>
                </c:pt>
                <c:pt idx="19">
                  <c:v>0.17103254274193794</c:v>
                </c:pt>
                <c:pt idx="20">
                  <c:v>0.1884882104623819</c:v>
                </c:pt>
                <c:pt idx="21">
                  <c:v>0.20679188204790663</c:v>
                </c:pt>
                <c:pt idx="22">
                  <c:v>0.22594355749851197</c:v>
                </c:pt>
                <c:pt idx="23">
                  <c:v>0.24594323681419805</c:v>
                </c:pt>
                <c:pt idx="24">
                  <c:v>0.26679091999496474</c:v>
                </c:pt>
                <c:pt idx="25">
                  <c:v>0.28848660704081214</c:v>
                </c:pt>
                <c:pt idx="26">
                  <c:v>0.31103029795174025</c:v>
                </c:pt>
                <c:pt idx="27">
                  <c:v>0.33442199272774903</c:v>
                </c:pt>
                <c:pt idx="28">
                  <c:v>0.35866169136883846</c:v>
                </c:pt>
                <c:pt idx="29">
                  <c:v>0.38374939387500862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77-4D80-A26F-B9A37C740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PD08_18LPM!$B$30:$AE$30</c:f>
              <c:numCache>
                <c:formatCode>General</c:formatCode>
                <c:ptCount val="30"/>
                <c:pt idx="0">
                  <c:v>84005.3449272</c:v>
                </c:pt>
                <c:pt idx="1">
                  <c:v>336021.3797088</c:v>
                </c:pt>
                <c:pt idx="2">
                  <c:v>756048.1043448</c:v>
                </c:pt>
                <c:pt idx="3">
                  <c:v>1344085.5188352</c:v>
                </c:pt>
                <c:pt idx="4">
                  <c:v>2100133.6231800001</c:v>
                </c:pt>
                <c:pt idx="5">
                  <c:v>3024192.4173792</c:v>
                </c:pt>
                <c:pt idx="6">
                  <c:v>4116261.9014328001</c:v>
                </c:pt>
                <c:pt idx="7">
                  <c:v>5376342.0753408</c:v>
                </c:pt>
                <c:pt idx="8">
                  <c:v>6804432.9391032001</c:v>
                </c:pt>
                <c:pt idx="9">
                  <c:v>8400534.4927200004</c:v>
                </c:pt>
                <c:pt idx="10">
                  <c:v>10164646.7361912</c:v>
                </c:pt>
                <c:pt idx="11">
                  <c:v>12096769.6695168</c:v>
                </c:pt>
                <c:pt idx="12">
                  <c:v>14196903.2926968</c:v>
                </c:pt>
                <c:pt idx="13">
                  <c:v>16465047.6057312</c:v>
                </c:pt>
                <c:pt idx="14">
                  <c:v>18901202.608619999</c:v>
                </c:pt>
                <c:pt idx="15">
                  <c:v>21505368.3013632</c:v>
                </c:pt>
                <c:pt idx="16">
                  <c:v>24277544.683960799</c:v>
                </c:pt>
                <c:pt idx="17">
                  <c:v>27217731.7564128</c:v>
                </c:pt>
                <c:pt idx="18">
                  <c:v>30325929.5187192</c:v>
                </c:pt>
                <c:pt idx="19">
                  <c:v>33602137.970880002</c:v>
                </c:pt>
                <c:pt idx="20">
                  <c:v>37046357.112895198</c:v>
                </c:pt>
                <c:pt idx="21">
                  <c:v>40658586.9447648</c:v>
                </c:pt>
                <c:pt idx="22">
                  <c:v>44438827.466488801</c:v>
                </c:pt>
                <c:pt idx="23">
                  <c:v>48387078.6780672</c:v>
                </c:pt>
                <c:pt idx="24">
                  <c:v>52503340.579499997</c:v>
                </c:pt>
                <c:pt idx="25">
                  <c:v>56787613.1707872</c:v>
                </c:pt>
                <c:pt idx="26">
                  <c:v>61239896.451928802</c:v>
                </c:pt>
                <c:pt idx="27">
                  <c:v>65860190.422924802</c:v>
                </c:pt>
                <c:pt idx="28">
                  <c:v>70648495.083775192</c:v>
                </c:pt>
                <c:pt idx="29">
                  <c:v>75604810.434479997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B-46A8-BD9F-237A4C7CA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PD08_18LPM!$B$29:$AE$29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8-4ABE-9888-1D90814A3FB7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8-4ABE-9888-1D90814A3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D38-4ABE-9888-1D90814A3FB7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PD08-18LPM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PD08_18LPM!$B$29:$AE$29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PD08_18LPM!$B$19:$AE$19</c:f>
              <c:numCache>
                <c:formatCode>0.00%</c:formatCode>
                <c:ptCount val="30"/>
                <c:pt idx="0">
                  <c:v>1.3190433999999999E-2</c:v>
                </c:pt>
                <c:pt idx="1">
                  <c:v>1.27890281E-2</c:v>
                </c:pt>
                <c:pt idx="2">
                  <c:v>6.2531981E-2</c:v>
                </c:pt>
                <c:pt idx="3">
                  <c:v>0.16675205800000001</c:v>
                </c:pt>
                <c:pt idx="4">
                  <c:v>0.31393910500000005</c:v>
                </c:pt>
                <c:pt idx="5">
                  <c:v>0.55158151499999997</c:v>
                </c:pt>
                <c:pt idx="6">
                  <c:v>0.61025055900000003</c:v>
                </c:pt>
                <c:pt idx="7">
                  <c:v>0.60713171399999999</c:v>
                </c:pt>
                <c:pt idx="8">
                  <c:v>0.52173911399999995</c:v>
                </c:pt>
                <c:pt idx="9">
                  <c:v>0.41639269900000003</c:v>
                </c:pt>
                <c:pt idx="10">
                  <c:v>0.3126937809</c:v>
                </c:pt>
                <c:pt idx="11">
                  <c:v>0.20274507310000001</c:v>
                </c:pt>
                <c:pt idx="12">
                  <c:v>9.5738853099999993E-2</c:v>
                </c:pt>
                <c:pt idx="13">
                  <c:v>5.3958029999999997E-2</c:v>
                </c:pt>
                <c:pt idx="14">
                  <c:v>3.5492959999999997E-2</c:v>
                </c:pt>
                <c:pt idx="15">
                  <c:v>1.9349669999999999E-2</c:v>
                </c:pt>
                <c:pt idx="16">
                  <c:v>9.4383590000000003E-3</c:v>
                </c:pt>
                <c:pt idx="17">
                  <c:v>6.0570069999999997E-3</c:v>
                </c:pt>
                <c:pt idx="18">
                  <c:v>4.0009700000000004E-3</c:v>
                </c:pt>
                <c:pt idx="19">
                  <c:v>2.8504149999999998E-3</c:v>
                </c:pt>
                <c:pt idx="20">
                  <c:v>1.2693579999999999E-3</c:v>
                </c:pt>
                <c:pt idx="21">
                  <c:v>2.604506E-4</c:v>
                </c:pt>
                <c:pt idx="22">
                  <c:v>1.3367199999999999E-4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FB-4E07-8F28-FAF09DC64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PD08_18LPM</c:v>
          </c:tx>
          <c:spPr>
            <a:ln w="28575">
              <a:noFill/>
            </a:ln>
          </c:spPr>
          <c:marker>
            <c:symbol val="diamond"/>
            <c:size val="6"/>
            <c:spPr>
              <a:noFill/>
              <a:ln w="19050">
                <a:solidFill>
                  <a:srgbClr val="00B050"/>
                </a:solidFill>
              </a:ln>
            </c:spPr>
          </c:marker>
          <c:xVal>
            <c:numRef>
              <c:f>PD08_18LPM!$B$25:$AE$25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PD08_18LPM!$B$19:$AE$19</c:f>
              <c:numCache>
                <c:formatCode>0.00%</c:formatCode>
                <c:ptCount val="30"/>
                <c:pt idx="0">
                  <c:v>1.3190433999999999E-2</c:v>
                </c:pt>
                <c:pt idx="1">
                  <c:v>1.27890281E-2</c:v>
                </c:pt>
                <c:pt idx="2">
                  <c:v>6.2531981E-2</c:v>
                </c:pt>
                <c:pt idx="3">
                  <c:v>0.16675205800000001</c:v>
                </c:pt>
                <c:pt idx="4">
                  <c:v>0.31393910500000005</c:v>
                </c:pt>
                <c:pt idx="5">
                  <c:v>0.55158151499999997</c:v>
                </c:pt>
                <c:pt idx="6">
                  <c:v>0.61025055900000003</c:v>
                </c:pt>
                <c:pt idx="7">
                  <c:v>0.60713171399999999</c:v>
                </c:pt>
                <c:pt idx="8">
                  <c:v>0.52173911399999995</c:v>
                </c:pt>
                <c:pt idx="9">
                  <c:v>0.41639269900000003</c:v>
                </c:pt>
                <c:pt idx="10">
                  <c:v>0.3126937809</c:v>
                </c:pt>
                <c:pt idx="11">
                  <c:v>0.20274507310000001</c:v>
                </c:pt>
                <c:pt idx="12">
                  <c:v>9.5738853099999993E-2</c:v>
                </c:pt>
                <c:pt idx="13">
                  <c:v>5.3958029999999997E-2</c:v>
                </c:pt>
                <c:pt idx="14">
                  <c:v>3.5492959999999997E-2</c:v>
                </c:pt>
                <c:pt idx="15">
                  <c:v>1.9349669999999999E-2</c:v>
                </c:pt>
                <c:pt idx="16">
                  <c:v>9.4383590000000003E-3</c:v>
                </c:pt>
                <c:pt idx="17">
                  <c:v>6.0570069999999997E-3</c:v>
                </c:pt>
                <c:pt idx="18">
                  <c:v>4.0009700000000004E-3</c:v>
                </c:pt>
                <c:pt idx="19">
                  <c:v>2.8504149999999998E-3</c:v>
                </c:pt>
                <c:pt idx="20">
                  <c:v>1.2693579999999999E-3</c:v>
                </c:pt>
                <c:pt idx="21">
                  <c:v>2.604506E-4</c:v>
                </c:pt>
                <c:pt idx="22">
                  <c:v>1.3367199999999999E-4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4-41F7-B2DC-93DD11537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PD08_18LPM!$B$25:$AE$25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PD08_18LPM!$B$18:$AE$18</c:f>
              <c:numCache>
                <c:formatCode>0.00%</c:formatCode>
                <c:ptCount val="30"/>
                <c:pt idx="0">
                  <c:v>2.0610054900000001E-2</c:v>
                </c:pt>
                <c:pt idx="1">
                  <c:v>2.1997130599999998E-2</c:v>
                </c:pt>
                <c:pt idx="2">
                  <c:v>7.3585097700000018E-2</c:v>
                </c:pt>
                <c:pt idx="3">
                  <c:v>0.1893885438</c:v>
                </c:pt>
                <c:pt idx="4">
                  <c:v>0.36903779130000008</c:v>
                </c:pt>
                <c:pt idx="5">
                  <c:v>0.64420091199999996</c:v>
                </c:pt>
                <c:pt idx="6">
                  <c:v>0.79457327400000011</c:v>
                </c:pt>
                <c:pt idx="7">
                  <c:v>0.93316650299999993</c:v>
                </c:pt>
                <c:pt idx="8">
                  <c:v>0.97688896279999993</c:v>
                </c:pt>
                <c:pt idx="9">
                  <c:v>0.99119916540000008</c:v>
                </c:pt>
                <c:pt idx="10">
                  <c:v>0.99839582349999989</c:v>
                </c:pt>
                <c:pt idx="11">
                  <c:v>0.9997838923000002</c:v>
                </c:pt>
                <c:pt idx="12">
                  <c:v>0.99945225309999997</c:v>
                </c:pt>
                <c:pt idx="13">
                  <c:v>0.99988893000000001</c:v>
                </c:pt>
                <c:pt idx="14">
                  <c:v>0.99999996999999996</c:v>
                </c:pt>
                <c:pt idx="15">
                  <c:v>0.99999996999999996</c:v>
                </c:pt>
                <c:pt idx="16">
                  <c:v>0.99999997899999993</c:v>
                </c:pt>
                <c:pt idx="17">
                  <c:v>0.99999996700000005</c:v>
                </c:pt>
                <c:pt idx="18">
                  <c:v>0.99999998999999995</c:v>
                </c:pt>
                <c:pt idx="19">
                  <c:v>1.0000000249999998</c:v>
                </c:pt>
                <c:pt idx="20">
                  <c:v>1.0000000179999999</c:v>
                </c:pt>
                <c:pt idx="21">
                  <c:v>1.0000000365999999</c:v>
                </c:pt>
                <c:pt idx="22">
                  <c:v>0.99999995500000005</c:v>
                </c:pt>
                <c:pt idx="23">
                  <c:v>0.99999996000000002</c:v>
                </c:pt>
                <c:pt idx="24">
                  <c:v>1.0000000309999999</c:v>
                </c:pt>
                <c:pt idx="25">
                  <c:v>0.99999998270000001</c:v>
                </c:pt>
                <c:pt idx="26">
                  <c:v>1.0000000112</c:v>
                </c:pt>
                <c:pt idx="27">
                  <c:v>1.0000000037000001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C-485B-9B2D-5BD4C39B645B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DC-485B-9B2D-5BD4C39B6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ADC-485B-9B2D-5BD4C39B645B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PD08_45LPM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PD08_45LPM!$B$33:$AE$33</c:f>
              <c:numCache>
                <c:formatCode>General</c:formatCode>
                <c:ptCount val="30"/>
                <c:pt idx="0">
                  <c:v>1.2389760470761253E-3</c:v>
                </c:pt>
                <c:pt idx="1">
                  <c:v>4.5979617568539461E-3</c:v>
                </c:pt>
                <c:pt idx="2">
                  <c:v>1.0076957129333465E-2</c:v>
                </c:pt>
                <c:pt idx="3">
                  <c:v>1.7675962164514676E-2</c:v>
                </c:pt>
                <c:pt idx="4">
                  <c:v>2.7394976862397589E-2</c:v>
                </c:pt>
                <c:pt idx="5">
                  <c:v>3.92340012229822E-2</c:v>
                </c:pt>
                <c:pt idx="6">
                  <c:v>5.3193035246268491E-2</c:v>
                </c:pt>
                <c:pt idx="7">
                  <c:v>6.9272078932256481E-2</c:v>
                </c:pt>
                <c:pt idx="8">
                  <c:v>8.747113228094619E-2</c:v>
                </c:pt>
                <c:pt idx="9">
                  <c:v>0.10779019529233758</c:v>
                </c:pt>
                <c:pt idx="10">
                  <c:v>0.13022926796643067</c:v>
                </c:pt>
                <c:pt idx="11">
                  <c:v>0.15478835030322546</c:v>
                </c:pt>
                <c:pt idx="12">
                  <c:v>0.18146744230272194</c:v>
                </c:pt>
                <c:pt idx="13">
                  <c:v>0.21026654396492006</c:v>
                </c:pt>
                <c:pt idx="14">
                  <c:v>0.24118565528981994</c:v>
                </c:pt>
                <c:pt idx="15">
                  <c:v>0.27422477627742148</c:v>
                </c:pt>
                <c:pt idx="16">
                  <c:v>0.30938390692772472</c:v>
                </c:pt>
                <c:pt idx="17">
                  <c:v>0.34666304724072977</c:v>
                </c:pt>
                <c:pt idx="18">
                  <c:v>0.38606219721643642</c:v>
                </c:pt>
                <c:pt idx="19">
                  <c:v>0.42758135685484477</c:v>
                </c:pt>
                <c:pt idx="20">
                  <c:v>0.47122052615595478</c:v>
                </c:pt>
                <c:pt idx="21">
                  <c:v>0.51697970511976654</c:v>
                </c:pt>
                <c:pt idx="22">
                  <c:v>0.56485889374627996</c:v>
                </c:pt>
                <c:pt idx="23">
                  <c:v>0.61485809203549513</c:v>
                </c:pt>
                <c:pt idx="24">
                  <c:v>0.66697729998741184</c:v>
                </c:pt>
                <c:pt idx="25">
                  <c:v>0.72121651760203043</c:v>
                </c:pt>
                <c:pt idx="26">
                  <c:v>0.77757574487935077</c:v>
                </c:pt>
                <c:pt idx="27">
                  <c:v>0.83605498181937254</c:v>
                </c:pt>
                <c:pt idx="28">
                  <c:v>0.89665422842209641</c:v>
                </c:pt>
                <c:pt idx="29">
                  <c:v>0.95937348468752148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0-4F71-B718-7849EE743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PD08_45LPM!$B$30:$AE$30</c:f>
              <c:numCache>
                <c:formatCode>General</c:formatCode>
                <c:ptCount val="30"/>
                <c:pt idx="0">
                  <c:v>463125.30263000005</c:v>
                </c:pt>
                <c:pt idx="1">
                  <c:v>1852501.2105200002</c:v>
                </c:pt>
                <c:pt idx="2">
                  <c:v>4168127.7236700002</c:v>
                </c:pt>
                <c:pt idx="3">
                  <c:v>7410004.8420800008</c:v>
                </c:pt>
                <c:pt idx="4">
                  <c:v>11578132.565750001</c:v>
                </c:pt>
                <c:pt idx="5">
                  <c:v>16672510.894680001</c:v>
                </c:pt>
                <c:pt idx="6">
                  <c:v>22693139.828870002</c:v>
                </c:pt>
                <c:pt idx="7">
                  <c:v>29640019.368320003</c:v>
                </c:pt>
                <c:pt idx="8">
                  <c:v>37513149.51303</c:v>
                </c:pt>
                <c:pt idx="9">
                  <c:v>46312530.263000004</c:v>
                </c:pt>
                <c:pt idx="10">
                  <c:v>56038161.61823</c:v>
                </c:pt>
                <c:pt idx="11">
                  <c:v>66690043.578720003</c:v>
                </c:pt>
                <c:pt idx="12">
                  <c:v>78268176.144470006</c:v>
                </c:pt>
                <c:pt idx="13">
                  <c:v>90772559.315480009</c:v>
                </c:pt>
                <c:pt idx="14">
                  <c:v>104203193.09175001</c:v>
                </c:pt>
                <c:pt idx="15">
                  <c:v>118560077.47328001</c:v>
                </c:pt>
                <c:pt idx="16">
                  <c:v>133843212.46007</c:v>
                </c:pt>
                <c:pt idx="17">
                  <c:v>150052598.05212</c:v>
                </c:pt>
                <c:pt idx="18">
                  <c:v>167188234.24943</c:v>
                </c:pt>
                <c:pt idx="19">
                  <c:v>185250121.05200002</c:v>
                </c:pt>
                <c:pt idx="20">
                  <c:v>204238258.45983002</c:v>
                </c:pt>
                <c:pt idx="21">
                  <c:v>224152646.47292</c:v>
                </c:pt>
                <c:pt idx="22">
                  <c:v>244993285.09127</c:v>
                </c:pt>
                <c:pt idx="23">
                  <c:v>266760174.31488001</c:v>
                </c:pt>
                <c:pt idx="24">
                  <c:v>289453314.14375001</c:v>
                </c:pt>
                <c:pt idx="25">
                  <c:v>313072704.57788002</c:v>
                </c:pt>
                <c:pt idx="26">
                  <c:v>337618345.61726999</c:v>
                </c:pt>
                <c:pt idx="27">
                  <c:v>363090237.26192003</c:v>
                </c:pt>
                <c:pt idx="28">
                  <c:v>389488379.51183003</c:v>
                </c:pt>
                <c:pt idx="29">
                  <c:v>416812772.36700004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8-4059-A26C-E5016432B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PD08_45LPM!$B$29:$AE$29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28-4F7A-8310-9191B85D8AC3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28-4F7A-8310-9191B85D8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928-4F7A-8310-9191B85D8AC3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PD08-45LPM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PD08_45LPM!$B$29:$AE$29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PD08_45LPM!$B$19:$AE$19</c:f>
              <c:numCache>
                <c:formatCode>0.00%</c:formatCode>
                <c:ptCount val="30"/>
                <c:pt idx="0">
                  <c:v>2.5659524E-2</c:v>
                </c:pt>
                <c:pt idx="1">
                  <c:v>9.3942509000000007E-2</c:v>
                </c:pt>
                <c:pt idx="2">
                  <c:v>0.32229962100000004</c:v>
                </c:pt>
                <c:pt idx="3">
                  <c:v>0.61075270000000004</c:v>
                </c:pt>
                <c:pt idx="4">
                  <c:v>0.54382180800000002</c:v>
                </c:pt>
                <c:pt idx="5">
                  <c:v>0.37407862799999997</c:v>
                </c:pt>
                <c:pt idx="6">
                  <c:v>0.182189939</c:v>
                </c:pt>
                <c:pt idx="7">
                  <c:v>3.8044590000000003E-2</c:v>
                </c:pt>
                <c:pt idx="8">
                  <c:v>1.380933E-2</c:v>
                </c:pt>
                <c:pt idx="9">
                  <c:v>8.5968680000000006E-3</c:v>
                </c:pt>
                <c:pt idx="10">
                  <c:v>2.259423E-3</c:v>
                </c:pt>
                <c:pt idx="11">
                  <c:v>8.2448730000000004E-4</c:v>
                </c:pt>
                <c:pt idx="12">
                  <c:v>5.1824209999999996E-4</c:v>
                </c:pt>
                <c:pt idx="13">
                  <c:v>3.131524E-4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2-4317-AB70-BAD1278D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PD08-45LPM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PD08_45LPM!$B$25:$AE$25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PD08_45LPM!$B$18:$AE$18</c:f>
              <c:numCache>
                <c:formatCode>0.00%</c:formatCode>
                <c:ptCount val="30"/>
                <c:pt idx="0">
                  <c:v>4.3384175600000005E-2</c:v>
                </c:pt>
                <c:pt idx="1">
                  <c:v>0.12073922500000001</c:v>
                </c:pt>
                <c:pt idx="2">
                  <c:v>0.39188355100000005</c:v>
                </c:pt>
                <c:pt idx="3">
                  <c:v>0.8051203428</c:v>
                </c:pt>
                <c:pt idx="4">
                  <c:v>0.94057871699999995</c:v>
                </c:pt>
                <c:pt idx="5">
                  <c:v>0.98474620390000001</c:v>
                </c:pt>
                <c:pt idx="6">
                  <c:v>0.99867091709999989</c:v>
                </c:pt>
                <c:pt idx="7">
                  <c:v>0.99999998999999995</c:v>
                </c:pt>
                <c:pt idx="8">
                  <c:v>1.00000003</c:v>
                </c:pt>
                <c:pt idx="9">
                  <c:v>0.99989767799999996</c:v>
                </c:pt>
                <c:pt idx="10">
                  <c:v>0.999999953</c:v>
                </c:pt>
                <c:pt idx="11">
                  <c:v>1.0000000273</c:v>
                </c:pt>
                <c:pt idx="12">
                  <c:v>1.0000000121000001</c:v>
                </c:pt>
                <c:pt idx="13">
                  <c:v>1.0000000354</c:v>
                </c:pt>
                <c:pt idx="14">
                  <c:v>0.99999998899999998</c:v>
                </c:pt>
                <c:pt idx="15">
                  <c:v>0.99999997119999995</c:v>
                </c:pt>
                <c:pt idx="16">
                  <c:v>1.000000037</c:v>
                </c:pt>
                <c:pt idx="17">
                  <c:v>1.0000000079</c:v>
                </c:pt>
                <c:pt idx="18">
                  <c:v>1.0000000385000001</c:v>
                </c:pt>
                <c:pt idx="19">
                  <c:v>0.99999998369999998</c:v>
                </c:pt>
                <c:pt idx="20">
                  <c:v>0.99999998290000003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A-4B00-9856-CE0CA24CF844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BA-4B00-9856-CE0CA24C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4BA-4B00-9856-CE0CA24CF844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PD20_18LPM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'PD20-18LPM'!$B$33:$AE$33</c:f>
              <c:numCache>
                <c:formatCode>General</c:formatCode>
                <c:ptCount val="30"/>
                <c:pt idx="0">
                  <c:v>4.9174300955066082E-4</c:v>
                </c:pt>
                <c:pt idx="1">
                  <c:v>1.8249065891548114E-3</c:v>
                </c:pt>
                <c:pt idx="2">
                  <c:v>3.9994907388124536E-3</c:v>
                </c:pt>
                <c:pt idx="3">
                  <c:v>7.0154954585235837E-3</c:v>
                </c:pt>
                <c:pt idx="4">
                  <c:v>1.0872920748288207E-2</c:v>
                </c:pt>
                <c:pt idx="5">
                  <c:v>1.5571766608106318E-2</c:v>
                </c:pt>
                <c:pt idx="6">
                  <c:v>2.1112033037977915E-2</c:v>
                </c:pt>
                <c:pt idx="7">
                  <c:v>2.7493720037903006E-2</c:v>
                </c:pt>
                <c:pt idx="8">
                  <c:v>3.4716827607881584E-2</c:v>
                </c:pt>
                <c:pt idx="9">
                  <c:v>4.2781355747913662E-2</c:v>
                </c:pt>
                <c:pt idx="10">
                  <c:v>5.1687304457999225E-2</c:v>
                </c:pt>
                <c:pt idx="11">
                  <c:v>6.1434673738138289E-2</c:v>
                </c:pt>
                <c:pt idx="12">
                  <c:v>7.2023463588330824E-2</c:v>
                </c:pt>
                <c:pt idx="13">
                  <c:v>8.3453674008576839E-2</c:v>
                </c:pt>
                <c:pt idx="14">
                  <c:v>9.5725304998876354E-2</c:v>
                </c:pt>
                <c:pt idx="15">
                  <c:v>0.1088383565592294</c:v>
                </c:pt>
                <c:pt idx="16">
                  <c:v>0.12279282868963588</c:v>
                </c:pt>
                <c:pt idx="17">
                  <c:v>0.13758872139009587</c:v>
                </c:pt>
                <c:pt idx="18">
                  <c:v>0.15322603466060936</c:v>
                </c:pt>
                <c:pt idx="19">
                  <c:v>0.16970476850117636</c:v>
                </c:pt>
                <c:pt idx="20">
                  <c:v>0.18702492291179681</c:v>
                </c:pt>
                <c:pt idx="21">
                  <c:v>0.20518649789247076</c:v>
                </c:pt>
                <c:pt idx="22">
                  <c:v>0.22418949344319819</c:v>
                </c:pt>
                <c:pt idx="23">
                  <c:v>0.24403390956397913</c:v>
                </c:pt>
                <c:pt idx="24">
                  <c:v>0.26471974625481354</c:v>
                </c:pt>
                <c:pt idx="25">
                  <c:v>0.28624700351570148</c:v>
                </c:pt>
                <c:pt idx="26">
                  <c:v>0.30861568134664291</c:v>
                </c:pt>
                <c:pt idx="27">
                  <c:v>0.33182577974763772</c:v>
                </c:pt>
                <c:pt idx="28">
                  <c:v>0.35587729871868617</c:v>
                </c:pt>
                <c:pt idx="29">
                  <c:v>0.38077023825978795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8-403E-A1E6-CC715324D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PD20-18LPM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'PD20-18LPM'!$B$30:$AE$30</c:f>
              <c:numCache>
                <c:formatCode>General</c:formatCode>
                <c:ptCount val="30"/>
                <c:pt idx="0">
                  <c:v>93638.774364779994</c:v>
                </c:pt>
                <c:pt idx="1">
                  <c:v>374555.09745911998</c:v>
                </c:pt>
                <c:pt idx="2">
                  <c:v>842748.96928301989</c:v>
                </c:pt>
                <c:pt idx="3">
                  <c:v>1498220.3898364799</c:v>
                </c:pt>
                <c:pt idx="4">
                  <c:v>2340969.3591194996</c:v>
                </c:pt>
                <c:pt idx="5">
                  <c:v>3370995.8771320796</c:v>
                </c:pt>
                <c:pt idx="6">
                  <c:v>4588299.9438742194</c:v>
                </c:pt>
                <c:pt idx="7">
                  <c:v>5992881.5593459196</c:v>
                </c:pt>
                <c:pt idx="8">
                  <c:v>7584740.7235471793</c:v>
                </c:pt>
                <c:pt idx="9">
                  <c:v>9363877.4364779983</c:v>
                </c:pt>
                <c:pt idx="10">
                  <c:v>11330291.698138379</c:v>
                </c:pt>
                <c:pt idx="11">
                  <c:v>13483983.508528318</c:v>
                </c:pt>
                <c:pt idx="12">
                  <c:v>15824952.867647819</c:v>
                </c:pt>
                <c:pt idx="13">
                  <c:v>18353199.775496878</c:v>
                </c:pt>
                <c:pt idx="14">
                  <c:v>21068724.232075498</c:v>
                </c:pt>
                <c:pt idx="15">
                  <c:v>23971526.237383679</c:v>
                </c:pt>
                <c:pt idx="16">
                  <c:v>27061605.791421417</c:v>
                </c:pt>
                <c:pt idx="17">
                  <c:v>30338962.894188717</c:v>
                </c:pt>
                <c:pt idx="18">
                  <c:v>33803597.545685574</c:v>
                </c:pt>
                <c:pt idx="19">
                  <c:v>37455509.745911993</c:v>
                </c:pt>
                <c:pt idx="20">
                  <c:v>41294699.494867973</c:v>
                </c:pt>
                <c:pt idx="21">
                  <c:v>45321166.792553514</c:v>
                </c:pt>
                <c:pt idx="22">
                  <c:v>49534911.638968617</c:v>
                </c:pt>
                <c:pt idx="23">
                  <c:v>53935934.034113273</c:v>
                </c:pt>
                <c:pt idx="24">
                  <c:v>58524233.977987491</c:v>
                </c:pt>
                <c:pt idx="25">
                  <c:v>63299811.470591277</c:v>
                </c:pt>
                <c:pt idx="26">
                  <c:v>68262666.51192461</c:v>
                </c:pt>
                <c:pt idx="27">
                  <c:v>73412799.101987511</c:v>
                </c:pt>
                <c:pt idx="28">
                  <c:v>78750209.240779966</c:v>
                </c:pt>
                <c:pt idx="29">
                  <c:v>84274896.92830199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D-4BF8-A530-EA084D0CE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PD20-18LPM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'PD20-18LPM'!$B$29:$AE$29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A-4C42-A0B4-B3FDE00EFC88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A-4C42-A0B4-B3FDE00EF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5BA-4C42-A0B4-B3FDE00EFC88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PD20-18LPM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'PD20-18LPM'!$B$25:$AE$25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'PD20-18LPM'!$B$18:$AE$18</c:f>
              <c:numCache>
                <c:formatCode>0.00%</c:formatCode>
                <c:ptCount val="30"/>
                <c:pt idx="0">
                  <c:v>2.23067404E-2</c:v>
                </c:pt>
                <c:pt idx="1">
                  <c:v>2.8317319000000001E-2</c:v>
                </c:pt>
                <c:pt idx="2">
                  <c:v>8.0425658599999991E-2</c:v>
                </c:pt>
                <c:pt idx="3">
                  <c:v>0.28105443989999995</c:v>
                </c:pt>
                <c:pt idx="4">
                  <c:v>0.62939423760000002</c:v>
                </c:pt>
                <c:pt idx="5">
                  <c:v>0.77195512359999996</c:v>
                </c:pt>
                <c:pt idx="6">
                  <c:v>0.89599086869999989</c:v>
                </c:pt>
                <c:pt idx="7">
                  <c:v>0.9530874829999999</c:v>
                </c:pt>
                <c:pt idx="8">
                  <c:v>0.9738809558</c:v>
                </c:pt>
                <c:pt idx="9">
                  <c:v>0.98796586269999997</c:v>
                </c:pt>
                <c:pt idx="10">
                  <c:v>0.99300255420000005</c:v>
                </c:pt>
                <c:pt idx="11">
                  <c:v>0.99596461570000006</c:v>
                </c:pt>
                <c:pt idx="12">
                  <c:v>0.99711975749999993</c:v>
                </c:pt>
                <c:pt idx="13">
                  <c:v>0.99988739900000001</c:v>
                </c:pt>
                <c:pt idx="14">
                  <c:v>0.99965633770000006</c:v>
                </c:pt>
                <c:pt idx="15">
                  <c:v>0.99976675329999998</c:v>
                </c:pt>
                <c:pt idx="16">
                  <c:v>0.99964270430000002</c:v>
                </c:pt>
                <c:pt idx="17">
                  <c:v>0.99975618170000002</c:v>
                </c:pt>
                <c:pt idx="18">
                  <c:v>0.99950029510000005</c:v>
                </c:pt>
                <c:pt idx="19">
                  <c:v>0.99999999679999996</c:v>
                </c:pt>
                <c:pt idx="20">
                  <c:v>0.99999996000000002</c:v>
                </c:pt>
                <c:pt idx="21">
                  <c:v>1.0000000099999999</c:v>
                </c:pt>
                <c:pt idx="22">
                  <c:v>0.99999998999999995</c:v>
                </c:pt>
                <c:pt idx="23">
                  <c:v>1.0000000200000001</c:v>
                </c:pt>
                <c:pt idx="24">
                  <c:v>1</c:v>
                </c:pt>
                <c:pt idx="25">
                  <c:v>0.99999995899999994</c:v>
                </c:pt>
                <c:pt idx="26">
                  <c:v>0.99999999399999995</c:v>
                </c:pt>
                <c:pt idx="27">
                  <c:v>1.0000000009999999</c:v>
                </c:pt>
                <c:pt idx="28">
                  <c:v>1.000000022</c:v>
                </c:pt>
                <c:pt idx="29">
                  <c:v>1.000000043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8-444B-B1F2-57AE4B7ED0F2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78-444B-B1F2-57AE4B7ED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F78-444B-B1F2-57AE4B7ED0F2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A-400D-B381-D965A5CA2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C-4B5C-9860-A07BD60A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PD20-45LPM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'PD20-45LPM'!$B$29:$AE$29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'PD20-45LPM'!$B$18:$AE$18</c:f>
              <c:numCache>
                <c:formatCode>0.00%</c:formatCode>
                <c:ptCount val="30"/>
                <c:pt idx="0">
                  <c:v>4.7107434299999994E-2</c:v>
                </c:pt>
                <c:pt idx="1">
                  <c:v>0.14074835999999999</c:v>
                </c:pt>
                <c:pt idx="2">
                  <c:v>0.56358262200000009</c:v>
                </c:pt>
                <c:pt idx="3">
                  <c:v>0.76446032100000005</c:v>
                </c:pt>
                <c:pt idx="4">
                  <c:v>0.93577324039999998</c:v>
                </c:pt>
                <c:pt idx="5">
                  <c:v>0.98805994750000004</c:v>
                </c:pt>
                <c:pt idx="6">
                  <c:v>0.99683474599999999</c:v>
                </c:pt>
                <c:pt idx="7">
                  <c:v>0.99948817499999998</c:v>
                </c:pt>
                <c:pt idx="8">
                  <c:v>0.9997950201000001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1.0000000192</c:v>
                </c:pt>
                <c:pt idx="14">
                  <c:v>0.99999998570000004</c:v>
                </c:pt>
                <c:pt idx="15">
                  <c:v>1.0000000500000001</c:v>
                </c:pt>
                <c:pt idx="16">
                  <c:v>0.99999999000000006</c:v>
                </c:pt>
                <c:pt idx="17">
                  <c:v>1.0000000149999999</c:v>
                </c:pt>
                <c:pt idx="18">
                  <c:v>1.0000000330000001</c:v>
                </c:pt>
                <c:pt idx="19">
                  <c:v>1.000000032</c:v>
                </c:pt>
                <c:pt idx="20">
                  <c:v>1.0000000469999999</c:v>
                </c:pt>
                <c:pt idx="21">
                  <c:v>0.99999996800000002</c:v>
                </c:pt>
                <c:pt idx="22">
                  <c:v>0.99999995799999997</c:v>
                </c:pt>
                <c:pt idx="23">
                  <c:v>0.99999995600000002</c:v>
                </c:pt>
                <c:pt idx="24">
                  <c:v>1.0000000120000001</c:v>
                </c:pt>
                <c:pt idx="25">
                  <c:v>1.000000027</c:v>
                </c:pt>
                <c:pt idx="26">
                  <c:v>0.99999995500000005</c:v>
                </c:pt>
                <c:pt idx="27">
                  <c:v>0.99999997959999998</c:v>
                </c:pt>
                <c:pt idx="28">
                  <c:v>1.0000000381</c:v>
                </c:pt>
                <c:pt idx="29">
                  <c:v>0.99999997930000006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2-4875-85F7-3C37454FF80B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22-4875-85F7-3C37454FF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822-4875-85F7-3C37454FF80B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PD20-45LPM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'PD20-45LPM'!$B$25:$AE$25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'PD20-45LPM'!$B$18:$AE$18</c:f>
              <c:numCache>
                <c:formatCode>0.00%</c:formatCode>
                <c:ptCount val="30"/>
                <c:pt idx="0">
                  <c:v>4.7107434299999994E-2</c:v>
                </c:pt>
                <c:pt idx="1">
                  <c:v>0.14074835999999999</c:v>
                </c:pt>
                <c:pt idx="2">
                  <c:v>0.56358262200000009</c:v>
                </c:pt>
                <c:pt idx="3">
                  <c:v>0.76446032100000005</c:v>
                </c:pt>
                <c:pt idx="4">
                  <c:v>0.93577324039999998</c:v>
                </c:pt>
                <c:pt idx="5">
                  <c:v>0.98805994750000004</c:v>
                </c:pt>
                <c:pt idx="6">
                  <c:v>0.99683474599999999</c:v>
                </c:pt>
                <c:pt idx="7">
                  <c:v>0.99948817499999998</c:v>
                </c:pt>
                <c:pt idx="8">
                  <c:v>0.9997950201000001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1.0000000192</c:v>
                </c:pt>
                <c:pt idx="14">
                  <c:v>0.99999998570000004</c:v>
                </c:pt>
                <c:pt idx="15">
                  <c:v>1.0000000500000001</c:v>
                </c:pt>
                <c:pt idx="16">
                  <c:v>0.99999999000000006</c:v>
                </c:pt>
                <c:pt idx="17">
                  <c:v>1.0000000149999999</c:v>
                </c:pt>
                <c:pt idx="18">
                  <c:v>1.0000000330000001</c:v>
                </c:pt>
                <c:pt idx="19">
                  <c:v>1.000000032</c:v>
                </c:pt>
                <c:pt idx="20">
                  <c:v>1.0000000469999999</c:v>
                </c:pt>
                <c:pt idx="21">
                  <c:v>0.99999996800000002</c:v>
                </c:pt>
                <c:pt idx="22">
                  <c:v>0.99999995799999997</c:v>
                </c:pt>
                <c:pt idx="23">
                  <c:v>0.99999995600000002</c:v>
                </c:pt>
                <c:pt idx="24">
                  <c:v>1.0000000120000001</c:v>
                </c:pt>
                <c:pt idx="25">
                  <c:v>1.000000027</c:v>
                </c:pt>
                <c:pt idx="26">
                  <c:v>0.99999995500000005</c:v>
                </c:pt>
                <c:pt idx="27">
                  <c:v>0.99999997959999998</c:v>
                </c:pt>
                <c:pt idx="28">
                  <c:v>1.0000000381</c:v>
                </c:pt>
                <c:pt idx="29">
                  <c:v>0.99999997930000006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7-4639-9E65-1AE30C12F36A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B7-4639-9E65-1AE30C12F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DB7-4639-9E65-1AE30C12F36A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4-47CC-9D81-6567A7945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0-46FB-AFBE-53829BC52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PD21-18LPM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'PD21-18LPM'!$B$29:$AE$29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'PD21-18LPM'!$B$18:$AE$18</c:f>
              <c:numCache>
                <c:formatCode>0.00%</c:formatCode>
                <c:ptCount val="30"/>
                <c:pt idx="0">
                  <c:v>1.3397421600000001E-2</c:v>
                </c:pt>
                <c:pt idx="1">
                  <c:v>1.3647011299999999E-2</c:v>
                </c:pt>
                <c:pt idx="2">
                  <c:v>1.8933227699999999E-2</c:v>
                </c:pt>
                <c:pt idx="3">
                  <c:v>3.8477235600000007E-2</c:v>
                </c:pt>
                <c:pt idx="4">
                  <c:v>0.114060251</c:v>
                </c:pt>
                <c:pt idx="5">
                  <c:v>0.28763158399999994</c:v>
                </c:pt>
                <c:pt idx="6">
                  <c:v>0.51469827499999998</c:v>
                </c:pt>
                <c:pt idx="7">
                  <c:v>0.70498326100000019</c:v>
                </c:pt>
                <c:pt idx="8">
                  <c:v>0.82976029799999984</c:v>
                </c:pt>
                <c:pt idx="9">
                  <c:v>0.8981728873</c:v>
                </c:pt>
                <c:pt idx="10">
                  <c:v>0.95080545820000006</c:v>
                </c:pt>
                <c:pt idx="11">
                  <c:v>0.98211937789999992</c:v>
                </c:pt>
                <c:pt idx="12">
                  <c:v>0.99275120100000003</c:v>
                </c:pt>
                <c:pt idx="13">
                  <c:v>0.99772904300000009</c:v>
                </c:pt>
                <c:pt idx="14">
                  <c:v>0.99838210299999997</c:v>
                </c:pt>
                <c:pt idx="15">
                  <c:v>0.99858334699999995</c:v>
                </c:pt>
                <c:pt idx="16">
                  <c:v>0.99939623799999999</c:v>
                </c:pt>
                <c:pt idx="17">
                  <c:v>0.99950550999999999</c:v>
                </c:pt>
                <c:pt idx="18">
                  <c:v>0.99987317580000001</c:v>
                </c:pt>
                <c:pt idx="19">
                  <c:v>0.99986951999999996</c:v>
                </c:pt>
                <c:pt idx="20">
                  <c:v>1.0000000469999999</c:v>
                </c:pt>
                <c:pt idx="21">
                  <c:v>1</c:v>
                </c:pt>
                <c:pt idx="22">
                  <c:v>0.9999999517</c:v>
                </c:pt>
                <c:pt idx="23">
                  <c:v>0.99999996000000002</c:v>
                </c:pt>
                <c:pt idx="24">
                  <c:v>0.99999998000000001</c:v>
                </c:pt>
                <c:pt idx="25">
                  <c:v>0.99999996000000002</c:v>
                </c:pt>
                <c:pt idx="26">
                  <c:v>1.000000021</c:v>
                </c:pt>
                <c:pt idx="27">
                  <c:v>0.99999997699999998</c:v>
                </c:pt>
                <c:pt idx="28">
                  <c:v>1.000000032</c:v>
                </c:pt>
                <c:pt idx="29">
                  <c:v>1.000000029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B-4E06-B768-D8CF8441AAD8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6B-4E06-B768-D8CF8441A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46B-4E06-B768-D8CF8441AAD8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PD21-18LPM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'PD21-18LPM'!$B$29:$AE$29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'PD21-18LPM'!$B$19:$AE$19</c:f>
              <c:numCache>
                <c:formatCode>0.00%</c:formatCode>
                <c:ptCount val="30"/>
                <c:pt idx="0">
                  <c:v>4.0908157999999997E-3</c:v>
                </c:pt>
                <c:pt idx="1">
                  <c:v>3.8700478999999996E-3</c:v>
                </c:pt>
                <c:pt idx="2">
                  <c:v>4.1734531000000002E-3</c:v>
                </c:pt>
                <c:pt idx="3">
                  <c:v>7.144315E-3</c:v>
                </c:pt>
                <c:pt idx="4">
                  <c:v>2.2648079999999998E-2</c:v>
                </c:pt>
                <c:pt idx="5">
                  <c:v>5.5647323999999998E-2</c:v>
                </c:pt>
                <c:pt idx="6">
                  <c:v>8.6839098000000003E-2</c:v>
                </c:pt>
                <c:pt idx="7">
                  <c:v>6.5326628999999997E-2</c:v>
                </c:pt>
                <c:pt idx="8">
                  <c:v>5.6394554999999999E-2</c:v>
                </c:pt>
                <c:pt idx="9">
                  <c:v>3.8465643199999996E-2</c:v>
                </c:pt>
                <c:pt idx="10">
                  <c:v>2.47594384E-2</c:v>
                </c:pt>
                <c:pt idx="11">
                  <c:v>2.0623083400000002E-2</c:v>
                </c:pt>
                <c:pt idx="12">
                  <c:v>6.6912010000000008E-3</c:v>
                </c:pt>
                <c:pt idx="13">
                  <c:v>3.0657430000000001E-3</c:v>
                </c:pt>
                <c:pt idx="14">
                  <c:v>2.0802030000000001E-3</c:v>
                </c:pt>
                <c:pt idx="15">
                  <c:v>1.770747E-3</c:v>
                </c:pt>
                <c:pt idx="16">
                  <c:v>1.2074379999999999E-3</c:v>
                </c:pt>
                <c:pt idx="17">
                  <c:v>0</c:v>
                </c:pt>
                <c:pt idx="18">
                  <c:v>3.8056579999999997E-4</c:v>
                </c:pt>
                <c:pt idx="19">
                  <c:v>0</c:v>
                </c:pt>
                <c:pt idx="20">
                  <c:v>4.03497E-4</c:v>
                </c:pt>
                <c:pt idx="21">
                  <c:v>0</c:v>
                </c:pt>
                <c:pt idx="22">
                  <c:v>1.4255170000000001E-4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DE-447A-A461-0B2ADB21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PD21-18LPM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'PD21-18LPM'!$B$25:$AE$25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'PD21-18LPM'!$B$18:$AE$18</c:f>
              <c:numCache>
                <c:formatCode>0.00%</c:formatCode>
                <c:ptCount val="30"/>
                <c:pt idx="0">
                  <c:v>1.3397421600000001E-2</c:v>
                </c:pt>
                <c:pt idx="1">
                  <c:v>1.3647011299999999E-2</c:v>
                </c:pt>
                <c:pt idx="2">
                  <c:v>1.8933227699999999E-2</c:v>
                </c:pt>
                <c:pt idx="3">
                  <c:v>3.8477235600000007E-2</c:v>
                </c:pt>
                <c:pt idx="4">
                  <c:v>0.114060251</c:v>
                </c:pt>
                <c:pt idx="5">
                  <c:v>0.28763158399999994</c:v>
                </c:pt>
                <c:pt idx="6">
                  <c:v>0.51469827499999998</c:v>
                </c:pt>
                <c:pt idx="7">
                  <c:v>0.70498326100000019</c:v>
                </c:pt>
                <c:pt idx="8">
                  <c:v>0.82976029799999984</c:v>
                </c:pt>
                <c:pt idx="9">
                  <c:v>0.8981728873</c:v>
                </c:pt>
                <c:pt idx="10">
                  <c:v>0.95080545820000006</c:v>
                </c:pt>
                <c:pt idx="11">
                  <c:v>0.98211937789999992</c:v>
                </c:pt>
                <c:pt idx="12">
                  <c:v>0.99275120100000003</c:v>
                </c:pt>
                <c:pt idx="13">
                  <c:v>0.99772904300000009</c:v>
                </c:pt>
                <c:pt idx="14">
                  <c:v>0.99838210299999997</c:v>
                </c:pt>
                <c:pt idx="15">
                  <c:v>0.99858334699999995</c:v>
                </c:pt>
                <c:pt idx="16">
                  <c:v>0.99939623799999999</c:v>
                </c:pt>
                <c:pt idx="17">
                  <c:v>0.99950550999999999</c:v>
                </c:pt>
                <c:pt idx="18">
                  <c:v>0.99987317580000001</c:v>
                </c:pt>
                <c:pt idx="19">
                  <c:v>0.99986951999999996</c:v>
                </c:pt>
                <c:pt idx="20">
                  <c:v>1.0000000469999999</c:v>
                </c:pt>
                <c:pt idx="21">
                  <c:v>1</c:v>
                </c:pt>
                <c:pt idx="22">
                  <c:v>0.9999999517</c:v>
                </c:pt>
                <c:pt idx="23">
                  <c:v>0.99999996000000002</c:v>
                </c:pt>
                <c:pt idx="24">
                  <c:v>0.99999998000000001</c:v>
                </c:pt>
                <c:pt idx="25">
                  <c:v>0.99999996000000002</c:v>
                </c:pt>
                <c:pt idx="26">
                  <c:v>1.000000021</c:v>
                </c:pt>
                <c:pt idx="27">
                  <c:v>0.99999997699999998</c:v>
                </c:pt>
                <c:pt idx="28">
                  <c:v>1.000000032</c:v>
                </c:pt>
                <c:pt idx="29">
                  <c:v>1.000000029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CB-467F-BB8F-0D40D4D4661D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CB-467F-BB8F-0D40D4D46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ECB-467F-BB8F-0D40D4D4661D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A-4017-87A3-3287921D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9-43AA-9DA2-D68292571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PD21-45LPM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'PD21-45LPM'!$B$29:$AE$29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'PD21-45LPM'!$B$18:$AE$18</c:f>
              <c:numCache>
                <c:formatCode>0.00%</c:formatCode>
                <c:ptCount val="30"/>
                <c:pt idx="0">
                  <c:v>2.6058300399999998E-2</c:v>
                </c:pt>
                <c:pt idx="1">
                  <c:v>4.6835051699999998E-2</c:v>
                </c:pt>
                <c:pt idx="2">
                  <c:v>0.18007352200000001</c:v>
                </c:pt>
                <c:pt idx="3">
                  <c:v>0.50927624000000005</c:v>
                </c:pt>
                <c:pt idx="4">
                  <c:v>0.78122775709999992</c:v>
                </c:pt>
                <c:pt idx="5">
                  <c:v>0.90258807100000016</c:v>
                </c:pt>
                <c:pt idx="6">
                  <c:v>0.94989282450000001</c:v>
                </c:pt>
                <c:pt idx="7">
                  <c:v>0.98701291790000001</c:v>
                </c:pt>
                <c:pt idx="8">
                  <c:v>0.99764026169999998</c:v>
                </c:pt>
                <c:pt idx="9">
                  <c:v>0.99855455839999996</c:v>
                </c:pt>
                <c:pt idx="10">
                  <c:v>0.99906517790000005</c:v>
                </c:pt>
                <c:pt idx="11">
                  <c:v>1</c:v>
                </c:pt>
                <c:pt idx="12">
                  <c:v>1.00000003</c:v>
                </c:pt>
                <c:pt idx="13">
                  <c:v>0.99999996999999996</c:v>
                </c:pt>
                <c:pt idx="14">
                  <c:v>0.9999999718</c:v>
                </c:pt>
                <c:pt idx="15">
                  <c:v>0.99999997900000004</c:v>
                </c:pt>
                <c:pt idx="16">
                  <c:v>1.00000003</c:v>
                </c:pt>
                <c:pt idx="17">
                  <c:v>1.0000000099999999</c:v>
                </c:pt>
                <c:pt idx="18">
                  <c:v>1.00000004</c:v>
                </c:pt>
                <c:pt idx="19">
                  <c:v>1.0000000089999999</c:v>
                </c:pt>
                <c:pt idx="20">
                  <c:v>0.999999996</c:v>
                </c:pt>
                <c:pt idx="21">
                  <c:v>0.99999997499999993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0.99999997600000001</c:v>
                </c:pt>
                <c:pt idx="27">
                  <c:v>1.0000000214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4-477E-8B28-9A5AD01B801C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4-477E-8B28-9A5AD01B8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734-477E-8B28-9A5AD01B801C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PD21-45LPM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'PD21-45LPM'!$B$29:$AE$29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'PD21-45LPM'!$B$19:$AE$19</c:f>
              <c:numCache>
                <c:formatCode>0.00%</c:formatCode>
                <c:ptCount val="30"/>
                <c:pt idx="0">
                  <c:v>7.5187970000000007E-3</c:v>
                </c:pt>
                <c:pt idx="1">
                  <c:v>9.8169549999999987E-3</c:v>
                </c:pt>
                <c:pt idx="2">
                  <c:v>1.8476926000000001E-2</c:v>
                </c:pt>
                <c:pt idx="3">
                  <c:v>4.6075433999999998E-2</c:v>
                </c:pt>
                <c:pt idx="4">
                  <c:v>7.9303671999999992E-2</c:v>
                </c:pt>
                <c:pt idx="5">
                  <c:v>8.1719989999999992E-2</c:v>
                </c:pt>
                <c:pt idx="6">
                  <c:v>6.4394322000000004E-2</c:v>
                </c:pt>
                <c:pt idx="7">
                  <c:v>4.4278557999999996E-2</c:v>
                </c:pt>
                <c:pt idx="8">
                  <c:v>1.7441265999999997E-2</c:v>
                </c:pt>
                <c:pt idx="9">
                  <c:v>6.5042329999999999E-3</c:v>
                </c:pt>
                <c:pt idx="10">
                  <c:v>5.4009141999999998E-3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1.057418E-4</c:v>
                </c:pt>
                <c:pt idx="15">
                  <c:v>1.06519E-4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8-4C74-A933-BF899B524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PD21-45LPM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'PD21-45LPM'!$B$25:$AE$25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'PD21-45LPM'!$B$18:$AE$18</c:f>
              <c:numCache>
                <c:formatCode>0.00%</c:formatCode>
                <c:ptCount val="30"/>
                <c:pt idx="0">
                  <c:v>2.6058300399999998E-2</c:v>
                </c:pt>
                <c:pt idx="1">
                  <c:v>4.6835051699999998E-2</c:v>
                </c:pt>
                <c:pt idx="2">
                  <c:v>0.18007352200000001</c:v>
                </c:pt>
                <c:pt idx="3">
                  <c:v>0.50927624000000005</c:v>
                </c:pt>
                <c:pt idx="4">
                  <c:v>0.78122775709999992</c:v>
                </c:pt>
                <c:pt idx="5">
                  <c:v>0.90258807100000016</c:v>
                </c:pt>
                <c:pt idx="6">
                  <c:v>0.94989282450000001</c:v>
                </c:pt>
                <c:pt idx="7">
                  <c:v>0.98701291790000001</c:v>
                </c:pt>
                <c:pt idx="8">
                  <c:v>0.99764026169999998</c:v>
                </c:pt>
                <c:pt idx="9">
                  <c:v>0.99855455839999996</c:v>
                </c:pt>
                <c:pt idx="10">
                  <c:v>0.99906517790000005</c:v>
                </c:pt>
                <c:pt idx="11">
                  <c:v>1</c:v>
                </c:pt>
                <c:pt idx="12">
                  <c:v>1.00000003</c:v>
                </c:pt>
                <c:pt idx="13">
                  <c:v>0.99999996999999996</c:v>
                </c:pt>
                <c:pt idx="14">
                  <c:v>0.9999999718</c:v>
                </c:pt>
                <c:pt idx="15">
                  <c:v>0.99999997900000004</c:v>
                </c:pt>
                <c:pt idx="16">
                  <c:v>1.00000003</c:v>
                </c:pt>
                <c:pt idx="17">
                  <c:v>1.0000000099999999</c:v>
                </c:pt>
                <c:pt idx="18">
                  <c:v>1.00000004</c:v>
                </c:pt>
                <c:pt idx="19">
                  <c:v>1.0000000089999999</c:v>
                </c:pt>
                <c:pt idx="20">
                  <c:v>0.999999996</c:v>
                </c:pt>
                <c:pt idx="21">
                  <c:v>0.99999997499999993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0.99999997600000001</c:v>
                </c:pt>
                <c:pt idx="27">
                  <c:v>1.0000000214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5-4B11-97A9-C79DD62E5933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55-4B11-97A9-C79DD62E5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955-4B11-97A9-C79DD62E5933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PD09_18LPM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'PD09-18LPM'!$B$33:$AE$33</c:f>
              <c:numCache>
                <c:formatCode>General</c:formatCode>
                <c:ptCount val="30"/>
                <c:pt idx="0">
                  <c:v>5.502229587376154E-4</c:v>
                </c:pt>
                <c:pt idx="1">
                  <c:v>2.0419314223135581E-3</c:v>
                </c:pt>
                <c:pt idx="2">
                  <c:v>4.4751253907278294E-3</c:v>
                </c:pt>
                <c:pt idx="3">
                  <c:v>7.8498048639804256E-3</c:v>
                </c:pt>
                <c:pt idx="4">
                  <c:v>1.2165969842071354E-2</c:v>
                </c:pt>
                <c:pt idx="5">
                  <c:v>1.7423620325000607E-2</c:v>
                </c:pt>
                <c:pt idx="6">
                  <c:v>2.3622756312768181E-2</c:v>
                </c:pt>
                <c:pt idx="7">
                  <c:v>3.0763377805374088E-2</c:v>
                </c:pt>
                <c:pt idx="8">
                  <c:v>3.8845484802818325E-2</c:v>
                </c:pt>
                <c:pt idx="9">
                  <c:v>4.7869077305100892E-2</c:v>
                </c:pt>
                <c:pt idx="10">
                  <c:v>5.7834155312221774E-2</c:v>
                </c:pt>
                <c:pt idx="11">
                  <c:v>6.8740718824181007E-2</c:v>
                </c:pt>
                <c:pt idx="12">
                  <c:v>8.0588767840978556E-2</c:v>
                </c:pt>
                <c:pt idx="13">
                  <c:v>9.3378302362614421E-2</c:v>
                </c:pt>
                <c:pt idx="14">
                  <c:v>0.10710932238908862</c:v>
                </c:pt>
                <c:pt idx="15">
                  <c:v>0.12178182792040114</c:v>
                </c:pt>
                <c:pt idx="16">
                  <c:v>0.13739581895655198</c:v>
                </c:pt>
                <c:pt idx="17">
                  <c:v>0.15395129549754119</c:v>
                </c:pt>
                <c:pt idx="18">
                  <c:v>0.1714482575433687</c:v>
                </c:pt>
                <c:pt idx="19">
                  <c:v>0.18988670509403457</c:v>
                </c:pt>
                <c:pt idx="20">
                  <c:v>0.20926663814953869</c:v>
                </c:pt>
                <c:pt idx="21">
                  <c:v>0.22958805670988117</c:v>
                </c:pt>
                <c:pt idx="22">
                  <c:v>0.25085096077506203</c:v>
                </c:pt>
                <c:pt idx="23">
                  <c:v>0.27305535034508116</c:v>
                </c:pt>
                <c:pt idx="24">
                  <c:v>0.2962012254199386</c:v>
                </c:pt>
                <c:pt idx="25">
                  <c:v>0.32028858599963445</c:v>
                </c:pt>
                <c:pt idx="26">
                  <c:v>0.3453174320841686</c:v>
                </c:pt>
                <c:pt idx="27">
                  <c:v>0.37128776367354105</c:v>
                </c:pt>
                <c:pt idx="28">
                  <c:v>0.39819958076775186</c:v>
                </c:pt>
                <c:pt idx="29">
                  <c:v>0.42605288336680092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6-48BE-8705-9A498B79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PD09-18LPM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'PD09-18LPM'!$B$30:$AE$30</c:f>
              <c:numCache>
                <c:formatCode>General</c:formatCode>
                <c:ptCount val="30"/>
                <c:pt idx="0">
                  <c:v>127910.20266</c:v>
                </c:pt>
                <c:pt idx="1">
                  <c:v>511640.81063999998</c:v>
                </c:pt>
                <c:pt idx="2">
                  <c:v>1151191.82394</c:v>
                </c:pt>
                <c:pt idx="3">
                  <c:v>2046563.2425599999</c:v>
                </c:pt>
                <c:pt idx="4">
                  <c:v>3197755.0664999997</c:v>
                </c:pt>
                <c:pt idx="5">
                  <c:v>4604767.2957600001</c:v>
                </c:pt>
                <c:pt idx="6">
                  <c:v>6267599.9303399995</c:v>
                </c:pt>
                <c:pt idx="7">
                  <c:v>8186252.9702399997</c:v>
                </c:pt>
                <c:pt idx="8">
                  <c:v>10360726.41546</c:v>
                </c:pt>
                <c:pt idx="9">
                  <c:v>12791020.265999999</c:v>
                </c:pt>
                <c:pt idx="10">
                  <c:v>15477134.52186</c:v>
                </c:pt>
                <c:pt idx="11">
                  <c:v>18419069.18304</c:v>
                </c:pt>
                <c:pt idx="12">
                  <c:v>21616824.249540001</c:v>
                </c:pt>
                <c:pt idx="13">
                  <c:v>25070399.721359998</c:v>
                </c:pt>
                <c:pt idx="14">
                  <c:v>28779795.598499998</c:v>
                </c:pt>
                <c:pt idx="15">
                  <c:v>32745011.880959999</c:v>
                </c:pt>
                <c:pt idx="16">
                  <c:v>36966048.568739995</c:v>
                </c:pt>
                <c:pt idx="17">
                  <c:v>41442905.661839999</c:v>
                </c:pt>
                <c:pt idx="18">
                  <c:v>46175583.160259999</c:v>
                </c:pt>
                <c:pt idx="19">
                  <c:v>51164081.063999996</c:v>
                </c:pt>
                <c:pt idx="20">
                  <c:v>56408399.373059995</c:v>
                </c:pt>
                <c:pt idx="21">
                  <c:v>61908538.087439999</c:v>
                </c:pt>
                <c:pt idx="22">
                  <c:v>67664497.207139999</c:v>
                </c:pt>
                <c:pt idx="23">
                  <c:v>73676276.732160002</c:v>
                </c:pt>
                <c:pt idx="24">
                  <c:v>79943876.662499994</c:v>
                </c:pt>
                <c:pt idx="25">
                  <c:v>86467296.998160005</c:v>
                </c:pt>
                <c:pt idx="26">
                  <c:v>93246537.739140004</c:v>
                </c:pt>
                <c:pt idx="27">
                  <c:v>100281598.88543999</c:v>
                </c:pt>
                <c:pt idx="28">
                  <c:v>107572480.43706</c:v>
                </c:pt>
                <c:pt idx="29">
                  <c:v>115119182.39399999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10-46E4-88A7-4BB9BF34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PD09-18LPM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'PD09-18LPM'!$B$29:$AE$29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2-4D6D-90B1-431C089899E2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92-4D6D-90B1-431C08989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892-4D6D-90B1-431C089899E2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PD09-18LPM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'PD09-18LPM'!$B$29:$AE$29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'PD09-18LPM'!$B$19:$AE$19</c:f>
              <c:numCache>
                <c:formatCode>0.00%</c:formatCode>
                <c:ptCount val="30"/>
                <c:pt idx="0">
                  <c:v>4.6201230000000003E-3</c:v>
                </c:pt>
                <c:pt idx="1">
                  <c:v>3.6802292000000002E-3</c:v>
                </c:pt>
                <c:pt idx="2">
                  <c:v>4.7044389999999995E-3</c:v>
                </c:pt>
                <c:pt idx="3">
                  <c:v>5.3448449000000004E-3</c:v>
                </c:pt>
                <c:pt idx="4">
                  <c:v>1.7397567999999999E-2</c:v>
                </c:pt>
                <c:pt idx="5">
                  <c:v>6.5578850000000008E-2</c:v>
                </c:pt>
                <c:pt idx="6">
                  <c:v>0.11374261999999999</c:v>
                </c:pt>
                <c:pt idx="7">
                  <c:v>0.12621659999999998</c:v>
                </c:pt>
                <c:pt idx="8">
                  <c:v>0.17549776</c:v>
                </c:pt>
                <c:pt idx="9">
                  <c:v>0.15342900000000001</c:v>
                </c:pt>
                <c:pt idx="10">
                  <c:v>6.1130213000000003E-2</c:v>
                </c:pt>
                <c:pt idx="11">
                  <c:v>3.0434313000000001E-2</c:v>
                </c:pt>
                <c:pt idx="12">
                  <c:v>1.3469119999999999E-2</c:v>
                </c:pt>
                <c:pt idx="13">
                  <c:v>1.4446050000000001E-3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8-4131-9349-E5C1274D1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PD09-18LPM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'PD09-18LPM'!$B$25:$AE$25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'PD09-18LPM'!$B$18:$AE$18</c:f>
              <c:numCache>
                <c:formatCode>0.00%</c:formatCode>
                <c:ptCount val="30"/>
                <c:pt idx="0">
                  <c:v>1.4887063600000002E-2</c:v>
                </c:pt>
                <c:pt idx="1">
                  <c:v>1.9730119899999995E-2</c:v>
                </c:pt>
                <c:pt idx="2">
                  <c:v>5.3282881000000004E-2</c:v>
                </c:pt>
                <c:pt idx="3">
                  <c:v>0.17411858240000003</c:v>
                </c:pt>
                <c:pt idx="4">
                  <c:v>0.371834479</c:v>
                </c:pt>
                <c:pt idx="5">
                  <c:v>0.5219457165000001</c:v>
                </c:pt>
                <c:pt idx="6">
                  <c:v>0.71185214620000015</c:v>
                </c:pt>
                <c:pt idx="7">
                  <c:v>0.84500252999999992</c:v>
                </c:pt>
                <c:pt idx="8">
                  <c:v>0.94922574539999993</c:v>
                </c:pt>
                <c:pt idx="9">
                  <c:v>0.98341309599999982</c:v>
                </c:pt>
                <c:pt idx="10">
                  <c:v>0.96959605430000007</c:v>
                </c:pt>
                <c:pt idx="11">
                  <c:v>0.98613662730000007</c:v>
                </c:pt>
                <c:pt idx="12">
                  <c:v>1.0000000200000001</c:v>
                </c:pt>
                <c:pt idx="13">
                  <c:v>1.000000005</c:v>
                </c:pt>
                <c:pt idx="14">
                  <c:v>1</c:v>
                </c:pt>
                <c:pt idx="15">
                  <c:v>1</c:v>
                </c:pt>
                <c:pt idx="16">
                  <c:v>0.99999996000000002</c:v>
                </c:pt>
                <c:pt idx="17">
                  <c:v>0.99999998000000001</c:v>
                </c:pt>
                <c:pt idx="18">
                  <c:v>0.99999999000000006</c:v>
                </c:pt>
                <c:pt idx="19">
                  <c:v>0.99999996000000002</c:v>
                </c:pt>
                <c:pt idx="20">
                  <c:v>1</c:v>
                </c:pt>
                <c:pt idx="21">
                  <c:v>1.00000004</c:v>
                </c:pt>
                <c:pt idx="22">
                  <c:v>1.00000004</c:v>
                </c:pt>
                <c:pt idx="23">
                  <c:v>0.99999996999999996</c:v>
                </c:pt>
                <c:pt idx="24">
                  <c:v>0.99999998999999995</c:v>
                </c:pt>
                <c:pt idx="25">
                  <c:v>1.0000000359999999</c:v>
                </c:pt>
                <c:pt idx="26">
                  <c:v>1.0000000389999999</c:v>
                </c:pt>
                <c:pt idx="27">
                  <c:v>1.0000000469999999</c:v>
                </c:pt>
                <c:pt idx="28">
                  <c:v>0.99999998100000009</c:v>
                </c:pt>
                <c:pt idx="29">
                  <c:v>1.000000038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2-4257-84BD-0FE1848DFD07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92-4257-84BD-0FE1848DF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792-4257-84BD-0FE1848DFD07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DA-4BE7-9E72-30F6CC51A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5D-49A3-BAF1-B21AD0061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PD09-45LPM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'PD09-45LPM'!$B$29:$AE$29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'PD09-45LPM'!$B$18:$AE$18</c:f>
              <c:numCache>
                <c:formatCode>0.00%</c:formatCode>
                <c:ptCount val="30"/>
                <c:pt idx="0">
                  <c:v>3.2522011000000003E-2</c:v>
                </c:pt>
                <c:pt idx="1">
                  <c:v>9.2700953999999988E-2</c:v>
                </c:pt>
                <c:pt idx="2">
                  <c:v>0.34952352199999998</c:v>
                </c:pt>
                <c:pt idx="3">
                  <c:v>0.64212036599999989</c:v>
                </c:pt>
                <c:pt idx="4">
                  <c:v>0.89426322999999996</c:v>
                </c:pt>
                <c:pt idx="5">
                  <c:v>0.98629429300000004</c:v>
                </c:pt>
                <c:pt idx="6">
                  <c:v>0.99877168920000003</c:v>
                </c:pt>
                <c:pt idx="7">
                  <c:v>0.9982585222</c:v>
                </c:pt>
                <c:pt idx="8">
                  <c:v>1.0000000309999999</c:v>
                </c:pt>
                <c:pt idx="9">
                  <c:v>0.99999997469999991</c:v>
                </c:pt>
                <c:pt idx="10">
                  <c:v>0.99999994999999997</c:v>
                </c:pt>
                <c:pt idx="11">
                  <c:v>1.0000000499999999</c:v>
                </c:pt>
                <c:pt idx="12">
                  <c:v>0.99999998000000001</c:v>
                </c:pt>
                <c:pt idx="13">
                  <c:v>1.0000000200000001</c:v>
                </c:pt>
                <c:pt idx="14">
                  <c:v>0.99999996000000002</c:v>
                </c:pt>
                <c:pt idx="15">
                  <c:v>1.000000032</c:v>
                </c:pt>
                <c:pt idx="16">
                  <c:v>0.999999953</c:v>
                </c:pt>
                <c:pt idx="17">
                  <c:v>0.99999998099999998</c:v>
                </c:pt>
                <c:pt idx="18">
                  <c:v>0.9999999853999999</c:v>
                </c:pt>
                <c:pt idx="19">
                  <c:v>1.0000000008999999</c:v>
                </c:pt>
                <c:pt idx="20">
                  <c:v>1.0000000236</c:v>
                </c:pt>
                <c:pt idx="21">
                  <c:v>0.99999997630000004</c:v>
                </c:pt>
                <c:pt idx="22">
                  <c:v>1</c:v>
                </c:pt>
                <c:pt idx="23">
                  <c:v>1.0000000115000001</c:v>
                </c:pt>
                <c:pt idx="24">
                  <c:v>1</c:v>
                </c:pt>
                <c:pt idx="25">
                  <c:v>0.99999998280000002</c:v>
                </c:pt>
                <c:pt idx="26">
                  <c:v>1</c:v>
                </c:pt>
                <c:pt idx="27">
                  <c:v>1</c:v>
                </c:pt>
                <c:pt idx="28">
                  <c:v>0.99999999070000001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6-4A79-B1AF-63F7CFAEAD1D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46-4A79-B1AF-63F7CFAEA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446-4A79-B1AF-63F7CFAEAD1D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PD09-45LPM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'PD09-45LPM'!$B$29:$AE$29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'PD09-45LPM'!$B$19:$AE$19</c:f>
              <c:numCache>
                <c:formatCode>0.00%</c:formatCode>
                <c:ptCount val="30"/>
                <c:pt idx="0">
                  <c:v>9.9430349999999994E-3</c:v>
                </c:pt>
                <c:pt idx="1">
                  <c:v>1.5398828999999999E-2</c:v>
                </c:pt>
                <c:pt idx="2">
                  <c:v>7.3778050000000012E-2</c:v>
                </c:pt>
                <c:pt idx="3">
                  <c:v>0.16852213999999999</c:v>
                </c:pt>
                <c:pt idx="4">
                  <c:v>0.21024648000000001</c:v>
                </c:pt>
                <c:pt idx="5">
                  <c:v>0.15863761599999998</c:v>
                </c:pt>
                <c:pt idx="6">
                  <c:v>2.8454455999999999E-2</c:v>
                </c:pt>
                <c:pt idx="7">
                  <c:v>8.3999179999999993E-3</c:v>
                </c:pt>
                <c:pt idx="8">
                  <c:v>3.0810310000000001E-3</c:v>
                </c:pt>
                <c:pt idx="9">
                  <c:v>9.253547E-4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E-46BD-9138-B234549DF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PD09-45LPM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'PD09-45LPM'!$B$25:$AE$25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'PD09-45LPM'!$B$18:$AE$18</c:f>
              <c:numCache>
                <c:formatCode>0.00%</c:formatCode>
                <c:ptCount val="30"/>
                <c:pt idx="0">
                  <c:v>3.2522011000000003E-2</c:v>
                </c:pt>
                <c:pt idx="1">
                  <c:v>9.2700953999999988E-2</c:v>
                </c:pt>
                <c:pt idx="2">
                  <c:v>0.34952352199999998</c:v>
                </c:pt>
                <c:pt idx="3">
                  <c:v>0.64212036599999989</c:v>
                </c:pt>
                <c:pt idx="4">
                  <c:v>0.89426322999999996</c:v>
                </c:pt>
                <c:pt idx="5">
                  <c:v>0.98629429300000004</c:v>
                </c:pt>
                <c:pt idx="6">
                  <c:v>0.99877168920000003</c:v>
                </c:pt>
                <c:pt idx="7">
                  <c:v>0.9982585222</c:v>
                </c:pt>
                <c:pt idx="8">
                  <c:v>1.0000000309999999</c:v>
                </c:pt>
                <c:pt idx="9">
                  <c:v>0.99999997469999991</c:v>
                </c:pt>
                <c:pt idx="10">
                  <c:v>0.99999994999999997</c:v>
                </c:pt>
                <c:pt idx="11">
                  <c:v>1.0000000499999999</c:v>
                </c:pt>
                <c:pt idx="12">
                  <c:v>0.99999998000000001</c:v>
                </c:pt>
                <c:pt idx="13">
                  <c:v>1.0000000200000001</c:v>
                </c:pt>
                <c:pt idx="14">
                  <c:v>0.99999996000000002</c:v>
                </c:pt>
                <c:pt idx="15">
                  <c:v>1.000000032</c:v>
                </c:pt>
                <c:pt idx="16">
                  <c:v>0.999999953</c:v>
                </c:pt>
                <c:pt idx="17">
                  <c:v>0.99999998099999998</c:v>
                </c:pt>
                <c:pt idx="18">
                  <c:v>0.9999999853999999</c:v>
                </c:pt>
                <c:pt idx="19">
                  <c:v>1.0000000008999999</c:v>
                </c:pt>
                <c:pt idx="20">
                  <c:v>1.0000000236</c:v>
                </c:pt>
                <c:pt idx="21">
                  <c:v>0.99999997630000004</c:v>
                </c:pt>
                <c:pt idx="22">
                  <c:v>1</c:v>
                </c:pt>
                <c:pt idx="23">
                  <c:v>1.0000000115000001</c:v>
                </c:pt>
                <c:pt idx="24">
                  <c:v>1</c:v>
                </c:pt>
                <c:pt idx="25">
                  <c:v>0.99999998280000002</c:v>
                </c:pt>
                <c:pt idx="26">
                  <c:v>1</c:v>
                </c:pt>
                <c:pt idx="27">
                  <c:v>1</c:v>
                </c:pt>
                <c:pt idx="28">
                  <c:v>0.99999999070000001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8-4F86-94B6-5775F01D359F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58-4F86-94B6-5775F01D3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B58-4F86-94B6-5775F01D359F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F-4C0E-8930-D2791E5FD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C-451B-9654-21E12255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PD19-18LPM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'PD19-18LPM'!$B$29:$AE$29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'PD19-18LPM'!$B$18:$AE$18</c:f>
              <c:numCache>
                <c:formatCode>0.00%</c:formatCode>
                <c:ptCount val="30"/>
                <c:pt idx="0">
                  <c:v>1.0452962099999999E-2</c:v>
                </c:pt>
                <c:pt idx="1">
                  <c:v>1.00132821E-2</c:v>
                </c:pt>
                <c:pt idx="2">
                  <c:v>1.4923847400000002E-2</c:v>
                </c:pt>
                <c:pt idx="3">
                  <c:v>2.5879703E-2</c:v>
                </c:pt>
                <c:pt idx="4">
                  <c:v>5.1605625999999995E-2</c:v>
                </c:pt>
                <c:pt idx="5">
                  <c:v>0.12457426569999999</c:v>
                </c:pt>
                <c:pt idx="6">
                  <c:v>0.24487264</c:v>
                </c:pt>
                <c:pt idx="7">
                  <c:v>0.41718813599999999</c:v>
                </c:pt>
                <c:pt idx="8">
                  <c:v>0.5951881189999999</c:v>
                </c:pt>
                <c:pt idx="9">
                  <c:v>0.77917112100000008</c:v>
                </c:pt>
                <c:pt idx="10">
                  <c:v>0.87939163200000003</c:v>
                </c:pt>
                <c:pt idx="11">
                  <c:v>0.93147262600000014</c:v>
                </c:pt>
                <c:pt idx="12">
                  <c:v>0.94484739000000006</c:v>
                </c:pt>
                <c:pt idx="13">
                  <c:v>0.95454549600000016</c:v>
                </c:pt>
                <c:pt idx="14">
                  <c:v>0.98748294770000011</c:v>
                </c:pt>
                <c:pt idx="15">
                  <c:v>0.99443540439999989</c:v>
                </c:pt>
                <c:pt idx="16">
                  <c:v>0.99763478000000005</c:v>
                </c:pt>
                <c:pt idx="17">
                  <c:v>0.99927610999999994</c:v>
                </c:pt>
                <c:pt idx="18">
                  <c:v>0.99963033000000001</c:v>
                </c:pt>
                <c:pt idx="19">
                  <c:v>1.0000000250000001</c:v>
                </c:pt>
                <c:pt idx="20">
                  <c:v>0.99987042800000003</c:v>
                </c:pt>
                <c:pt idx="21">
                  <c:v>0.99999991399999999</c:v>
                </c:pt>
                <c:pt idx="22">
                  <c:v>0.99999990940000005</c:v>
                </c:pt>
                <c:pt idx="23">
                  <c:v>0.99999998699999992</c:v>
                </c:pt>
                <c:pt idx="24">
                  <c:v>1.0000000467999999</c:v>
                </c:pt>
                <c:pt idx="25">
                  <c:v>0.99999999510000004</c:v>
                </c:pt>
                <c:pt idx="26">
                  <c:v>0.9999999611</c:v>
                </c:pt>
                <c:pt idx="27">
                  <c:v>1.000000037</c:v>
                </c:pt>
                <c:pt idx="28">
                  <c:v>1.0000000390999999</c:v>
                </c:pt>
                <c:pt idx="29">
                  <c:v>0.99999997100000004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0C-48C6-8472-ACE4EC58D705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0C-48C6-8472-ACE4EC58D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10C-48C6-8472-ACE4EC58D705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PD19-18LPM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'PD19-18LPM'!$B$29:$AE$29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'PD19-18LPM'!$B$19:$AE$19</c:f>
              <c:numCache>
                <c:formatCode>0.00%</c:formatCode>
                <c:ptCount val="30"/>
                <c:pt idx="0">
                  <c:v>4.4066410000000002E-3</c:v>
                </c:pt>
                <c:pt idx="1">
                  <c:v>3.6783483999999998E-3</c:v>
                </c:pt>
                <c:pt idx="2">
                  <c:v>7.7685783000000005E-3</c:v>
                </c:pt>
                <c:pt idx="3">
                  <c:v>1.1354334000000001E-2</c:v>
                </c:pt>
                <c:pt idx="4">
                  <c:v>2.7290446999999999E-2</c:v>
                </c:pt>
                <c:pt idx="5">
                  <c:v>7.3485399699999995E-2</c:v>
                </c:pt>
                <c:pt idx="6">
                  <c:v>0.16210901999999999</c:v>
                </c:pt>
                <c:pt idx="7">
                  <c:v>0.249374235</c:v>
                </c:pt>
                <c:pt idx="8">
                  <c:v>0.31256571500000002</c:v>
                </c:pt>
                <c:pt idx="9">
                  <c:v>0.329330505</c:v>
                </c:pt>
                <c:pt idx="10">
                  <c:v>0.28706085800000003</c:v>
                </c:pt>
                <c:pt idx="11">
                  <c:v>0.23751088100000001</c:v>
                </c:pt>
                <c:pt idx="12">
                  <c:v>0.18182821300000002</c:v>
                </c:pt>
                <c:pt idx="13">
                  <c:v>0.10509268400000001</c:v>
                </c:pt>
                <c:pt idx="14">
                  <c:v>7.0323164600000002E-2</c:v>
                </c:pt>
                <c:pt idx="15">
                  <c:v>4.28935758E-2</c:v>
                </c:pt>
                <c:pt idx="16">
                  <c:v>2.4124880000000001E-2</c:v>
                </c:pt>
                <c:pt idx="17">
                  <c:v>1.6288609999999999E-2</c:v>
                </c:pt>
                <c:pt idx="18">
                  <c:v>1.219963E-2</c:v>
                </c:pt>
                <c:pt idx="19">
                  <c:v>8.7066250000000008E-3</c:v>
                </c:pt>
                <c:pt idx="20">
                  <c:v>7.7730280000000004E-3</c:v>
                </c:pt>
                <c:pt idx="21">
                  <c:v>3.868214E-3</c:v>
                </c:pt>
                <c:pt idx="22">
                  <c:v>3.2944409999999999E-3</c:v>
                </c:pt>
                <c:pt idx="23">
                  <c:v>1.843187E-3</c:v>
                </c:pt>
                <c:pt idx="24">
                  <c:v>4.4104680000000001E-4</c:v>
                </c:pt>
                <c:pt idx="25">
                  <c:v>3.047851E-4</c:v>
                </c:pt>
                <c:pt idx="26">
                  <c:v>3.158061E-4</c:v>
                </c:pt>
                <c:pt idx="27">
                  <c:v>0</c:v>
                </c:pt>
                <c:pt idx="28">
                  <c:v>3.4240710000000001E-4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0-409B-A4E2-7E61AB879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PD19-18LPM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'PD19-18LPM'!$B$25:$AE$25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'PD19-18LPM'!$B$18:$AE$18</c:f>
              <c:numCache>
                <c:formatCode>0.00%</c:formatCode>
                <c:ptCount val="30"/>
                <c:pt idx="0">
                  <c:v>1.0452962099999999E-2</c:v>
                </c:pt>
                <c:pt idx="1">
                  <c:v>1.00132821E-2</c:v>
                </c:pt>
                <c:pt idx="2">
                  <c:v>1.4923847400000002E-2</c:v>
                </c:pt>
                <c:pt idx="3">
                  <c:v>2.5879703E-2</c:v>
                </c:pt>
                <c:pt idx="4">
                  <c:v>5.1605625999999995E-2</c:v>
                </c:pt>
                <c:pt idx="5">
                  <c:v>0.12457426569999999</c:v>
                </c:pt>
                <c:pt idx="6">
                  <c:v>0.24487264</c:v>
                </c:pt>
                <c:pt idx="7">
                  <c:v>0.41718813599999999</c:v>
                </c:pt>
                <c:pt idx="8">
                  <c:v>0.5951881189999999</c:v>
                </c:pt>
                <c:pt idx="9">
                  <c:v>0.77917112100000008</c:v>
                </c:pt>
                <c:pt idx="10">
                  <c:v>0.87939163200000003</c:v>
                </c:pt>
                <c:pt idx="11">
                  <c:v>0.93147262600000014</c:v>
                </c:pt>
                <c:pt idx="12">
                  <c:v>0.94484739000000006</c:v>
                </c:pt>
                <c:pt idx="13">
                  <c:v>0.95454549600000016</c:v>
                </c:pt>
                <c:pt idx="14">
                  <c:v>0.98748294770000011</c:v>
                </c:pt>
                <c:pt idx="15">
                  <c:v>0.99443540439999989</c:v>
                </c:pt>
                <c:pt idx="16">
                  <c:v>0.99763478000000005</c:v>
                </c:pt>
                <c:pt idx="17">
                  <c:v>0.99927610999999994</c:v>
                </c:pt>
                <c:pt idx="18">
                  <c:v>0.99963033000000001</c:v>
                </c:pt>
                <c:pt idx="19">
                  <c:v>1.0000000250000001</c:v>
                </c:pt>
                <c:pt idx="20">
                  <c:v>0.99987042800000003</c:v>
                </c:pt>
                <c:pt idx="21">
                  <c:v>0.99999991399999999</c:v>
                </c:pt>
                <c:pt idx="22">
                  <c:v>0.99999990940000005</c:v>
                </c:pt>
                <c:pt idx="23">
                  <c:v>0.99999998699999992</c:v>
                </c:pt>
                <c:pt idx="24">
                  <c:v>1.0000000467999999</c:v>
                </c:pt>
                <c:pt idx="25">
                  <c:v>0.99999999510000004</c:v>
                </c:pt>
                <c:pt idx="26">
                  <c:v>0.9999999611</c:v>
                </c:pt>
                <c:pt idx="27">
                  <c:v>1.000000037</c:v>
                </c:pt>
                <c:pt idx="28">
                  <c:v>1.0000000390999999</c:v>
                </c:pt>
                <c:pt idx="29">
                  <c:v>0.99999997100000004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A-4B24-AEFE-AA44A35D7E07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EA-4B24-AEFE-AA44A35D7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CEA-4B24-AEFE-AA44A35D7E07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C-41DC-BE5D-0BE7446E3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D-49A7-8A6D-458FA771F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PD19-45LPM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'PD19-45LPM'!$B$29:$AE$29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'PD19-45LPM'!$B$18:$AE$18</c:f>
              <c:numCache>
                <c:formatCode>0.00%</c:formatCode>
                <c:ptCount val="30"/>
                <c:pt idx="0">
                  <c:v>1.9545317499999999E-2</c:v>
                </c:pt>
                <c:pt idx="1">
                  <c:v>2.6814038999999994E-2</c:v>
                </c:pt>
                <c:pt idx="2">
                  <c:v>6.1201514400000004E-2</c:v>
                </c:pt>
                <c:pt idx="3">
                  <c:v>0.21258959949999998</c:v>
                </c:pt>
                <c:pt idx="4">
                  <c:v>0.449293269</c:v>
                </c:pt>
                <c:pt idx="5">
                  <c:v>0.64165641600000001</c:v>
                </c:pt>
                <c:pt idx="6">
                  <c:v>0.79371091199999999</c:v>
                </c:pt>
                <c:pt idx="7">
                  <c:v>0.90461526999999986</c:v>
                </c:pt>
                <c:pt idx="8">
                  <c:v>0.97181072800000012</c:v>
                </c:pt>
                <c:pt idx="9">
                  <c:v>0.98904735399999999</c:v>
                </c:pt>
                <c:pt idx="10">
                  <c:v>0.99636631719999991</c:v>
                </c:pt>
                <c:pt idx="11">
                  <c:v>0.99947724139999994</c:v>
                </c:pt>
                <c:pt idx="12">
                  <c:v>1.0000000474999999</c:v>
                </c:pt>
                <c:pt idx="13">
                  <c:v>1.0000000500000001</c:v>
                </c:pt>
                <c:pt idx="14">
                  <c:v>0.99978647919999997</c:v>
                </c:pt>
                <c:pt idx="15">
                  <c:v>1.0000000033999998</c:v>
                </c:pt>
                <c:pt idx="16">
                  <c:v>0.9999999893</c:v>
                </c:pt>
                <c:pt idx="17">
                  <c:v>0.9999999879999999</c:v>
                </c:pt>
                <c:pt idx="18">
                  <c:v>0.99999996599999996</c:v>
                </c:pt>
                <c:pt idx="19">
                  <c:v>0.99988717559999996</c:v>
                </c:pt>
                <c:pt idx="20">
                  <c:v>0.99999995919999995</c:v>
                </c:pt>
                <c:pt idx="21">
                  <c:v>0.99999994790000002</c:v>
                </c:pt>
                <c:pt idx="22">
                  <c:v>0.99999999500000003</c:v>
                </c:pt>
                <c:pt idx="23">
                  <c:v>1.0000000113</c:v>
                </c:pt>
                <c:pt idx="24">
                  <c:v>0.99999998329999995</c:v>
                </c:pt>
                <c:pt idx="25">
                  <c:v>1.00000003</c:v>
                </c:pt>
                <c:pt idx="26">
                  <c:v>0.99999995999999991</c:v>
                </c:pt>
                <c:pt idx="27">
                  <c:v>0.99999995389999996</c:v>
                </c:pt>
                <c:pt idx="28">
                  <c:v>1.0000000060000001</c:v>
                </c:pt>
                <c:pt idx="29">
                  <c:v>0.99999996899999999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0-40C8-BB77-18AE15029A5A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60-40C8-BB77-18AE15029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A60-40C8-BB77-18AE15029A5A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PD19-45LPM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'PD19-45LPM'!$B$29:$AE$29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'PD19-45LPM'!$B$19:$AE$19</c:f>
              <c:numCache>
                <c:formatCode>0.00%</c:formatCode>
                <c:ptCount val="30"/>
                <c:pt idx="0">
                  <c:v>6.8922951999999997E-3</c:v>
                </c:pt>
                <c:pt idx="1">
                  <c:v>1.1974210999999998E-2</c:v>
                </c:pt>
                <c:pt idx="2">
                  <c:v>2.63023184E-2</c:v>
                </c:pt>
                <c:pt idx="3">
                  <c:v>7.9222113199999999E-2</c:v>
                </c:pt>
                <c:pt idx="4">
                  <c:v>0.16851059899999998</c:v>
                </c:pt>
                <c:pt idx="5">
                  <c:v>0.21945466299999999</c:v>
                </c:pt>
                <c:pt idx="6">
                  <c:v>0.23650512400000001</c:v>
                </c:pt>
                <c:pt idx="7">
                  <c:v>0.20697432100000002</c:v>
                </c:pt>
                <c:pt idx="8">
                  <c:v>0.143312779</c:v>
                </c:pt>
                <c:pt idx="9">
                  <c:v>9.4957639999999996E-2</c:v>
                </c:pt>
                <c:pt idx="10">
                  <c:v>6.5718434800000003E-2</c:v>
                </c:pt>
                <c:pt idx="11">
                  <c:v>5.0501882599999999E-2</c:v>
                </c:pt>
                <c:pt idx="12">
                  <c:v>3.0657391900000001E-2</c:v>
                </c:pt>
                <c:pt idx="13">
                  <c:v>2.0142050000000002E-2</c:v>
                </c:pt>
                <c:pt idx="14">
                  <c:v>1.452061E-2</c:v>
                </c:pt>
                <c:pt idx="15">
                  <c:v>7.6549866999999997E-3</c:v>
                </c:pt>
                <c:pt idx="16">
                  <c:v>3.3805892999999999E-3</c:v>
                </c:pt>
                <c:pt idx="17">
                  <c:v>1.9812879999999999E-3</c:v>
                </c:pt>
                <c:pt idx="18">
                  <c:v>1.2227659999999999E-3</c:v>
                </c:pt>
                <c:pt idx="19">
                  <c:v>1.2402756000000001E-3</c:v>
                </c:pt>
                <c:pt idx="20">
                  <c:v>9.136592E-4</c:v>
                </c:pt>
                <c:pt idx="21">
                  <c:v>8.0775439999999997E-4</c:v>
                </c:pt>
                <c:pt idx="22">
                  <c:v>3.4989500000000002E-4</c:v>
                </c:pt>
                <c:pt idx="23">
                  <c:v>3.541913E-4</c:v>
                </c:pt>
                <c:pt idx="24">
                  <c:v>3.5748330000000001E-4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B-4FC2-AC26-DC9393FB9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PD19-45LPM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'PD19-45LPM'!$B$25:$AE$25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'PD19-45LPM'!$B$18:$AE$18</c:f>
              <c:numCache>
                <c:formatCode>0.00%</c:formatCode>
                <c:ptCount val="30"/>
                <c:pt idx="0">
                  <c:v>1.9545317499999999E-2</c:v>
                </c:pt>
                <c:pt idx="1">
                  <c:v>2.6814038999999994E-2</c:v>
                </c:pt>
                <c:pt idx="2">
                  <c:v>6.1201514400000004E-2</c:v>
                </c:pt>
                <c:pt idx="3">
                  <c:v>0.21258959949999998</c:v>
                </c:pt>
                <c:pt idx="4">
                  <c:v>0.449293269</c:v>
                </c:pt>
                <c:pt idx="5">
                  <c:v>0.64165641600000001</c:v>
                </c:pt>
                <c:pt idx="6">
                  <c:v>0.79371091199999999</c:v>
                </c:pt>
                <c:pt idx="7">
                  <c:v>0.90461526999999986</c:v>
                </c:pt>
                <c:pt idx="8">
                  <c:v>0.97181072800000012</c:v>
                </c:pt>
                <c:pt idx="9">
                  <c:v>0.98904735399999999</c:v>
                </c:pt>
                <c:pt idx="10">
                  <c:v>0.99636631719999991</c:v>
                </c:pt>
                <c:pt idx="11">
                  <c:v>0.99947724139999994</c:v>
                </c:pt>
                <c:pt idx="12">
                  <c:v>1.0000000474999999</c:v>
                </c:pt>
                <c:pt idx="13">
                  <c:v>1.0000000500000001</c:v>
                </c:pt>
                <c:pt idx="14">
                  <c:v>0.99978647919999997</c:v>
                </c:pt>
                <c:pt idx="15">
                  <c:v>1.0000000033999998</c:v>
                </c:pt>
                <c:pt idx="16">
                  <c:v>0.9999999893</c:v>
                </c:pt>
                <c:pt idx="17">
                  <c:v>0.9999999879999999</c:v>
                </c:pt>
                <c:pt idx="18">
                  <c:v>0.99999996599999996</c:v>
                </c:pt>
                <c:pt idx="19">
                  <c:v>0.99988717559999996</c:v>
                </c:pt>
                <c:pt idx="20">
                  <c:v>0.99999995919999995</c:v>
                </c:pt>
                <c:pt idx="21">
                  <c:v>0.99999994790000002</c:v>
                </c:pt>
                <c:pt idx="22">
                  <c:v>0.99999999500000003</c:v>
                </c:pt>
                <c:pt idx="23">
                  <c:v>1.0000000113</c:v>
                </c:pt>
                <c:pt idx="24">
                  <c:v>0.99999998329999995</c:v>
                </c:pt>
                <c:pt idx="25">
                  <c:v>1.00000003</c:v>
                </c:pt>
                <c:pt idx="26">
                  <c:v>0.99999995999999991</c:v>
                </c:pt>
                <c:pt idx="27">
                  <c:v>0.99999995389999996</c:v>
                </c:pt>
                <c:pt idx="28">
                  <c:v>1.0000000060000001</c:v>
                </c:pt>
                <c:pt idx="29">
                  <c:v>0.99999996899999999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1-4A50-96BC-869C561ADFE0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31-4A50-96BC-869C561A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C31-4A50-96BC-869C561ADFE0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C-4CE7-9793-D0F43D9AD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40-4039-A48C-DAD6EADA6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PD10-18LPM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'PD10-18LPM'!$B$29:$AE$29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'PD10-18LPM'!$B$18:$AE$18</c:f>
              <c:numCache>
                <c:formatCode>0.00%</c:formatCode>
                <c:ptCount val="30"/>
                <c:pt idx="0">
                  <c:v>1.21776504E-2</c:v>
                </c:pt>
                <c:pt idx="1">
                  <c:v>2.5894581E-2</c:v>
                </c:pt>
                <c:pt idx="2">
                  <c:v>8.6947665999999993E-2</c:v>
                </c:pt>
                <c:pt idx="3">
                  <c:v>0.17476026</c:v>
                </c:pt>
                <c:pt idx="4">
                  <c:v>0.24262289700000003</c:v>
                </c:pt>
                <c:pt idx="5">
                  <c:v>0.35031455899999997</c:v>
                </c:pt>
                <c:pt idx="6">
                  <c:v>0.43700011999999999</c:v>
                </c:pt>
                <c:pt idx="7">
                  <c:v>0.58854990000000007</c:v>
                </c:pt>
                <c:pt idx="8">
                  <c:v>0.65106928000000008</c:v>
                </c:pt>
                <c:pt idx="9">
                  <c:v>0.78172102999999993</c:v>
                </c:pt>
                <c:pt idx="10">
                  <c:v>0.90488071000000003</c:v>
                </c:pt>
                <c:pt idx="11">
                  <c:v>0.94167394999999998</c:v>
                </c:pt>
                <c:pt idx="12">
                  <c:v>0.95413968000000005</c:v>
                </c:pt>
                <c:pt idx="13">
                  <c:v>0.96565015999999992</c:v>
                </c:pt>
                <c:pt idx="14">
                  <c:v>0.97092767000000002</c:v>
                </c:pt>
                <c:pt idx="15">
                  <c:v>0.98011523</c:v>
                </c:pt>
                <c:pt idx="16">
                  <c:v>0.98822537999999982</c:v>
                </c:pt>
                <c:pt idx="17">
                  <c:v>0.99397070999999992</c:v>
                </c:pt>
                <c:pt idx="18">
                  <c:v>0.99571673999999999</c:v>
                </c:pt>
                <c:pt idx="19">
                  <c:v>0.99857542899999996</c:v>
                </c:pt>
                <c:pt idx="20">
                  <c:v>0.99919853200000008</c:v>
                </c:pt>
                <c:pt idx="21">
                  <c:v>0.99917280900000005</c:v>
                </c:pt>
                <c:pt idx="22">
                  <c:v>0.99957168499999993</c:v>
                </c:pt>
                <c:pt idx="23">
                  <c:v>0.99911021099999997</c:v>
                </c:pt>
                <c:pt idx="24">
                  <c:v>0.99969098700000003</c:v>
                </c:pt>
                <c:pt idx="25">
                  <c:v>0.99951650229999989</c:v>
                </c:pt>
                <c:pt idx="26">
                  <c:v>0.99999995139999998</c:v>
                </c:pt>
                <c:pt idx="27">
                  <c:v>0.99964344869999988</c:v>
                </c:pt>
                <c:pt idx="28">
                  <c:v>0.99962411899999992</c:v>
                </c:pt>
                <c:pt idx="29">
                  <c:v>0.99999994719999996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B-4395-B360-215D2BD0E982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B-4395-B360-215D2BD0E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#REF!$AH$3:$AH$66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#REF!$AN$3:$AN$66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2CB-4395-B360-215D2BD0E982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PD10-18LPM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'PD10-18LPM'!$B$29:$AE$29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'PD10-18LPM'!$B$19:$AE$19</c:f>
              <c:numCache>
                <c:formatCode>0.00%</c:formatCode>
                <c:ptCount val="30"/>
                <c:pt idx="0">
                  <c:v>9.9263200000000006E-3</c:v>
                </c:pt>
                <c:pt idx="1">
                  <c:v>2.2122536000000002E-2</c:v>
                </c:pt>
                <c:pt idx="2">
                  <c:v>7.992262E-2</c:v>
                </c:pt>
                <c:pt idx="3">
                  <c:v>0.16364007999999999</c:v>
                </c:pt>
                <c:pt idx="4">
                  <c:v>0.22407782000000001</c:v>
                </c:pt>
                <c:pt idx="5">
                  <c:v>0.28029290000000001</c:v>
                </c:pt>
                <c:pt idx="6">
                  <c:v>0.31889480000000003</c:v>
                </c:pt>
                <c:pt idx="7">
                  <c:v>0.4101919</c:v>
                </c:pt>
                <c:pt idx="8">
                  <c:v>0.4392336</c:v>
                </c:pt>
                <c:pt idx="9">
                  <c:v>0.51031539999999997</c:v>
                </c:pt>
                <c:pt idx="10">
                  <c:v>0.55650759999999999</c:v>
                </c:pt>
                <c:pt idx="11">
                  <c:v>0.61775040000000003</c:v>
                </c:pt>
                <c:pt idx="12">
                  <c:v>0.61760769999999998</c:v>
                </c:pt>
                <c:pt idx="13">
                  <c:v>0.59675774999999998</c:v>
                </c:pt>
                <c:pt idx="14">
                  <c:v>0.55906789000000001</c:v>
                </c:pt>
                <c:pt idx="15">
                  <c:v>0.51817857000000001</c:v>
                </c:pt>
                <c:pt idx="16">
                  <c:v>0.45764748999999999</c:v>
                </c:pt>
                <c:pt idx="17">
                  <c:v>0.40974526999999999</c:v>
                </c:pt>
                <c:pt idx="18">
                  <c:v>0.35210378999999997</c:v>
                </c:pt>
                <c:pt idx="19">
                  <c:v>0.318699809</c:v>
                </c:pt>
                <c:pt idx="20">
                  <c:v>0.27571468199999999</c:v>
                </c:pt>
                <c:pt idx="21">
                  <c:v>0.241417359</c:v>
                </c:pt>
                <c:pt idx="22">
                  <c:v>0.19454750499999998</c:v>
                </c:pt>
                <c:pt idx="23">
                  <c:v>0.160462729</c:v>
                </c:pt>
                <c:pt idx="24">
                  <c:v>0.12221881699999999</c:v>
                </c:pt>
                <c:pt idx="25">
                  <c:v>9.3004516300000006E-2</c:v>
                </c:pt>
                <c:pt idx="26">
                  <c:v>7.0401083399999995E-2</c:v>
                </c:pt>
                <c:pt idx="27">
                  <c:v>5.5624884699999995E-2</c:v>
                </c:pt>
                <c:pt idx="28">
                  <c:v>4.774436E-2</c:v>
                </c:pt>
                <c:pt idx="29">
                  <c:v>3.9960240000000001E-2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F-4C22-B445-72B6A2D4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PD10-18LPM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'PD10-18LPM'!$B$25:$AE$25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'PD10-18LPM'!$B$18:$AE$18</c:f>
              <c:numCache>
                <c:formatCode>0.00%</c:formatCode>
                <c:ptCount val="30"/>
                <c:pt idx="0">
                  <c:v>1.21776504E-2</c:v>
                </c:pt>
                <c:pt idx="1">
                  <c:v>2.5894581E-2</c:v>
                </c:pt>
                <c:pt idx="2">
                  <c:v>8.6947665999999993E-2</c:v>
                </c:pt>
                <c:pt idx="3">
                  <c:v>0.17476026</c:v>
                </c:pt>
                <c:pt idx="4">
                  <c:v>0.24262289700000003</c:v>
                </c:pt>
                <c:pt idx="5">
                  <c:v>0.35031455899999997</c:v>
                </c:pt>
                <c:pt idx="6">
                  <c:v>0.43700011999999999</c:v>
                </c:pt>
                <c:pt idx="7">
                  <c:v>0.58854990000000007</c:v>
                </c:pt>
                <c:pt idx="8">
                  <c:v>0.65106928000000008</c:v>
                </c:pt>
                <c:pt idx="9">
                  <c:v>0.78172102999999993</c:v>
                </c:pt>
                <c:pt idx="10">
                  <c:v>0.90488071000000003</c:v>
                </c:pt>
                <c:pt idx="11">
                  <c:v>0.94167394999999998</c:v>
                </c:pt>
                <c:pt idx="12">
                  <c:v>0.95413968000000005</c:v>
                </c:pt>
                <c:pt idx="13">
                  <c:v>0.96565015999999992</c:v>
                </c:pt>
                <c:pt idx="14">
                  <c:v>0.97092767000000002</c:v>
                </c:pt>
                <c:pt idx="15">
                  <c:v>0.98011523</c:v>
                </c:pt>
                <c:pt idx="16">
                  <c:v>0.98822537999999982</c:v>
                </c:pt>
                <c:pt idx="17">
                  <c:v>0.99397070999999992</c:v>
                </c:pt>
                <c:pt idx="18">
                  <c:v>0.99571673999999999</c:v>
                </c:pt>
                <c:pt idx="19">
                  <c:v>0.99857542899999996</c:v>
                </c:pt>
                <c:pt idx="20">
                  <c:v>0.99919853200000008</c:v>
                </c:pt>
                <c:pt idx="21">
                  <c:v>0.99917280900000005</c:v>
                </c:pt>
                <c:pt idx="22">
                  <c:v>0.99957168499999993</c:v>
                </c:pt>
                <c:pt idx="23">
                  <c:v>0.99911021099999997</c:v>
                </c:pt>
                <c:pt idx="24">
                  <c:v>0.99969098700000003</c:v>
                </c:pt>
                <c:pt idx="25">
                  <c:v>0.99951650229999989</c:v>
                </c:pt>
                <c:pt idx="26">
                  <c:v>0.99999995139999998</c:v>
                </c:pt>
                <c:pt idx="27">
                  <c:v>0.99964344869999988</c:v>
                </c:pt>
                <c:pt idx="28">
                  <c:v>0.99962411899999992</c:v>
                </c:pt>
                <c:pt idx="29">
                  <c:v>0.99999994719999996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7-4C8B-91BA-C62148D56937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E7-4C8B-91BA-C62148D56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#REF!$AH$3:$AH$66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#REF!$AN$3:$AN$66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BE7-4C8B-91BA-C62148D56937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92-4B73-AFF3-911DDCE79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3-4958-90B7-5F73649A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PD10-45LPM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'PD10-45LPM'!$B$29:$AE$29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'PD10-45LPM'!$B$18:$AE$18</c:f>
              <c:numCache>
                <c:formatCode>0.00%</c:formatCode>
                <c:ptCount val="30"/>
                <c:pt idx="0">
                  <c:v>2.6815983499999998E-2</c:v>
                </c:pt>
                <c:pt idx="1">
                  <c:v>0.116620748</c:v>
                </c:pt>
                <c:pt idx="2">
                  <c:v>0.26069679300000004</c:v>
                </c:pt>
                <c:pt idx="3">
                  <c:v>0.39410267100000002</c:v>
                </c:pt>
                <c:pt idx="4">
                  <c:v>0.63021786099999999</c:v>
                </c:pt>
                <c:pt idx="5">
                  <c:v>0.77639881000000011</c:v>
                </c:pt>
                <c:pt idx="6">
                  <c:v>0.86119866</c:v>
                </c:pt>
                <c:pt idx="7">
                  <c:v>0.86902822000000002</c:v>
                </c:pt>
                <c:pt idx="8">
                  <c:v>0.90716264000000013</c:v>
                </c:pt>
                <c:pt idx="9">
                  <c:v>0.94942433999999998</c:v>
                </c:pt>
                <c:pt idx="10">
                  <c:v>0.98430405999999993</c:v>
                </c:pt>
                <c:pt idx="11">
                  <c:v>0.99678679999999997</c:v>
                </c:pt>
                <c:pt idx="12">
                  <c:v>0.99968746800000008</c:v>
                </c:pt>
                <c:pt idx="13">
                  <c:v>0.99989506899999991</c:v>
                </c:pt>
                <c:pt idx="14">
                  <c:v>1.0000000419000001</c:v>
                </c:pt>
                <c:pt idx="15">
                  <c:v>0.99999996209999997</c:v>
                </c:pt>
                <c:pt idx="16">
                  <c:v>1.0000000592</c:v>
                </c:pt>
                <c:pt idx="17">
                  <c:v>0.99999998079999997</c:v>
                </c:pt>
                <c:pt idx="18">
                  <c:v>1.0000000249999998</c:v>
                </c:pt>
                <c:pt idx="19">
                  <c:v>1.0000000129</c:v>
                </c:pt>
                <c:pt idx="20">
                  <c:v>0.99999999169999998</c:v>
                </c:pt>
                <c:pt idx="21">
                  <c:v>0.99999995349999993</c:v>
                </c:pt>
                <c:pt idx="22">
                  <c:v>1.0000000492000001</c:v>
                </c:pt>
                <c:pt idx="23">
                  <c:v>1.00000004</c:v>
                </c:pt>
                <c:pt idx="24">
                  <c:v>1.0000000793000001</c:v>
                </c:pt>
                <c:pt idx="25">
                  <c:v>1.000000024</c:v>
                </c:pt>
                <c:pt idx="26">
                  <c:v>0.99999999300000009</c:v>
                </c:pt>
                <c:pt idx="27">
                  <c:v>0.99999997210000002</c:v>
                </c:pt>
                <c:pt idx="28">
                  <c:v>0.99999998499999998</c:v>
                </c:pt>
                <c:pt idx="29">
                  <c:v>0.99999999940000006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9-4F6B-AAC1-34022A612B8B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E9-4F6B-AAC1-34022A612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#REF!$AH$3:$AH$66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#REF!$AN$3:$AN$66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9E9-4F6B-AAC1-34022A612B8B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PD10-45LPM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'PD10-45LPM'!$B$29:$AE$29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'PD10-45LPM'!$B$19:$AE$19</c:f>
              <c:numCache>
                <c:formatCode>0.00%</c:formatCode>
                <c:ptCount val="30"/>
                <c:pt idx="0">
                  <c:v>2.1062362000000001E-2</c:v>
                </c:pt>
                <c:pt idx="1">
                  <c:v>0.10702988999999999</c:v>
                </c:pt>
                <c:pt idx="2">
                  <c:v>0.24572124000000001</c:v>
                </c:pt>
                <c:pt idx="3">
                  <c:v>0.32669037000000001</c:v>
                </c:pt>
                <c:pt idx="4">
                  <c:v>0.41977194000000001</c:v>
                </c:pt>
                <c:pt idx="5">
                  <c:v>0.55971519000000003</c:v>
                </c:pt>
                <c:pt idx="6">
                  <c:v>0.66703975999999998</c:v>
                </c:pt>
                <c:pt idx="7">
                  <c:v>0.67517357999999994</c:v>
                </c:pt>
                <c:pt idx="8">
                  <c:v>0.67281487000000006</c:v>
                </c:pt>
                <c:pt idx="9">
                  <c:v>0.61893503999999999</c:v>
                </c:pt>
                <c:pt idx="10">
                  <c:v>0.53954979999999997</c:v>
                </c:pt>
                <c:pt idx="11">
                  <c:v>0.40941123000000001</c:v>
                </c:pt>
                <c:pt idx="12">
                  <c:v>0.29006043999999997</c:v>
                </c:pt>
                <c:pt idx="13">
                  <c:v>0.204066628</c:v>
                </c:pt>
                <c:pt idx="14">
                  <c:v>0.14944106400000001</c:v>
                </c:pt>
                <c:pt idx="15">
                  <c:v>0.121456615</c:v>
                </c:pt>
                <c:pt idx="16">
                  <c:v>0.10508838799999999</c:v>
                </c:pt>
                <c:pt idx="17">
                  <c:v>9.8585462000000013E-2</c:v>
                </c:pt>
                <c:pt idx="18">
                  <c:v>9.1999125000000001E-2</c:v>
                </c:pt>
                <c:pt idx="19">
                  <c:v>8.0039633999999998E-2</c:v>
                </c:pt>
                <c:pt idx="20">
                  <c:v>7.1928846000000005E-2</c:v>
                </c:pt>
                <c:pt idx="21">
                  <c:v>6.1320753499999998E-2</c:v>
                </c:pt>
                <c:pt idx="22">
                  <c:v>5.8262349200000001E-2</c:v>
                </c:pt>
                <c:pt idx="23">
                  <c:v>5.6991840000000002E-2</c:v>
                </c:pt>
                <c:pt idx="24">
                  <c:v>5.1994879299999998E-2</c:v>
                </c:pt>
                <c:pt idx="25">
                  <c:v>4.1799124E-2</c:v>
                </c:pt>
                <c:pt idx="26">
                  <c:v>3.9761193E-2</c:v>
                </c:pt>
                <c:pt idx="27">
                  <c:v>3.7386572100000001E-2</c:v>
                </c:pt>
                <c:pt idx="28">
                  <c:v>2.9971749999999998E-2</c:v>
                </c:pt>
                <c:pt idx="29">
                  <c:v>1.9082069400000002E-2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A4E-B7B1-8778BA2AC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PD10-45LPM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'PD10-45LPM'!$B$25:$AE$25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'PD10-45LPM'!$B$18:$AE$18</c:f>
              <c:numCache>
                <c:formatCode>0.00%</c:formatCode>
                <c:ptCount val="30"/>
                <c:pt idx="0">
                  <c:v>2.6815983499999998E-2</c:v>
                </c:pt>
                <c:pt idx="1">
                  <c:v>0.116620748</c:v>
                </c:pt>
                <c:pt idx="2">
                  <c:v>0.26069679300000004</c:v>
                </c:pt>
                <c:pt idx="3">
                  <c:v>0.39410267100000002</c:v>
                </c:pt>
                <c:pt idx="4">
                  <c:v>0.63021786099999999</c:v>
                </c:pt>
                <c:pt idx="5">
                  <c:v>0.77639881000000011</c:v>
                </c:pt>
                <c:pt idx="6">
                  <c:v>0.86119866</c:v>
                </c:pt>
                <c:pt idx="7">
                  <c:v>0.86902822000000002</c:v>
                </c:pt>
                <c:pt idx="8">
                  <c:v>0.90716264000000013</c:v>
                </c:pt>
                <c:pt idx="9">
                  <c:v>0.94942433999999998</c:v>
                </c:pt>
                <c:pt idx="10">
                  <c:v>0.98430405999999993</c:v>
                </c:pt>
                <c:pt idx="11">
                  <c:v>0.99678679999999997</c:v>
                </c:pt>
                <c:pt idx="12">
                  <c:v>0.99968746800000008</c:v>
                </c:pt>
                <c:pt idx="13">
                  <c:v>0.99989506899999991</c:v>
                </c:pt>
                <c:pt idx="14">
                  <c:v>1.0000000419000001</c:v>
                </c:pt>
                <c:pt idx="15">
                  <c:v>0.99999996209999997</c:v>
                </c:pt>
                <c:pt idx="16">
                  <c:v>1.0000000592</c:v>
                </c:pt>
                <c:pt idx="17">
                  <c:v>0.99999998079999997</c:v>
                </c:pt>
                <c:pt idx="18">
                  <c:v>1.0000000249999998</c:v>
                </c:pt>
                <c:pt idx="19">
                  <c:v>1.0000000129</c:v>
                </c:pt>
                <c:pt idx="20">
                  <c:v>0.99999999169999998</c:v>
                </c:pt>
                <c:pt idx="21">
                  <c:v>0.99999995349999993</c:v>
                </c:pt>
                <c:pt idx="22">
                  <c:v>1.0000000492000001</c:v>
                </c:pt>
                <c:pt idx="23">
                  <c:v>1.00000004</c:v>
                </c:pt>
                <c:pt idx="24">
                  <c:v>1.0000000793000001</c:v>
                </c:pt>
                <c:pt idx="25">
                  <c:v>1.000000024</c:v>
                </c:pt>
                <c:pt idx="26">
                  <c:v>0.99999999300000009</c:v>
                </c:pt>
                <c:pt idx="27">
                  <c:v>0.99999997210000002</c:v>
                </c:pt>
                <c:pt idx="28">
                  <c:v>0.99999998499999998</c:v>
                </c:pt>
                <c:pt idx="29">
                  <c:v>0.99999999940000006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6-4404-A604-620832C2A7A8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36-4404-A604-620832C2A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#REF!$AH$3:$AH$66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#REF!$AN$3:$AN$66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B36-4404-A604-620832C2A7A8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FC-4FD4-8D1D-61D030AFC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5-4137-8DBA-ACBFA0609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PD13-18LPM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'PD13-18LPM'!$B$29:$AE$29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'PD13-18LPM'!$B$18:$AE$18</c:f>
              <c:numCache>
                <c:formatCode>0.00%</c:formatCode>
                <c:ptCount val="30"/>
                <c:pt idx="0">
                  <c:v>6.8612389999999999E-3</c:v>
                </c:pt>
                <c:pt idx="1">
                  <c:v>8.0595800000000002E-3</c:v>
                </c:pt>
                <c:pt idx="2">
                  <c:v>7.6538424000000002E-3</c:v>
                </c:pt>
                <c:pt idx="3">
                  <c:v>1.35783559E-2</c:v>
                </c:pt>
                <c:pt idx="4">
                  <c:v>2.6452868800000001E-2</c:v>
                </c:pt>
                <c:pt idx="5">
                  <c:v>5.4137194E-2</c:v>
                </c:pt>
                <c:pt idx="6">
                  <c:v>0.11945672600000001</c:v>
                </c:pt>
                <c:pt idx="7">
                  <c:v>0.235696565</c:v>
                </c:pt>
                <c:pt idx="8">
                  <c:v>0.34814812500000003</c:v>
                </c:pt>
                <c:pt idx="9">
                  <c:v>0.499579671</c:v>
                </c:pt>
                <c:pt idx="10">
                  <c:v>0.64485185</c:v>
                </c:pt>
                <c:pt idx="11">
                  <c:v>0.76309281500000004</c:v>
                </c:pt>
                <c:pt idx="12">
                  <c:v>0.84276726099999999</c:v>
                </c:pt>
                <c:pt idx="13">
                  <c:v>0.91736171799999999</c:v>
                </c:pt>
                <c:pt idx="14">
                  <c:v>0.95332812899999997</c:v>
                </c:pt>
                <c:pt idx="15">
                  <c:v>0.97747345400000007</c:v>
                </c:pt>
                <c:pt idx="16">
                  <c:v>0.98905782620000005</c:v>
                </c:pt>
                <c:pt idx="17">
                  <c:v>0.99556382359999995</c:v>
                </c:pt>
                <c:pt idx="18">
                  <c:v>0.99869421540000003</c:v>
                </c:pt>
                <c:pt idx="19">
                  <c:v>0.99903204209999996</c:v>
                </c:pt>
                <c:pt idx="20">
                  <c:v>1.0000000282999999</c:v>
                </c:pt>
                <c:pt idx="21">
                  <c:v>1.0000000099999999</c:v>
                </c:pt>
                <c:pt idx="22">
                  <c:v>0.999870865</c:v>
                </c:pt>
                <c:pt idx="23">
                  <c:v>0.99999996099999999</c:v>
                </c:pt>
                <c:pt idx="24">
                  <c:v>0.99999997399999996</c:v>
                </c:pt>
                <c:pt idx="25">
                  <c:v>0.99986003400000001</c:v>
                </c:pt>
                <c:pt idx="26">
                  <c:v>0.99985589720000001</c:v>
                </c:pt>
                <c:pt idx="27">
                  <c:v>0.99999997100000004</c:v>
                </c:pt>
                <c:pt idx="28">
                  <c:v>0.99999998600000006</c:v>
                </c:pt>
                <c:pt idx="29">
                  <c:v>1.000000054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6-4D5E-95A6-25E20ED5B98B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86-4D5E-95A6-25E20ED5B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#REF!$AH$3:$AH$66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#REF!$AN$3:$AN$66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A86-4D5E-95A6-25E20ED5B98B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PD13-18LPM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'PD13-18LPM'!$B$29:$AE$29</c:f>
              <c:numCache>
                <c:formatCode>0</c:formatCode>
                <c:ptCount val="30"/>
                <c:pt idx="0">
                  <c:v>18</c:v>
                </c:pt>
                <c:pt idx="1">
                  <c:v>72</c:v>
                </c:pt>
                <c:pt idx="2">
                  <c:v>162</c:v>
                </c:pt>
                <c:pt idx="3">
                  <c:v>288</c:v>
                </c:pt>
                <c:pt idx="4">
                  <c:v>450</c:v>
                </c:pt>
                <c:pt idx="5">
                  <c:v>648</c:v>
                </c:pt>
                <c:pt idx="6">
                  <c:v>882</c:v>
                </c:pt>
                <c:pt idx="7">
                  <c:v>1152</c:v>
                </c:pt>
                <c:pt idx="8">
                  <c:v>1458</c:v>
                </c:pt>
                <c:pt idx="9">
                  <c:v>1800</c:v>
                </c:pt>
                <c:pt idx="10">
                  <c:v>2178</c:v>
                </c:pt>
                <c:pt idx="11">
                  <c:v>2592</c:v>
                </c:pt>
                <c:pt idx="12">
                  <c:v>3042</c:v>
                </c:pt>
                <c:pt idx="13">
                  <c:v>3528</c:v>
                </c:pt>
                <c:pt idx="14">
                  <c:v>4050</c:v>
                </c:pt>
                <c:pt idx="15">
                  <c:v>4608</c:v>
                </c:pt>
                <c:pt idx="16">
                  <c:v>5202</c:v>
                </c:pt>
                <c:pt idx="17">
                  <c:v>5832</c:v>
                </c:pt>
                <c:pt idx="18">
                  <c:v>6498</c:v>
                </c:pt>
                <c:pt idx="19">
                  <c:v>7200</c:v>
                </c:pt>
                <c:pt idx="20">
                  <c:v>7938</c:v>
                </c:pt>
                <c:pt idx="21">
                  <c:v>8712</c:v>
                </c:pt>
                <c:pt idx="22">
                  <c:v>9522</c:v>
                </c:pt>
                <c:pt idx="23">
                  <c:v>10368</c:v>
                </c:pt>
                <c:pt idx="24">
                  <c:v>11250</c:v>
                </c:pt>
                <c:pt idx="25">
                  <c:v>12168</c:v>
                </c:pt>
                <c:pt idx="26">
                  <c:v>13122</c:v>
                </c:pt>
                <c:pt idx="27">
                  <c:v>14112</c:v>
                </c:pt>
                <c:pt idx="28">
                  <c:v>15138</c:v>
                </c:pt>
                <c:pt idx="29">
                  <c:v>16200</c:v>
                </c:pt>
              </c:numCache>
            </c:numRef>
          </c:xVal>
          <c:yVal>
            <c:numRef>
              <c:f>'PD13-18LPM'!$B$19:$AE$19</c:f>
              <c:numCache>
                <c:formatCode>0.00%</c:formatCode>
                <c:ptCount val="30"/>
                <c:pt idx="0">
                  <c:v>3.3794161999999997E-3</c:v>
                </c:pt>
                <c:pt idx="1">
                  <c:v>3.0605999999999997E-3</c:v>
                </c:pt>
                <c:pt idx="2">
                  <c:v>1.5307685E-3</c:v>
                </c:pt>
                <c:pt idx="3">
                  <c:v>3.5732516999999997E-3</c:v>
                </c:pt>
                <c:pt idx="4">
                  <c:v>8.4771728999999997E-3</c:v>
                </c:pt>
                <c:pt idx="5">
                  <c:v>2.5633143000000001E-2</c:v>
                </c:pt>
                <c:pt idx="6">
                  <c:v>6.7290870000000003E-2</c:v>
                </c:pt>
                <c:pt idx="7">
                  <c:v>0.14863188900000002</c:v>
                </c:pt>
                <c:pt idx="8">
                  <c:v>0.21304118499999999</c:v>
                </c:pt>
                <c:pt idx="9">
                  <c:v>0.28783102100000002</c:v>
                </c:pt>
                <c:pt idx="10">
                  <c:v>0.33926666999999999</c:v>
                </c:pt>
                <c:pt idx="11">
                  <c:v>0.34154206999999998</c:v>
                </c:pt>
                <c:pt idx="12">
                  <c:v>0.30015177999999998</c:v>
                </c:pt>
                <c:pt idx="13">
                  <c:v>0.24615892</c:v>
                </c:pt>
                <c:pt idx="14">
                  <c:v>0.19757755399999999</c:v>
                </c:pt>
                <c:pt idx="15">
                  <c:v>0.131763664</c:v>
                </c:pt>
                <c:pt idx="16">
                  <c:v>9.6636721999999994E-2</c:v>
                </c:pt>
                <c:pt idx="17">
                  <c:v>6.7359323600000007E-2</c:v>
                </c:pt>
                <c:pt idx="18">
                  <c:v>4.3684706900000002E-2</c:v>
                </c:pt>
                <c:pt idx="19">
                  <c:v>3.0731999999999999E-2</c:v>
                </c:pt>
                <c:pt idx="20">
                  <c:v>2.3350628300000002E-2</c:v>
                </c:pt>
                <c:pt idx="21">
                  <c:v>1.286093E-2</c:v>
                </c:pt>
                <c:pt idx="22">
                  <c:v>8.3935950000000002E-3</c:v>
                </c:pt>
                <c:pt idx="23">
                  <c:v>6.6242710000000002E-3</c:v>
                </c:pt>
                <c:pt idx="24">
                  <c:v>5.0456839999999999E-3</c:v>
                </c:pt>
                <c:pt idx="25">
                  <c:v>4.0582140000000001E-3</c:v>
                </c:pt>
                <c:pt idx="26">
                  <c:v>3.7463971999999999E-3</c:v>
                </c:pt>
                <c:pt idx="27">
                  <c:v>2.674591E-3</c:v>
                </c:pt>
                <c:pt idx="28">
                  <c:v>2.3009660000000002E-3</c:v>
                </c:pt>
                <c:pt idx="29">
                  <c:v>1.586294E-3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9-4F4E-A1B2-7B53F156B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PD13-18LPM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'PD13-18LPM'!$B$25:$AE$25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'PD13-18LPM'!$B$18:$AE$18</c:f>
              <c:numCache>
                <c:formatCode>0.00%</c:formatCode>
                <c:ptCount val="30"/>
                <c:pt idx="0">
                  <c:v>6.8612389999999999E-3</c:v>
                </c:pt>
                <c:pt idx="1">
                  <c:v>8.0595800000000002E-3</c:v>
                </c:pt>
                <c:pt idx="2">
                  <c:v>7.6538424000000002E-3</c:v>
                </c:pt>
                <c:pt idx="3">
                  <c:v>1.35783559E-2</c:v>
                </c:pt>
                <c:pt idx="4">
                  <c:v>2.6452868800000001E-2</c:v>
                </c:pt>
                <c:pt idx="5">
                  <c:v>5.4137194E-2</c:v>
                </c:pt>
                <c:pt idx="6">
                  <c:v>0.11945672600000001</c:v>
                </c:pt>
                <c:pt idx="7">
                  <c:v>0.235696565</c:v>
                </c:pt>
                <c:pt idx="8">
                  <c:v>0.34814812500000003</c:v>
                </c:pt>
                <c:pt idx="9">
                  <c:v>0.499579671</c:v>
                </c:pt>
                <c:pt idx="10">
                  <c:v>0.64485185</c:v>
                </c:pt>
                <c:pt idx="11">
                  <c:v>0.76309281500000004</c:v>
                </c:pt>
                <c:pt idx="12">
                  <c:v>0.84276726099999999</c:v>
                </c:pt>
                <c:pt idx="13">
                  <c:v>0.91736171799999999</c:v>
                </c:pt>
                <c:pt idx="14">
                  <c:v>0.95332812899999997</c:v>
                </c:pt>
                <c:pt idx="15">
                  <c:v>0.97747345400000007</c:v>
                </c:pt>
                <c:pt idx="16">
                  <c:v>0.98905782620000005</c:v>
                </c:pt>
                <c:pt idx="17">
                  <c:v>0.99556382359999995</c:v>
                </c:pt>
                <c:pt idx="18">
                  <c:v>0.99869421540000003</c:v>
                </c:pt>
                <c:pt idx="19">
                  <c:v>0.99903204209999996</c:v>
                </c:pt>
                <c:pt idx="20">
                  <c:v>1.0000000282999999</c:v>
                </c:pt>
                <c:pt idx="21">
                  <c:v>1.0000000099999999</c:v>
                </c:pt>
                <c:pt idx="22">
                  <c:v>0.999870865</c:v>
                </c:pt>
                <c:pt idx="23">
                  <c:v>0.99999996099999999</c:v>
                </c:pt>
                <c:pt idx="24">
                  <c:v>0.99999997399999996</c:v>
                </c:pt>
                <c:pt idx="25">
                  <c:v>0.99986003400000001</c:v>
                </c:pt>
                <c:pt idx="26">
                  <c:v>0.99985589720000001</c:v>
                </c:pt>
                <c:pt idx="27">
                  <c:v>0.99999997100000004</c:v>
                </c:pt>
                <c:pt idx="28">
                  <c:v>0.99999998600000006</c:v>
                </c:pt>
                <c:pt idx="29">
                  <c:v>1.000000054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19-45D3-9FF1-D4988692F4DB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9-45D3-9FF1-D4988692F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#REF!$AH$3:$AH$66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#REF!$AN$3:$AN$66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119-45D3-9FF1-D4988692F4DB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PD07_18LPM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PD07_18LPM!$B$33:$AE$33</c:f>
              <c:numCache>
                <c:formatCode>General</c:formatCode>
                <c:ptCount val="30"/>
                <c:pt idx="0">
                  <c:v>2.3160192804750596E-4</c:v>
                </c:pt>
                <c:pt idx="1">
                  <c:v>8.5949749431325545E-4</c:v>
                </c:pt>
                <c:pt idx="2">
                  <c:v>1.8836866987972491E-3</c:v>
                </c:pt>
                <c:pt idx="3">
                  <c:v>3.3041695414994855E-3</c:v>
                </c:pt>
                <c:pt idx="4">
                  <c:v>5.1209460224199664E-3</c:v>
                </c:pt>
                <c:pt idx="5">
                  <c:v>7.3340161415586915E-3</c:v>
                </c:pt>
                <c:pt idx="6">
                  <c:v>9.9433798989156559E-3</c:v>
                </c:pt>
                <c:pt idx="7">
                  <c:v>1.2949037294490868E-2</c:v>
                </c:pt>
                <c:pt idx="8">
                  <c:v>1.6350988328284324E-2</c:v>
                </c:pt>
                <c:pt idx="9">
                  <c:v>2.0149233000296019E-2</c:v>
                </c:pt>
                <c:pt idx="10">
                  <c:v>2.4343771310525966E-2</c:v>
                </c:pt>
                <c:pt idx="11">
                  <c:v>2.8934603258974158E-2</c:v>
                </c:pt>
                <c:pt idx="12">
                  <c:v>3.3921728845640577E-2</c:v>
                </c:pt>
                <c:pt idx="13">
                  <c:v>3.930514807052525E-2</c:v>
                </c:pt>
                <c:pt idx="14">
                  <c:v>4.5084860933628165E-2</c:v>
                </c:pt>
                <c:pt idx="15">
                  <c:v>5.1260867434949328E-2</c:v>
                </c:pt>
                <c:pt idx="16">
                  <c:v>5.7833167574488725E-2</c:v>
                </c:pt>
                <c:pt idx="17">
                  <c:v>6.4801761352246384E-2</c:v>
                </c:pt>
                <c:pt idx="18">
                  <c:v>7.2166648768222277E-2</c:v>
                </c:pt>
                <c:pt idx="19">
                  <c:v>7.9927829822416419E-2</c:v>
                </c:pt>
                <c:pt idx="20">
                  <c:v>8.8085304514828794E-2</c:v>
                </c:pt>
                <c:pt idx="21">
                  <c:v>9.6639072845459403E-2</c:v>
                </c:pt>
                <c:pt idx="22">
                  <c:v>0.10558913481430827</c:v>
                </c:pt>
                <c:pt idx="23">
                  <c:v>0.11493549042137539</c:v>
                </c:pt>
                <c:pt idx="24">
                  <c:v>0.12467813966666073</c:v>
                </c:pt>
                <c:pt idx="25">
                  <c:v>0.13481708255016431</c:v>
                </c:pt>
                <c:pt idx="26">
                  <c:v>0.14535231907188617</c:v>
                </c:pt>
                <c:pt idx="27">
                  <c:v>0.15628384923182626</c:v>
                </c:pt>
                <c:pt idx="28">
                  <c:v>0.16761167302998459</c:v>
                </c:pt>
                <c:pt idx="29">
                  <c:v>0.17933579046636114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9-402A-B30D-3E3BAD822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  <c:max val="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Stokes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PD07-18LPM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PD07_18LPM!$B$30:$AE$30</c:f>
              <c:numCache>
                <c:formatCode>General</c:formatCode>
                <c:ptCount val="30"/>
                <c:pt idx="0">
                  <c:v>8749.1520999999993</c:v>
                </c:pt>
                <c:pt idx="1">
                  <c:v>34996.608399999997</c:v>
                </c:pt>
                <c:pt idx="2">
                  <c:v>78742.368900000001</c:v>
                </c:pt>
                <c:pt idx="3">
                  <c:v>139986.43359999999</c:v>
                </c:pt>
                <c:pt idx="4">
                  <c:v>218728.80249999999</c:v>
                </c:pt>
                <c:pt idx="5">
                  <c:v>314969.47560000001</c:v>
                </c:pt>
                <c:pt idx="6">
                  <c:v>428708.45289999997</c:v>
                </c:pt>
                <c:pt idx="7">
                  <c:v>559945.73439999996</c:v>
                </c:pt>
                <c:pt idx="8">
                  <c:v>708681.32010000001</c:v>
                </c:pt>
                <c:pt idx="9">
                  <c:v>874915.21</c:v>
                </c:pt>
                <c:pt idx="10">
                  <c:v>1058647.4040999999</c:v>
                </c:pt>
                <c:pt idx="11">
                  <c:v>1259877.9024</c:v>
                </c:pt>
                <c:pt idx="12">
                  <c:v>1478606.7049</c:v>
                </c:pt>
                <c:pt idx="13">
                  <c:v>1714833.8115999999</c:v>
                </c:pt>
                <c:pt idx="14">
                  <c:v>1968559.2224999999</c:v>
                </c:pt>
                <c:pt idx="15">
                  <c:v>2239782.9375999998</c:v>
                </c:pt>
                <c:pt idx="16">
                  <c:v>2528504.9569000001</c:v>
                </c:pt>
                <c:pt idx="17">
                  <c:v>2834725.2804</c:v>
                </c:pt>
                <c:pt idx="18">
                  <c:v>3158443.9081000001</c:v>
                </c:pt>
                <c:pt idx="19">
                  <c:v>3499660.84</c:v>
                </c:pt>
                <c:pt idx="20">
                  <c:v>3858376.0760999997</c:v>
                </c:pt>
                <c:pt idx="21">
                  <c:v>4234589.6163999997</c:v>
                </c:pt>
                <c:pt idx="22">
                  <c:v>4628301.4609000003</c:v>
                </c:pt>
                <c:pt idx="23">
                  <c:v>5039511.6096000001</c:v>
                </c:pt>
                <c:pt idx="24">
                  <c:v>5468220.0625</c:v>
                </c:pt>
                <c:pt idx="25">
                  <c:v>5914426.8196</c:v>
                </c:pt>
                <c:pt idx="26">
                  <c:v>6378131.8809000002</c:v>
                </c:pt>
                <c:pt idx="27">
                  <c:v>6859335.2463999996</c:v>
                </c:pt>
                <c:pt idx="28">
                  <c:v>7358036.9161</c:v>
                </c:pt>
                <c:pt idx="29">
                  <c:v>7874236.8899999997</c:v>
                </c:pt>
              </c:numCache>
            </c:numRef>
          </c:xVal>
          <c:yVal>
            <c:numRef>
              <c:f>PD07_18LPM!$B$18:$AE$18</c:f>
              <c:numCache>
                <c:formatCode>0.00%</c:formatCode>
                <c:ptCount val="30"/>
                <c:pt idx="0">
                  <c:v>3.5677881999999998E-3</c:v>
                </c:pt>
                <c:pt idx="1">
                  <c:v>3.5670602000000004E-3</c:v>
                </c:pt>
                <c:pt idx="2">
                  <c:v>7.7574763999999994E-3</c:v>
                </c:pt>
                <c:pt idx="3">
                  <c:v>1.09485321E-2</c:v>
                </c:pt>
                <c:pt idx="4">
                  <c:v>1.6836055900000001E-2</c:v>
                </c:pt>
                <c:pt idx="5">
                  <c:v>2.6985270700000001E-2</c:v>
                </c:pt>
                <c:pt idx="6">
                  <c:v>4.9725465999999996E-2</c:v>
                </c:pt>
                <c:pt idx="7">
                  <c:v>9.8926295999999997E-2</c:v>
                </c:pt>
                <c:pt idx="8">
                  <c:v>0.15057833500000001</c:v>
                </c:pt>
                <c:pt idx="9">
                  <c:v>0.20768091700000002</c:v>
                </c:pt>
                <c:pt idx="10">
                  <c:v>0.29593591699999999</c:v>
                </c:pt>
                <c:pt idx="11">
                  <c:v>0.37448694300000002</c:v>
                </c:pt>
                <c:pt idx="12">
                  <c:v>0.46269963599999997</c:v>
                </c:pt>
                <c:pt idx="13">
                  <c:v>0.55189195999999996</c:v>
                </c:pt>
                <c:pt idx="14">
                  <c:v>0.64635098999999996</c:v>
                </c:pt>
                <c:pt idx="15">
                  <c:v>0.74409049099999991</c:v>
                </c:pt>
                <c:pt idx="16">
                  <c:v>0.82069453599999997</c:v>
                </c:pt>
                <c:pt idx="17">
                  <c:v>0.87202551500000003</c:v>
                </c:pt>
                <c:pt idx="18">
                  <c:v>0.91602954800000003</c:v>
                </c:pt>
                <c:pt idx="19">
                  <c:v>0.94297377900000012</c:v>
                </c:pt>
                <c:pt idx="20">
                  <c:v>0.96191328099999995</c:v>
                </c:pt>
                <c:pt idx="21">
                  <c:v>0.97098823400000001</c:v>
                </c:pt>
                <c:pt idx="22">
                  <c:v>0.97698547600000007</c:v>
                </c:pt>
                <c:pt idx="23">
                  <c:v>0.98164894199999997</c:v>
                </c:pt>
                <c:pt idx="24">
                  <c:v>0.98447635999999994</c:v>
                </c:pt>
                <c:pt idx="25">
                  <c:v>0.987753306</c:v>
                </c:pt>
                <c:pt idx="26">
                  <c:v>0.98898283510000007</c:v>
                </c:pt>
                <c:pt idx="27">
                  <c:v>0.99153739399999996</c:v>
                </c:pt>
                <c:pt idx="28">
                  <c:v>0.99722859930000007</c:v>
                </c:pt>
                <c:pt idx="29">
                  <c:v>0.99914965609999995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52-42F3-B040-24BE97DCE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MODIFIED 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 </a:t>
                </a:r>
                <a:r>
                  <a:rPr lang="el-GR"/>
                  <a:t>Δ</a:t>
                </a:r>
                <a:r>
                  <a:rPr lang="en-US"/>
                  <a:t>P(µm</a:t>
                </a:r>
                <a:r>
                  <a:rPr lang="en-US" baseline="30000"/>
                  <a:t>2 </a:t>
                </a:r>
                <a:r>
                  <a:rPr lang="en-US"/>
                  <a:t>Pa))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PD13-45LPM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'PD13-45LPM'!$B$29:$AE$29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'PD13-45LPM'!$B$18:$AE$18</c:f>
              <c:numCache>
                <c:formatCode>0.00%</c:formatCode>
                <c:ptCount val="30"/>
                <c:pt idx="0">
                  <c:v>1.4497224E-2</c:v>
                </c:pt>
                <c:pt idx="1">
                  <c:v>1.5882774699999998E-2</c:v>
                </c:pt>
                <c:pt idx="2">
                  <c:v>3.2413089399999997E-2</c:v>
                </c:pt>
                <c:pt idx="3">
                  <c:v>0.11286357899999999</c:v>
                </c:pt>
                <c:pt idx="4">
                  <c:v>0.31162461799999996</c:v>
                </c:pt>
                <c:pt idx="5">
                  <c:v>0.56678924599999991</c:v>
                </c:pt>
                <c:pt idx="6">
                  <c:v>0.74241647399999988</c:v>
                </c:pt>
                <c:pt idx="7">
                  <c:v>0.82976116799999999</c:v>
                </c:pt>
                <c:pt idx="8">
                  <c:v>0.90468891400000007</c:v>
                </c:pt>
                <c:pt idx="9">
                  <c:v>0.93283653300000002</c:v>
                </c:pt>
                <c:pt idx="10">
                  <c:v>0.96413971399999998</c:v>
                </c:pt>
                <c:pt idx="11">
                  <c:v>0.98415296799999985</c:v>
                </c:pt>
                <c:pt idx="12">
                  <c:v>0.99045766740000007</c:v>
                </c:pt>
                <c:pt idx="13">
                  <c:v>0.99670037639999998</c:v>
                </c:pt>
                <c:pt idx="14">
                  <c:v>0.99927400740000005</c:v>
                </c:pt>
                <c:pt idx="15">
                  <c:v>0.99916609670000001</c:v>
                </c:pt>
                <c:pt idx="16">
                  <c:v>0.99915937299999991</c:v>
                </c:pt>
                <c:pt idx="17">
                  <c:v>0.99999998359999998</c:v>
                </c:pt>
                <c:pt idx="18">
                  <c:v>1.0000000377</c:v>
                </c:pt>
                <c:pt idx="19">
                  <c:v>1.0000000067999999</c:v>
                </c:pt>
                <c:pt idx="20">
                  <c:v>1.0000000048</c:v>
                </c:pt>
                <c:pt idx="21">
                  <c:v>0.99999995649999995</c:v>
                </c:pt>
                <c:pt idx="22">
                  <c:v>1.0000000119999999</c:v>
                </c:pt>
                <c:pt idx="23">
                  <c:v>1</c:v>
                </c:pt>
                <c:pt idx="24">
                  <c:v>1.0000000139</c:v>
                </c:pt>
                <c:pt idx="25">
                  <c:v>1.0000000259999999</c:v>
                </c:pt>
                <c:pt idx="26">
                  <c:v>1.000000043</c:v>
                </c:pt>
                <c:pt idx="27">
                  <c:v>0.99999997600000001</c:v>
                </c:pt>
                <c:pt idx="28">
                  <c:v>0.99999997489999992</c:v>
                </c:pt>
                <c:pt idx="29">
                  <c:v>0.99999997269999996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7-4EBC-A258-4CF63BB3971D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'PD01-18LPM'!$AH$3:$AH$66</c:f>
              <c:numCache>
                <c:formatCode>0.0</c:formatCode>
                <c:ptCount val="64"/>
                <c:pt idx="0">
                  <c:v>0.6</c:v>
                </c:pt>
                <c:pt idx="1">
                  <c:v>0.72</c:v>
                </c:pt>
                <c:pt idx="2">
                  <c:v>0.86399999999999988</c:v>
                </c:pt>
                <c:pt idx="3">
                  <c:v>1.0367999999999997</c:v>
                </c:pt>
                <c:pt idx="4">
                  <c:v>1.2441599999999997</c:v>
                </c:pt>
                <c:pt idx="5">
                  <c:v>1.4929919999999997</c:v>
                </c:pt>
                <c:pt idx="6">
                  <c:v>1.7915903999999994</c:v>
                </c:pt>
                <c:pt idx="7">
                  <c:v>2.1499084799999992</c:v>
                </c:pt>
                <c:pt idx="8">
                  <c:v>2.5798901759999988</c:v>
                </c:pt>
                <c:pt idx="9">
                  <c:v>3.0958682111999987</c:v>
                </c:pt>
                <c:pt idx="10">
                  <c:v>3.715041853439998</c:v>
                </c:pt>
                <c:pt idx="11">
                  <c:v>4.458050224127998</c:v>
                </c:pt>
                <c:pt idx="12">
                  <c:v>5.3496602689535973</c:v>
                </c:pt>
                <c:pt idx="13">
                  <c:v>6.4195923227443172</c:v>
                </c:pt>
                <c:pt idx="14">
                  <c:v>7.7035107872931805</c:v>
                </c:pt>
                <c:pt idx="15">
                  <c:v>9.2442129447518155</c:v>
                </c:pt>
                <c:pt idx="16">
                  <c:v>11.093055533702179</c:v>
                </c:pt>
                <c:pt idx="17">
                  <c:v>13.311666640442613</c:v>
                </c:pt>
                <c:pt idx="18">
                  <c:v>15.973999968531135</c:v>
                </c:pt>
                <c:pt idx="19">
                  <c:v>19.168799962237362</c:v>
                </c:pt>
                <c:pt idx="20">
                  <c:v>23.002559954684834</c:v>
                </c:pt>
                <c:pt idx="21">
                  <c:v>27.603071945621799</c:v>
                </c:pt>
                <c:pt idx="22">
                  <c:v>33.123686334746154</c:v>
                </c:pt>
                <c:pt idx="23">
                  <c:v>39.748423601695386</c:v>
                </c:pt>
                <c:pt idx="24">
                  <c:v>47.698108322034457</c:v>
                </c:pt>
                <c:pt idx="25">
                  <c:v>57.237729986441352</c:v>
                </c:pt>
                <c:pt idx="26">
                  <c:v>68.685275983729625</c:v>
                </c:pt>
                <c:pt idx="27">
                  <c:v>82.422331180475553</c:v>
                </c:pt>
                <c:pt idx="28">
                  <c:v>98.906797416570669</c:v>
                </c:pt>
                <c:pt idx="29">
                  <c:v>118.68815689988479</c:v>
                </c:pt>
                <c:pt idx="30">
                  <c:v>142.42578827986173</c:v>
                </c:pt>
                <c:pt idx="31">
                  <c:v>170.91094593583409</c:v>
                </c:pt>
                <c:pt idx="32">
                  <c:v>205.09313512300091</c:v>
                </c:pt>
                <c:pt idx="33">
                  <c:v>246.1117621476011</c:v>
                </c:pt>
                <c:pt idx="34">
                  <c:v>295.33411457712128</c:v>
                </c:pt>
                <c:pt idx="35">
                  <c:v>354.40093749254549</c:v>
                </c:pt>
                <c:pt idx="36">
                  <c:v>425.28112499105458</c:v>
                </c:pt>
                <c:pt idx="37">
                  <c:v>510.33734998926553</c:v>
                </c:pt>
                <c:pt idx="38">
                  <c:v>612.40481998711869</c:v>
                </c:pt>
                <c:pt idx="39">
                  <c:v>734.8857839845424</c:v>
                </c:pt>
                <c:pt idx="40">
                  <c:v>881.86294078145079</c:v>
                </c:pt>
                <c:pt idx="41">
                  <c:v>1058.2355289377408</c:v>
                </c:pt>
                <c:pt idx="42">
                  <c:v>1269.8826347252889</c:v>
                </c:pt>
                <c:pt idx="43">
                  <c:v>1523.8591616703468</c:v>
                </c:pt>
                <c:pt idx="44">
                  <c:v>1828.6309940044162</c:v>
                </c:pt>
                <c:pt idx="45">
                  <c:v>2194.3571928052993</c:v>
                </c:pt>
                <c:pt idx="46">
                  <c:v>2633.228631366359</c:v>
                </c:pt>
                <c:pt idx="47">
                  <c:v>3159.8743576396305</c:v>
                </c:pt>
                <c:pt idx="48">
                  <c:v>3791.8492291675566</c:v>
                </c:pt>
                <c:pt idx="49">
                  <c:v>4550.2190750010677</c:v>
                </c:pt>
                <c:pt idx="50">
                  <c:v>5460.2628900012814</c:v>
                </c:pt>
                <c:pt idx="51">
                  <c:v>6552.3154680015377</c:v>
                </c:pt>
                <c:pt idx="52">
                  <c:v>7862.7785616018446</c:v>
                </c:pt>
                <c:pt idx="53">
                  <c:v>9435.3342739222135</c:v>
                </c:pt>
                <c:pt idx="54">
                  <c:v>11322.401128706655</c:v>
                </c:pt>
                <c:pt idx="55">
                  <c:v>13586.881354447987</c:v>
                </c:pt>
                <c:pt idx="56">
                  <c:v>16304.257625337583</c:v>
                </c:pt>
                <c:pt idx="57">
                  <c:v>19565.109150405096</c:v>
                </c:pt>
                <c:pt idx="58">
                  <c:v>23478.130980486116</c:v>
                </c:pt>
                <c:pt idx="59">
                  <c:v>28173.757176583338</c:v>
                </c:pt>
                <c:pt idx="60">
                  <c:v>33808.508611900012</c:v>
                </c:pt>
                <c:pt idx="61">
                  <c:v>40570.210334280011</c:v>
                </c:pt>
                <c:pt idx="62">
                  <c:v>48684.252401136015</c:v>
                </c:pt>
                <c:pt idx="63">
                  <c:v>58421.102881363215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47-4EBC-A258-4CF63BB39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#REF!$AH$3:$AH$66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#REF!$AN$3:$AN$66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447-4EBC-A258-4CF63BB3971D}"/>
                  </c:ext>
                </c:extLst>
              </c15:ser>
            </c15:filteredScatterSeries>
          </c:ext>
        </c:extLst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PD13-45LPM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'PD13-45LPM'!$B$29:$AE$29</c:f>
              <c:numCache>
                <c:formatCode>0</c:formatCode>
                <c:ptCount val="30"/>
                <c:pt idx="0">
                  <c:v>45</c:v>
                </c:pt>
                <c:pt idx="1">
                  <c:v>180</c:v>
                </c:pt>
                <c:pt idx="2">
                  <c:v>405</c:v>
                </c:pt>
                <c:pt idx="3">
                  <c:v>720</c:v>
                </c:pt>
                <c:pt idx="4">
                  <c:v>1125</c:v>
                </c:pt>
                <c:pt idx="5">
                  <c:v>1620</c:v>
                </c:pt>
                <c:pt idx="6">
                  <c:v>2205</c:v>
                </c:pt>
                <c:pt idx="7">
                  <c:v>2880</c:v>
                </c:pt>
                <c:pt idx="8">
                  <c:v>3645</c:v>
                </c:pt>
                <c:pt idx="9">
                  <c:v>4500</c:v>
                </c:pt>
                <c:pt idx="10">
                  <c:v>5445</c:v>
                </c:pt>
                <c:pt idx="11">
                  <c:v>6480</c:v>
                </c:pt>
                <c:pt idx="12">
                  <c:v>7605</c:v>
                </c:pt>
                <c:pt idx="13">
                  <c:v>8820</c:v>
                </c:pt>
                <c:pt idx="14">
                  <c:v>10125</c:v>
                </c:pt>
                <c:pt idx="15">
                  <c:v>11520</c:v>
                </c:pt>
                <c:pt idx="16">
                  <c:v>13005</c:v>
                </c:pt>
                <c:pt idx="17">
                  <c:v>14580</c:v>
                </c:pt>
                <c:pt idx="18">
                  <c:v>16245</c:v>
                </c:pt>
                <c:pt idx="19">
                  <c:v>18000</c:v>
                </c:pt>
                <c:pt idx="20">
                  <c:v>19845</c:v>
                </c:pt>
                <c:pt idx="21">
                  <c:v>21780</c:v>
                </c:pt>
                <c:pt idx="22">
                  <c:v>23805</c:v>
                </c:pt>
                <c:pt idx="23">
                  <c:v>25920</c:v>
                </c:pt>
                <c:pt idx="24">
                  <c:v>28125</c:v>
                </c:pt>
                <c:pt idx="25">
                  <c:v>30420</c:v>
                </c:pt>
                <c:pt idx="26">
                  <c:v>32805</c:v>
                </c:pt>
                <c:pt idx="27">
                  <c:v>35280</c:v>
                </c:pt>
                <c:pt idx="28">
                  <c:v>37845</c:v>
                </c:pt>
                <c:pt idx="29">
                  <c:v>40500</c:v>
                </c:pt>
              </c:numCache>
            </c:numRef>
          </c:xVal>
          <c:yVal>
            <c:numRef>
              <c:f>'PD13-45LPM'!$B$19:$AE$19</c:f>
              <c:numCache>
                <c:formatCode>0.00%</c:formatCode>
                <c:ptCount val="30"/>
                <c:pt idx="0">
                  <c:v>6.2718489999999995E-3</c:v>
                </c:pt>
                <c:pt idx="1">
                  <c:v>6.5580485999999997E-3</c:v>
                </c:pt>
                <c:pt idx="2">
                  <c:v>2.0449899000000001E-2</c:v>
                </c:pt>
                <c:pt idx="3">
                  <c:v>7.2920933999999993E-2</c:v>
                </c:pt>
                <c:pt idx="4">
                  <c:v>0.19578778999999999</c:v>
                </c:pt>
                <c:pt idx="5">
                  <c:v>0.31137665999999997</c:v>
                </c:pt>
                <c:pt idx="6">
                  <c:v>0.30783371999999998</c:v>
                </c:pt>
                <c:pt idx="7">
                  <c:v>0.18626245999999999</c:v>
                </c:pt>
                <c:pt idx="8">
                  <c:v>0.12697929699999999</c:v>
                </c:pt>
                <c:pt idx="9">
                  <c:v>8.0534853000000003E-2</c:v>
                </c:pt>
                <c:pt idx="10">
                  <c:v>4.6996326999999997E-2</c:v>
                </c:pt>
                <c:pt idx="11">
                  <c:v>3.4556797E-2</c:v>
                </c:pt>
                <c:pt idx="12">
                  <c:v>1.7032624E-2</c:v>
                </c:pt>
                <c:pt idx="13">
                  <c:v>1.1136320200000001E-2</c:v>
                </c:pt>
                <c:pt idx="14">
                  <c:v>5.0824599999999996E-3</c:v>
                </c:pt>
                <c:pt idx="15">
                  <c:v>4.0654640000000004E-3</c:v>
                </c:pt>
                <c:pt idx="16">
                  <c:v>2.1015029999999998E-3</c:v>
                </c:pt>
                <c:pt idx="17">
                  <c:v>1.899335E-3</c:v>
                </c:pt>
                <c:pt idx="18">
                  <c:v>9.5602290000000004E-4</c:v>
                </c:pt>
                <c:pt idx="19">
                  <c:v>3.2133679999999998E-4</c:v>
                </c:pt>
                <c:pt idx="20">
                  <c:v>2.1535479999999999E-4</c:v>
                </c:pt>
                <c:pt idx="21">
                  <c:v>2.1750949999999999E-4</c:v>
                </c:pt>
                <c:pt idx="22">
                  <c:v>0</c:v>
                </c:pt>
                <c:pt idx="23">
                  <c:v>0</c:v>
                </c:pt>
                <c:pt idx="24">
                  <c:v>1.119319E-4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2-4C09-B28C-0C99C1563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/>
      </c:scatterChart>
      <c:valAx>
        <c:axId val="9859302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IMPACTION PARAMETER ( </a:t>
                </a:r>
                <a:r>
                  <a:rPr lang="el-GR"/>
                  <a:t>ρ</a:t>
                </a:r>
                <a:r>
                  <a:rPr lang="en-US" baseline="-25000"/>
                  <a:t>P</a:t>
                </a:r>
                <a:r>
                  <a:rPr lang="en-US"/>
                  <a:t>d</a:t>
                </a:r>
                <a:r>
                  <a:rPr lang="en-US" baseline="-25000"/>
                  <a:t>p</a:t>
                </a:r>
                <a:r>
                  <a:rPr lang="en-US" baseline="30000"/>
                  <a:t>2</a:t>
                </a:r>
                <a:r>
                  <a:rPr lang="en-US"/>
                  <a:t>Q (µm</a:t>
                </a:r>
                <a:r>
                  <a:rPr lang="en-US" baseline="30000"/>
                  <a:t>2</a:t>
                </a:r>
                <a:r>
                  <a:rPr lang="en-US"/>
                  <a:t>.L/min))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LARYNGEAL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PD13-45LPM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'PD13-45LPM'!$B$25:$AE$25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'PD13-45LPM'!$B$18:$AE$18</c:f>
              <c:numCache>
                <c:formatCode>0.00%</c:formatCode>
                <c:ptCount val="30"/>
                <c:pt idx="0">
                  <c:v>1.4497224E-2</c:v>
                </c:pt>
                <c:pt idx="1">
                  <c:v>1.5882774699999998E-2</c:v>
                </c:pt>
                <c:pt idx="2">
                  <c:v>3.2413089399999997E-2</c:v>
                </c:pt>
                <c:pt idx="3">
                  <c:v>0.11286357899999999</c:v>
                </c:pt>
                <c:pt idx="4">
                  <c:v>0.31162461799999996</c:v>
                </c:pt>
                <c:pt idx="5">
                  <c:v>0.56678924599999991</c:v>
                </c:pt>
                <c:pt idx="6">
                  <c:v>0.74241647399999988</c:v>
                </c:pt>
                <c:pt idx="7">
                  <c:v>0.82976116799999999</c:v>
                </c:pt>
                <c:pt idx="8">
                  <c:v>0.90468891400000007</c:v>
                </c:pt>
                <c:pt idx="9">
                  <c:v>0.93283653300000002</c:v>
                </c:pt>
                <c:pt idx="10">
                  <c:v>0.96413971399999998</c:v>
                </c:pt>
                <c:pt idx="11">
                  <c:v>0.98415296799999985</c:v>
                </c:pt>
                <c:pt idx="12">
                  <c:v>0.99045766740000007</c:v>
                </c:pt>
                <c:pt idx="13">
                  <c:v>0.99670037639999998</c:v>
                </c:pt>
                <c:pt idx="14">
                  <c:v>0.99927400740000005</c:v>
                </c:pt>
                <c:pt idx="15">
                  <c:v>0.99916609670000001</c:v>
                </c:pt>
                <c:pt idx="16">
                  <c:v>0.99915937299999991</c:v>
                </c:pt>
                <c:pt idx="17">
                  <c:v>0.99999998359999998</c:v>
                </c:pt>
                <c:pt idx="18">
                  <c:v>1.0000000377</c:v>
                </c:pt>
                <c:pt idx="19">
                  <c:v>1.0000000067999999</c:v>
                </c:pt>
                <c:pt idx="20">
                  <c:v>1.0000000048</c:v>
                </c:pt>
                <c:pt idx="21">
                  <c:v>0.99999995649999995</c:v>
                </c:pt>
                <c:pt idx="22">
                  <c:v>1.0000000119999999</c:v>
                </c:pt>
                <c:pt idx="23">
                  <c:v>1</c:v>
                </c:pt>
                <c:pt idx="24">
                  <c:v>1.0000000139</c:v>
                </c:pt>
                <c:pt idx="25">
                  <c:v>1.0000000259999999</c:v>
                </c:pt>
                <c:pt idx="26">
                  <c:v>1.000000043</c:v>
                </c:pt>
                <c:pt idx="27">
                  <c:v>0.99999997600000001</c:v>
                </c:pt>
                <c:pt idx="28">
                  <c:v>0.99999997489999992</c:v>
                </c:pt>
                <c:pt idx="29">
                  <c:v>0.99999997269999996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D-4DCE-BABD-24C938FFE689}"/>
            </c:ext>
          </c:extLst>
        </c:ser>
        <c:ser>
          <c:idx val="1"/>
          <c:order val="1"/>
          <c:tx>
            <c:v>Stahlhofen et al. (1989)</c:v>
          </c:tx>
          <c:spPr>
            <a:ln w="28575">
              <a:solidFill>
                <a:schemeClr val="tx1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'PD01-18LPM'!$AG$3:$AG$66</c:f>
              <c:numCache>
                <c:formatCode>0.0</c:formatCode>
                <c:ptCount val="64"/>
                <c:pt idx="0">
                  <c:v>0.13867504905630729</c:v>
                </c:pt>
                <c:pt idx="1">
                  <c:v>0.15191090506255001</c:v>
                </c:pt>
                <c:pt idx="2">
                  <c:v>0.16641005886756874</c:v>
                </c:pt>
                <c:pt idx="3">
                  <c:v>0.18229308607505998</c:v>
                </c:pt>
                <c:pt idx="4">
                  <c:v>0.19969207064108246</c:v>
                </c:pt>
                <c:pt idx="5">
                  <c:v>0.21875170329007196</c:v>
                </c:pt>
                <c:pt idx="6">
                  <c:v>0.23963048476929893</c:v>
                </c:pt>
                <c:pt idx="7">
                  <c:v>0.26250204394808635</c:v>
                </c:pt>
                <c:pt idx="8">
                  <c:v>0.28755658172315873</c:v>
                </c:pt>
                <c:pt idx="9">
                  <c:v>0.31500245273770361</c:v>
                </c:pt>
                <c:pt idx="10">
                  <c:v>0.34506789806779042</c:v>
                </c:pt>
                <c:pt idx="11">
                  <c:v>0.37800294328524431</c:v>
                </c:pt>
                <c:pt idx="12">
                  <c:v>0.41408147768134851</c:v>
                </c:pt>
                <c:pt idx="13">
                  <c:v>0.45360353194229319</c:v>
                </c:pt>
                <c:pt idx="14">
                  <c:v>0.4968977732176183</c:v>
                </c:pt>
                <c:pt idx="15">
                  <c:v>0.54432423833075183</c:v>
                </c:pt>
                <c:pt idx="16">
                  <c:v>0.59627732786114185</c:v>
                </c:pt>
                <c:pt idx="17">
                  <c:v>0.65318908599690217</c:v>
                </c:pt>
                <c:pt idx="18">
                  <c:v>0.71553279343337017</c:v>
                </c:pt>
                <c:pt idx="19">
                  <c:v>0.78382690319628245</c:v>
                </c:pt>
                <c:pt idx="20">
                  <c:v>0.85863935212004416</c:v>
                </c:pt>
                <c:pt idx="21">
                  <c:v>0.94059228383553894</c:v>
                </c:pt>
                <c:pt idx="22">
                  <c:v>1.030367222544053</c:v>
                </c:pt>
                <c:pt idx="23">
                  <c:v>1.1287107406026466</c:v>
                </c:pt>
                <c:pt idx="24">
                  <c:v>1.2364406670528636</c:v>
                </c:pt>
                <c:pt idx="25">
                  <c:v>1.3544528887231759</c:v>
                </c:pt>
                <c:pt idx="26">
                  <c:v>1.4837288004634364</c:v>
                </c:pt>
                <c:pt idx="27">
                  <c:v>1.6253434664678112</c:v>
                </c:pt>
                <c:pt idx="28">
                  <c:v>1.7804745605561236</c:v>
                </c:pt>
                <c:pt idx="29">
                  <c:v>1.9504121597613735</c:v>
                </c:pt>
                <c:pt idx="30">
                  <c:v>2.1365694726673481</c:v>
                </c:pt>
                <c:pt idx="31">
                  <c:v>2.3404945917136479</c:v>
                </c:pt>
                <c:pt idx="32">
                  <c:v>2.5638833672008179</c:v>
                </c:pt>
                <c:pt idx="33">
                  <c:v>2.8085935100563777</c:v>
                </c:pt>
                <c:pt idx="34">
                  <c:v>3.0766600406409812</c:v>
                </c:pt>
                <c:pt idx="35">
                  <c:v>3.370312212067653</c:v>
                </c:pt>
                <c:pt idx="36">
                  <c:v>3.6919920487691771</c:v>
                </c:pt>
                <c:pt idx="37">
                  <c:v>4.0443746544811834</c:v>
                </c:pt>
                <c:pt idx="38">
                  <c:v>4.4303904585230134</c:v>
                </c:pt>
                <c:pt idx="39">
                  <c:v>4.8532495853774202</c:v>
                </c:pt>
                <c:pt idx="40">
                  <c:v>5.3164685502276159</c:v>
                </c:pt>
                <c:pt idx="41">
                  <c:v>5.8238995024529041</c:v>
                </c:pt>
                <c:pt idx="42">
                  <c:v>6.3797622602731385</c:v>
                </c:pt>
                <c:pt idx="43">
                  <c:v>6.9886794029434851</c:v>
                </c:pt>
                <c:pt idx="44">
                  <c:v>7.6557147123277653</c:v>
                </c:pt>
                <c:pt idx="45">
                  <c:v>8.3864152835321821</c:v>
                </c:pt>
                <c:pt idx="46">
                  <c:v>9.1868576547933181</c:v>
                </c:pt>
                <c:pt idx="47">
                  <c:v>10.063698340238616</c:v>
                </c:pt>
                <c:pt idx="48">
                  <c:v>11.024229185751983</c:v>
                </c:pt>
                <c:pt idx="49">
                  <c:v>12.07643800828634</c:v>
                </c:pt>
                <c:pt idx="50">
                  <c:v>13.229075022902379</c:v>
                </c:pt>
                <c:pt idx="51">
                  <c:v>14.491725609943609</c:v>
                </c:pt>
                <c:pt idx="52">
                  <c:v>15.874890027482852</c:v>
                </c:pt>
                <c:pt idx="53">
                  <c:v>17.39007073193233</c:v>
                </c:pt>
                <c:pt idx="54">
                  <c:v>19.049868032979422</c:v>
                </c:pt>
                <c:pt idx="55">
                  <c:v>20.868084878318793</c:v>
                </c:pt>
                <c:pt idx="56">
                  <c:v>22.859841639575304</c:v>
                </c:pt>
                <c:pt idx="57">
                  <c:v>25.041701853982552</c:v>
                </c:pt>
                <c:pt idx="58">
                  <c:v>27.431809967490366</c:v>
                </c:pt>
                <c:pt idx="59">
                  <c:v>30.050042224779062</c:v>
                </c:pt>
                <c:pt idx="60">
                  <c:v>32.918171960988438</c:v>
                </c:pt>
                <c:pt idx="61">
                  <c:v>36.060050669734871</c:v>
                </c:pt>
                <c:pt idx="62">
                  <c:v>39.501806353186126</c:v>
                </c:pt>
                <c:pt idx="63">
                  <c:v>43.272060803681846</c:v>
                </c:pt>
              </c:numCache>
            </c:numRef>
          </c:xVal>
          <c:yVal>
            <c:numRef>
              <c:f>'PD01-18LPM'!$AJ$3:$AJ$66</c:f>
              <c:numCache>
                <c:formatCode>0.000</c:formatCode>
                <c:ptCount val="64"/>
                <c:pt idx="0">
                  <c:v>1.7541522405739585E-6</c:v>
                </c:pt>
                <c:pt idx="1">
                  <c:v>2.3915260949358697E-6</c:v>
                </c:pt>
                <c:pt idx="2">
                  <c:v>3.2604899424804046E-6</c:v>
                </c:pt>
                <c:pt idx="3">
                  <c:v>4.4451914328336173E-6</c:v>
                </c:pt>
                <c:pt idx="4">
                  <c:v>6.0603524983937618E-6</c:v>
                </c:pt>
                <c:pt idx="5">
                  <c:v>8.2623777634127649E-6</c:v>
                </c:pt>
                <c:pt idx="6">
                  <c:v>1.1264498509633292E-5</c:v>
                </c:pt>
                <c:pt idx="7">
                  <c:v>1.5357417912142957E-5</c:v>
                </c:pt>
                <c:pt idx="8">
                  <c:v>2.0937455313951858E-5</c:v>
                </c:pt>
                <c:pt idx="9">
                  <c:v>2.8544912218819718E-5</c:v>
                </c:pt>
                <c:pt idx="10">
                  <c:v>3.8916370164954195E-5</c:v>
                </c:pt>
                <c:pt idx="11">
                  <c:v>5.3055975368754282E-5</c:v>
                </c:pt>
                <c:pt idx="12">
                  <c:v>7.2332595472679451E-5</c:v>
                </c:pt>
                <c:pt idx="13">
                  <c:v>9.8612223908722818E-5</c:v>
                </c:pt>
                <c:pt idx="14">
                  <c:v>1.3443839237692323E-4</c:v>
                </c:pt>
                <c:pt idx="15">
                  <c:v>1.832779483662561E-4</c:v>
                </c:pt>
                <c:pt idx="16">
                  <c:v>2.4985578674219244E-4</c:v>
                </c:pt>
                <c:pt idx="17">
                  <c:v>3.4061055710676857E-4</c:v>
                </c:pt>
                <c:pt idx="18">
                  <c:v>4.6431474681640772E-4</c:v>
                </c:pt>
                <c:pt idx="19">
                  <c:v>6.3291783224117548E-4</c:v>
                </c:pt>
                <c:pt idx="20">
                  <c:v>8.6269163318197783E-4</c:v>
                </c:pt>
                <c:pt idx="21">
                  <c:v>1.1757841224264709E-3</c:v>
                </c:pt>
                <c:pt idx="22">
                  <c:v>1.6023235220358201E-3</c:v>
                </c:pt>
                <c:pt idx="23">
                  <c:v>2.183260463677561E-3</c:v>
                </c:pt>
                <c:pt idx="24">
                  <c:v>2.9741939264085193E-3</c:v>
                </c:pt>
                <c:pt idx="25">
                  <c:v>4.0504970534002149E-3</c:v>
                </c:pt>
                <c:pt idx="26">
                  <c:v>5.5141392910774689E-3</c:v>
                </c:pt>
                <c:pt idx="27">
                  <c:v>7.502682693612539E-3</c:v>
                </c:pt>
                <c:pt idx="28">
                  <c:v>1.0200991150408734E-2</c:v>
                </c:pt>
                <c:pt idx="29">
                  <c:v>1.3856186778965385E-2</c:v>
                </c:pt>
                <c:pt idx="30">
                  <c:v>1.8796232137973212E-2</c:v>
                </c:pt>
                <c:pt idx="31">
                  <c:v>2.5452058886890061E-2</c:v>
                </c:pt>
                <c:pt idx="32">
                  <c:v>3.4382156420692422E-2</c:v>
                </c:pt>
                <c:pt idx="33">
                  <c:v>4.6296618374108922E-2</c:v>
                </c:pt>
                <c:pt idx="34">
                  <c:v>6.2074389978161837E-2</c:v>
                </c:pt>
                <c:pt idx="35">
                  <c:v>8.2762567340301962E-2</c:v>
                </c:pt>
                <c:pt idx="36">
                  <c:v>0.10954044500259319</c:v>
                </c:pt>
                <c:pt idx="37">
                  <c:v>0.14362566825882273</c:v>
                </c:pt>
                <c:pt idx="38">
                  <c:v>0.18610042353289102</c:v>
                </c:pt>
                <c:pt idx="39">
                  <c:v>0.23765051866638764</c:v>
                </c:pt>
                <c:pt idx="40">
                  <c:v>0.29824746728003271</c:v>
                </c:pt>
                <c:pt idx="41">
                  <c:v>0.36686015190972288</c:v>
                </c:pt>
                <c:pt idx="42">
                  <c:v>0.4413305181990993</c:v>
                </c:pt>
                <c:pt idx="43">
                  <c:v>0.5185371709005735</c:v>
                </c:pt>
                <c:pt idx="44">
                  <c:v>0.59486865999218119</c:v>
                </c:pt>
                <c:pt idx="45">
                  <c:v>0.6668730339974922</c:v>
                </c:pt>
                <c:pt idx="46">
                  <c:v>0.73184873900628866</c:v>
                </c:pt>
                <c:pt idx="47">
                  <c:v>0.7881766004503058</c:v>
                </c:pt>
                <c:pt idx="48">
                  <c:v>0.8353344748363325</c:v>
                </c:pt>
                <c:pt idx="49">
                  <c:v>0.87367633121787536</c:v>
                </c:pt>
                <c:pt idx="50">
                  <c:v>0.90411519090688797</c:v>
                </c:pt>
                <c:pt idx="51">
                  <c:v>0.92782543157984998</c:v>
                </c:pt>
                <c:pt idx="52">
                  <c:v>0.94602267582112098</c:v>
                </c:pt>
                <c:pt idx="53">
                  <c:v>0.95983051714153811</c:v>
                </c:pt>
                <c:pt idx="54">
                  <c:v>0.97021739874544966</c:v>
                </c:pt>
                <c:pt idx="55">
                  <c:v>0.97798009376875916</c:v>
                </c:pt>
                <c:pt idx="56">
                  <c:v>0.98375335987781143</c:v>
                </c:pt>
                <c:pt idx="57">
                  <c:v>0.98803149236763121</c:v>
                </c:pt>
                <c:pt idx="58">
                  <c:v>0.99119317436177889</c:v>
                </c:pt>
                <c:pt idx="59">
                  <c:v>0.9935251184409174</c:v>
                </c:pt>
                <c:pt idx="60">
                  <c:v>0.99524255478089196</c:v>
                </c:pt>
                <c:pt idx="61">
                  <c:v>0.99650605004402848</c:v>
                </c:pt>
                <c:pt idx="62">
                  <c:v>0.99743484767633872</c:v>
                </c:pt>
                <c:pt idx="63">
                  <c:v>0.99811720928636116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5D-4DCE-BABD-24C938FFE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93024"/>
        <c:axId val="98595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Stahlhofen Eq. based on PD01 volume</c:v>
                </c:tx>
                <c:spPr>
                  <a:ln w="2857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#REF!$AH$3:$AH$66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#REF!$AN$3:$AN$66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45D-4DCE-BABD-24C938FFE689}"/>
                  </c:ext>
                </c:extLst>
              </c15:ser>
            </c15:filteredScatterSeries>
          </c:ext>
        </c:extLst>
      </c:scatterChart>
      <c:valAx>
        <c:axId val="985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 DIAMETER (µm)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98595904"/>
        <c:crosses val="autoZero"/>
        <c:crossBetween val="midCat"/>
      </c:valAx>
      <c:valAx>
        <c:axId val="98595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DEPOSITION (%)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9859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5" Type="http://schemas.openxmlformats.org/officeDocument/2006/relationships/chart" Target="../charts/chart55.xml"/><Relationship Id="rId4" Type="http://schemas.openxmlformats.org/officeDocument/2006/relationships/chart" Target="../charts/chart5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8.xml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1.xml"/><Relationship Id="rId5" Type="http://schemas.openxmlformats.org/officeDocument/2006/relationships/chart" Target="../charts/chart60.xml"/><Relationship Id="rId4" Type="http://schemas.openxmlformats.org/officeDocument/2006/relationships/chart" Target="../charts/chart59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4.xml"/><Relationship Id="rId2" Type="http://schemas.openxmlformats.org/officeDocument/2006/relationships/chart" Target="../charts/chart63.xml"/><Relationship Id="rId1" Type="http://schemas.openxmlformats.org/officeDocument/2006/relationships/chart" Target="../charts/chart62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4" Type="http://schemas.openxmlformats.org/officeDocument/2006/relationships/chart" Target="../charts/chart7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3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4" Type="http://schemas.openxmlformats.org/officeDocument/2006/relationships/chart" Target="../charts/chart74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7.xml"/><Relationship Id="rId2" Type="http://schemas.openxmlformats.org/officeDocument/2006/relationships/chart" Target="../charts/chart76.xml"/><Relationship Id="rId1" Type="http://schemas.openxmlformats.org/officeDocument/2006/relationships/chart" Target="../charts/chart75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2.xml"/><Relationship Id="rId2" Type="http://schemas.openxmlformats.org/officeDocument/2006/relationships/chart" Target="../charts/chart81.xml"/><Relationship Id="rId1" Type="http://schemas.openxmlformats.org/officeDocument/2006/relationships/chart" Target="../charts/chart80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7.xml"/><Relationship Id="rId2" Type="http://schemas.openxmlformats.org/officeDocument/2006/relationships/chart" Target="../charts/chart86.xml"/><Relationship Id="rId1" Type="http://schemas.openxmlformats.org/officeDocument/2006/relationships/chart" Target="../charts/chart85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7.xml"/><Relationship Id="rId2" Type="http://schemas.openxmlformats.org/officeDocument/2006/relationships/chart" Target="../charts/chart96.xml"/><Relationship Id="rId1" Type="http://schemas.openxmlformats.org/officeDocument/2006/relationships/chart" Target="../charts/chart95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2.xml"/><Relationship Id="rId2" Type="http://schemas.openxmlformats.org/officeDocument/2006/relationships/chart" Target="../charts/chart101.xml"/><Relationship Id="rId1" Type="http://schemas.openxmlformats.org/officeDocument/2006/relationships/chart" Target="../charts/chart100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7.xml"/><Relationship Id="rId2" Type="http://schemas.openxmlformats.org/officeDocument/2006/relationships/chart" Target="../charts/chart106.xml"/><Relationship Id="rId1" Type="http://schemas.openxmlformats.org/officeDocument/2006/relationships/chart" Target="../charts/chart105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2.xml"/><Relationship Id="rId2" Type="http://schemas.openxmlformats.org/officeDocument/2006/relationships/chart" Target="../charts/chart111.xml"/><Relationship Id="rId1" Type="http://schemas.openxmlformats.org/officeDocument/2006/relationships/chart" Target="../charts/chart110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7.xml"/><Relationship Id="rId2" Type="http://schemas.openxmlformats.org/officeDocument/2006/relationships/chart" Target="../charts/chart116.xml"/><Relationship Id="rId1" Type="http://schemas.openxmlformats.org/officeDocument/2006/relationships/chart" Target="../charts/chart115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2.xml"/><Relationship Id="rId2" Type="http://schemas.openxmlformats.org/officeDocument/2006/relationships/chart" Target="../charts/chart121.xml"/><Relationship Id="rId1" Type="http://schemas.openxmlformats.org/officeDocument/2006/relationships/chart" Target="../charts/chart120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26</xdr:row>
      <xdr:rowOff>0</xdr:rowOff>
    </xdr:from>
    <xdr:to>
      <xdr:col>16</xdr:col>
      <xdr:colOff>304800</xdr:colOff>
      <xdr:row>40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89320-448C-491F-9BFF-27FBFABCE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666750</xdr:colOff>
      <xdr:row>12</xdr:row>
      <xdr:rowOff>57150</xdr:rowOff>
    </xdr:from>
    <xdr:to>
      <xdr:col>36</xdr:col>
      <xdr:colOff>152401</xdr:colOff>
      <xdr:row>26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535C33-19C8-423C-9EFC-5667405B3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142875</xdr:colOff>
      <xdr:row>27</xdr:row>
      <xdr:rowOff>47625</xdr:rowOff>
    </xdr:from>
    <xdr:to>
      <xdr:col>36</xdr:col>
      <xdr:colOff>600076</xdr:colOff>
      <xdr:row>41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B27DEC-EB9B-4508-A792-F40CFD03C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0.67733</cdr:x>
      <cdr:y>0.50521</cdr:y>
    </cdr:from>
    <cdr:to>
      <cdr:x>0.93572</cdr:x>
      <cdr:y>0.83854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38651" y="1385888"/>
          <a:ext cx="1693309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Emmett et al. (1982)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0.67733</cdr:x>
      <cdr:y>0.50521</cdr:y>
    </cdr:from>
    <cdr:to>
      <cdr:x>0.93572</cdr:x>
      <cdr:y>0.83854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38651" y="1385888"/>
          <a:ext cx="1693309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Emmett et al. (1982)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141</xdr:row>
      <xdr:rowOff>9525</xdr:rowOff>
    </xdr:from>
    <xdr:to>
      <xdr:col>17</xdr:col>
      <xdr:colOff>447675</xdr:colOff>
      <xdr:row>161</xdr:row>
      <xdr:rowOff>123826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9297E6-19A9-4BCA-8D8D-9F111847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561973</xdr:colOff>
      <xdr:row>109</xdr:row>
      <xdr:rowOff>104775</xdr:rowOff>
    </xdr:from>
    <xdr:to>
      <xdr:col>28</xdr:col>
      <xdr:colOff>485774</xdr:colOff>
      <xdr:row>135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14508E-9EF2-421B-ACBD-CFC70B15B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47624</xdr:colOff>
      <xdr:row>59</xdr:row>
      <xdr:rowOff>85725</xdr:rowOff>
    </xdr:from>
    <xdr:to>
      <xdr:col>31</xdr:col>
      <xdr:colOff>95250</xdr:colOff>
      <xdr:row>83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430057-953B-4304-84A9-F34BEBF03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266700</xdr:colOff>
      <xdr:row>54</xdr:row>
      <xdr:rowOff>152399</xdr:rowOff>
    </xdr:from>
    <xdr:to>
      <xdr:col>22</xdr:col>
      <xdr:colOff>38100</xdr:colOff>
      <xdr:row>83</xdr:row>
      <xdr:rowOff>219075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7D7D0C-6F74-4D02-BA0E-94BB17B91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152400</xdr:colOff>
      <xdr:row>28</xdr:row>
      <xdr:rowOff>57150</xdr:rowOff>
    </xdr:from>
    <xdr:to>
      <xdr:col>31</xdr:col>
      <xdr:colOff>552450</xdr:colOff>
      <xdr:row>43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EBAE41-E0EB-463D-BE52-D7CC1C65B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514350</xdr:colOff>
      <xdr:row>44</xdr:row>
      <xdr:rowOff>19050</xdr:rowOff>
    </xdr:from>
    <xdr:to>
      <xdr:col>30</xdr:col>
      <xdr:colOff>304800</xdr:colOff>
      <xdr:row>60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4D436B-6115-435A-8447-4188E719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266699</xdr:colOff>
      <xdr:row>30</xdr:row>
      <xdr:rowOff>47625</xdr:rowOff>
    </xdr:from>
    <xdr:to>
      <xdr:col>18</xdr:col>
      <xdr:colOff>371474</xdr:colOff>
      <xdr:row>56</xdr:row>
      <xdr:rowOff>4763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241DFE-D9C4-4B0C-93B2-114E0B39C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161925</xdr:colOff>
      <xdr:row>85</xdr:row>
      <xdr:rowOff>180975</xdr:rowOff>
    </xdr:from>
    <xdr:to>
      <xdr:col>23</xdr:col>
      <xdr:colOff>561975</xdr:colOff>
      <xdr:row>101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DCA4A8-5918-4178-98DF-1E89122FE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142875</xdr:colOff>
      <xdr:row>78</xdr:row>
      <xdr:rowOff>152400</xdr:rowOff>
    </xdr:from>
    <xdr:to>
      <xdr:col>47</xdr:col>
      <xdr:colOff>228601</xdr:colOff>
      <xdr:row>101</xdr:row>
      <xdr:rowOff>19049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7571B65-31AF-4F5D-B5BE-50329760B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247650</xdr:colOff>
      <xdr:row>26</xdr:row>
      <xdr:rowOff>152400</xdr:rowOff>
    </xdr:from>
    <xdr:to>
      <xdr:col>21</xdr:col>
      <xdr:colOff>295276</xdr:colOff>
      <xdr:row>50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81E7A82-B05E-4793-8050-0A651ACF5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2771775</xdr:colOff>
      <xdr:row>107</xdr:row>
      <xdr:rowOff>171450</xdr:rowOff>
    </xdr:from>
    <xdr:to>
      <xdr:col>13</xdr:col>
      <xdr:colOff>219076</xdr:colOff>
      <xdr:row>133</xdr:row>
      <xdr:rowOff>57150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7A5BF1D-A8D3-42DF-9736-66327D8B5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2838450</xdr:colOff>
      <xdr:row>133</xdr:row>
      <xdr:rowOff>66675</xdr:rowOff>
    </xdr:from>
    <xdr:to>
      <xdr:col>13</xdr:col>
      <xdr:colOff>285751</xdr:colOff>
      <xdr:row>158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7F796C3-783D-46AD-A85D-C761FC05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48</xdr:row>
      <xdr:rowOff>104775</xdr:rowOff>
    </xdr:from>
    <xdr:to>
      <xdr:col>17</xdr:col>
      <xdr:colOff>76201</xdr:colOff>
      <xdr:row>69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4CF32-6E49-4C79-9A22-D1E5F4CA9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295274</xdr:colOff>
      <xdr:row>48</xdr:row>
      <xdr:rowOff>190499</xdr:rowOff>
    </xdr:from>
    <xdr:to>
      <xdr:col>27</xdr:col>
      <xdr:colOff>428625</xdr:colOff>
      <xdr:row>68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DE8C61-127D-4BD7-9451-95845EF22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190500</xdr:colOff>
      <xdr:row>31</xdr:row>
      <xdr:rowOff>171450</xdr:rowOff>
    </xdr:from>
    <xdr:to>
      <xdr:col>12</xdr:col>
      <xdr:colOff>590550</xdr:colOff>
      <xdr:row>47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375163-6E30-46AF-835C-976235979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333375</xdr:colOff>
      <xdr:row>32</xdr:row>
      <xdr:rowOff>104775</xdr:rowOff>
    </xdr:from>
    <xdr:to>
      <xdr:col>31</xdr:col>
      <xdr:colOff>123825</xdr:colOff>
      <xdr:row>47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9A8F7C-BBBA-4203-820A-8D24F9E03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419100</xdr:colOff>
      <xdr:row>31</xdr:row>
      <xdr:rowOff>114300</xdr:rowOff>
    </xdr:from>
    <xdr:to>
      <xdr:col>21</xdr:col>
      <xdr:colOff>209550</xdr:colOff>
      <xdr:row>46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EB68F8-E6C4-42B3-B67F-34959E389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63</xdr:row>
      <xdr:rowOff>152400</xdr:rowOff>
    </xdr:from>
    <xdr:to>
      <xdr:col>19</xdr:col>
      <xdr:colOff>438150</xdr:colOff>
      <xdr:row>82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D0951-B1C2-4947-92D1-A585FCC62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190500</xdr:colOff>
      <xdr:row>49</xdr:row>
      <xdr:rowOff>9524</xdr:rowOff>
    </xdr:from>
    <xdr:to>
      <xdr:col>25</xdr:col>
      <xdr:colOff>419099</xdr:colOff>
      <xdr:row>68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179F1A-257C-492E-B25A-CE5B707FE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31</xdr:row>
      <xdr:rowOff>28575</xdr:rowOff>
    </xdr:from>
    <xdr:to>
      <xdr:col>12</xdr:col>
      <xdr:colOff>171450</xdr:colOff>
      <xdr:row>46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675760-33FE-48A4-B88E-6C8C2087F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31</xdr:row>
      <xdr:rowOff>95250</xdr:rowOff>
    </xdr:from>
    <xdr:to>
      <xdr:col>22</xdr:col>
      <xdr:colOff>381000</xdr:colOff>
      <xdr:row>46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6772F3-33DD-4A29-A9AE-1A82CFA7B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133350</xdr:colOff>
      <xdr:row>31</xdr:row>
      <xdr:rowOff>47625</xdr:rowOff>
    </xdr:from>
    <xdr:to>
      <xdr:col>31</xdr:col>
      <xdr:colOff>533400</xdr:colOff>
      <xdr:row>46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0D5F88-0DC1-4A71-A728-A72C6ECD1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485775</xdr:colOff>
      <xdr:row>45</xdr:row>
      <xdr:rowOff>57150</xdr:rowOff>
    </xdr:from>
    <xdr:to>
      <xdr:col>14</xdr:col>
      <xdr:colOff>276225</xdr:colOff>
      <xdr:row>63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FD2118-1450-4F5B-84B6-95C1225EF9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68</xdr:row>
      <xdr:rowOff>76200</xdr:rowOff>
    </xdr:from>
    <xdr:to>
      <xdr:col>17</xdr:col>
      <xdr:colOff>28575</xdr:colOff>
      <xdr:row>86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2DF0CC-6E55-4C31-9A99-5BA845728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133350</xdr:colOff>
      <xdr:row>49</xdr:row>
      <xdr:rowOff>9524</xdr:rowOff>
    </xdr:from>
    <xdr:to>
      <xdr:col>25</xdr:col>
      <xdr:colOff>419099</xdr:colOff>
      <xdr:row>69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D0BCF-4966-4B8B-8E5A-CE0F0B75C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642AE9-3125-4F49-8604-8ECB5DD55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219075</xdr:colOff>
      <xdr:row>33</xdr:row>
      <xdr:rowOff>161925</xdr:rowOff>
    </xdr:from>
    <xdr:to>
      <xdr:col>21</xdr:col>
      <xdr:colOff>9525</xdr:colOff>
      <xdr:row>49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C3D3A8-6D93-49CE-92B8-C15C3C781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47625</xdr:colOff>
      <xdr:row>33</xdr:row>
      <xdr:rowOff>114300</xdr:rowOff>
    </xdr:from>
    <xdr:to>
      <xdr:col>31</xdr:col>
      <xdr:colOff>447675</xdr:colOff>
      <xdr:row>48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BA6425-AB6C-4E72-BDF1-E8C634D7A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152400</xdr:colOff>
      <xdr:row>47</xdr:row>
      <xdr:rowOff>47625</xdr:rowOff>
    </xdr:from>
    <xdr:to>
      <xdr:col>15</xdr:col>
      <xdr:colOff>552450</xdr:colOff>
      <xdr:row>65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FB4EEE-AED0-4087-A611-BC1EAE2AA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63</xdr:row>
      <xdr:rowOff>85725</xdr:rowOff>
    </xdr:from>
    <xdr:to>
      <xdr:col>19</xdr:col>
      <xdr:colOff>95249</xdr:colOff>
      <xdr:row>81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47DC4-7E8D-411B-9D43-EF245A815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49</xdr:row>
      <xdr:rowOff>9524</xdr:rowOff>
    </xdr:from>
    <xdr:to>
      <xdr:col>25</xdr:col>
      <xdr:colOff>419099</xdr:colOff>
      <xdr:row>67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8DFF75-F2D0-48A9-A1F3-CE4CA4C19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31</xdr:row>
      <xdr:rowOff>9525</xdr:rowOff>
    </xdr:from>
    <xdr:to>
      <xdr:col>12</xdr:col>
      <xdr:colOff>409575</xdr:colOff>
      <xdr:row>46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F7A1C1-E5F4-4B43-9D58-AF987B3E8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476250</xdr:colOff>
      <xdr:row>30</xdr:row>
      <xdr:rowOff>76200</xdr:rowOff>
    </xdr:from>
    <xdr:to>
      <xdr:col>21</xdr:col>
      <xdr:colOff>266700</xdr:colOff>
      <xdr:row>45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08EDAF-D1DD-48EA-BE14-3AE7A457C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133350</xdr:colOff>
      <xdr:row>31</xdr:row>
      <xdr:rowOff>47625</xdr:rowOff>
    </xdr:from>
    <xdr:to>
      <xdr:col>31</xdr:col>
      <xdr:colOff>533400</xdr:colOff>
      <xdr:row>46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71600D-A689-4D3A-BB63-B9D23D93C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581025</xdr:colOff>
      <xdr:row>46</xdr:row>
      <xdr:rowOff>95250</xdr:rowOff>
    </xdr:from>
    <xdr:to>
      <xdr:col>15</xdr:col>
      <xdr:colOff>47625</xdr:colOff>
      <xdr:row>62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372ED8-3C09-4CFF-BEBF-3E06C71FA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63</xdr:row>
      <xdr:rowOff>85724</xdr:rowOff>
    </xdr:from>
    <xdr:to>
      <xdr:col>16</xdr:col>
      <xdr:colOff>104776</xdr:colOff>
      <xdr:row>81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76982D-0CDE-4AE1-B8D8-9862CCC8F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133349</xdr:colOff>
      <xdr:row>63</xdr:row>
      <xdr:rowOff>133349</xdr:rowOff>
    </xdr:from>
    <xdr:to>
      <xdr:col>26</xdr:col>
      <xdr:colOff>95248</xdr:colOff>
      <xdr:row>82</xdr:row>
      <xdr:rowOff>19048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075941-8F1A-4B47-B1C8-2C29279D4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581025</xdr:colOff>
      <xdr:row>34</xdr:row>
      <xdr:rowOff>19050</xdr:rowOff>
    </xdr:from>
    <xdr:to>
      <xdr:col>12</xdr:col>
      <xdr:colOff>371475</xdr:colOff>
      <xdr:row>49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31A392-B29D-4EBB-8E80-F49C2D738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276225</xdr:colOff>
      <xdr:row>37</xdr:row>
      <xdr:rowOff>161925</xdr:rowOff>
    </xdr:from>
    <xdr:to>
      <xdr:col>21</xdr:col>
      <xdr:colOff>66675</xdr:colOff>
      <xdr:row>53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7A3DEC-B1AC-4FA8-AB39-F5CE9F7D3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85725</xdr:colOff>
      <xdr:row>36</xdr:row>
      <xdr:rowOff>28575</xdr:rowOff>
    </xdr:from>
    <xdr:to>
      <xdr:col>31</xdr:col>
      <xdr:colOff>485775</xdr:colOff>
      <xdr:row>51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FD745C-CB42-43F7-8FD8-877E9B170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428625</xdr:colOff>
      <xdr:row>51</xdr:row>
      <xdr:rowOff>123825</xdr:rowOff>
    </xdr:from>
    <xdr:to>
      <xdr:col>13</xdr:col>
      <xdr:colOff>219075</xdr:colOff>
      <xdr:row>67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C481FB-CBDF-4FF7-8B89-581B9BAFA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171449</xdr:colOff>
      <xdr:row>56</xdr:row>
      <xdr:rowOff>104775</xdr:rowOff>
    </xdr:from>
    <xdr:to>
      <xdr:col>17</xdr:col>
      <xdr:colOff>504824</xdr:colOff>
      <xdr:row>77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2C3A8-1F07-4614-A47F-BADDFE851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114300</xdr:colOff>
      <xdr:row>56</xdr:row>
      <xdr:rowOff>123824</xdr:rowOff>
    </xdr:from>
    <xdr:to>
      <xdr:col>28</xdr:col>
      <xdr:colOff>123824</xdr:colOff>
      <xdr:row>74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8A3747-5485-429C-B6E9-E3388DB0E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30</xdr:row>
      <xdr:rowOff>123825</xdr:rowOff>
    </xdr:from>
    <xdr:to>
      <xdr:col>13</xdr:col>
      <xdr:colOff>561975</xdr:colOff>
      <xdr:row>45</xdr:row>
      <xdr:rowOff>223837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350576-0523-427A-8086-F40C14032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323850</xdr:colOff>
      <xdr:row>33</xdr:row>
      <xdr:rowOff>219075</xdr:rowOff>
    </xdr:from>
    <xdr:to>
      <xdr:col>21</xdr:col>
      <xdr:colOff>114300</xdr:colOff>
      <xdr:row>49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1FEE78-8EBE-4199-8AB1-8DABD3D85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466725</xdr:colOff>
      <xdr:row>34</xdr:row>
      <xdr:rowOff>47625</xdr:rowOff>
    </xdr:from>
    <xdr:to>
      <xdr:col>31</xdr:col>
      <xdr:colOff>257175</xdr:colOff>
      <xdr:row>49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4E6102-1D29-46A6-99DE-129EA0A0D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466725</xdr:colOff>
      <xdr:row>39</xdr:row>
      <xdr:rowOff>200025</xdr:rowOff>
    </xdr:from>
    <xdr:to>
      <xdr:col>14</xdr:col>
      <xdr:colOff>257175</xdr:colOff>
      <xdr:row>55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FFFDD4-A759-4CAC-88C6-859AD2B2F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50</xdr:row>
      <xdr:rowOff>85724</xdr:rowOff>
    </xdr:from>
    <xdr:to>
      <xdr:col>23</xdr:col>
      <xdr:colOff>495299</xdr:colOff>
      <xdr:row>67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B56A2-9118-4701-B743-D2F8FD69B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161925</xdr:colOff>
      <xdr:row>32</xdr:row>
      <xdr:rowOff>161925</xdr:rowOff>
    </xdr:from>
    <xdr:to>
      <xdr:col>12</xdr:col>
      <xdr:colOff>561975</xdr:colOff>
      <xdr:row>48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ECF967-2467-4A96-BDC6-237E4A8FF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31</xdr:row>
      <xdr:rowOff>180975</xdr:rowOff>
    </xdr:from>
    <xdr:to>
      <xdr:col>21</xdr:col>
      <xdr:colOff>390525</xdr:colOff>
      <xdr:row>47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070905-EA75-49AA-9C85-4CB985B2C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76200</xdr:colOff>
      <xdr:row>33</xdr:row>
      <xdr:rowOff>57150</xdr:rowOff>
    </xdr:from>
    <xdr:to>
      <xdr:col>30</xdr:col>
      <xdr:colOff>476250</xdr:colOff>
      <xdr:row>48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DEDEEC-4884-4B26-AD1D-81E14829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390525</xdr:colOff>
      <xdr:row>49</xdr:row>
      <xdr:rowOff>133350</xdr:rowOff>
    </xdr:from>
    <xdr:to>
      <xdr:col>13</xdr:col>
      <xdr:colOff>180975</xdr:colOff>
      <xdr:row>66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CB9E0D-DE90-4E92-8850-1DCD19D00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66</xdr:row>
      <xdr:rowOff>38100</xdr:rowOff>
    </xdr:from>
    <xdr:to>
      <xdr:col>16</xdr:col>
      <xdr:colOff>542924</xdr:colOff>
      <xdr:row>87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49A9A-5551-4A70-8946-30FF563B3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76199</xdr:colOff>
      <xdr:row>66</xdr:row>
      <xdr:rowOff>95249</xdr:rowOff>
    </xdr:from>
    <xdr:to>
      <xdr:col>27</xdr:col>
      <xdr:colOff>314324</xdr:colOff>
      <xdr:row>87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F6AFD-8D7D-4F2D-B431-CF85FB767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FCB788-44AC-4D42-90C9-7D9FEE8BC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476250</xdr:colOff>
      <xdr:row>32</xdr:row>
      <xdr:rowOff>28575</xdr:rowOff>
    </xdr:from>
    <xdr:to>
      <xdr:col>22</xdr:col>
      <xdr:colOff>266700</xdr:colOff>
      <xdr:row>47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A8CC96-14F0-4F05-A4BC-16B86DDCB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342900</xdr:colOff>
      <xdr:row>31</xdr:row>
      <xdr:rowOff>85725</xdr:rowOff>
    </xdr:from>
    <xdr:to>
      <xdr:col>32</xdr:col>
      <xdr:colOff>133350</xdr:colOff>
      <xdr:row>46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75F25F-3583-4F47-8847-42C8F3261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285750</xdr:colOff>
      <xdr:row>48</xdr:row>
      <xdr:rowOff>38100</xdr:rowOff>
    </xdr:from>
    <xdr:to>
      <xdr:col>13</xdr:col>
      <xdr:colOff>76200</xdr:colOff>
      <xdr:row>64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5E4357-08B7-41E5-B7F2-D28400A26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65</xdr:row>
      <xdr:rowOff>0</xdr:rowOff>
    </xdr:from>
    <xdr:to>
      <xdr:col>16</xdr:col>
      <xdr:colOff>495299</xdr:colOff>
      <xdr:row>85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329CF5-DC67-4691-9BDF-FEAE975BA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571499</xdr:colOff>
      <xdr:row>63</xdr:row>
      <xdr:rowOff>38101</xdr:rowOff>
    </xdr:from>
    <xdr:to>
      <xdr:col>29</xdr:col>
      <xdr:colOff>590550</xdr:colOff>
      <xdr:row>85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B04300-7C13-40B6-B119-4C00211FF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7BAFA4-5B87-4106-B867-D5927841F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32</xdr:row>
      <xdr:rowOff>38100</xdr:rowOff>
    </xdr:from>
    <xdr:to>
      <xdr:col>23</xdr:col>
      <xdr:colOff>28575</xdr:colOff>
      <xdr:row>47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344A9E-8481-4824-85DA-37771027F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542925</xdr:colOff>
      <xdr:row>48</xdr:row>
      <xdr:rowOff>76200</xdr:rowOff>
    </xdr:from>
    <xdr:to>
      <xdr:col>13</xdr:col>
      <xdr:colOff>333375</xdr:colOff>
      <xdr:row>64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3AF15B-3AE0-4F00-96A6-AB48C65BF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64</xdr:row>
      <xdr:rowOff>104775</xdr:rowOff>
    </xdr:from>
    <xdr:to>
      <xdr:col>16</xdr:col>
      <xdr:colOff>504824</xdr:colOff>
      <xdr:row>85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FCFE21-C65A-485D-88D4-B150DAB3E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542924</xdr:colOff>
      <xdr:row>64</xdr:row>
      <xdr:rowOff>114301</xdr:rowOff>
    </xdr:from>
    <xdr:to>
      <xdr:col>29</xdr:col>
      <xdr:colOff>114300</xdr:colOff>
      <xdr:row>85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6ECC54-F403-4743-94A2-491466530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B5A09-4704-46CA-94A1-43CB74B9B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180975</xdr:colOff>
      <xdr:row>48</xdr:row>
      <xdr:rowOff>19050</xdr:rowOff>
    </xdr:from>
    <xdr:to>
      <xdr:col>12</xdr:col>
      <xdr:colOff>581025</xdr:colOff>
      <xdr:row>64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617018-E614-44C4-A594-AB43DFA0B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65</xdr:row>
      <xdr:rowOff>123825</xdr:rowOff>
    </xdr:from>
    <xdr:to>
      <xdr:col>17</xdr:col>
      <xdr:colOff>57149</xdr:colOff>
      <xdr:row>86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65591E-E2C9-47A6-A418-217668ED9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171449</xdr:colOff>
      <xdr:row>65</xdr:row>
      <xdr:rowOff>142874</xdr:rowOff>
    </xdr:from>
    <xdr:to>
      <xdr:col>27</xdr:col>
      <xdr:colOff>409574</xdr:colOff>
      <xdr:row>86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62A7D0-1875-4801-9F97-1816AA973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3A753-31D6-4830-AA3C-5203EDFBE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542925</xdr:colOff>
      <xdr:row>48</xdr:row>
      <xdr:rowOff>76200</xdr:rowOff>
    </xdr:from>
    <xdr:to>
      <xdr:col>13</xdr:col>
      <xdr:colOff>333375</xdr:colOff>
      <xdr:row>64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F2DD96-7396-4E12-A1F7-977509FE0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63</xdr:row>
      <xdr:rowOff>0</xdr:rowOff>
    </xdr:from>
    <xdr:to>
      <xdr:col>16</xdr:col>
      <xdr:colOff>581024</xdr:colOff>
      <xdr:row>83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189E8-23A9-4FDD-829E-0A882870E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228599</xdr:colOff>
      <xdr:row>62</xdr:row>
      <xdr:rowOff>133349</xdr:rowOff>
    </xdr:from>
    <xdr:to>
      <xdr:col>27</xdr:col>
      <xdr:colOff>466724</xdr:colOff>
      <xdr:row>83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AFE06D-B6D5-4950-BF78-605219674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1777EC-B100-4559-A30D-5F08F9034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32</xdr:row>
      <xdr:rowOff>38100</xdr:rowOff>
    </xdr:from>
    <xdr:to>
      <xdr:col>23</xdr:col>
      <xdr:colOff>28575</xdr:colOff>
      <xdr:row>47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4B43A5-7DCC-4582-BB0A-CC8C2D7A7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48</xdr:row>
      <xdr:rowOff>19050</xdr:rowOff>
    </xdr:from>
    <xdr:to>
      <xdr:col>12</xdr:col>
      <xdr:colOff>581025</xdr:colOff>
      <xdr:row>64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99A880-702C-4252-A78B-7EB74E8A1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59</xdr:row>
      <xdr:rowOff>161925</xdr:rowOff>
    </xdr:from>
    <xdr:to>
      <xdr:col>16</xdr:col>
      <xdr:colOff>476249</xdr:colOff>
      <xdr:row>80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5C3D1-2C34-4264-9AF4-DBFCB4C26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600074</xdr:colOff>
      <xdr:row>59</xdr:row>
      <xdr:rowOff>104774</xdr:rowOff>
    </xdr:from>
    <xdr:to>
      <xdr:col>27</xdr:col>
      <xdr:colOff>228599</xdr:colOff>
      <xdr:row>80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CEEF2C-FB15-4BD4-A695-A0B781342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361950</xdr:colOff>
      <xdr:row>28</xdr:row>
      <xdr:rowOff>38100</xdr:rowOff>
    </xdr:from>
    <xdr:to>
      <xdr:col>13</xdr:col>
      <xdr:colOff>152400</xdr:colOff>
      <xdr:row>43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D3C728-313D-42C0-90FE-20AC945B3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352425</xdr:colOff>
      <xdr:row>28</xdr:row>
      <xdr:rowOff>9525</xdr:rowOff>
    </xdr:from>
    <xdr:to>
      <xdr:col>23</xdr:col>
      <xdr:colOff>142875</xdr:colOff>
      <xdr:row>43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B4C887-707D-4548-B084-618E22CED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400050</xdr:colOff>
      <xdr:row>43</xdr:row>
      <xdr:rowOff>152400</xdr:rowOff>
    </xdr:from>
    <xdr:to>
      <xdr:col>13</xdr:col>
      <xdr:colOff>190500</xdr:colOff>
      <xdr:row>59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DBB64E-DA1E-4A27-B639-289A78E20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61</xdr:row>
      <xdr:rowOff>38100</xdr:rowOff>
    </xdr:from>
    <xdr:to>
      <xdr:col>15</xdr:col>
      <xdr:colOff>47625</xdr:colOff>
      <xdr:row>81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DFF868-D088-49E1-8162-2F973AD2E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171449</xdr:colOff>
      <xdr:row>60</xdr:row>
      <xdr:rowOff>133350</xdr:rowOff>
    </xdr:from>
    <xdr:to>
      <xdr:col>26</xdr:col>
      <xdr:colOff>581025</xdr:colOff>
      <xdr:row>81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EC172D-C508-4954-822C-1714ACFA1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B8D1F-1546-41EE-B424-D6084BEE4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32</xdr:row>
      <xdr:rowOff>38100</xdr:rowOff>
    </xdr:from>
    <xdr:to>
      <xdr:col>23</xdr:col>
      <xdr:colOff>28575</xdr:colOff>
      <xdr:row>47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E6C66A-7B27-4E65-93A1-4708BC1C0A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485775</xdr:colOff>
      <xdr:row>48</xdr:row>
      <xdr:rowOff>9525</xdr:rowOff>
    </xdr:from>
    <xdr:to>
      <xdr:col>13</xdr:col>
      <xdr:colOff>276225</xdr:colOff>
      <xdr:row>64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CBE2E5-BBFE-4E0F-906A-7746ECD57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62</xdr:row>
      <xdr:rowOff>171450</xdr:rowOff>
    </xdr:from>
    <xdr:to>
      <xdr:col>16</xdr:col>
      <xdr:colOff>571499</xdr:colOff>
      <xdr:row>83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54246-955D-4294-82F7-D227AD19D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590549</xdr:colOff>
      <xdr:row>62</xdr:row>
      <xdr:rowOff>171449</xdr:rowOff>
    </xdr:from>
    <xdr:to>
      <xdr:col>27</xdr:col>
      <xdr:colOff>219074</xdr:colOff>
      <xdr:row>83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E89985-A10E-463F-B9F2-032B2AC34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30</xdr:row>
      <xdr:rowOff>180975</xdr:rowOff>
    </xdr:from>
    <xdr:to>
      <xdr:col>13</xdr:col>
      <xdr:colOff>57150</xdr:colOff>
      <xdr:row>46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069AA6-D790-47B2-9040-92B688544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180975</xdr:colOff>
      <xdr:row>30</xdr:row>
      <xdr:rowOff>133350</xdr:rowOff>
    </xdr:from>
    <xdr:to>
      <xdr:col>22</xdr:col>
      <xdr:colOff>581025</xdr:colOff>
      <xdr:row>46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739B2F-9E46-481B-8BAC-4FEABBF25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190500</xdr:colOff>
      <xdr:row>46</xdr:row>
      <xdr:rowOff>76200</xdr:rowOff>
    </xdr:from>
    <xdr:to>
      <xdr:col>12</xdr:col>
      <xdr:colOff>590550</xdr:colOff>
      <xdr:row>62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68524D-372D-4B27-949A-C3CCD20EA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257174</xdr:colOff>
      <xdr:row>56</xdr:row>
      <xdr:rowOff>66675</xdr:rowOff>
    </xdr:from>
    <xdr:to>
      <xdr:col>16</xdr:col>
      <xdr:colOff>590549</xdr:colOff>
      <xdr:row>77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F5EBD-F555-4269-B695-B9542FA0A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47624</xdr:colOff>
      <xdr:row>56</xdr:row>
      <xdr:rowOff>38099</xdr:rowOff>
    </xdr:from>
    <xdr:to>
      <xdr:col>27</xdr:col>
      <xdr:colOff>285749</xdr:colOff>
      <xdr:row>76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76C9C-1960-4EFD-8B01-035540FD6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7C960F-0EBB-4C41-B906-D8A51246F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32</xdr:row>
      <xdr:rowOff>38100</xdr:rowOff>
    </xdr:from>
    <xdr:to>
      <xdr:col>23</xdr:col>
      <xdr:colOff>28575</xdr:colOff>
      <xdr:row>47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6236B9-885C-45D8-A5D8-9C7656158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48</xdr:row>
      <xdr:rowOff>19050</xdr:rowOff>
    </xdr:from>
    <xdr:to>
      <xdr:col>12</xdr:col>
      <xdr:colOff>581025</xdr:colOff>
      <xdr:row>64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8FD89D-E2EB-4688-A84B-9E59A3785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60</xdr:row>
      <xdr:rowOff>85725</xdr:rowOff>
    </xdr:from>
    <xdr:to>
      <xdr:col>16</xdr:col>
      <xdr:colOff>485774</xdr:colOff>
      <xdr:row>81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AA8A24-D21D-4BAB-A350-C4D5108C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57149</xdr:colOff>
      <xdr:row>60</xdr:row>
      <xdr:rowOff>19049</xdr:rowOff>
    </xdr:from>
    <xdr:to>
      <xdr:col>27</xdr:col>
      <xdr:colOff>295274</xdr:colOff>
      <xdr:row>80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A659A7-7828-42C5-BC1A-E3EBBDDD6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785447-63C3-4D53-BE31-896972A59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32</xdr:row>
      <xdr:rowOff>38100</xdr:rowOff>
    </xdr:from>
    <xdr:to>
      <xdr:col>23</xdr:col>
      <xdr:colOff>28575</xdr:colOff>
      <xdr:row>47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91003F-C344-4C57-BE1C-8592A589C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48</xdr:row>
      <xdr:rowOff>19050</xdr:rowOff>
    </xdr:from>
    <xdr:to>
      <xdr:col>12</xdr:col>
      <xdr:colOff>581025</xdr:colOff>
      <xdr:row>64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505085-0FDD-403C-A6E4-B9587E939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55</xdr:row>
      <xdr:rowOff>133350</xdr:rowOff>
    </xdr:from>
    <xdr:to>
      <xdr:col>16</xdr:col>
      <xdr:colOff>552449</xdr:colOff>
      <xdr:row>76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C3014-A1D9-4871-8914-A29CCB2B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76199</xdr:colOff>
      <xdr:row>55</xdr:row>
      <xdr:rowOff>28574</xdr:rowOff>
    </xdr:from>
    <xdr:to>
      <xdr:col>27</xdr:col>
      <xdr:colOff>314324</xdr:colOff>
      <xdr:row>75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FB3BBE-DED3-4B25-9F5A-23AB30D90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38CFEA-B031-455C-8119-F146CB21E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32</xdr:row>
      <xdr:rowOff>38100</xdr:rowOff>
    </xdr:from>
    <xdr:to>
      <xdr:col>23</xdr:col>
      <xdr:colOff>28575</xdr:colOff>
      <xdr:row>47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3FD64D-D5B7-410C-96E5-11830C118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48</xdr:row>
      <xdr:rowOff>19050</xdr:rowOff>
    </xdr:from>
    <xdr:to>
      <xdr:col>12</xdr:col>
      <xdr:colOff>581025</xdr:colOff>
      <xdr:row>64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C7ED19-23AA-49EE-B4AF-E87A6B9B8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58</xdr:row>
      <xdr:rowOff>47625</xdr:rowOff>
    </xdr:from>
    <xdr:to>
      <xdr:col>16</xdr:col>
      <xdr:colOff>523874</xdr:colOff>
      <xdr:row>79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FD8BF-9A7E-4965-B502-898D751B1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57149</xdr:colOff>
      <xdr:row>58</xdr:row>
      <xdr:rowOff>38099</xdr:rowOff>
    </xdr:from>
    <xdr:to>
      <xdr:col>27</xdr:col>
      <xdr:colOff>295274</xdr:colOff>
      <xdr:row>78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E58DC5-7FE5-4D20-9258-9AF11743F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FFEA7-8D70-4B2D-A6EB-71673E75C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32</xdr:row>
      <xdr:rowOff>38100</xdr:rowOff>
    </xdr:from>
    <xdr:to>
      <xdr:col>23</xdr:col>
      <xdr:colOff>28575</xdr:colOff>
      <xdr:row>47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1C4551-6D59-43A3-8AD7-91C0A83FC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48</xdr:row>
      <xdr:rowOff>19050</xdr:rowOff>
    </xdr:from>
    <xdr:to>
      <xdr:col>12</xdr:col>
      <xdr:colOff>581025</xdr:colOff>
      <xdr:row>64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5E9B87-F042-4019-B282-E53CE09A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56</xdr:row>
      <xdr:rowOff>114300</xdr:rowOff>
    </xdr:from>
    <xdr:to>
      <xdr:col>16</xdr:col>
      <xdr:colOff>581024</xdr:colOff>
      <xdr:row>77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13905-0AE9-4AB6-8313-8615668ED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85724</xdr:colOff>
      <xdr:row>55</xdr:row>
      <xdr:rowOff>142874</xdr:rowOff>
    </xdr:from>
    <xdr:to>
      <xdr:col>27</xdr:col>
      <xdr:colOff>323849</xdr:colOff>
      <xdr:row>76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2D39AE-88D4-4ACA-90A4-A04ABBE3D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32</xdr:row>
      <xdr:rowOff>114300</xdr:rowOff>
    </xdr:from>
    <xdr:to>
      <xdr:col>13</xdr:col>
      <xdr:colOff>57150</xdr:colOff>
      <xdr:row>47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250662-4B58-4929-AEFC-B304B5A19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32</xdr:row>
      <xdr:rowOff>38100</xdr:rowOff>
    </xdr:from>
    <xdr:to>
      <xdr:col>23</xdr:col>
      <xdr:colOff>28575</xdr:colOff>
      <xdr:row>47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258E27-628D-47C0-A61A-9D93A7CDD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48</xdr:row>
      <xdr:rowOff>19050</xdr:rowOff>
    </xdr:from>
    <xdr:to>
      <xdr:col>12</xdr:col>
      <xdr:colOff>581025</xdr:colOff>
      <xdr:row>64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9DAEEE-C94C-4F20-AA6A-18B7F855C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71</xdr:row>
      <xdr:rowOff>19050</xdr:rowOff>
    </xdr:from>
    <xdr:to>
      <xdr:col>16</xdr:col>
      <xdr:colOff>438149</xdr:colOff>
      <xdr:row>92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7302F-12BD-4E02-AFEB-3BD8C0390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57149</xdr:colOff>
      <xdr:row>71</xdr:row>
      <xdr:rowOff>66674</xdr:rowOff>
    </xdr:from>
    <xdr:to>
      <xdr:col>27</xdr:col>
      <xdr:colOff>295274</xdr:colOff>
      <xdr:row>92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7F8BC8-1AFF-4D42-9115-C47679087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114300</xdr:colOff>
      <xdr:row>29</xdr:row>
      <xdr:rowOff>47625</xdr:rowOff>
    </xdr:from>
    <xdr:to>
      <xdr:col>12</xdr:col>
      <xdr:colOff>514350</xdr:colOff>
      <xdr:row>44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DED0F0-20F5-40A1-B791-A96865095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142875</xdr:colOff>
      <xdr:row>28</xdr:row>
      <xdr:rowOff>180975</xdr:rowOff>
    </xdr:from>
    <xdr:to>
      <xdr:col>22</xdr:col>
      <xdr:colOff>542925</xdr:colOff>
      <xdr:row>44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B355F6-C34B-4668-932D-768D62388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48</xdr:row>
      <xdr:rowOff>19050</xdr:rowOff>
    </xdr:from>
    <xdr:to>
      <xdr:col>12</xdr:col>
      <xdr:colOff>581025</xdr:colOff>
      <xdr:row>64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7F462A-B5D4-4403-8230-ADB68C314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OROJENI\FLUENT\BOCK\Final%20Results%20150,000%20particles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SURE-FLOW CURVE"/>
      <sheetName val="PARTICLE DEPOSITION 15LPM"/>
      <sheetName val="PARTICLE DEPOSITION 30LPM"/>
      <sheetName val="PARTICLE DEPOSITION 45LPM"/>
      <sheetName val="PARTICLE DEPOSITION 60LPM"/>
      <sheetName val="SUMMARY LAMINAR DATA"/>
      <sheetName val="EXPERIMENTAL 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X3">
            <v>10</v>
          </cell>
        </row>
        <row r="12">
          <cell r="AQ12">
            <v>0</v>
          </cell>
          <cell r="AR12">
            <v>0.13650396819628846</v>
          </cell>
        </row>
        <row r="18">
          <cell r="AQ18">
            <v>0.01</v>
          </cell>
          <cell r="AR18">
            <v>8.3864970836060801E-2</v>
          </cell>
        </row>
        <row r="24">
          <cell r="AQ24">
            <v>3.4641016151377567E-2</v>
          </cell>
          <cell r="AR24">
            <v>5.5075705472861516E-2</v>
          </cell>
        </row>
        <row r="30">
          <cell r="AQ30">
            <v>6.6583281184793952E-2</v>
          </cell>
          <cell r="AR30">
            <v>5.5677643628300889E-2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822D-7534-4083-92B6-32C9E291E983}">
  <sheetPr>
    <tabColor rgb="FF92D050"/>
  </sheetPr>
  <dimension ref="A1:AE37"/>
  <sheetViews>
    <sheetView topLeftCell="L1" workbookViewId="0">
      <selection activeCell="X45" sqref="X45"/>
    </sheetView>
  </sheetViews>
  <sheetFormatPr defaultRowHeight="15"/>
  <cols>
    <col min="7" max="7" width="9.140625" style="4"/>
    <col min="24" max="24" width="11" customWidth="1"/>
    <col min="25" max="25" width="16.140625" customWidth="1"/>
    <col min="26" max="26" width="14.5703125" customWidth="1"/>
  </cols>
  <sheetData>
    <row r="1" spans="1:31">
      <c r="A1" s="8" t="s">
        <v>51</v>
      </c>
      <c r="B1" s="9"/>
      <c r="C1" s="10" t="s">
        <v>52</v>
      </c>
      <c r="D1" s="10" t="s">
        <v>52</v>
      </c>
      <c r="E1" s="10" t="s">
        <v>52</v>
      </c>
      <c r="F1" s="10" t="s">
        <v>52</v>
      </c>
      <c r="G1" s="10"/>
      <c r="H1" s="4"/>
      <c r="I1" s="8" t="s">
        <v>51</v>
      </c>
      <c r="J1" s="9"/>
      <c r="K1" s="10" t="s">
        <v>53</v>
      </c>
      <c r="L1" s="10" t="s">
        <v>53</v>
      </c>
      <c r="M1" s="10" t="s">
        <v>53</v>
      </c>
      <c r="N1" s="10" t="s">
        <v>53</v>
      </c>
      <c r="O1" s="4"/>
      <c r="P1" s="8" t="s">
        <v>51</v>
      </c>
      <c r="Q1" s="9"/>
      <c r="R1" s="10" t="s">
        <v>54</v>
      </c>
      <c r="S1" s="10" t="s">
        <v>54</v>
      </c>
      <c r="T1" s="10" t="s">
        <v>54</v>
      </c>
      <c r="U1" s="10" t="s">
        <v>54</v>
      </c>
      <c r="X1" s="9" t="s">
        <v>109</v>
      </c>
      <c r="Y1" s="10" t="s">
        <v>110</v>
      </c>
      <c r="Z1" s="10" t="s">
        <v>110</v>
      </c>
      <c r="AA1" s="9"/>
      <c r="AB1" s="9" t="s">
        <v>109</v>
      </c>
      <c r="AC1" s="5" t="s">
        <v>111</v>
      </c>
      <c r="AD1" s="5" t="s">
        <v>111</v>
      </c>
      <c r="AE1" s="9"/>
    </row>
    <row r="2" spans="1:31">
      <c r="A2" s="9"/>
      <c r="B2" s="9"/>
      <c r="C2" s="10" t="s">
        <v>55</v>
      </c>
      <c r="D2" s="10" t="s">
        <v>55</v>
      </c>
      <c r="E2" s="10" t="s">
        <v>55</v>
      </c>
      <c r="F2" s="10" t="s">
        <v>55</v>
      </c>
      <c r="G2" s="10"/>
      <c r="H2" s="9"/>
      <c r="I2" s="9"/>
      <c r="J2" s="9"/>
      <c r="K2" s="10" t="s">
        <v>55</v>
      </c>
      <c r="L2" s="10" t="s">
        <v>55</v>
      </c>
      <c r="M2" s="10" t="s">
        <v>55</v>
      </c>
      <c r="N2" s="10" t="s">
        <v>55</v>
      </c>
      <c r="O2" s="9"/>
      <c r="P2" s="9"/>
      <c r="Q2" s="9"/>
      <c r="R2" s="10" t="s">
        <v>55</v>
      </c>
      <c r="S2" s="10" t="s">
        <v>55</v>
      </c>
      <c r="T2" s="10" t="s">
        <v>55</v>
      </c>
      <c r="U2" s="10" t="s">
        <v>55</v>
      </c>
      <c r="X2" s="9"/>
      <c r="Y2" s="10" t="s">
        <v>112</v>
      </c>
      <c r="Z2" s="10" t="s">
        <v>113</v>
      </c>
      <c r="AA2" s="9"/>
      <c r="AB2" s="9" t="s">
        <v>107</v>
      </c>
      <c r="AC2" s="5" t="s">
        <v>112</v>
      </c>
      <c r="AD2" s="5" t="s">
        <v>113</v>
      </c>
      <c r="AE2" s="9"/>
    </row>
    <row r="3" spans="1:31">
      <c r="A3" s="9"/>
      <c r="B3" s="9"/>
      <c r="C3" s="10"/>
      <c r="D3" s="10"/>
      <c r="E3" s="10"/>
      <c r="F3" s="10"/>
      <c r="G3" s="10"/>
      <c r="H3" s="4"/>
      <c r="I3" s="9"/>
      <c r="J3" s="9"/>
      <c r="K3" s="10"/>
      <c r="L3" s="10"/>
      <c r="M3" s="10"/>
      <c r="N3" s="10"/>
      <c r="O3" s="4"/>
      <c r="P3" s="9"/>
      <c r="Q3" s="9"/>
      <c r="R3" s="10"/>
      <c r="S3" s="10"/>
      <c r="T3" s="10"/>
      <c r="U3" s="10"/>
      <c r="X3" s="9" t="s">
        <v>114</v>
      </c>
      <c r="Y3" s="10">
        <v>0.01</v>
      </c>
      <c r="Z3" s="10">
        <v>0.09</v>
      </c>
      <c r="AA3" s="9"/>
      <c r="AB3" s="9">
        <v>4</v>
      </c>
      <c r="AC3" s="5" t="e">
        <f>(#REF!)</f>
        <v>#REF!</v>
      </c>
      <c r="AD3" s="5" t="e">
        <f>(SUM(#REF!))</f>
        <v>#REF!</v>
      </c>
      <c r="AE3" s="9"/>
    </row>
    <row r="4" spans="1:31">
      <c r="A4" s="9" t="s">
        <v>56</v>
      </c>
      <c r="B4" s="9"/>
      <c r="C4" s="10" t="s">
        <v>57</v>
      </c>
      <c r="D4" s="10" t="s">
        <v>58</v>
      </c>
      <c r="E4" s="10" t="s">
        <v>59</v>
      </c>
      <c r="F4" s="10" t="s">
        <v>60</v>
      </c>
      <c r="G4" s="10" t="s">
        <v>75</v>
      </c>
      <c r="H4" s="4"/>
      <c r="I4" s="9" t="s">
        <v>56</v>
      </c>
      <c r="J4" s="9"/>
      <c r="K4" s="10" t="s">
        <v>57</v>
      </c>
      <c r="L4" s="10" t="s">
        <v>58</v>
      </c>
      <c r="M4" s="10" t="s">
        <v>59</v>
      </c>
      <c r="N4" s="10" t="s">
        <v>60</v>
      </c>
      <c r="O4" s="4"/>
      <c r="P4" s="9" t="s">
        <v>56</v>
      </c>
      <c r="Q4" s="9"/>
      <c r="R4" s="10" t="s">
        <v>57</v>
      </c>
      <c r="S4" s="10" t="s">
        <v>58</v>
      </c>
      <c r="T4" s="10" t="s">
        <v>59</v>
      </c>
      <c r="U4" s="10" t="s">
        <v>60</v>
      </c>
      <c r="X4" s="9" t="s">
        <v>115</v>
      </c>
      <c r="Y4" s="10">
        <v>0.01</v>
      </c>
      <c r="Z4" s="10">
        <v>0.1</v>
      </c>
      <c r="AA4" s="9"/>
      <c r="AB4" s="9">
        <v>5</v>
      </c>
      <c r="AC4" s="5" t="e">
        <f>(#REF!)</f>
        <v>#REF!</v>
      </c>
      <c r="AD4" s="5" t="e">
        <f>(SUM(#REF!))</f>
        <v>#REF!</v>
      </c>
      <c r="AE4" s="9"/>
    </row>
    <row r="5" spans="1:31">
      <c r="A5" s="9" t="s">
        <v>61</v>
      </c>
      <c r="B5" s="9" t="s">
        <v>62</v>
      </c>
      <c r="C5" s="10">
        <v>0.39</v>
      </c>
      <c r="D5" s="10">
        <v>0.22</v>
      </c>
      <c r="E5" s="10">
        <v>0.47</v>
      </c>
      <c r="F5" s="10">
        <v>0.15</v>
      </c>
      <c r="G5" s="10">
        <f>SUM(C5:F5)</f>
        <v>1.23</v>
      </c>
      <c r="H5" s="4"/>
      <c r="I5" s="9" t="s">
        <v>61</v>
      </c>
      <c r="J5" s="9" t="s">
        <v>62</v>
      </c>
      <c r="K5" s="10">
        <v>2.86</v>
      </c>
      <c r="L5" s="10">
        <v>2.14</v>
      </c>
      <c r="M5" s="10">
        <v>5.71</v>
      </c>
      <c r="N5" s="10">
        <v>1.1000000000000001</v>
      </c>
      <c r="O5" s="4"/>
      <c r="P5" s="9" t="s">
        <v>61</v>
      </c>
      <c r="Q5" s="9" t="s">
        <v>62</v>
      </c>
      <c r="R5" s="10">
        <v>24.32</v>
      </c>
      <c r="S5" s="10">
        <v>10.68</v>
      </c>
      <c r="T5" s="10">
        <v>20.96</v>
      </c>
      <c r="U5" s="10">
        <v>6.23</v>
      </c>
      <c r="X5" s="9" t="s">
        <v>116</v>
      </c>
      <c r="Y5" s="10">
        <v>0.06</v>
      </c>
      <c r="Z5" s="10">
        <v>0.42</v>
      </c>
      <c r="AA5" s="9"/>
      <c r="AB5" s="9">
        <v>8</v>
      </c>
      <c r="AC5" s="5" t="e">
        <f>(#REF!)</f>
        <v>#REF!</v>
      </c>
      <c r="AD5" s="5" t="e">
        <f>(SUM(#REF!))</f>
        <v>#REF!</v>
      </c>
      <c r="AE5" s="9"/>
    </row>
    <row r="6" spans="1:31">
      <c r="A6" s="9"/>
      <c r="B6" s="9" t="s">
        <v>63</v>
      </c>
      <c r="C6" s="10">
        <v>0.04</v>
      </c>
      <c r="D6" s="10">
        <v>0.01</v>
      </c>
      <c r="E6" s="10">
        <v>0.06</v>
      </c>
      <c r="F6" s="10">
        <v>0.01</v>
      </c>
      <c r="G6" s="10">
        <v>0.12</v>
      </c>
      <c r="H6" s="4"/>
      <c r="I6" s="9"/>
      <c r="J6" s="9" t="s">
        <v>63</v>
      </c>
      <c r="K6" s="10">
        <v>0.5</v>
      </c>
      <c r="L6" s="10">
        <v>0.66</v>
      </c>
      <c r="M6" s="10">
        <v>1.47</v>
      </c>
      <c r="N6" s="10">
        <v>0.34</v>
      </c>
      <c r="O6" s="4"/>
      <c r="P6" s="9"/>
      <c r="Q6" s="9" t="s">
        <v>63</v>
      </c>
      <c r="R6" s="10">
        <v>0.31</v>
      </c>
      <c r="S6" s="10">
        <v>2.68</v>
      </c>
      <c r="T6" s="10">
        <v>0.82</v>
      </c>
      <c r="U6" s="10">
        <v>0.74</v>
      </c>
      <c r="X6" s="9" t="s">
        <v>117</v>
      </c>
      <c r="Y6" s="10">
        <v>0.09</v>
      </c>
      <c r="Z6" s="10">
        <v>0.36</v>
      </c>
      <c r="AA6" s="9"/>
      <c r="AB6" s="9">
        <v>10</v>
      </c>
      <c r="AC6" s="5" t="e">
        <f>(#REF!)</f>
        <v>#REF!</v>
      </c>
      <c r="AD6" s="5" t="e">
        <f>(SUM(#REF!))</f>
        <v>#REF!</v>
      </c>
      <c r="AE6" s="9"/>
    </row>
    <row r="7" spans="1:31">
      <c r="A7" s="9" t="s">
        <v>64</v>
      </c>
      <c r="B7" s="9" t="s">
        <v>62</v>
      </c>
      <c r="C7" s="10">
        <v>0.56000000000000005</v>
      </c>
      <c r="D7" s="10">
        <v>0.62</v>
      </c>
      <c r="E7" s="10">
        <v>0.38</v>
      </c>
      <c r="F7" s="10">
        <v>0.17</v>
      </c>
      <c r="G7" s="10">
        <f>SUM(C7:F7)</f>
        <v>1.73</v>
      </c>
      <c r="H7" s="4"/>
      <c r="I7" s="9" t="s">
        <v>64</v>
      </c>
      <c r="J7" s="9" t="s">
        <v>62</v>
      </c>
      <c r="K7" s="10">
        <v>11.58</v>
      </c>
      <c r="L7" s="10">
        <v>11.68</v>
      </c>
      <c r="M7" s="10">
        <v>10.06</v>
      </c>
      <c r="N7" s="10">
        <v>1.33</v>
      </c>
      <c r="O7" s="4"/>
      <c r="P7" s="9" t="s">
        <v>64</v>
      </c>
      <c r="Q7" s="9" t="s">
        <v>62</v>
      </c>
      <c r="R7" s="10">
        <v>25.64</v>
      </c>
      <c r="S7" s="10">
        <v>15.49</v>
      </c>
      <c r="T7" s="10">
        <v>18.02</v>
      </c>
      <c r="U7" s="10">
        <v>2.9</v>
      </c>
      <c r="X7" s="9"/>
      <c r="Y7" s="10"/>
      <c r="Z7" s="10"/>
      <c r="AA7" s="9"/>
      <c r="AB7" s="9"/>
      <c r="AC7" s="5"/>
      <c r="AD7" s="5"/>
      <c r="AE7" s="9"/>
    </row>
    <row r="8" spans="1:31">
      <c r="A8" s="9"/>
      <c r="B8" s="9" t="s">
        <v>63</v>
      </c>
      <c r="C8" s="10">
        <v>0.12</v>
      </c>
      <c r="D8" s="10">
        <v>7.0000000000000007E-2</v>
      </c>
      <c r="E8" s="10">
        <v>7.0000000000000007E-2</v>
      </c>
      <c r="F8" s="10">
        <v>0.06</v>
      </c>
      <c r="G8" s="10">
        <v>0.36</v>
      </c>
      <c r="H8" s="4"/>
      <c r="I8" s="9"/>
      <c r="J8" s="9" t="s">
        <v>63</v>
      </c>
      <c r="K8" s="10">
        <v>2.31</v>
      </c>
      <c r="L8" s="10">
        <v>1.39</v>
      </c>
      <c r="M8" s="10">
        <v>2.4700000000000002</v>
      </c>
      <c r="N8" s="10">
        <v>0.32</v>
      </c>
      <c r="O8" s="4"/>
      <c r="P8" s="9"/>
      <c r="Q8" s="9" t="s">
        <v>63</v>
      </c>
      <c r="R8" s="10">
        <v>6.66</v>
      </c>
      <c r="S8" s="10">
        <v>1.77</v>
      </c>
      <c r="T8" s="10">
        <v>7.59</v>
      </c>
      <c r="U8" s="10">
        <v>2.25</v>
      </c>
      <c r="X8" s="9" t="s">
        <v>114</v>
      </c>
      <c r="Y8" s="10">
        <v>0.01</v>
      </c>
      <c r="Z8" s="10">
        <v>0</v>
      </c>
      <c r="AA8" s="9"/>
      <c r="AB8" s="8" t="s">
        <v>125</v>
      </c>
      <c r="AC8" s="5"/>
      <c r="AD8" s="5"/>
      <c r="AE8" s="9"/>
    </row>
    <row r="9" spans="1:31">
      <c r="A9" s="9" t="s">
        <v>65</v>
      </c>
      <c r="B9" s="9" t="s">
        <v>62</v>
      </c>
      <c r="C9" s="10" t="s">
        <v>66</v>
      </c>
      <c r="D9" s="10" t="s">
        <v>66</v>
      </c>
      <c r="E9" s="10" t="s">
        <v>66</v>
      </c>
      <c r="F9" s="10" t="s">
        <v>66</v>
      </c>
      <c r="G9" s="10"/>
      <c r="H9" s="4"/>
      <c r="I9" s="9" t="s">
        <v>65</v>
      </c>
      <c r="J9" s="9" t="s">
        <v>62</v>
      </c>
      <c r="K9" s="10">
        <v>0.93</v>
      </c>
      <c r="L9" s="10">
        <v>0.3</v>
      </c>
      <c r="M9" s="10">
        <v>0.33</v>
      </c>
      <c r="N9" s="10">
        <v>0.33</v>
      </c>
      <c r="O9" s="4"/>
      <c r="P9" s="9" t="s">
        <v>65</v>
      </c>
      <c r="Q9" s="9" t="s">
        <v>62</v>
      </c>
      <c r="R9" s="10">
        <v>0.66</v>
      </c>
      <c r="S9" s="10">
        <v>0.87</v>
      </c>
      <c r="T9" s="10">
        <v>1.73</v>
      </c>
      <c r="U9" s="10">
        <v>2.98</v>
      </c>
      <c r="X9" s="9"/>
      <c r="Y9" s="10">
        <v>0.01</v>
      </c>
      <c r="Z9" s="10">
        <v>0.03</v>
      </c>
      <c r="AA9" s="9"/>
      <c r="AB9" s="9"/>
      <c r="AC9" s="5"/>
      <c r="AD9" s="5"/>
      <c r="AE9" s="9"/>
    </row>
    <row r="10" spans="1:31">
      <c r="A10" s="9"/>
      <c r="B10" s="9" t="s">
        <v>63</v>
      </c>
      <c r="C10" s="10" t="s">
        <v>66</v>
      </c>
      <c r="D10" s="10" t="s">
        <v>66</v>
      </c>
      <c r="E10" s="10" t="s">
        <v>66</v>
      </c>
      <c r="F10" s="10" t="s">
        <v>66</v>
      </c>
      <c r="G10" s="10"/>
      <c r="H10" s="4"/>
      <c r="I10" s="9"/>
      <c r="J10" s="9" t="s">
        <v>63</v>
      </c>
      <c r="K10" s="10">
        <v>0.31</v>
      </c>
      <c r="L10" s="10">
        <v>0.08</v>
      </c>
      <c r="M10" s="10">
        <v>0.02</v>
      </c>
      <c r="N10" s="10">
        <v>0.1</v>
      </c>
      <c r="O10" s="4"/>
      <c r="P10" s="9"/>
      <c r="Q10" s="9" t="s">
        <v>63</v>
      </c>
      <c r="R10" s="10">
        <v>0.72</v>
      </c>
      <c r="S10" s="10">
        <v>0.65</v>
      </c>
      <c r="T10" s="10">
        <v>0.15</v>
      </c>
      <c r="U10" s="10">
        <v>0.18</v>
      </c>
      <c r="X10" s="9"/>
      <c r="Y10" s="10">
        <v>0.01</v>
      </c>
      <c r="Z10" s="10">
        <v>0.25</v>
      </c>
      <c r="AA10" s="9"/>
      <c r="AB10" s="13" t="s">
        <v>118</v>
      </c>
      <c r="AC10" s="5"/>
      <c r="AD10" s="5"/>
      <c r="AE10" s="9"/>
    </row>
    <row r="11" spans="1:31">
      <c r="A11" s="9" t="s">
        <v>67</v>
      </c>
      <c r="B11" s="9" t="s">
        <v>62</v>
      </c>
      <c r="C11" s="10">
        <v>0.86</v>
      </c>
      <c r="D11" s="10">
        <v>0.27</v>
      </c>
      <c r="E11" s="10">
        <v>0.2</v>
      </c>
      <c r="F11" s="10">
        <v>0.21</v>
      </c>
      <c r="G11" s="10">
        <f>SUM(C11:F11)</f>
        <v>1.5399999999999998</v>
      </c>
      <c r="H11" s="4"/>
      <c r="I11" s="9" t="s">
        <v>67</v>
      </c>
      <c r="J11" s="9" t="s">
        <v>62</v>
      </c>
      <c r="K11" s="10">
        <v>5.16</v>
      </c>
      <c r="L11" s="10">
        <v>1.71</v>
      </c>
      <c r="M11" s="10">
        <v>0.52</v>
      </c>
      <c r="N11" s="10">
        <v>0.47</v>
      </c>
      <c r="O11" s="4"/>
      <c r="P11" s="9" t="s">
        <v>67</v>
      </c>
      <c r="Q11" s="9" t="s">
        <v>62</v>
      </c>
      <c r="R11" s="10">
        <v>14.57</v>
      </c>
      <c r="S11" s="10">
        <v>5.35</v>
      </c>
      <c r="T11" s="10">
        <v>0.53</v>
      </c>
      <c r="U11" s="10">
        <v>0.5</v>
      </c>
      <c r="X11" s="9" t="s">
        <v>62</v>
      </c>
      <c r="Y11" s="10">
        <f>AVERAGE(Y8:Y10)</f>
        <v>0.01</v>
      </c>
      <c r="Z11" s="10">
        <f>AVERAGE(Z8:Z10)</f>
        <v>9.3333333333333338E-2</v>
      </c>
      <c r="AA11" s="9"/>
      <c r="AB11" s="13" t="s">
        <v>119</v>
      </c>
      <c r="AC11" s="5"/>
      <c r="AD11" s="5"/>
      <c r="AE11" s="9"/>
    </row>
    <row r="12" spans="1:31">
      <c r="A12" s="9"/>
      <c r="B12" s="9" t="s">
        <v>63</v>
      </c>
      <c r="C12" s="10">
        <v>0.28000000000000003</v>
      </c>
      <c r="D12" s="10">
        <v>0.14000000000000001</v>
      </c>
      <c r="E12" s="10">
        <v>7.0000000000000007E-2</v>
      </c>
      <c r="F12" s="10">
        <v>0.04</v>
      </c>
      <c r="G12" s="10">
        <v>0.52</v>
      </c>
      <c r="H12" s="4"/>
      <c r="I12" s="9"/>
      <c r="J12" s="9" t="s">
        <v>63</v>
      </c>
      <c r="K12" s="10">
        <v>0.32</v>
      </c>
      <c r="L12" s="10">
        <v>0.15</v>
      </c>
      <c r="M12" s="10">
        <v>0.1</v>
      </c>
      <c r="N12" s="10">
        <v>0.03</v>
      </c>
      <c r="O12" s="4"/>
      <c r="P12" s="9"/>
      <c r="Q12" s="9" t="s">
        <v>63</v>
      </c>
      <c r="R12" s="10">
        <v>1.9</v>
      </c>
      <c r="S12" s="10">
        <v>0.42</v>
      </c>
      <c r="T12" s="10">
        <v>0.16</v>
      </c>
      <c r="U12" s="10">
        <v>0.24</v>
      </c>
      <c r="X12" s="9" t="s">
        <v>120</v>
      </c>
      <c r="Y12" s="10">
        <f>STDEV(Y8:Y10)</f>
        <v>0</v>
      </c>
      <c r="Z12" s="10">
        <f>STDEV(Z8:Z10)</f>
        <v>0.13650396819628846</v>
      </c>
      <c r="AA12" s="9"/>
      <c r="AB12" s="9"/>
      <c r="AC12" s="5"/>
      <c r="AD12" s="5"/>
      <c r="AE12" s="9"/>
    </row>
    <row r="13" spans="1:31">
      <c r="A13" s="9" t="s">
        <v>68</v>
      </c>
      <c r="B13" s="9" t="s">
        <v>62</v>
      </c>
      <c r="C13" s="10">
        <v>0.49</v>
      </c>
      <c r="D13" s="10">
        <v>0.67</v>
      </c>
      <c r="E13" s="10">
        <v>0.33</v>
      </c>
      <c r="F13" s="10">
        <v>0.13</v>
      </c>
      <c r="G13" s="10">
        <f>SUM(C13:F13)</f>
        <v>1.62</v>
      </c>
      <c r="H13" s="4"/>
      <c r="I13" s="9" t="s">
        <v>68</v>
      </c>
      <c r="J13" s="9" t="s">
        <v>62</v>
      </c>
      <c r="K13" s="10">
        <v>1.31</v>
      </c>
      <c r="L13" s="10">
        <v>1.85</v>
      </c>
      <c r="M13" s="10">
        <v>1.49</v>
      </c>
      <c r="N13" s="10">
        <v>0.63</v>
      </c>
      <c r="O13" s="4"/>
      <c r="P13" s="9" t="s">
        <v>68</v>
      </c>
      <c r="Q13" s="9" t="s">
        <v>62</v>
      </c>
      <c r="R13" s="10">
        <v>2.46</v>
      </c>
      <c r="S13" s="10">
        <v>6.09</v>
      </c>
      <c r="T13" s="10">
        <v>3.99</v>
      </c>
      <c r="U13" s="10">
        <v>1.44</v>
      </c>
      <c r="X13" s="9"/>
      <c r="Y13" s="10"/>
      <c r="Z13" s="10"/>
      <c r="AA13" s="9"/>
      <c r="AB13" s="9"/>
      <c r="AC13" s="5"/>
      <c r="AD13" s="5"/>
      <c r="AE13" s="9"/>
    </row>
    <row r="14" spans="1:31">
      <c r="A14" s="9"/>
      <c r="B14" s="9" t="s">
        <v>63</v>
      </c>
      <c r="C14" s="10" t="s">
        <v>66</v>
      </c>
      <c r="D14" s="10" t="s">
        <v>66</v>
      </c>
      <c r="E14" s="10" t="s">
        <v>66</v>
      </c>
      <c r="F14" s="10" t="s">
        <v>66</v>
      </c>
      <c r="G14" s="10"/>
      <c r="H14" s="4"/>
      <c r="I14" s="9"/>
      <c r="J14" s="9" t="s">
        <v>63</v>
      </c>
      <c r="K14" s="10" t="s">
        <v>66</v>
      </c>
      <c r="L14" s="10" t="s">
        <v>66</v>
      </c>
      <c r="M14" s="10" t="s">
        <v>66</v>
      </c>
      <c r="N14" s="10" t="s">
        <v>66</v>
      </c>
      <c r="O14" s="4"/>
      <c r="P14" s="9"/>
      <c r="Q14" s="9" t="s">
        <v>63</v>
      </c>
      <c r="R14" s="10" t="s">
        <v>66</v>
      </c>
      <c r="S14" s="10" t="s">
        <v>66</v>
      </c>
      <c r="T14" s="10" t="s">
        <v>66</v>
      </c>
      <c r="U14" s="10" t="s">
        <v>66</v>
      </c>
      <c r="X14" s="9" t="s">
        <v>115</v>
      </c>
      <c r="Y14" s="10">
        <v>0.01</v>
      </c>
      <c r="Z14" s="10">
        <v>0.14000000000000001</v>
      </c>
      <c r="AA14" s="9"/>
      <c r="AB14" s="9"/>
      <c r="AC14" s="5"/>
      <c r="AD14" s="5"/>
      <c r="AE14" s="9"/>
    </row>
    <row r="15" spans="1:31">
      <c r="A15" s="9" t="s">
        <v>69</v>
      </c>
      <c r="B15" s="9" t="s">
        <v>62</v>
      </c>
      <c r="C15" s="10" t="s">
        <v>66</v>
      </c>
      <c r="D15" s="10" t="s">
        <v>66</v>
      </c>
      <c r="E15" s="10" t="s">
        <v>66</v>
      </c>
      <c r="F15" s="10" t="s">
        <v>66</v>
      </c>
      <c r="G15" s="10"/>
      <c r="H15" s="4"/>
      <c r="I15" s="9" t="s">
        <v>69</v>
      </c>
      <c r="J15" s="9" t="s">
        <v>62</v>
      </c>
      <c r="K15" s="10">
        <v>1.06</v>
      </c>
      <c r="L15" s="10">
        <v>0.39</v>
      </c>
      <c r="M15" s="10">
        <v>0.4</v>
      </c>
      <c r="N15" s="10">
        <v>0.42</v>
      </c>
      <c r="O15" s="4"/>
      <c r="P15" s="9" t="s">
        <v>69</v>
      </c>
      <c r="Q15" s="9" t="s">
        <v>62</v>
      </c>
      <c r="R15" s="10">
        <v>1.77</v>
      </c>
      <c r="S15" s="10">
        <v>0.79</v>
      </c>
      <c r="T15" s="10">
        <v>1.48</v>
      </c>
      <c r="U15" s="10">
        <v>1.1100000000000001</v>
      </c>
      <c r="X15" s="9"/>
      <c r="Y15" s="10">
        <v>0.02</v>
      </c>
      <c r="Z15" s="10">
        <v>0.15</v>
      </c>
      <c r="AA15" s="9"/>
      <c r="AB15" s="9"/>
      <c r="AC15" s="5"/>
      <c r="AD15" s="5"/>
      <c r="AE15" s="9"/>
    </row>
    <row r="16" spans="1:31">
      <c r="A16" s="9"/>
      <c r="B16" s="9" t="s">
        <v>63</v>
      </c>
      <c r="C16" s="10" t="s">
        <v>66</v>
      </c>
      <c r="D16" s="10" t="s">
        <v>66</v>
      </c>
      <c r="E16" s="10" t="s">
        <v>66</v>
      </c>
      <c r="F16" s="10" t="s">
        <v>66</v>
      </c>
      <c r="G16" s="10"/>
      <c r="H16" s="4"/>
      <c r="I16" s="9"/>
      <c r="J16" s="9" t="s">
        <v>63</v>
      </c>
      <c r="K16" s="10" t="s">
        <v>66</v>
      </c>
      <c r="L16" s="10" t="s">
        <v>66</v>
      </c>
      <c r="M16" s="10" t="s">
        <v>66</v>
      </c>
      <c r="N16" s="10" t="s">
        <v>66</v>
      </c>
      <c r="O16" s="4"/>
      <c r="P16" s="9"/>
      <c r="Q16" s="9" t="s">
        <v>63</v>
      </c>
      <c r="R16" s="10" t="s">
        <v>66</v>
      </c>
      <c r="S16" s="10" t="s">
        <v>66</v>
      </c>
      <c r="T16" s="10" t="s">
        <v>66</v>
      </c>
      <c r="U16" s="10" t="s">
        <v>66</v>
      </c>
      <c r="X16" s="9"/>
      <c r="Y16" s="10">
        <v>0</v>
      </c>
      <c r="Z16" s="10">
        <v>0</v>
      </c>
      <c r="AA16" s="9"/>
      <c r="AB16" s="9"/>
      <c r="AC16" s="5"/>
      <c r="AD16" s="5"/>
      <c r="AE16" s="9"/>
    </row>
    <row r="17" spans="1:31">
      <c r="A17" s="9" t="s">
        <v>70</v>
      </c>
      <c r="B17" s="9" t="s">
        <v>62</v>
      </c>
      <c r="C17" s="10" t="s">
        <v>66</v>
      </c>
      <c r="D17" s="10" t="s">
        <v>66</v>
      </c>
      <c r="E17" s="10" t="s">
        <v>66</v>
      </c>
      <c r="F17" s="10" t="s">
        <v>66</v>
      </c>
      <c r="G17" s="10"/>
      <c r="H17" s="4"/>
      <c r="I17" s="9" t="s">
        <v>70</v>
      </c>
      <c r="J17" s="9" t="s">
        <v>62</v>
      </c>
      <c r="K17" s="10">
        <v>0.11</v>
      </c>
      <c r="L17" s="10">
        <v>0.28000000000000003</v>
      </c>
      <c r="M17" s="10">
        <v>0.28999999999999998</v>
      </c>
      <c r="N17" s="10">
        <v>0.71</v>
      </c>
      <c r="O17" s="4"/>
      <c r="P17" s="9" t="s">
        <v>70</v>
      </c>
      <c r="Q17" s="9" t="s">
        <v>62</v>
      </c>
      <c r="R17" s="10">
        <v>0.13</v>
      </c>
      <c r="S17" s="10">
        <v>0.56999999999999995</v>
      </c>
      <c r="T17" s="10">
        <v>0.7</v>
      </c>
      <c r="U17" s="10">
        <v>1.56</v>
      </c>
      <c r="X17" s="9" t="s">
        <v>62</v>
      </c>
      <c r="Y17" s="10">
        <f>AVERAGE(Y14:Y16)</f>
        <v>0.01</v>
      </c>
      <c r="Z17" s="10">
        <f>AVERAGE(Z14:Z16)</f>
        <v>9.6666666666666679E-2</v>
      </c>
      <c r="AA17" s="9"/>
      <c r="AB17" s="9"/>
      <c r="AC17" s="5"/>
      <c r="AD17" s="5"/>
      <c r="AE17" s="9"/>
    </row>
    <row r="18" spans="1:31">
      <c r="A18" s="9"/>
      <c r="B18" s="9" t="s">
        <v>63</v>
      </c>
      <c r="C18" s="10" t="s">
        <v>66</v>
      </c>
      <c r="D18" s="10" t="s">
        <v>66</v>
      </c>
      <c r="E18" s="10" t="s">
        <v>66</v>
      </c>
      <c r="F18" s="10" t="s">
        <v>66</v>
      </c>
      <c r="G18" s="10"/>
      <c r="H18" s="4"/>
      <c r="I18" s="9"/>
      <c r="J18" s="9" t="s">
        <v>63</v>
      </c>
      <c r="K18" s="10" t="s">
        <v>66</v>
      </c>
      <c r="L18" s="10" t="s">
        <v>66</v>
      </c>
      <c r="M18" s="10" t="s">
        <v>66</v>
      </c>
      <c r="N18" s="10" t="s">
        <v>66</v>
      </c>
      <c r="O18" s="4"/>
      <c r="P18" s="9"/>
      <c r="Q18" s="9" t="s">
        <v>63</v>
      </c>
      <c r="R18" s="10" t="s">
        <v>66</v>
      </c>
      <c r="S18" s="10" t="s">
        <v>66</v>
      </c>
      <c r="T18" s="10" t="s">
        <v>66</v>
      </c>
      <c r="U18" s="10" t="s">
        <v>66</v>
      </c>
      <c r="X18" s="9" t="s">
        <v>120</v>
      </c>
      <c r="Y18" s="10">
        <f>STDEV(Y14:Y16)</f>
        <v>0.01</v>
      </c>
      <c r="Z18" s="10">
        <f>STDEV(Z14:Z16)</f>
        <v>8.3864970836060801E-2</v>
      </c>
      <c r="AA18" s="9"/>
      <c r="AB18" s="9"/>
      <c r="AC18" s="5"/>
      <c r="AD18" s="5"/>
      <c r="AE18" s="9"/>
    </row>
    <row r="19" spans="1:31">
      <c r="A19" s="9"/>
      <c r="B19" s="9"/>
      <c r="C19" s="10"/>
      <c r="D19" s="10"/>
      <c r="E19" s="10"/>
      <c r="F19" s="10"/>
      <c r="G19" s="10"/>
      <c r="H19" s="4"/>
      <c r="I19" s="9"/>
      <c r="J19" s="9"/>
      <c r="K19" s="10"/>
      <c r="L19" s="10"/>
      <c r="M19" s="10"/>
      <c r="N19" s="10"/>
      <c r="O19" s="4"/>
      <c r="P19" s="9"/>
      <c r="Q19" s="9"/>
      <c r="R19" s="10"/>
      <c r="S19" s="10"/>
      <c r="T19" s="10"/>
      <c r="U19" s="10"/>
      <c r="X19" s="9"/>
      <c r="Y19" s="10"/>
      <c r="Z19" s="10"/>
      <c r="AA19" s="9"/>
      <c r="AB19" s="9"/>
      <c r="AC19" s="5"/>
      <c r="AD19" s="5"/>
      <c r="AE19" s="9"/>
    </row>
    <row r="20" spans="1:31">
      <c r="A20" s="9" t="s">
        <v>76</v>
      </c>
      <c r="B20" s="10" t="s">
        <v>52</v>
      </c>
      <c r="C20" s="10" t="e">
        <f>100*(#REF!)</f>
        <v>#REF!</v>
      </c>
      <c r="D20" s="10" t="e">
        <f>100*(#REF!)</f>
        <v>#REF!</v>
      </c>
      <c r="E20" s="10" t="e">
        <f>100*(#REF!)</f>
        <v>#REF!</v>
      </c>
      <c r="F20" s="10" t="e">
        <f>100*(#REF!)</f>
        <v>#REF!</v>
      </c>
      <c r="G20" s="10" t="e">
        <f>100*(#REF!)</f>
        <v>#REF!</v>
      </c>
      <c r="H20" s="4"/>
      <c r="I20" s="9" t="s">
        <v>71</v>
      </c>
      <c r="J20" s="10" t="s">
        <v>53</v>
      </c>
      <c r="K20" s="10"/>
      <c r="L20" s="10"/>
      <c r="M20" s="10"/>
      <c r="N20" s="10"/>
      <c r="O20" s="4"/>
      <c r="P20" s="9" t="s">
        <v>71</v>
      </c>
      <c r="Q20" s="11" t="s">
        <v>72</v>
      </c>
      <c r="R20" s="10"/>
      <c r="S20" s="10"/>
      <c r="T20" s="10"/>
      <c r="U20" s="10"/>
      <c r="X20" s="9" t="s">
        <v>116</v>
      </c>
      <c r="Y20" s="10">
        <v>0.04</v>
      </c>
      <c r="Z20" s="10">
        <v>0.45</v>
      </c>
      <c r="AA20" s="9"/>
      <c r="AB20" s="9"/>
      <c r="AC20" s="5"/>
      <c r="AD20" s="5"/>
      <c r="AE20" s="9"/>
    </row>
    <row r="21" spans="1:31">
      <c r="X21" s="9"/>
      <c r="Y21" s="10">
        <v>0.04</v>
      </c>
      <c r="Z21" s="10">
        <v>0.36</v>
      </c>
      <c r="AA21" s="9"/>
      <c r="AB21" s="9"/>
      <c r="AC21" s="5"/>
      <c r="AD21" s="5"/>
      <c r="AE21" s="9"/>
    </row>
    <row r="22" spans="1:31">
      <c r="X22" s="9"/>
      <c r="Y22" s="10">
        <v>0.1</v>
      </c>
      <c r="Z22" s="10">
        <v>0.46</v>
      </c>
      <c r="AA22" s="9"/>
      <c r="AB22" s="9"/>
      <c r="AC22" s="5"/>
      <c r="AD22" s="5"/>
      <c r="AE22" s="9"/>
    </row>
    <row r="23" spans="1:31" s="4" customFormat="1">
      <c r="X23" s="9" t="s">
        <v>62</v>
      </c>
      <c r="Y23" s="10">
        <f>AVERAGE(Y20:Y22)</f>
        <v>0.06</v>
      </c>
      <c r="Z23" s="10">
        <f>AVERAGE(Z20:Z22)</f>
        <v>0.42333333333333334</v>
      </c>
      <c r="AA23" s="9"/>
      <c r="AB23" s="9"/>
      <c r="AC23" s="5"/>
      <c r="AD23" s="5"/>
      <c r="AE23" s="9"/>
    </row>
    <row r="24" spans="1:31" s="4" customFormat="1">
      <c r="X24" s="9" t="s">
        <v>120</v>
      </c>
      <c r="Y24" s="10">
        <f>STDEV(Y20:Y22)</f>
        <v>3.4641016151377567E-2</v>
      </c>
      <c r="Z24" s="10">
        <f>STDEV(Z20:Z22)</f>
        <v>5.5075705472861516E-2</v>
      </c>
      <c r="AA24" s="9"/>
      <c r="AB24" s="9"/>
      <c r="AC24" s="5"/>
      <c r="AD24" s="5"/>
      <c r="AE24" s="9"/>
    </row>
    <row r="25" spans="1:31" s="4" customFormat="1">
      <c r="X25" s="9"/>
      <c r="Y25" s="10"/>
      <c r="Z25" s="10"/>
      <c r="AA25" s="9"/>
      <c r="AB25" s="9"/>
      <c r="AC25" s="5"/>
      <c r="AD25" s="5"/>
      <c r="AE25" s="9"/>
    </row>
    <row r="26" spans="1:31">
      <c r="X26" s="9" t="s">
        <v>117</v>
      </c>
      <c r="Y26" s="10">
        <v>0.06</v>
      </c>
      <c r="Z26" s="10">
        <v>0.4</v>
      </c>
      <c r="AA26" s="9"/>
      <c r="AB26" s="9"/>
      <c r="AC26" s="5"/>
      <c r="AD26" s="5"/>
      <c r="AE26" s="9"/>
    </row>
    <row r="27" spans="1:31">
      <c r="A27" s="8" t="s">
        <v>27</v>
      </c>
      <c r="B27" s="8" t="s">
        <v>73</v>
      </c>
      <c r="C27" s="10"/>
      <c r="D27" s="10"/>
      <c r="E27" s="10"/>
      <c r="F27" s="10"/>
      <c r="G27" s="10"/>
      <c r="X27" s="9"/>
      <c r="Y27" s="10">
        <v>0.17</v>
      </c>
      <c r="Z27" s="10">
        <v>0.28999999999999998</v>
      </c>
      <c r="AA27" s="9"/>
      <c r="AB27" s="9"/>
      <c r="AC27" s="5"/>
      <c r="AD27" s="5"/>
      <c r="AE27" s="9"/>
    </row>
    <row r="28" spans="1:31">
      <c r="A28" s="9"/>
      <c r="B28" s="4" t="s">
        <v>74</v>
      </c>
      <c r="C28" s="10"/>
      <c r="D28" s="10"/>
      <c r="E28" s="10"/>
      <c r="F28" s="10"/>
      <c r="G28" s="10"/>
      <c r="X28" s="9"/>
      <c r="Y28" s="10">
        <v>0.05</v>
      </c>
      <c r="Z28" s="10">
        <v>0.36</v>
      </c>
      <c r="AA28" s="9"/>
      <c r="AB28" s="9"/>
      <c r="AC28" s="5"/>
      <c r="AD28" s="5"/>
      <c r="AE28" s="9"/>
    </row>
    <row r="29" spans="1:31">
      <c r="X29" s="9" t="s">
        <v>62</v>
      </c>
      <c r="Y29" s="10">
        <f>AVERAGE(Y26:Y28)</f>
        <v>9.3333333333333338E-2</v>
      </c>
      <c r="Z29" s="10">
        <f>AVERAGE(Z26:Z28)</f>
        <v>0.34999999999999992</v>
      </c>
      <c r="AA29" s="9"/>
      <c r="AB29" s="9"/>
      <c r="AC29" s="5"/>
      <c r="AD29" s="5"/>
      <c r="AE29" s="9"/>
    </row>
    <row r="30" spans="1:31">
      <c r="X30" s="9" t="s">
        <v>120</v>
      </c>
      <c r="Y30" s="10">
        <f>STDEV(Y26:Y28)</f>
        <v>6.6583281184793952E-2</v>
      </c>
      <c r="Z30" s="10">
        <f>STDEV(Z26:Z28)</f>
        <v>5.5677643628300889E-2</v>
      </c>
      <c r="AA30" s="9"/>
      <c r="AB30" s="9"/>
      <c r="AC30" s="5"/>
      <c r="AD30" s="5"/>
      <c r="AE30" s="9"/>
    </row>
    <row r="31" spans="1:31">
      <c r="X31" s="9"/>
      <c r="Y31" s="10"/>
      <c r="Z31" s="10"/>
      <c r="AA31" s="9"/>
      <c r="AB31" s="9"/>
      <c r="AC31" s="5"/>
      <c r="AD31" s="5"/>
      <c r="AE31" s="9"/>
    </row>
    <row r="32" spans="1:31">
      <c r="X32" s="9"/>
      <c r="Y32" s="10"/>
      <c r="Z32" s="10"/>
      <c r="AA32" s="9"/>
      <c r="AB32" s="9"/>
      <c r="AC32" s="5"/>
      <c r="AD32" s="5"/>
      <c r="AE32" s="9"/>
    </row>
    <row r="33" spans="24:31">
      <c r="X33" s="8" t="s">
        <v>27</v>
      </c>
      <c r="Y33" s="8" t="s">
        <v>121</v>
      </c>
      <c r="Z33" s="10"/>
      <c r="AA33" s="9"/>
      <c r="AB33" s="9"/>
      <c r="AC33" s="5"/>
      <c r="AD33" s="5"/>
      <c r="AE33" s="9"/>
    </row>
    <row r="34" spans="24:31">
      <c r="X34" s="9"/>
      <c r="Y34" s="4" t="s">
        <v>122</v>
      </c>
      <c r="Z34" s="10"/>
      <c r="AA34" s="9"/>
      <c r="AB34" s="9"/>
      <c r="AC34" s="5"/>
      <c r="AD34" s="5"/>
      <c r="AE34" s="9"/>
    </row>
    <row r="35" spans="24:31">
      <c r="X35" s="9"/>
      <c r="Y35" s="10"/>
      <c r="Z35" s="10"/>
      <c r="AA35" s="9"/>
      <c r="AB35" s="9"/>
      <c r="AC35" s="5"/>
      <c r="AD35" s="5"/>
      <c r="AE35" s="9"/>
    </row>
    <row r="36" spans="24:31">
      <c r="X36" s="8" t="s">
        <v>123</v>
      </c>
      <c r="Y36" s="10"/>
      <c r="Z36" s="10"/>
      <c r="AA36" s="9"/>
      <c r="AB36" s="9"/>
      <c r="AC36" s="5"/>
      <c r="AD36" s="5"/>
      <c r="AE36" s="9"/>
    </row>
    <row r="37" spans="24:31">
      <c r="X37" s="8" t="s">
        <v>124</v>
      </c>
      <c r="Y37" s="10"/>
      <c r="Z37" s="10"/>
      <c r="AA37" s="9"/>
      <c r="AB37" s="9"/>
      <c r="AC37" s="5"/>
      <c r="AD37" s="5"/>
      <c r="AE3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3409-A5AD-407C-87A6-A2871D7269F2}">
  <sheetPr>
    <tabColor rgb="FFFFFF00"/>
  </sheetPr>
  <dimension ref="A1:N18"/>
  <sheetViews>
    <sheetView workbookViewId="0">
      <selection activeCell="M10" sqref="M10"/>
    </sheetView>
  </sheetViews>
  <sheetFormatPr defaultRowHeight="15"/>
  <cols>
    <col min="1" max="1" width="11.7109375" customWidth="1"/>
    <col min="2" max="2" width="13.140625" customWidth="1"/>
    <col min="3" max="3" width="9.140625" customWidth="1"/>
    <col min="5" max="5" width="0" hidden="1" customWidth="1"/>
    <col min="7" max="7" width="0" hidden="1" customWidth="1"/>
    <col min="10" max="10" width="12.28515625" customWidth="1"/>
    <col min="11" max="11" width="12.7109375" customWidth="1"/>
    <col min="12" max="12" width="15.5703125" customWidth="1"/>
    <col min="13" max="13" width="17.7109375" customWidth="1"/>
    <col min="14" max="14" width="15.140625" customWidth="1"/>
  </cols>
  <sheetData>
    <row r="1" spans="1:14" ht="60">
      <c r="A1" s="32" t="s">
        <v>169</v>
      </c>
      <c r="B1" s="32" t="s">
        <v>170</v>
      </c>
      <c r="C1" s="32" t="s">
        <v>171</v>
      </c>
      <c r="D1" s="32" t="s">
        <v>172</v>
      </c>
      <c r="E1" s="32" t="s">
        <v>173</v>
      </c>
      <c r="F1" s="32" t="s">
        <v>174</v>
      </c>
      <c r="G1" s="32" t="s">
        <v>175</v>
      </c>
      <c r="H1" s="32" t="s">
        <v>176</v>
      </c>
      <c r="I1" s="32" t="s">
        <v>177</v>
      </c>
      <c r="J1" s="32" t="s">
        <v>178</v>
      </c>
      <c r="K1" s="33" t="s">
        <v>203</v>
      </c>
      <c r="L1" s="33" t="s">
        <v>204</v>
      </c>
      <c r="M1" s="33" t="s">
        <v>205</v>
      </c>
      <c r="N1" s="33" t="s">
        <v>206</v>
      </c>
    </row>
    <row r="2" spans="1:14">
      <c r="A2" s="32"/>
      <c r="B2" s="32"/>
      <c r="C2" s="32"/>
      <c r="D2" s="32"/>
      <c r="E2" s="32"/>
      <c r="F2" s="32"/>
      <c r="G2" s="32"/>
      <c r="H2" s="32"/>
      <c r="I2" s="32"/>
      <c r="J2" s="32"/>
      <c r="K2" s="35"/>
      <c r="L2" s="35"/>
      <c r="M2" s="35"/>
      <c r="N2" s="35"/>
    </row>
    <row r="3" spans="1:14">
      <c r="A3" s="34" t="s">
        <v>179</v>
      </c>
      <c r="B3" s="34" t="s">
        <v>39</v>
      </c>
      <c r="C3" s="34"/>
      <c r="D3" s="34">
        <v>35</v>
      </c>
      <c r="E3" s="34">
        <v>150</v>
      </c>
      <c r="F3" s="34">
        <v>68.2</v>
      </c>
      <c r="G3" s="34">
        <v>67</v>
      </c>
      <c r="H3" s="34">
        <v>170</v>
      </c>
      <c r="I3" s="34">
        <v>23.5</v>
      </c>
      <c r="J3" s="34" t="s">
        <v>180</v>
      </c>
      <c r="K3" s="36">
        <f>'PD01-18LPM'!C50</f>
        <v>73699.521999999997</v>
      </c>
      <c r="L3" s="36">
        <f>'PD01-18LPM'!C48</f>
        <v>18818.172000000002</v>
      </c>
      <c r="M3" s="36">
        <f>'PD01-18LPM'!C80</f>
        <v>276.2046612631579</v>
      </c>
      <c r="N3" s="36">
        <f>'PD01-18LPM'!C82</f>
        <v>113.09569500000001</v>
      </c>
    </row>
    <row r="4" spans="1:14">
      <c r="A4" s="34" t="s">
        <v>181</v>
      </c>
      <c r="B4" s="34" t="s">
        <v>141</v>
      </c>
      <c r="C4" s="34"/>
      <c r="D4" s="34">
        <v>52</v>
      </c>
      <c r="E4" s="34">
        <v>213</v>
      </c>
      <c r="F4" s="34">
        <v>96.8</v>
      </c>
      <c r="G4" s="34">
        <v>65</v>
      </c>
      <c r="H4" s="34">
        <v>165</v>
      </c>
      <c r="I4" s="34">
        <v>35.5</v>
      </c>
      <c r="J4" s="34" t="s">
        <v>180</v>
      </c>
      <c r="K4" s="36">
        <f>PD02_18LPM!C50</f>
        <v>66420.808000000005</v>
      </c>
      <c r="L4" s="36">
        <f>PD02_18LPM!$C$48</f>
        <v>18985.965</v>
      </c>
      <c r="M4" s="36">
        <f>PD02_18LPM!$C$89</f>
        <v>240.75570760714291</v>
      </c>
      <c r="N4" s="36">
        <f>PD02_18LPM!$C$91</f>
        <v>82.881707000000006</v>
      </c>
    </row>
    <row r="5" spans="1:14">
      <c r="A5" s="34" t="s">
        <v>182</v>
      </c>
      <c r="B5" s="34" t="s">
        <v>140</v>
      </c>
      <c r="C5" s="34"/>
      <c r="D5" s="34">
        <v>47</v>
      </c>
      <c r="E5" s="34">
        <v>195</v>
      </c>
      <c r="F5" s="34">
        <v>88.6</v>
      </c>
      <c r="G5" s="34">
        <v>72</v>
      </c>
      <c r="H5" s="34">
        <v>183</v>
      </c>
      <c r="I5" s="34">
        <v>26.5</v>
      </c>
      <c r="J5" s="34" t="s">
        <v>180</v>
      </c>
      <c r="K5" s="36">
        <f>PD03_18LPM!C50</f>
        <v>63351.714000000007</v>
      </c>
      <c r="L5" s="36">
        <f>PD03_18LPM!C48</f>
        <v>18498.382000000001</v>
      </c>
      <c r="M5" s="36">
        <f>PD03_18LPM!C86</f>
        <v>270.28965416</v>
      </c>
      <c r="N5" s="36">
        <f>PD03_18LPM!C88</f>
        <v>79.016709000000006</v>
      </c>
    </row>
    <row r="6" spans="1:14" hidden="1">
      <c r="A6" s="34"/>
      <c r="B6" s="34" t="s">
        <v>183</v>
      </c>
      <c r="C6" s="34"/>
      <c r="D6" s="34">
        <v>63</v>
      </c>
      <c r="E6" s="34">
        <v>123</v>
      </c>
      <c r="F6" s="34">
        <v>55.9</v>
      </c>
      <c r="G6" s="34">
        <v>67</v>
      </c>
      <c r="H6" s="34">
        <v>170</v>
      </c>
      <c r="I6" s="34">
        <v>19.3</v>
      </c>
      <c r="J6" s="34" t="s">
        <v>180</v>
      </c>
      <c r="K6" s="35"/>
      <c r="L6" s="35"/>
      <c r="M6" s="35"/>
      <c r="N6" s="35"/>
    </row>
    <row r="7" spans="1:14">
      <c r="A7" s="34" t="s">
        <v>184</v>
      </c>
      <c r="B7" s="34" t="s">
        <v>40</v>
      </c>
      <c r="C7" s="34"/>
      <c r="D7" s="34">
        <v>26</v>
      </c>
      <c r="E7" s="34">
        <v>202</v>
      </c>
      <c r="F7" s="34">
        <v>91.8</v>
      </c>
      <c r="G7" s="34">
        <v>72</v>
      </c>
      <c r="H7" s="34">
        <v>183</v>
      </c>
      <c r="I7" s="34">
        <v>27.5</v>
      </c>
      <c r="J7" s="34" t="s">
        <v>180</v>
      </c>
      <c r="K7" s="36">
        <f>PD07_18LPM!C50</f>
        <v>95861.635000000009</v>
      </c>
      <c r="L7" s="36">
        <f>PD07_18LPM!C48</f>
        <v>21255.032999999999</v>
      </c>
      <c r="M7" s="36">
        <f>PD07_18LPM!C89</f>
        <v>217.8822757142857</v>
      </c>
      <c r="N7" s="36">
        <f>PD07_18LPM!C91</f>
        <v>146.205444</v>
      </c>
    </row>
    <row r="8" spans="1:14">
      <c r="A8" s="34" t="s">
        <v>185</v>
      </c>
      <c r="B8" s="34" t="s">
        <v>144</v>
      </c>
      <c r="C8" s="34"/>
      <c r="D8" s="34">
        <v>34</v>
      </c>
      <c r="E8" s="34">
        <v>220</v>
      </c>
      <c r="F8" s="34">
        <v>100</v>
      </c>
      <c r="G8" s="34">
        <v>76</v>
      </c>
      <c r="H8" s="34">
        <v>193</v>
      </c>
      <c r="I8" s="34">
        <v>26.8</v>
      </c>
      <c r="J8" s="34" t="s">
        <v>180</v>
      </c>
      <c r="K8" s="36">
        <f>PD08_18LPM!C50</f>
        <v>67753.085000000006</v>
      </c>
      <c r="L8" s="36">
        <f>PD08_18LPM!C48</f>
        <v>19358.555</v>
      </c>
      <c r="M8" s="36">
        <f>PD08_18LPM!C87</f>
        <v>147.1702774230769</v>
      </c>
      <c r="N8" s="36">
        <f>PD08_18LPM!C89</f>
        <v>40.286127999999998</v>
      </c>
    </row>
    <row r="9" spans="1:14">
      <c r="A9" s="34" t="s">
        <v>186</v>
      </c>
      <c r="B9" s="34" t="s">
        <v>150</v>
      </c>
      <c r="C9" s="34"/>
      <c r="D9" s="34">
        <v>21</v>
      </c>
      <c r="E9" s="34">
        <v>119</v>
      </c>
      <c r="F9" s="34">
        <v>54.1</v>
      </c>
      <c r="G9" s="34">
        <v>66</v>
      </c>
      <c r="H9" s="34">
        <v>168</v>
      </c>
      <c r="I9" s="34">
        <v>19.2</v>
      </c>
      <c r="J9" s="34" t="s">
        <v>180</v>
      </c>
      <c r="K9" s="36">
        <f>'PD20-18LPM'!C50</f>
        <v>72228.366999999998</v>
      </c>
      <c r="L9" s="35">
        <f>'PD20-18LPM'!C48</f>
        <v>20583.698999999997</v>
      </c>
      <c r="M9" s="36">
        <f>'PD20-18LPM'!C86</f>
        <v>214.69540435999997</v>
      </c>
      <c r="N9" s="36">
        <f>'PD20-18LPM'!C88</f>
        <v>88.318634000000003</v>
      </c>
    </row>
    <row r="10" spans="1:14">
      <c r="A10" s="34" t="s">
        <v>187</v>
      </c>
      <c r="B10" s="34" t="s">
        <v>188</v>
      </c>
      <c r="C10" s="34"/>
      <c r="D10" s="34">
        <v>21</v>
      </c>
      <c r="E10" s="34">
        <v>140</v>
      </c>
      <c r="F10" s="34">
        <v>63.6</v>
      </c>
      <c r="G10" s="34">
        <v>68</v>
      </c>
      <c r="H10" s="34">
        <v>173</v>
      </c>
      <c r="I10" s="34">
        <v>21.3</v>
      </c>
      <c r="J10" s="34" t="s">
        <v>180</v>
      </c>
      <c r="K10" s="36">
        <f>'PD21-18LPM'!C50</f>
        <v>60943.949000000001</v>
      </c>
      <c r="L10" s="35">
        <f>'PD21-18LPM'!C48</f>
        <v>19786.179</v>
      </c>
      <c r="M10" s="35"/>
      <c r="N10" s="35"/>
    </row>
    <row r="11" spans="1:14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5"/>
      <c r="L11" s="35"/>
      <c r="M11" s="35"/>
      <c r="N11" s="35"/>
    </row>
    <row r="12" spans="1:14" ht="29.25">
      <c r="A12" s="34" t="s">
        <v>189</v>
      </c>
      <c r="B12" s="34" t="s">
        <v>190</v>
      </c>
      <c r="C12" s="34"/>
      <c r="D12" s="34">
        <v>57</v>
      </c>
      <c r="E12" s="34">
        <v>154</v>
      </c>
      <c r="F12" s="34">
        <v>70</v>
      </c>
      <c r="G12" s="34">
        <v>64.5</v>
      </c>
      <c r="H12" s="34">
        <v>164</v>
      </c>
      <c r="I12" s="34">
        <v>26.1</v>
      </c>
      <c r="J12" s="34" t="s">
        <v>191</v>
      </c>
      <c r="K12" s="36">
        <f>'PD09-18LPM'!C50</f>
        <v>53769.254999999997</v>
      </c>
      <c r="L12" s="35">
        <f>'PD09-18LPM'!C48</f>
        <v>15908.032999999999</v>
      </c>
      <c r="M12" s="35"/>
      <c r="N12" s="35"/>
    </row>
    <row r="13" spans="1:14" ht="29.25">
      <c r="A13" s="34" t="s">
        <v>192</v>
      </c>
      <c r="B13" s="34" t="s">
        <v>193</v>
      </c>
      <c r="C13" s="34"/>
      <c r="D13" s="34">
        <v>55</v>
      </c>
      <c r="E13" s="34">
        <v>145</v>
      </c>
      <c r="F13" s="34">
        <v>65.900000000000006</v>
      </c>
      <c r="G13" s="34">
        <v>70</v>
      </c>
      <c r="H13" s="34">
        <v>178</v>
      </c>
      <c r="I13" s="34">
        <v>20.8</v>
      </c>
      <c r="J13" s="34" t="s">
        <v>191</v>
      </c>
      <c r="K13" s="36">
        <f>'PD10-18LPM'!C50</f>
        <v>128367.78</v>
      </c>
      <c r="L13" s="35">
        <f>'PD10-18LPM'!C48</f>
        <v>27049.369000000002</v>
      </c>
      <c r="M13" s="35"/>
      <c r="N13" s="35"/>
    </row>
    <row r="14" spans="1:14" ht="29.25">
      <c r="A14" s="34" t="s">
        <v>194</v>
      </c>
      <c r="B14" s="34" t="s">
        <v>195</v>
      </c>
      <c r="C14" s="34"/>
      <c r="D14" s="34">
        <v>45</v>
      </c>
      <c r="E14" s="34">
        <v>183</v>
      </c>
      <c r="F14" s="34">
        <v>83.2</v>
      </c>
      <c r="G14" s="34">
        <v>71</v>
      </c>
      <c r="H14" s="34">
        <v>180</v>
      </c>
      <c r="I14" s="34">
        <v>25.6</v>
      </c>
      <c r="J14" s="34" t="s">
        <v>191</v>
      </c>
      <c r="K14" s="36">
        <f>'PD13-18LPM'!C50</f>
        <v>86138.706999999995</v>
      </c>
      <c r="L14" s="35">
        <f>'PD13-18LPM'!C48</f>
        <v>25397.808000000001</v>
      </c>
      <c r="M14" s="35"/>
      <c r="N14" s="35"/>
    </row>
    <row r="15" spans="1:14" ht="29.25">
      <c r="A15" s="34" t="s">
        <v>196</v>
      </c>
      <c r="B15" s="34" t="s">
        <v>197</v>
      </c>
      <c r="C15" s="34"/>
      <c r="D15" s="34">
        <v>54</v>
      </c>
      <c r="E15" s="34">
        <v>184</v>
      </c>
      <c r="F15" s="34">
        <v>83.6</v>
      </c>
      <c r="G15" s="34">
        <v>73.5</v>
      </c>
      <c r="H15" s="34">
        <v>187</v>
      </c>
      <c r="I15" s="34">
        <v>24</v>
      </c>
      <c r="J15" s="34" t="s">
        <v>191</v>
      </c>
      <c r="K15" s="36">
        <f>'PD19-18LPM'!C50</f>
        <v>87189.313999999998</v>
      </c>
      <c r="L15" s="35">
        <f>'PD19-18LPM'!C48</f>
        <v>23436.582000000002</v>
      </c>
      <c r="M15" s="35"/>
      <c r="N15" s="35"/>
    </row>
    <row r="16" spans="1:14" ht="30.75" hidden="1">
      <c r="A16" s="30" t="s">
        <v>198</v>
      </c>
      <c r="B16" s="31" t="s">
        <v>199</v>
      </c>
      <c r="C16" s="30"/>
      <c r="D16" s="31">
        <v>62</v>
      </c>
      <c r="E16" s="31">
        <v>191</v>
      </c>
      <c r="F16" s="31">
        <v>86.8</v>
      </c>
      <c r="G16" s="31">
        <v>74</v>
      </c>
      <c r="H16" s="31">
        <v>188</v>
      </c>
      <c r="I16" s="31">
        <v>24.6</v>
      </c>
      <c r="J16" s="31" t="s">
        <v>191</v>
      </c>
      <c r="K16" s="29"/>
      <c r="L16" s="29"/>
      <c r="M16" s="29"/>
      <c r="N16" s="29"/>
    </row>
    <row r="17" spans="1:14" ht="30.75" hidden="1">
      <c r="A17" s="30" t="s">
        <v>200</v>
      </c>
      <c r="B17" s="31" t="s">
        <v>201</v>
      </c>
      <c r="C17" s="30"/>
      <c r="D17" s="31">
        <v>45</v>
      </c>
      <c r="E17" s="31">
        <v>164</v>
      </c>
      <c r="F17" s="31">
        <v>74.5</v>
      </c>
      <c r="G17" s="31">
        <v>70</v>
      </c>
      <c r="H17" s="31">
        <v>178</v>
      </c>
      <c r="I17" s="31">
        <v>23.6</v>
      </c>
      <c r="J17" s="31" t="s">
        <v>202</v>
      </c>
      <c r="K17" s="29"/>
      <c r="L17" s="29"/>
      <c r="M17" s="29"/>
      <c r="N17" s="29"/>
    </row>
    <row r="18" spans="1:14" ht="15.75" hidden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29"/>
      <c r="L18" s="29"/>
      <c r="M18" s="29"/>
      <c r="N18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3983-8469-4091-8A7E-296FF3CF9B05}">
  <dimension ref="A1:AE142"/>
  <sheetViews>
    <sheetView tabSelected="1" topLeftCell="A25" workbookViewId="0">
      <selection activeCell="B28" sqref="B28"/>
    </sheetView>
  </sheetViews>
  <sheetFormatPr defaultRowHeight="15"/>
  <cols>
    <col min="1" max="1" width="32.7109375" bestFit="1" customWidth="1"/>
  </cols>
  <sheetData>
    <row r="1" spans="1:31" s="4" customFormat="1">
      <c r="A1" s="42" t="s">
        <v>249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1" s="4" customFormat="1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</row>
    <row r="3" spans="1:31">
      <c r="A3" s="42" t="s">
        <v>248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</row>
    <row r="4" spans="1:31">
      <c r="A4" s="41" t="s">
        <v>217</v>
      </c>
    </row>
    <row r="5" spans="1:31">
      <c r="A5" s="3" t="s">
        <v>218</v>
      </c>
      <c r="B5" s="38" cm="1">
        <f t="array" ref="B5:AE5">'PD01-18LPM'!B29:AE29</f>
        <v>18</v>
      </c>
      <c r="C5" s="39">
        <v>72</v>
      </c>
      <c r="D5" s="39">
        <v>162</v>
      </c>
      <c r="E5" s="39">
        <v>288</v>
      </c>
      <c r="F5" s="39">
        <v>450</v>
      </c>
      <c r="G5" s="39">
        <v>648</v>
      </c>
      <c r="H5" s="39">
        <v>882</v>
      </c>
      <c r="I5" s="39">
        <v>1152</v>
      </c>
      <c r="J5" s="39">
        <v>1458</v>
      </c>
      <c r="K5" s="39">
        <v>1800</v>
      </c>
      <c r="L5" s="39">
        <v>2178</v>
      </c>
      <c r="M5" s="39">
        <v>2592</v>
      </c>
      <c r="N5" s="39">
        <v>3042</v>
      </c>
      <c r="O5" s="39">
        <v>3528</v>
      </c>
      <c r="P5" s="39">
        <v>4050</v>
      </c>
      <c r="Q5" s="39">
        <v>4608</v>
      </c>
      <c r="R5" s="39">
        <v>5202</v>
      </c>
      <c r="S5" s="39">
        <v>5832</v>
      </c>
      <c r="T5" s="39">
        <v>6498</v>
      </c>
      <c r="U5" s="39">
        <v>7200</v>
      </c>
      <c r="V5" s="39">
        <v>7938</v>
      </c>
      <c r="W5" s="39">
        <v>8712</v>
      </c>
      <c r="X5" s="39">
        <v>9522</v>
      </c>
      <c r="Y5" s="39">
        <v>10368</v>
      </c>
      <c r="Z5" s="39">
        <v>11250</v>
      </c>
      <c r="AA5" s="39">
        <v>12168</v>
      </c>
      <c r="AB5" s="39">
        <v>13122</v>
      </c>
      <c r="AC5" s="39">
        <v>14112</v>
      </c>
      <c r="AD5" s="39">
        <v>15138</v>
      </c>
      <c r="AE5" s="39">
        <v>16200</v>
      </c>
    </row>
    <row r="6" spans="1:31">
      <c r="A6" s="3" t="s">
        <v>219</v>
      </c>
      <c r="B6" s="38" cm="1">
        <f t="array" ref="B6:AE6">PD01_45LPM!B29:AE29</f>
        <v>45</v>
      </c>
      <c r="C6" s="39">
        <v>180</v>
      </c>
      <c r="D6" s="39">
        <v>405</v>
      </c>
      <c r="E6" s="39">
        <v>720</v>
      </c>
      <c r="F6" s="39">
        <v>1125</v>
      </c>
      <c r="G6" s="39">
        <v>1620</v>
      </c>
      <c r="H6" s="39">
        <v>2205</v>
      </c>
      <c r="I6" s="39">
        <v>2880</v>
      </c>
      <c r="J6" s="39">
        <v>3645</v>
      </c>
      <c r="K6" s="39">
        <v>4500</v>
      </c>
      <c r="L6" s="39">
        <v>5445</v>
      </c>
      <c r="M6" s="39">
        <v>6480</v>
      </c>
      <c r="N6" s="39">
        <v>7605</v>
      </c>
      <c r="O6" s="39">
        <v>8820</v>
      </c>
      <c r="P6" s="39">
        <v>10125</v>
      </c>
      <c r="Q6" s="39">
        <v>11520</v>
      </c>
      <c r="R6" s="39">
        <v>13005</v>
      </c>
      <c r="S6" s="39">
        <v>14580</v>
      </c>
      <c r="T6" s="39">
        <v>16245</v>
      </c>
      <c r="U6" s="39">
        <v>18000</v>
      </c>
      <c r="V6" s="39">
        <v>19845</v>
      </c>
      <c r="W6" s="39">
        <v>21780</v>
      </c>
      <c r="X6" s="39">
        <v>23805</v>
      </c>
      <c r="Y6" s="39">
        <v>25920</v>
      </c>
      <c r="Z6" s="39">
        <v>28125</v>
      </c>
      <c r="AA6" s="39">
        <v>30420</v>
      </c>
      <c r="AB6" s="39">
        <v>32805</v>
      </c>
      <c r="AC6" s="39">
        <v>35280</v>
      </c>
      <c r="AD6" s="39">
        <v>37845</v>
      </c>
      <c r="AE6" s="39">
        <v>40500</v>
      </c>
    </row>
    <row r="7" spans="1:31">
      <c r="A7" s="3" t="s">
        <v>220</v>
      </c>
      <c r="B7" s="38" cm="1">
        <f t="array" ref="B7:AE7">PD07_18LPM!B29:AE29</f>
        <v>18</v>
      </c>
      <c r="C7" s="39">
        <v>72</v>
      </c>
      <c r="D7" s="39">
        <v>162</v>
      </c>
      <c r="E7" s="39">
        <v>288</v>
      </c>
      <c r="F7" s="39">
        <v>450</v>
      </c>
      <c r="G7" s="39">
        <v>648</v>
      </c>
      <c r="H7" s="39">
        <v>882</v>
      </c>
      <c r="I7" s="39">
        <v>1152</v>
      </c>
      <c r="J7" s="39">
        <v>1458</v>
      </c>
      <c r="K7" s="39">
        <v>1800</v>
      </c>
      <c r="L7" s="39">
        <v>2178</v>
      </c>
      <c r="M7" s="39">
        <v>2592</v>
      </c>
      <c r="N7" s="39">
        <v>3042</v>
      </c>
      <c r="O7" s="39">
        <v>3528</v>
      </c>
      <c r="P7" s="39">
        <v>4050</v>
      </c>
      <c r="Q7" s="39">
        <v>4608</v>
      </c>
      <c r="R7" s="39">
        <v>5202</v>
      </c>
      <c r="S7" s="39">
        <v>5832</v>
      </c>
      <c r="T7" s="39">
        <v>6498</v>
      </c>
      <c r="U7" s="39">
        <v>7200</v>
      </c>
      <c r="V7" s="39">
        <v>7938</v>
      </c>
      <c r="W7" s="39">
        <v>8712</v>
      </c>
      <c r="X7" s="39">
        <v>9522</v>
      </c>
      <c r="Y7" s="39">
        <v>10368</v>
      </c>
      <c r="Z7" s="39">
        <v>11250</v>
      </c>
      <c r="AA7" s="39">
        <v>12168</v>
      </c>
      <c r="AB7" s="39">
        <v>13122</v>
      </c>
      <c r="AC7" s="39">
        <v>14112</v>
      </c>
      <c r="AD7" s="39">
        <v>15138</v>
      </c>
      <c r="AE7" s="39">
        <v>16200</v>
      </c>
    </row>
    <row r="8" spans="1:31">
      <c r="A8" s="3" t="s">
        <v>221</v>
      </c>
      <c r="B8" s="38" cm="1">
        <f t="array" ref="B8:AE8">PD07_45LPM!B29:AE29</f>
        <v>45</v>
      </c>
      <c r="C8" s="39">
        <v>180</v>
      </c>
      <c r="D8" s="39">
        <v>405</v>
      </c>
      <c r="E8" s="39">
        <v>720</v>
      </c>
      <c r="F8" s="39">
        <v>1125</v>
      </c>
      <c r="G8" s="39">
        <v>1620</v>
      </c>
      <c r="H8" s="39">
        <v>2205</v>
      </c>
      <c r="I8" s="39">
        <v>2880</v>
      </c>
      <c r="J8" s="39">
        <v>3645</v>
      </c>
      <c r="K8" s="39">
        <v>4500</v>
      </c>
      <c r="L8" s="39">
        <v>5445</v>
      </c>
      <c r="M8" s="39">
        <v>6480</v>
      </c>
      <c r="N8" s="39">
        <v>7605</v>
      </c>
      <c r="O8" s="39">
        <v>8820</v>
      </c>
      <c r="P8" s="39">
        <v>10125</v>
      </c>
      <c r="Q8" s="39">
        <v>11520</v>
      </c>
      <c r="R8" s="39">
        <v>13005</v>
      </c>
      <c r="S8" s="39">
        <v>14580</v>
      </c>
      <c r="T8" s="39">
        <v>16245</v>
      </c>
      <c r="U8" s="39">
        <v>18000</v>
      </c>
      <c r="V8" s="39">
        <v>19845</v>
      </c>
      <c r="W8" s="39">
        <v>21780</v>
      </c>
      <c r="X8" s="39">
        <v>23805</v>
      </c>
      <c r="Y8" s="39">
        <v>25920</v>
      </c>
      <c r="Z8" s="39">
        <v>28125</v>
      </c>
      <c r="AA8" s="39">
        <v>30420</v>
      </c>
      <c r="AB8" s="39">
        <v>32805</v>
      </c>
      <c r="AC8" s="39">
        <v>35280</v>
      </c>
      <c r="AD8" s="39">
        <v>37845</v>
      </c>
      <c r="AE8" s="39">
        <v>40500</v>
      </c>
    </row>
    <row r="9" spans="1:31" s="4" customFormat="1">
      <c r="A9" s="3" t="s">
        <v>227</v>
      </c>
      <c r="B9" s="38" cm="1">
        <f t="array" ref="B9:AE9">PD03_18LPM!B29:AE29</f>
        <v>18</v>
      </c>
      <c r="C9" s="39">
        <v>72</v>
      </c>
      <c r="D9" s="39">
        <v>162</v>
      </c>
      <c r="E9" s="39">
        <v>288</v>
      </c>
      <c r="F9" s="39">
        <v>450</v>
      </c>
      <c r="G9" s="39">
        <v>648</v>
      </c>
      <c r="H9" s="39">
        <v>882</v>
      </c>
      <c r="I9" s="39">
        <v>1152</v>
      </c>
      <c r="J9" s="39">
        <v>1458</v>
      </c>
      <c r="K9" s="39">
        <v>1800</v>
      </c>
      <c r="L9" s="39">
        <v>2178</v>
      </c>
      <c r="M9" s="39">
        <v>2592</v>
      </c>
      <c r="N9" s="39">
        <v>3042</v>
      </c>
      <c r="O9" s="39">
        <v>3528</v>
      </c>
      <c r="P9" s="39">
        <v>4050</v>
      </c>
      <c r="Q9" s="39">
        <v>4608</v>
      </c>
      <c r="R9" s="39">
        <v>5202</v>
      </c>
      <c r="S9" s="39">
        <v>5832</v>
      </c>
      <c r="T9" s="39">
        <v>6498</v>
      </c>
      <c r="U9" s="39">
        <v>7200</v>
      </c>
      <c r="V9" s="39">
        <v>7938</v>
      </c>
      <c r="W9" s="39">
        <v>8712</v>
      </c>
      <c r="X9" s="39">
        <v>9522</v>
      </c>
      <c r="Y9" s="39">
        <v>10368</v>
      </c>
      <c r="Z9" s="39">
        <v>11250</v>
      </c>
      <c r="AA9" s="39">
        <v>12168</v>
      </c>
      <c r="AB9" s="39">
        <v>13122</v>
      </c>
      <c r="AC9" s="39">
        <v>14112</v>
      </c>
      <c r="AD9" s="39">
        <v>15138</v>
      </c>
      <c r="AE9" s="39">
        <v>16200</v>
      </c>
    </row>
    <row r="10" spans="1:31" s="4" customFormat="1">
      <c r="A10" s="3" t="s">
        <v>228</v>
      </c>
      <c r="B10" s="38" cm="1">
        <f t="array" ref="B10:AE10">PD03_45LPM!B29:AE29</f>
        <v>45</v>
      </c>
      <c r="C10" s="39">
        <v>180</v>
      </c>
      <c r="D10" s="39">
        <v>405</v>
      </c>
      <c r="E10" s="39">
        <v>720</v>
      </c>
      <c r="F10" s="39">
        <v>1125</v>
      </c>
      <c r="G10" s="39">
        <v>1620</v>
      </c>
      <c r="H10" s="39">
        <v>2205</v>
      </c>
      <c r="I10" s="39">
        <v>2880</v>
      </c>
      <c r="J10" s="39">
        <v>3645</v>
      </c>
      <c r="K10" s="39">
        <v>4500</v>
      </c>
      <c r="L10" s="39">
        <v>5445</v>
      </c>
      <c r="M10" s="39">
        <v>6480</v>
      </c>
      <c r="N10" s="39">
        <v>7605</v>
      </c>
      <c r="O10" s="39">
        <v>8820</v>
      </c>
      <c r="P10" s="39">
        <v>10125</v>
      </c>
      <c r="Q10" s="39">
        <v>11520</v>
      </c>
      <c r="R10" s="39">
        <v>13005</v>
      </c>
      <c r="S10" s="39">
        <v>14580</v>
      </c>
      <c r="T10" s="39">
        <v>16245</v>
      </c>
      <c r="U10" s="39">
        <v>18000</v>
      </c>
      <c r="V10" s="39">
        <v>19845</v>
      </c>
      <c r="W10" s="39">
        <v>21780</v>
      </c>
      <c r="X10" s="39">
        <v>23805</v>
      </c>
      <c r="Y10" s="39">
        <v>25920</v>
      </c>
      <c r="Z10" s="39">
        <v>28125</v>
      </c>
      <c r="AA10" s="39">
        <v>30420</v>
      </c>
      <c r="AB10" s="39">
        <v>32805</v>
      </c>
      <c r="AC10" s="39">
        <v>35280</v>
      </c>
      <c r="AD10" s="39">
        <v>37845</v>
      </c>
      <c r="AE10" s="39">
        <v>40500</v>
      </c>
    </row>
    <row r="11" spans="1:31" s="4" customFormat="1">
      <c r="A11" s="3" t="s">
        <v>229</v>
      </c>
      <c r="B11" s="38" cm="1">
        <f t="array" ref="B11:AE11">PD02_18LPM!B29:AE29</f>
        <v>18</v>
      </c>
      <c r="C11" s="39">
        <v>72</v>
      </c>
      <c r="D11" s="39">
        <v>162</v>
      </c>
      <c r="E11" s="39">
        <v>288</v>
      </c>
      <c r="F11" s="39">
        <v>450</v>
      </c>
      <c r="G11" s="39">
        <v>648</v>
      </c>
      <c r="H11" s="39">
        <v>882</v>
      </c>
      <c r="I11" s="39">
        <v>1152</v>
      </c>
      <c r="J11" s="39">
        <v>1458</v>
      </c>
      <c r="K11" s="39">
        <v>1800</v>
      </c>
      <c r="L11" s="39">
        <v>2178</v>
      </c>
      <c r="M11" s="39">
        <v>2592</v>
      </c>
      <c r="N11" s="39">
        <v>3042</v>
      </c>
      <c r="O11" s="39">
        <v>3528</v>
      </c>
      <c r="P11" s="39">
        <v>4050</v>
      </c>
      <c r="Q11" s="39">
        <v>4608</v>
      </c>
      <c r="R11" s="39">
        <v>5202</v>
      </c>
      <c r="S11" s="39">
        <v>5832</v>
      </c>
      <c r="T11" s="39">
        <v>6498</v>
      </c>
      <c r="U11" s="39">
        <v>7200</v>
      </c>
      <c r="V11" s="39">
        <v>7938</v>
      </c>
      <c r="W11" s="39">
        <v>8712</v>
      </c>
      <c r="X11" s="39">
        <v>9522</v>
      </c>
      <c r="Y11" s="39">
        <v>10368</v>
      </c>
      <c r="Z11" s="39">
        <v>11250</v>
      </c>
      <c r="AA11" s="39">
        <v>12168</v>
      </c>
      <c r="AB11" s="39">
        <v>13122</v>
      </c>
      <c r="AC11" s="39">
        <v>14112</v>
      </c>
      <c r="AD11" s="39">
        <v>15138</v>
      </c>
      <c r="AE11" s="39">
        <v>16200</v>
      </c>
    </row>
    <row r="12" spans="1:31" s="4" customFormat="1">
      <c r="A12" s="3" t="s">
        <v>230</v>
      </c>
      <c r="B12" s="38" cm="1">
        <f t="array" ref="B12:AE12">PD02_45LPM!B29:AE29</f>
        <v>45</v>
      </c>
      <c r="C12" s="39">
        <v>180</v>
      </c>
      <c r="D12" s="39">
        <v>405</v>
      </c>
      <c r="E12" s="39">
        <v>720</v>
      </c>
      <c r="F12" s="39">
        <v>1125</v>
      </c>
      <c r="G12" s="39">
        <v>1620</v>
      </c>
      <c r="H12" s="39">
        <v>2205</v>
      </c>
      <c r="I12" s="39">
        <v>2880</v>
      </c>
      <c r="J12" s="39">
        <v>3645</v>
      </c>
      <c r="K12" s="39">
        <v>4500</v>
      </c>
      <c r="L12" s="39">
        <v>5445</v>
      </c>
      <c r="M12" s="39">
        <v>6480</v>
      </c>
      <c r="N12" s="39">
        <v>7605</v>
      </c>
      <c r="O12" s="39">
        <v>8820</v>
      </c>
      <c r="P12" s="39">
        <v>10125</v>
      </c>
      <c r="Q12" s="39">
        <v>11520</v>
      </c>
      <c r="R12" s="39">
        <v>13005</v>
      </c>
      <c r="S12" s="39">
        <v>14580</v>
      </c>
      <c r="T12" s="39">
        <v>16245</v>
      </c>
      <c r="U12" s="39">
        <v>18000</v>
      </c>
      <c r="V12" s="39">
        <v>19845</v>
      </c>
      <c r="W12" s="39">
        <v>21780</v>
      </c>
      <c r="X12" s="39">
        <v>23805</v>
      </c>
      <c r="Y12" s="39">
        <v>25920</v>
      </c>
      <c r="Z12" s="39">
        <v>28125</v>
      </c>
      <c r="AA12" s="39">
        <v>30420</v>
      </c>
      <c r="AB12" s="39">
        <v>32805</v>
      </c>
      <c r="AC12" s="39">
        <v>35280</v>
      </c>
      <c r="AD12" s="39">
        <v>37845</v>
      </c>
      <c r="AE12" s="39">
        <v>40500</v>
      </c>
    </row>
    <row r="13" spans="1:31" s="4" customFormat="1">
      <c r="A13" s="3" t="s">
        <v>231</v>
      </c>
      <c r="B13" s="38" cm="1">
        <f t="array" ref="B13:AE13">PD08_18LPM!B29:AE29</f>
        <v>18</v>
      </c>
      <c r="C13" s="39">
        <v>72</v>
      </c>
      <c r="D13" s="39">
        <v>162</v>
      </c>
      <c r="E13" s="39">
        <v>288</v>
      </c>
      <c r="F13" s="39">
        <v>450</v>
      </c>
      <c r="G13" s="39">
        <v>648</v>
      </c>
      <c r="H13" s="39">
        <v>882</v>
      </c>
      <c r="I13" s="39">
        <v>1152</v>
      </c>
      <c r="J13" s="39">
        <v>1458</v>
      </c>
      <c r="K13" s="39">
        <v>1800</v>
      </c>
      <c r="L13" s="39">
        <v>2178</v>
      </c>
      <c r="M13" s="39">
        <v>2592</v>
      </c>
      <c r="N13" s="39">
        <v>3042</v>
      </c>
      <c r="O13" s="39">
        <v>3528</v>
      </c>
      <c r="P13" s="39">
        <v>4050</v>
      </c>
      <c r="Q13" s="39">
        <v>4608</v>
      </c>
      <c r="R13" s="39">
        <v>5202</v>
      </c>
      <c r="S13" s="39">
        <v>5832</v>
      </c>
      <c r="T13" s="39">
        <v>6498</v>
      </c>
      <c r="U13" s="39">
        <v>7200</v>
      </c>
      <c r="V13" s="39">
        <v>7938</v>
      </c>
      <c r="W13" s="39">
        <v>8712</v>
      </c>
      <c r="X13" s="39">
        <v>9522</v>
      </c>
      <c r="Y13" s="39">
        <v>10368</v>
      </c>
      <c r="Z13" s="39">
        <v>11250</v>
      </c>
      <c r="AA13" s="39">
        <v>12168</v>
      </c>
      <c r="AB13" s="39">
        <v>13122</v>
      </c>
      <c r="AC13" s="39">
        <v>14112</v>
      </c>
      <c r="AD13" s="39">
        <v>15138</v>
      </c>
      <c r="AE13" s="39">
        <v>16200</v>
      </c>
    </row>
    <row r="14" spans="1:31" s="4" customFormat="1">
      <c r="A14" s="3" t="s">
        <v>232</v>
      </c>
      <c r="B14" s="38" cm="1">
        <f t="array" ref="B14:AE14">PD08_45LPM!B29:AE29</f>
        <v>45</v>
      </c>
      <c r="C14" s="39">
        <v>180</v>
      </c>
      <c r="D14" s="39">
        <v>405</v>
      </c>
      <c r="E14" s="39">
        <v>720</v>
      </c>
      <c r="F14" s="39">
        <v>1125</v>
      </c>
      <c r="G14" s="39">
        <v>1620</v>
      </c>
      <c r="H14" s="39">
        <v>2205</v>
      </c>
      <c r="I14" s="39">
        <v>2880</v>
      </c>
      <c r="J14" s="39">
        <v>3645</v>
      </c>
      <c r="K14" s="39">
        <v>4500</v>
      </c>
      <c r="L14" s="39">
        <v>5445</v>
      </c>
      <c r="M14" s="39">
        <v>6480</v>
      </c>
      <c r="N14" s="39">
        <v>7605</v>
      </c>
      <c r="O14" s="39">
        <v>8820</v>
      </c>
      <c r="P14" s="39">
        <v>10125</v>
      </c>
      <c r="Q14" s="39">
        <v>11520</v>
      </c>
      <c r="R14" s="39">
        <v>13005</v>
      </c>
      <c r="S14" s="39">
        <v>14580</v>
      </c>
      <c r="T14" s="39">
        <v>16245</v>
      </c>
      <c r="U14" s="39">
        <v>18000</v>
      </c>
      <c r="V14" s="39">
        <v>19845</v>
      </c>
      <c r="W14" s="39">
        <v>21780</v>
      </c>
      <c r="X14" s="39">
        <v>23805</v>
      </c>
      <c r="Y14" s="39">
        <v>25920</v>
      </c>
      <c r="Z14" s="39">
        <v>28125</v>
      </c>
      <c r="AA14" s="39">
        <v>30420</v>
      </c>
      <c r="AB14" s="39">
        <v>32805</v>
      </c>
      <c r="AC14" s="39">
        <v>35280</v>
      </c>
      <c r="AD14" s="39">
        <v>37845</v>
      </c>
      <c r="AE14" s="39">
        <v>40500</v>
      </c>
    </row>
    <row r="15" spans="1:31">
      <c r="A15" s="3" t="s">
        <v>233</v>
      </c>
      <c r="B15" s="12" cm="1">
        <f t="array" ref="B15:AE15">'PD20-18LPM'!B29:AE29</f>
        <v>18</v>
      </c>
      <c r="C15">
        <v>72</v>
      </c>
      <c r="D15">
        <v>162</v>
      </c>
      <c r="E15">
        <v>288</v>
      </c>
      <c r="F15">
        <v>450</v>
      </c>
      <c r="G15">
        <v>648</v>
      </c>
      <c r="H15">
        <v>882</v>
      </c>
      <c r="I15">
        <v>1152</v>
      </c>
      <c r="J15">
        <v>1458</v>
      </c>
      <c r="K15">
        <v>1800</v>
      </c>
      <c r="L15">
        <v>2178</v>
      </c>
      <c r="M15">
        <v>2592</v>
      </c>
      <c r="N15">
        <v>3042</v>
      </c>
      <c r="O15">
        <v>3528</v>
      </c>
      <c r="P15">
        <v>4050</v>
      </c>
      <c r="Q15">
        <v>4608</v>
      </c>
      <c r="R15">
        <v>5202</v>
      </c>
      <c r="S15">
        <v>5832</v>
      </c>
      <c r="T15">
        <v>6498</v>
      </c>
      <c r="U15">
        <v>7200</v>
      </c>
      <c r="V15">
        <v>7938</v>
      </c>
      <c r="W15">
        <v>8712</v>
      </c>
      <c r="X15">
        <v>9522</v>
      </c>
      <c r="Y15">
        <v>10368</v>
      </c>
      <c r="Z15">
        <v>11250</v>
      </c>
      <c r="AA15">
        <v>12168</v>
      </c>
      <c r="AB15">
        <v>13122</v>
      </c>
      <c r="AC15">
        <v>14112</v>
      </c>
      <c r="AD15">
        <v>15138</v>
      </c>
      <c r="AE15">
        <v>16200</v>
      </c>
    </row>
    <row r="16" spans="1:31">
      <c r="A16" s="3" t="s">
        <v>234</v>
      </c>
      <c r="B16" s="12" cm="1">
        <f t="array" ref="B16:AE16">'PD20-45LPM'!B29:AE29</f>
        <v>45</v>
      </c>
      <c r="C16">
        <v>180</v>
      </c>
      <c r="D16">
        <v>405</v>
      </c>
      <c r="E16">
        <v>720</v>
      </c>
      <c r="F16">
        <v>1125</v>
      </c>
      <c r="G16">
        <v>1620</v>
      </c>
      <c r="H16">
        <v>2205</v>
      </c>
      <c r="I16">
        <v>2880</v>
      </c>
      <c r="J16">
        <v>3645</v>
      </c>
      <c r="K16">
        <v>4500</v>
      </c>
      <c r="L16">
        <v>5445</v>
      </c>
      <c r="M16">
        <v>6480</v>
      </c>
      <c r="N16">
        <v>7605</v>
      </c>
      <c r="O16">
        <v>8820</v>
      </c>
      <c r="P16">
        <v>10125</v>
      </c>
      <c r="Q16">
        <v>11520</v>
      </c>
      <c r="R16">
        <v>13005</v>
      </c>
      <c r="S16">
        <v>14580</v>
      </c>
      <c r="T16">
        <v>16245</v>
      </c>
      <c r="U16">
        <v>18000</v>
      </c>
      <c r="V16">
        <v>19845</v>
      </c>
      <c r="W16">
        <v>21780</v>
      </c>
      <c r="X16">
        <v>23805</v>
      </c>
      <c r="Y16">
        <v>25920</v>
      </c>
      <c r="Z16">
        <v>28125</v>
      </c>
      <c r="AA16">
        <v>30420</v>
      </c>
      <c r="AB16">
        <v>32805</v>
      </c>
      <c r="AC16">
        <v>35280</v>
      </c>
      <c r="AD16">
        <v>37845</v>
      </c>
      <c r="AE16">
        <v>40500</v>
      </c>
    </row>
    <row r="17" spans="1:31" s="4" customFormat="1">
      <c r="A17" s="3" t="s">
        <v>235</v>
      </c>
      <c r="B17" s="12" cm="1">
        <f t="array" ref="B17:AE17">'PD21-18LPM'!B29:AE29</f>
        <v>18</v>
      </c>
      <c r="C17" s="4">
        <v>72</v>
      </c>
      <c r="D17" s="4">
        <v>162</v>
      </c>
      <c r="E17" s="4">
        <v>288</v>
      </c>
      <c r="F17" s="4">
        <v>450</v>
      </c>
      <c r="G17" s="4">
        <v>648</v>
      </c>
      <c r="H17" s="4">
        <v>882</v>
      </c>
      <c r="I17" s="4">
        <v>1152</v>
      </c>
      <c r="J17" s="4">
        <v>1458</v>
      </c>
      <c r="K17" s="4">
        <v>1800</v>
      </c>
      <c r="L17" s="4">
        <v>2178</v>
      </c>
      <c r="M17" s="4">
        <v>2592</v>
      </c>
      <c r="N17" s="4">
        <v>3042</v>
      </c>
      <c r="O17" s="4">
        <v>3528</v>
      </c>
      <c r="P17" s="4">
        <v>4050</v>
      </c>
      <c r="Q17" s="4">
        <v>4608</v>
      </c>
      <c r="R17" s="4">
        <v>5202</v>
      </c>
      <c r="S17" s="4">
        <v>5832</v>
      </c>
      <c r="T17" s="4">
        <v>6498</v>
      </c>
      <c r="U17" s="4">
        <v>7200</v>
      </c>
      <c r="V17" s="4">
        <v>7938</v>
      </c>
      <c r="W17" s="4">
        <v>8712</v>
      </c>
      <c r="X17" s="4">
        <v>9522</v>
      </c>
      <c r="Y17" s="4">
        <v>10368</v>
      </c>
      <c r="Z17" s="4">
        <v>11250</v>
      </c>
      <c r="AA17" s="4">
        <v>12168</v>
      </c>
      <c r="AB17" s="4">
        <v>13122</v>
      </c>
      <c r="AC17" s="4">
        <v>14112</v>
      </c>
      <c r="AD17" s="4">
        <v>15138</v>
      </c>
      <c r="AE17" s="4">
        <v>16200</v>
      </c>
    </row>
    <row r="18" spans="1:31" s="4" customFormat="1">
      <c r="A18" s="3" t="s">
        <v>236</v>
      </c>
      <c r="B18" s="12" cm="1">
        <f t="array" ref="B18:AE18">'PD21-45LPM'!$B$29:$AE$29</f>
        <v>45</v>
      </c>
      <c r="C18" s="4">
        <v>180</v>
      </c>
      <c r="D18" s="4">
        <v>405</v>
      </c>
      <c r="E18" s="4">
        <v>720</v>
      </c>
      <c r="F18" s="4">
        <v>1125</v>
      </c>
      <c r="G18" s="4">
        <v>1620</v>
      </c>
      <c r="H18" s="4">
        <v>2205</v>
      </c>
      <c r="I18" s="4">
        <v>2880</v>
      </c>
      <c r="J18" s="4">
        <v>3645</v>
      </c>
      <c r="K18" s="4">
        <v>4500</v>
      </c>
      <c r="L18" s="4">
        <v>5445</v>
      </c>
      <c r="M18" s="4">
        <v>6480</v>
      </c>
      <c r="N18" s="4">
        <v>7605</v>
      </c>
      <c r="O18" s="4">
        <v>8820</v>
      </c>
      <c r="P18" s="4">
        <v>10125</v>
      </c>
      <c r="Q18" s="4">
        <v>11520</v>
      </c>
      <c r="R18" s="4">
        <v>13005</v>
      </c>
      <c r="S18" s="4">
        <v>14580</v>
      </c>
      <c r="T18" s="4">
        <v>16245</v>
      </c>
      <c r="U18" s="4">
        <v>18000</v>
      </c>
      <c r="V18" s="4">
        <v>19845</v>
      </c>
      <c r="W18" s="4">
        <v>21780</v>
      </c>
      <c r="X18" s="4">
        <v>23805</v>
      </c>
      <c r="Y18" s="4">
        <v>25920</v>
      </c>
      <c r="Z18" s="4">
        <v>28125</v>
      </c>
      <c r="AA18" s="4">
        <v>30420</v>
      </c>
      <c r="AB18" s="4">
        <v>32805</v>
      </c>
      <c r="AC18" s="4">
        <v>35280</v>
      </c>
      <c r="AD18" s="4">
        <v>37845</v>
      </c>
      <c r="AE18" s="4">
        <v>40500</v>
      </c>
    </row>
    <row r="19" spans="1:31" s="4" customFormat="1">
      <c r="A19" s="3" t="s">
        <v>237</v>
      </c>
      <c r="B19" s="12" cm="1">
        <f t="array" ref="B19:AE19">'PD09-18LPM'!$B$29:$AE$29</f>
        <v>18</v>
      </c>
      <c r="C19" s="4">
        <v>72</v>
      </c>
      <c r="D19" s="4">
        <v>162</v>
      </c>
      <c r="E19" s="4">
        <v>288</v>
      </c>
      <c r="F19" s="4">
        <v>450</v>
      </c>
      <c r="G19" s="4">
        <v>648</v>
      </c>
      <c r="H19" s="4">
        <v>882</v>
      </c>
      <c r="I19" s="4">
        <v>1152</v>
      </c>
      <c r="J19" s="4">
        <v>1458</v>
      </c>
      <c r="K19" s="4">
        <v>1800</v>
      </c>
      <c r="L19" s="4">
        <v>2178</v>
      </c>
      <c r="M19" s="4">
        <v>2592</v>
      </c>
      <c r="N19" s="4">
        <v>3042</v>
      </c>
      <c r="O19" s="4">
        <v>3528</v>
      </c>
      <c r="P19" s="4">
        <v>4050</v>
      </c>
      <c r="Q19" s="4">
        <v>4608</v>
      </c>
      <c r="R19" s="4">
        <v>5202</v>
      </c>
      <c r="S19" s="4">
        <v>5832</v>
      </c>
      <c r="T19" s="4">
        <v>6498</v>
      </c>
      <c r="U19" s="4">
        <v>7200</v>
      </c>
      <c r="V19" s="4">
        <v>7938</v>
      </c>
      <c r="W19" s="4">
        <v>8712</v>
      </c>
      <c r="X19" s="4">
        <v>9522</v>
      </c>
      <c r="Y19" s="4">
        <v>10368</v>
      </c>
      <c r="Z19" s="4">
        <v>11250</v>
      </c>
      <c r="AA19" s="4">
        <v>12168</v>
      </c>
      <c r="AB19" s="4">
        <v>13122</v>
      </c>
      <c r="AC19" s="4">
        <v>14112</v>
      </c>
      <c r="AD19" s="4">
        <v>15138</v>
      </c>
      <c r="AE19" s="4">
        <v>16200</v>
      </c>
    </row>
    <row r="20" spans="1:31" s="4" customFormat="1">
      <c r="A20" s="3" t="s">
        <v>238</v>
      </c>
      <c r="B20" s="12" cm="1">
        <f t="array" ref="B20:AE20">'PD09-45LPM'!$B$29:$AE$29</f>
        <v>45</v>
      </c>
      <c r="C20" s="4">
        <v>180</v>
      </c>
      <c r="D20" s="4">
        <v>405</v>
      </c>
      <c r="E20" s="4">
        <v>720</v>
      </c>
      <c r="F20" s="4">
        <v>1125</v>
      </c>
      <c r="G20" s="4">
        <v>1620</v>
      </c>
      <c r="H20" s="4">
        <v>2205</v>
      </c>
      <c r="I20" s="4">
        <v>2880</v>
      </c>
      <c r="J20" s="4">
        <v>3645</v>
      </c>
      <c r="K20" s="4">
        <v>4500</v>
      </c>
      <c r="L20" s="4">
        <v>5445</v>
      </c>
      <c r="M20" s="4">
        <v>6480</v>
      </c>
      <c r="N20" s="4">
        <v>7605</v>
      </c>
      <c r="O20" s="4">
        <v>8820</v>
      </c>
      <c r="P20" s="4">
        <v>10125</v>
      </c>
      <c r="Q20" s="4">
        <v>11520</v>
      </c>
      <c r="R20" s="4">
        <v>13005</v>
      </c>
      <c r="S20" s="4">
        <v>14580</v>
      </c>
      <c r="T20" s="4">
        <v>16245</v>
      </c>
      <c r="U20" s="4">
        <v>18000</v>
      </c>
      <c r="V20" s="4">
        <v>19845</v>
      </c>
      <c r="W20" s="4">
        <v>21780</v>
      </c>
      <c r="X20" s="4">
        <v>23805</v>
      </c>
      <c r="Y20" s="4">
        <v>25920</v>
      </c>
      <c r="Z20" s="4">
        <v>28125</v>
      </c>
      <c r="AA20" s="4">
        <v>30420</v>
      </c>
      <c r="AB20" s="4">
        <v>32805</v>
      </c>
      <c r="AC20" s="4">
        <v>35280</v>
      </c>
      <c r="AD20" s="4">
        <v>37845</v>
      </c>
      <c r="AE20" s="4">
        <v>40500</v>
      </c>
    </row>
    <row r="21" spans="1:31" s="4" customFormat="1">
      <c r="A21" s="3" t="s">
        <v>239</v>
      </c>
      <c r="B21" s="12" cm="1">
        <f t="array" ref="B21:AE21">'PD19-18LPM'!B29:AE29</f>
        <v>18</v>
      </c>
      <c r="C21" s="4">
        <v>72</v>
      </c>
      <c r="D21" s="4">
        <v>162</v>
      </c>
      <c r="E21" s="4">
        <v>288</v>
      </c>
      <c r="F21" s="4">
        <v>450</v>
      </c>
      <c r="G21" s="4">
        <v>648</v>
      </c>
      <c r="H21" s="4">
        <v>882</v>
      </c>
      <c r="I21" s="4">
        <v>1152</v>
      </c>
      <c r="J21" s="4">
        <v>1458</v>
      </c>
      <c r="K21" s="4">
        <v>1800</v>
      </c>
      <c r="L21" s="4">
        <v>2178</v>
      </c>
      <c r="M21" s="4">
        <v>2592</v>
      </c>
      <c r="N21" s="4">
        <v>3042</v>
      </c>
      <c r="O21" s="4">
        <v>3528</v>
      </c>
      <c r="P21" s="4">
        <v>4050</v>
      </c>
      <c r="Q21" s="4">
        <v>4608</v>
      </c>
      <c r="R21" s="4">
        <v>5202</v>
      </c>
      <c r="S21" s="4">
        <v>5832</v>
      </c>
      <c r="T21" s="4">
        <v>6498</v>
      </c>
      <c r="U21" s="4">
        <v>7200</v>
      </c>
      <c r="V21" s="4">
        <v>7938</v>
      </c>
      <c r="W21" s="4">
        <v>8712</v>
      </c>
      <c r="X21" s="4">
        <v>9522</v>
      </c>
      <c r="Y21" s="4">
        <v>10368</v>
      </c>
      <c r="Z21" s="4">
        <v>11250</v>
      </c>
      <c r="AA21" s="4">
        <v>12168</v>
      </c>
      <c r="AB21" s="4">
        <v>13122</v>
      </c>
      <c r="AC21" s="4">
        <v>14112</v>
      </c>
      <c r="AD21" s="4">
        <v>15138</v>
      </c>
      <c r="AE21" s="4">
        <v>16200</v>
      </c>
    </row>
    <row r="22" spans="1:31" s="4" customFormat="1">
      <c r="A22" s="3" t="s">
        <v>240</v>
      </c>
      <c r="B22" s="12" cm="1">
        <f t="array" ref="B22:AE22">'PD19-45LPM'!B29:AE29</f>
        <v>45</v>
      </c>
      <c r="C22" s="4">
        <v>180</v>
      </c>
      <c r="D22" s="4">
        <v>405</v>
      </c>
      <c r="E22" s="4">
        <v>720</v>
      </c>
      <c r="F22" s="4">
        <v>1125</v>
      </c>
      <c r="G22" s="4">
        <v>1620</v>
      </c>
      <c r="H22" s="4">
        <v>2205</v>
      </c>
      <c r="I22" s="4">
        <v>2880</v>
      </c>
      <c r="J22" s="4">
        <v>3645</v>
      </c>
      <c r="K22" s="4">
        <v>4500</v>
      </c>
      <c r="L22" s="4">
        <v>5445</v>
      </c>
      <c r="M22" s="4">
        <v>6480</v>
      </c>
      <c r="N22" s="4">
        <v>7605</v>
      </c>
      <c r="O22" s="4">
        <v>8820</v>
      </c>
      <c r="P22" s="4">
        <v>10125</v>
      </c>
      <c r="Q22" s="4">
        <v>11520</v>
      </c>
      <c r="R22" s="4">
        <v>13005</v>
      </c>
      <c r="S22" s="4">
        <v>14580</v>
      </c>
      <c r="T22" s="4">
        <v>16245</v>
      </c>
      <c r="U22" s="4">
        <v>18000</v>
      </c>
      <c r="V22" s="4">
        <v>19845</v>
      </c>
      <c r="W22" s="4">
        <v>21780</v>
      </c>
      <c r="X22" s="4">
        <v>23805</v>
      </c>
      <c r="Y22" s="4">
        <v>25920</v>
      </c>
      <c r="Z22" s="4">
        <v>28125</v>
      </c>
      <c r="AA22" s="4">
        <v>30420</v>
      </c>
      <c r="AB22" s="4">
        <v>32805</v>
      </c>
      <c r="AC22" s="4">
        <v>35280</v>
      </c>
      <c r="AD22" s="4">
        <v>37845</v>
      </c>
      <c r="AE22" s="4">
        <v>40500</v>
      </c>
    </row>
    <row r="23" spans="1:31" s="4" customFormat="1">
      <c r="A23" s="3" t="s">
        <v>241</v>
      </c>
      <c r="B23" s="12" cm="1">
        <f t="array" ref="B23:AE23">'PD10-18LPM'!B29:AE29</f>
        <v>18</v>
      </c>
      <c r="C23" s="4">
        <v>72</v>
      </c>
      <c r="D23" s="4">
        <v>162</v>
      </c>
      <c r="E23" s="4">
        <v>288</v>
      </c>
      <c r="F23" s="4">
        <v>450</v>
      </c>
      <c r="G23" s="4">
        <v>648</v>
      </c>
      <c r="H23" s="4">
        <v>882</v>
      </c>
      <c r="I23" s="4">
        <v>1152</v>
      </c>
      <c r="J23" s="4">
        <v>1458</v>
      </c>
      <c r="K23" s="4">
        <v>1800</v>
      </c>
      <c r="L23" s="4">
        <v>2178</v>
      </c>
      <c r="M23" s="4">
        <v>2592</v>
      </c>
      <c r="N23" s="4">
        <v>3042</v>
      </c>
      <c r="O23" s="4">
        <v>3528</v>
      </c>
      <c r="P23" s="4">
        <v>4050</v>
      </c>
      <c r="Q23" s="4">
        <v>4608</v>
      </c>
      <c r="R23" s="4">
        <v>5202</v>
      </c>
      <c r="S23" s="4">
        <v>5832</v>
      </c>
      <c r="T23" s="4">
        <v>6498</v>
      </c>
      <c r="U23" s="4">
        <v>7200</v>
      </c>
      <c r="V23" s="4">
        <v>7938</v>
      </c>
      <c r="W23" s="4">
        <v>8712</v>
      </c>
      <c r="X23" s="4">
        <v>9522</v>
      </c>
      <c r="Y23" s="4">
        <v>10368</v>
      </c>
      <c r="Z23" s="4">
        <v>11250</v>
      </c>
      <c r="AA23" s="4">
        <v>12168</v>
      </c>
      <c r="AB23" s="4">
        <v>13122</v>
      </c>
      <c r="AC23" s="4">
        <v>14112</v>
      </c>
      <c r="AD23" s="4">
        <v>15138</v>
      </c>
      <c r="AE23" s="4">
        <v>16200</v>
      </c>
    </row>
    <row r="24" spans="1:31" s="4" customFormat="1">
      <c r="A24" s="3" t="s">
        <v>242</v>
      </c>
      <c r="B24" s="12" cm="1">
        <f t="array" ref="B24:AE24">'PD10-45LPM'!B29:AE29</f>
        <v>45</v>
      </c>
      <c r="C24" s="4">
        <v>180</v>
      </c>
      <c r="D24" s="4">
        <v>405</v>
      </c>
      <c r="E24" s="4">
        <v>720</v>
      </c>
      <c r="F24" s="4">
        <v>1125</v>
      </c>
      <c r="G24" s="4">
        <v>1620</v>
      </c>
      <c r="H24" s="4">
        <v>2205</v>
      </c>
      <c r="I24" s="4">
        <v>2880</v>
      </c>
      <c r="J24" s="4">
        <v>3645</v>
      </c>
      <c r="K24" s="4">
        <v>4500</v>
      </c>
      <c r="L24" s="4">
        <v>5445</v>
      </c>
      <c r="M24" s="4">
        <v>6480</v>
      </c>
      <c r="N24" s="4">
        <v>7605</v>
      </c>
      <c r="O24" s="4">
        <v>8820</v>
      </c>
      <c r="P24" s="4">
        <v>10125</v>
      </c>
      <c r="Q24" s="4">
        <v>11520</v>
      </c>
      <c r="R24" s="4">
        <v>13005</v>
      </c>
      <c r="S24" s="4">
        <v>14580</v>
      </c>
      <c r="T24" s="4">
        <v>16245</v>
      </c>
      <c r="U24" s="4">
        <v>18000</v>
      </c>
      <c r="V24" s="4">
        <v>19845</v>
      </c>
      <c r="W24" s="4">
        <v>21780</v>
      </c>
      <c r="X24" s="4">
        <v>23805</v>
      </c>
      <c r="Y24" s="4">
        <v>25920</v>
      </c>
      <c r="Z24" s="4">
        <v>28125</v>
      </c>
      <c r="AA24" s="4">
        <v>30420</v>
      </c>
      <c r="AB24" s="4">
        <v>32805</v>
      </c>
      <c r="AC24" s="4">
        <v>35280</v>
      </c>
      <c r="AD24" s="4">
        <v>37845</v>
      </c>
      <c r="AE24" s="4">
        <v>40500</v>
      </c>
    </row>
    <row r="25" spans="1:31" s="4" customFormat="1">
      <c r="A25" s="3" t="s">
        <v>244</v>
      </c>
      <c r="B25" s="12" cm="1">
        <f t="array" ref="B25:AE25">'PD13-18LPM'!B29:AE29</f>
        <v>18</v>
      </c>
      <c r="C25" s="4">
        <v>72</v>
      </c>
      <c r="D25" s="4">
        <v>162</v>
      </c>
      <c r="E25" s="4">
        <v>288</v>
      </c>
      <c r="F25" s="4">
        <v>450</v>
      </c>
      <c r="G25" s="4">
        <v>648</v>
      </c>
      <c r="H25" s="4">
        <v>882</v>
      </c>
      <c r="I25" s="4">
        <v>1152</v>
      </c>
      <c r="J25" s="4">
        <v>1458</v>
      </c>
      <c r="K25" s="4">
        <v>1800</v>
      </c>
      <c r="L25" s="4">
        <v>2178</v>
      </c>
      <c r="M25" s="4">
        <v>2592</v>
      </c>
      <c r="N25" s="4">
        <v>3042</v>
      </c>
      <c r="O25" s="4">
        <v>3528</v>
      </c>
      <c r="P25" s="4">
        <v>4050</v>
      </c>
      <c r="Q25" s="4">
        <v>4608</v>
      </c>
      <c r="R25" s="4">
        <v>5202</v>
      </c>
      <c r="S25" s="4">
        <v>5832</v>
      </c>
      <c r="T25" s="4">
        <v>6498</v>
      </c>
      <c r="U25" s="4">
        <v>7200</v>
      </c>
      <c r="V25" s="4">
        <v>7938</v>
      </c>
      <c r="W25" s="4">
        <v>8712</v>
      </c>
      <c r="X25" s="4">
        <v>9522</v>
      </c>
      <c r="Y25" s="4">
        <v>10368</v>
      </c>
      <c r="Z25" s="4">
        <v>11250</v>
      </c>
      <c r="AA25" s="4">
        <v>12168</v>
      </c>
      <c r="AB25" s="4">
        <v>13122</v>
      </c>
      <c r="AC25" s="4">
        <v>14112</v>
      </c>
      <c r="AD25" s="4">
        <v>15138</v>
      </c>
      <c r="AE25" s="4">
        <v>16200</v>
      </c>
    </row>
    <row r="26" spans="1:31" s="4" customFormat="1">
      <c r="A26" s="3" t="s">
        <v>245</v>
      </c>
      <c r="B26" s="12" cm="1">
        <f t="array" ref="B26:AE26">'PD13-45LPM'!B29:AE29</f>
        <v>45</v>
      </c>
      <c r="C26" s="4">
        <v>180</v>
      </c>
      <c r="D26" s="4">
        <v>405</v>
      </c>
      <c r="E26" s="4">
        <v>720</v>
      </c>
      <c r="F26" s="4">
        <v>1125</v>
      </c>
      <c r="G26" s="4">
        <v>1620</v>
      </c>
      <c r="H26" s="4">
        <v>2205</v>
      </c>
      <c r="I26" s="4">
        <v>2880</v>
      </c>
      <c r="J26" s="4">
        <v>3645</v>
      </c>
      <c r="K26" s="4">
        <v>4500</v>
      </c>
      <c r="L26" s="4">
        <v>5445</v>
      </c>
      <c r="M26" s="4">
        <v>6480</v>
      </c>
      <c r="N26" s="4">
        <v>7605</v>
      </c>
      <c r="O26" s="4">
        <v>8820</v>
      </c>
      <c r="P26" s="4">
        <v>10125</v>
      </c>
      <c r="Q26" s="4">
        <v>11520</v>
      </c>
      <c r="R26" s="4">
        <v>13005</v>
      </c>
      <c r="S26" s="4">
        <v>14580</v>
      </c>
      <c r="T26" s="4">
        <v>16245</v>
      </c>
      <c r="U26" s="4">
        <v>18000</v>
      </c>
      <c r="V26" s="4">
        <v>19845</v>
      </c>
      <c r="W26" s="4">
        <v>21780</v>
      </c>
      <c r="X26" s="4">
        <v>23805</v>
      </c>
      <c r="Y26" s="4">
        <v>25920</v>
      </c>
      <c r="Z26" s="4">
        <v>28125</v>
      </c>
      <c r="AA26" s="4">
        <v>30420</v>
      </c>
      <c r="AB26" s="4">
        <v>32805</v>
      </c>
      <c r="AC26" s="4">
        <v>35280</v>
      </c>
      <c r="AD26" s="4">
        <v>37845</v>
      </c>
      <c r="AE26" s="4">
        <v>40500</v>
      </c>
    </row>
    <row r="27" spans="1:31" s="4" customFormat="1">
      <c r="A27" s="3"/>
    </row>
    <row r="29" spans="1:31" s="4" customFormat="1">
      <c r="A29" s="42" t="s">
        <v>267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1:31" s="4" customFormat="1">
      <c r="A30" s="41" t="s">
        <v>217</v>
      </c>
    </row>
    <row r="31" spans="1:31" s="4" customFormat="1">
      <c r="A31" s="3" t="s">
        <v>218</v>
      </c>
      <c r="B31" s="4" cm="1">
        <f t="array" ref="B31:AE31">'PD01-18LPM'!B87:AE87</f>
        <v>2.9607623140005969E-4</v>
      </c>
      <c r="C31" s="4">
        <v>1.0987679643230986E-3</v>
      </c>
      <c r="D31" s="4">
        <v>2.4080751987691175E-3</v>
      </c>
      <c r="E31" s="4">
        <v>4.2239979347381152E-3</v>
      </c>
      <c r="F31" s="4">
        <v>6.5465361722300943E-3</v>
      </c>
      <c r="G31" s="4">
        <v>9.3756899112450512E-3</v>
      </c>
      <c r="H31" s="4">
        <v>1.2711459151782983E-2</v>
      </c>
      <c r="I31" s="4">
        <v>1.65538438938439E-2</v>
      </c>
      <c r="J31" s="4">
        <v>2.0902844137427795E-2</v>
      </c>
      <c r="K31" s="4">
        <v>2.5758459882534671E-2</v>
      </c>
      <c r="L31" s="4">
        <v>3.1120691129164525E-2</v>
      </c>
      <c r="M31" s="4">
        <v>3.6989537877317367E-2</v>
      </c>
      <c r="N31" s="4">
        <v>4.3365000126993167E-2</v>
      </c>
      <c r="O31" s="4">
        <v>5.0247077878191965E-2</v>
      </c>
      <c r="P31" s="4">
        <v>5.763577113091372E-2</v>
      </c>
      <c r="Q31" s="4">
        <v>6.553107988515848E-2</v>
      </c>
      <c r="R31" s="4">
        <v>7.3933004140926212E-2</v>
      </c>
      <c r="S31" s="4">
        <v>8.2841543898216921E-2</v>
      </c>
      <c r="T31" s="4">
        <v>9.2256699157030636E-2</v>
      </c>
      <c r="U31" s="4">
        <v>0.10217846991736731</v>
      </c>
      <c r="V31" s="4">
        <v>0.11260685617922694</v>
      </c>
      <c r="W31" s="4">
        <v>0.12354185794260955</v>
      </c>
      <c r="X31" s="4">
        <v>0.13498347520751516</v>
      </c>
      <c r="Y31" s="4">
        <v>0.14693170797394375</v>
      </c>
      <c r="Z31" s="4">
        <v>0.15938655624189532</v>
      </c>
      <c r="AA31" s="4">
        <v>0.17234802001136984</v>
      </c>
      <c r="AB31" s="4">
        <v>0.18581609928236739</v>
      </c>
      <c r="AC31" s="4">
        <v>0.19979079405488789</v>
      </c>
      <c r="AD31" s="4">
        <v>0.21427210432893135</v>
      </c>
      <c r="AE31" s="4">
        <v>0.22926003010449783</v>
      </c>
    </row>
    <row r="32" spans="1:31" s="4" customFormat="1">
      <c r="A32" s="3" t="s">
        <v>219</v>
      </c>
      <c r="B32" s="4" cm="1">
        <f t="array" ref="B32:AE32">PD01_45LPM!B87:AE87</f>
        <v>7.4019057850014921E-4</v>
      </c>
      <c r="C32" s="4">
        <v>2.7469199108077465E-3</v>
      </c>
      <c r="D32" s="4">
        <v>6.0201879969227949E-3</v>
      </c>
      <c r="E32" s="4">
        <v>1.0559994836845289E-2</v>
      </c>
      <c r="F32" s="4">
        <v>1.6366340430575235E-2</v>
      </c>
      <c r="G32" s="4">
        <v>2.3439224778112628E-2</v>
      </c>
      <c r="H32" s="4">
        <v>3.1778647879457465E-2</v>
      </c>
      <c r="I32" s="4">
        <v>4.1384609734609751E-2</v>
      </c>
      <c r="J32" s="4">
        <v>5.2257110343569502E-2</v>
      </c>
      <c r="K32" s="4">
        <v>6.4396149706336683E-2</v>
      </c>
      <c r="L32" s="4">
        <v>7.7801727822911323E-2</v>
      </c>
      <c r="M32" s="4">
        <v>9.2473844693293408E-2</v>
      </c>
      <c r="N32" s="4">
        <v>0.10841250031748294</v>
      </c>
      <c r="O32" s="4">
        <v>0.1256176946954799</v>
      </c>
      <c r="P32" s="4">
        <v>0.14408942782728432</v>
      </c>
      <c r="Q32" s="4">
        <v>0.16382769971289624</v>
      </c>
      <c r="R32" s="4">
        <v>0.18483251035231554</v>
      </c>
      <c r="S32" s="4">
        <v>0.20710385974554232</v>
      </c>
      <c r="T32" s="4">
        <v>0.2306417478925766</v>
      </c>
      <c r="U32" s="4">
        <v>0.2554461747934183</v>
      </c>
      <c r="V32" s="4">
        <v>0.28151714044806736</v>
      </c>
      <c r="W32" s="4">
        <v>0.30885464485652392</v>
      </c>
      <c r="X32" s="4">
        <v>0.33745868801878798</v>
      </c>
      <c r="Y32" s="4">
        <v>0.36732926993485943</v>
      </c>
      <c r="Z32" s="4">
        <v>0.39846639060473837</v>
      </c>
      <c r="AA32" s="4">
        <v>0.43087005002842471</v>
      </c>
      <c r="AB32" s="4">
        <v>0.46454024820591849</v>
      </c>
      <c r="AC32" s="4">
        <v>0.49947698513721978</v>
      </c>
      <c r="AD32" s="4">
        <v>0.53568026082232856</v>
      </c>
      <c r="AE32" s="4">
        <v>0.57315007526124462</v>
      </c>
    </row>
    <row r="33" spans="1:31" s="4" customFormat="1">
      <c r="A33" s="3" t="s">
        <v>220</v>
      </c>
      <c r="B33" s="4" cm="1">
        <f t="array" ref="B33:AE33">PD07_18LPM!B96:AE96</f>
        <v>4.2258803402034828E-4</v>
      </c>
      <c r="C33" s="4">
        <v>1.5682656851317407E-3</v>
      </c>
      <c r="D33" s="4">
        <v>3.4370329533341785E-3</v>
      </c>
      <c r="E33" s="4">
        <v>6.0288898386276603E-3</v>
      </c>
      <c r="F33" s="4">
        <v>9.3438363410121884E-3</v>
      </c>
      <c r="G33" s="4">
        <v>1.338187246048776E-2</v>
      </c>
      <c r="H33" s="4">
        <v>1.814299819705437E-2</v>
      </c>
      <c r="I33" s="4">
        <v>2.3627213550712029E-2</v>
      </c>
      <c r="J33" s="4">
        <v>2.9834518521460733E-2</v>
      </c>
      <c r="K33" s="4">
        <v>3.6764913109300489E-2</v>
      </c>
      <c r="L33" s="4">
        <v>4.4418397314231278E-2</v>
      </c>
      <c r="M33" s="4">
        <v>5.2794971136253123E-2</v>
      </c>
      <c r="N33" s="4">
        <v>6.1894634575365988E-2</v>
      </c>
      <c r="O33" s="4">
        <v>7.1717387631569929E-2</v>
      </c>
      <c r="P33" s="4">
        <v>8.2263230304864876E-2</v>
      </c>
      <c r="Q33" s="4">
        <v>9.3532162595250906E-2</v>
      </c>
      <c r="R33" s="4">
        <v>0.10552418450272795</v>
      </c>
      <c r="S33" s="4">
        <v>0.11823929602729606</v>
      </c>
      <c r="T33" s="4">
        <v>0.13167749716895524</v>
      </c>
      <c r="U33" s="4">
        <v>0.14583878792770547</v>
      </c>
      <c r="V33" s="4">
        <v>0.16072316830354666</v>
      </c>
      <c r="W33" s="4">
        <v>0.17633063829647894</v>
      </c>
      <c r="X33" s="4">
        <v>0.19266119790650227</v>
      </c>
      <c r="Y33" s="4">
        <v>0.20971484713361666</v>
      </c>
      <c r="Z33" s="4">
        <v>0.22749158597782204</v>
      </c>
      <c r="AA33" s="4">
        <v>0.24599141443911848</v>
      </c>
      <c r="AB33" s="4">
        <v>0.26521433251750598</v>
      </c>
      <c r="AC33" s="4">
        <v>0.28516034021298453</v>
      </c>
      <c r="AD33" s="4">
        <v>0.30582943752555414</v>
      </c>
      <c r="AE33" s="4">
        <v>0.32722162445521474</v>
      </c>
    </row>
    <row r="34" spans="1:31" s="4" customFormat="1">
      <c r="A34" s="3" t="s">
        <v>221</v>
      </c>
      <c r="B34" s="4" cm="1">
        <f t="array" ref="B34:AE34">PD07_45LPM!B96:AE96</f>
        <v>1.0564700850508708E-3</v>
      </c>
      <c r="C34" s="4">
        <v>3.9206642128293522E-3</v>
      </c>
      <c r="D34" s="4">
        <v>8.5925823833354481E-3</v>
      </c>
      <c r="E34" s="4">
        <v>1.5072224596569152E-2</v>
      </c>
      <c r="F34" s="4">
        <v>2.3359590852530469E-2</v>
      </c>
      <c r="G34" s="4">
        <v>3.3454681151219398E-2</v>
      </c>
      <c r="H34" s="4">
        <v>4.535749549263593E-2</v>
      </c>
      <c r="I34" s="4">
        <v>5.9068033876780078E-2</v>
      </c>
      <c r="J34" s="4">
        <v>7.458629630365185E-2</v>
      </c>
      <c r="K34" s="4">
        <v>9.1912282773251225E-2</v>
      </c>
      <c r="L34" s="4">
        <v>0.1110459932855782</v>
      </c>
      <c r="M34" s="4">
        <v>0.1319874278406328</v>
      </c>
      <c r="N34" s="4">
        <v>0.15473658643841501</v>
      </c>
      <c r="O34" s="4">
        <v>0.17929346907892479</v>
      </c>
      <c r="P34" s="4">
        <v>0.20565807576216222</v>
      </c>
      <c r="Q34" s="4">
        <v>0.23383040648812731</v>
      </c>
      <c r="R34" s="4">
        <v>0.26381046125681989</v>
      </c>
      <c r="S34" s="4">
        <v>0.2955982400682402</v>
      </c>
      <c r="T34" s="4">
        <v>0.32919374292238812</v>
      </c>
      <c r="U34" s="4">
        <v>0.36459696981926365</v>
      </c>
      <c r="V34" s="4">
        <v>0.40180792075886668</v>
      </c>
      <c r="W34" s="4">
        <v>0.44082659574119737</v>
      </c>
      <c r="X34" s="4">
        <v>0.48165299476625573</v>
      </c>
      <c r="Y34" s="4">
        <v>0.52428711783404169</v>
      </c>
      <c r="Z34" s="4">
        <v>0.56872896494455516</v>
      </c>
      <c r="AA34" s="4">
        <v>0.6149785360977964</v>
      </c>
      <c r="AB34" s="4">
        <v>0.66303583129376509</v>
      </c>
      <c r="AC34" s="4">
        <v>0.71290085053246144</v>
      </c>
      <c r="AD34" s="4">
        <v>0.76457359381388545</v>
      </c>
      <c r="AE34" s="4">
        <v>0.81805406113803691</v>
      </c>
    </row>
    <row r="35" spans="1:31" s="4" customFormat="1">
      <c r="A35" s="3" t="s">
        <v>227</v>
      </c>
      <c r="B35" s="4" cm="1">
        <f t="array" ref="B35:AE35">PD03_18LPM!B93:AE93</f>
        <v>3.0584819063369758E-4</v>
      </c>
      <c r="C35" s="4">
        <v>1.1350326644775821E-3</v>
      </c>
      <c r="D35" s="4">
        <v>2.4875534215316546E-3</v>
      </c>
      <c r="E35" s="4">
        <v>4.363410461795913E-3</v>
      </c>
      <c r="F35" s="4">
        <v>6.7626037852703607E-3</v>
      </c>
      <c r="G35" s="4">
        <v>9.6851333919549948E-3</v>
      </c>
      <c r="H35" s="4">
        <v>1.313099928184981E-2</v>
      </c>
      <c r="I35" s="4">
        <v>1.7100201454954819E-2</v>
      </c>
      <c r="J35" s="4">
        <v>2.1592739911270011E-2</v>
      </c>
      <c r="K35" s="4">
        <v>2.6608614650795399E-2</v>
      </c>
      <c r="L35" s="4">
        <v>3.2147825673530965E-2</v>
      </c>
      <c r="M35" s="4">
        <v>3.8210372979476728E-2</v>
      </c>
      <c r="N35" s="4">
        <v>4.4796256568632654E-2</v>
      </c>
      <c r="O35" s="4">
        <v>5.1905476440998792E-2</v>
      </c>
      <c r="P35" s="4">
        <v>5.9538032596575099E-2</v>
      </c>
      <c r="Q35" s="4">
        <v>6.7693925035361618E-2</v>
      </c>
      <c r="R35" s="4">
        <v>7.63731537573583E-2</v>
      </c>
      <c r="S35" s="4">
        <v>8.5575718762565187E-2</v>
      </c>
      <c r="T35" s="4">
        <v>9.5301620050982264E-2</v>
      </c>
      <c r="U35" s="4">
        <v>0.10555085762260953</v>
      </c>
      <c r="V35" s="4">
        <v>0.11632343147744695</v>
      </c>
      <c r="W35" s="4">
        <v>0.12761934161549457</v>
      </c>
      <c r="X35" s="4">
        <v>0.13943858803675238</v>
      </c>
      <c r="Y35" s="4">
        <v>0.15178117074122038</v>
      </c>
      <c r="Z35" s="4">
        <v>0.16464708972889858</v>
      </c>
      <c r="AA35" s="4">
        <v>0.17803634499978693</v>
      </c>
      <c r="AB35" s="4">
        <v>0.19194893655388551</v>
      </c>
      <c r="AC35" s="4">
        <v>0.20638486439119424</v>
      </c>
      <c r="AD35" s="4">
        <v>0.22134412851171317</v>
      </c>
      <c r="AE35" s="4">
        <v>0.23682672891544229</v>
      </c>
    </row>
    <row r="36" spans="1:31" s="4" customFormat="1">
      <c r="A36" s="3" t="s">
        <v>228</v>
      </c>
      <c r="B36" s="4" cm="1">
        <f t="array" ref="B36:AE36">PD03_45LPM!B93:AE93</f>
        <v>7.64620476584244E-4</v>
      </c>
      <c r="C36" s="4">
        <v>2.8375816611939555E-3</v>
      </c>
      <c r="D36" s="4">
        <v>6.2188835538291368E-3</v>
      </c>
      <c r="E36" s="4">
        <v>1.0908526154489784E-2</v>
      </c>
      <c r="F36" s="4">
        <v>1.6906509463175901E-2</v>
      </c>
      <c r="G36" s="4">
        <v>2.4212833479887487E-2</v>
      </c>
      <c r="H36" s="4">
        <v>3.2827498204624536E-2</v>
      </c>
      <c r="I36" s="4">
        <v>4.2750503637387048E-2</v>
      </c>
      <c r="J36" s="4">
        <v>5.3981849778175044E-2</v>
      </c>
      <c r="K36" s="4">
        <v>6.6521536626988495E-2</v>
      </c>
      <c r="L36" s="4">
        <v>8.0369564183827416E-2</v>
      </c>
      <c r="M36" s="4">
        <v>9.5525932448691828E-2</v>
      </c>
      <c r="N36" s="4">
        <v>0.11199064142158166</v>
      </c>
      <c r="O36" s="4">
        <v>0.129763691102497</v>
      </c>
      <c r="P36" s="4">
        <v>0.14884508149143777</v>
      </c>
      <c r="Q36" s="4">
        <v>0.16923481258840406</v>
      </c>
      <c r="R36" s="4">
        <v>0.19093288439339576</v>
      </c>
      <c r="S36" s="4">
        <v>0.21393929690641297</v>
      </c>
      <c r="T36" s="4">
        <v>0.23825405012745568</v>
      </c>
      <c r="U36" s="4">
        <v>0.26387714405652385</v>
      </c>
      <c r="V36" s="4">
        <v>0.29080857869361737</v>
      </c>
      <c r="W36" s="4">
        <v>0.31904835403873644</v>
      </c>
      <c r="X36" s="4">
        <v>0.34859647009188099</v>
      </c>
      <c r="Y36" s="4">
        <v>0.37945292685305104</v>
      </c>
      <c r="Z36" s="4">
        <v>0.41161772432224653</v>
      </c>
      <c r="AA36" s="4">
        <v>0.44509086249946744</v>
      </c>
      <c r="AB36" s="4">
        <v>0.4798723413847138</v>
      </c>
      <c r="AC36" s="4">
        <v>0.51596216097798564</v>
      </c>
      <c r="AD36" s="4">
        <v>0.55336032127928303</v>
      </c>
      <c r="AE36" s="4">
        <v>0.59206682228860574</v>
      </c>
    </row>
    <row r="37" spans="1:31" s="4" customFormat="1">
      <c r="A37" s="3" t="s">
        <v>229</v>
      </c>
      <c r="B37" s="4" cm="1">
        <f t="array" ref="B37:AE37">PD02_18LPM!B96:AE96</f>
        <v>3.6381882074942374E-4</v>
      </c>
      <c r="C37" s="4">
        <v>1.3501673645566203E-3</v>
      </c>
      <c r="D37" s="4">
        <v>2.9590456314215908E-3</v>
      </c>
      <c r="E37" s="4">
        <v>5.1904536213443339E-3</v>
      </c>
      <c r="F37" s="4">
        <v>8.0443913343248505E-3</v>
      </c>
      <c r="G37" s="4">
        <v>1.152085877036314E-2</v>
      </c>
      <c r="H37" s="4">
        <v>1.5619855929459197E-2</v>
      </c>
      <c r="I37" s="4">
        <v>2.0341382811613032E-2</v>
      </c>
      <c r="J37" s="4">
        <v>2.5685439416824638E-2</v>
      </c>
      <c r="K37" s="4">
        <v>3.1652025745094028E-2</v>
      </c>
      <c r="L37" s="4">
        <v>3.8241141796421178E-2</v>
      </c>
      <c r="M37" s="4">
        <v>4.5452787570806112E-2</v>
      </c>
      <c r="N37" s="4">
        <v>5.3286963068248795E-2</v>
      </c>
      <c r="O37" s="4">
        <v>6.1743668288749276E-2</v>
      </c>
      <c r="P37" s="4">
        <v>7.0822903232307513E-2</v>
      </c>
      <c r="Q37" s="4">
        <v>8.0524667898923541E-2</v>
      </c>
      <c r="R37" s="4">
        <v>9.0848962288597318E-2</v>
      </c>
      <c r="S37" s="4">
        <v>0.1017957864013289</v>
      </c>
      <c r="T37" s="4">
        <v>0.11336514023711826</v>
      </c>
      <c r="U37" s="4">
        <v>0.12555702379596539</v>
      </c>
      <c r="V37" s="4">
        <v>0.13837143707787025</v>
      </c>
      <c r="W37" s="4">
        <v>0.15180838008283287</v>
      </c>
      <c r="X37" s="4">
        <v>0.16586785281085331</v>
      </c>
      <c r="Y37" s="4">
        <v>0.18054985526193154</v>
      </c>
      <c r="Z37" s="4">
        <v>0.19585438743606751</v>
      </c>
      <c r="AA37" s="4">
        <v>0.21178144933326121</v>
      </c>
      <c r="AB37" s="4">
        <v>0.22833104095351275</v>
      </c>
      <c r="AC37" s="4">
        <v>0.24550316229682206</v>
      </c>
      <c r="AD37" s="4">
        <v>0.26329781336318908</v>
      </c>
      <c r="AE37" s="4">
        <v>0.28171499415261397</v>
      </c>
    </row>
    <row r="38" spans="1:31" s="4" customFormat="1">
      <c r="A38" s="3" t="s">
        <v>230</v>
      </c>
      <c r="B38" s="4" cm="1">
        <f t="array" ref="B38:AE38">PD02_45LPM!B96:AE96</f>
        <v>9.0954705349265239E-4</v>
      </c>
      <c r="C38" s="4">
        <v>3.3754184174001642E-3</v>
      </c>
      <c r="D38" s="4">
        <v>7.3976140917225378E-3</v>
      </c>
      <c r="E38" s="4">
        <v>1.2976134076459769E-2</v>
      </c>
      <c r="F38" s="4">
        <v>2.0110978371611864E-2</v>
      </c>
      <c r="G38" s="4">
        <v>2.8802146977178814E-2</v>
      </c>
      <c r="H38" s="4">
        <v>3.9049639893160619E-2</v>
      </c>
      <c r="I38" s="4">
        <v>5.0853457119557285E-2</v>
      </c>
      <c r="J38" s="4">
        <v>6.4213598656368831E-2</v>
      </c>
      <c r="K38" s="4">
        <v>7.9130064503595221E-2</v>
      </c>
      <c r="L38" s="4">
        <v>9.5602854661236469E-2</v>
      </c>
      <c r="M38" s="4">
        <v>0.11363196912929259</v>
      </c>
      <c r="N38" s="4">
        <v>0.13321740790776354</v>
      </c>
      <c r="O38" s="4">
        <v>0.15435917099664936</v>
      </c>
      <c r="P38" s="4">
        <v>0.17705725839595005</v>
      </c>
      <c r="Q38" s="4">
        <v>0.20131167010566561</v>
      </c>
      <c r="R38" s="4">
        <v>0.22712240612579601</v>
      </c>
      <c r="S38" s="4">
        <v>0.2544894664563413</v>
      </c>
      <c r="T38" s="4">
        <v>0.28341285109730147</v>
      </c>
      <c r="U38" s="4">
        <v>0.31389256004867649</v>
      </c>
      <c r="V38" s="4">
        <v>0.34592859331046627</v>
      </c>
      <c r="W38" s="4">
        <v>0.37952095088267096</v>
      </c>
      <c r="X38" s="4">
        <v>0.41466963276529056</v>
      </c>
      <c r="Y38" s="4">
        <v>0.45137463895832497</v>
      </c>
      <c r="Z38" s="4">
        <v>0.48963596946177429</v>
      </c>
      <c r="AA38" s="4">
        <v>0.52945362427563847</v>
      </c>
      <c r="AB38" s="4">
        <v>0.57082760339991734</v>
      </c>
      <c r="AC38" s="4">
        <v>0.61375790683461129</v>
      </c>
      <c r="AD38" s="4">
        <v>0.65824453457971999</v>
      </c>
      <c r="AE38" s="4">
        <v>0.70428748663524343</v>
      </c>
    </row>
    <row r="39" spans="1:31" s="4" customFormat="1">
      <c r="A39" s="3" t="s">
        <v>231</v>
      </c>
      <c r="B39" s="4" cm="1">
        <f t="array" ref="B39:AE39">PD08_18LPM!B94:AE94</f>
        <v>7.6123699581010309E-4</v>
      </c>
      <c r="C39" s="4">
        <v>2.8250252318414559E-3</v>
      </c>
      <c r="D39" s="4">
        <v>6.1913647080940604E-3</v>
      </c>
      <c r="E39" s="4">
        <v>1.0860255424567915E-2</v>
      </c>
      <c r="F39" s="4">
        <v>1.6831697381263021E-2</v>
      </c>
      <c r="G39" s="4">
        <v>2.4105690578179375E-2</v>
      </c>
      <c r="H39" s="4">
        <v>3.2682235015316967E-2</v>
      </c>
      <c r="I39" s="4">
        <v>4.2561330692675828E-2</v>
      </c>
      <c r="J39" s="4">
        <v>5.3742977610255926E-2</v>
      </c>
      <c r="K39" s="4">
        <v>6.6227175768057298E-2</v>
      </c>
      <c r="L39" s="4">
        <v>8.0013925166079899E-2</v>
      </c>
      <c r="M39" s="4">
        <v>9.510322580432376E-2</v>
      </c>
      <c r="N39" s="4">
        <v>0.11149507768278884</v>
      </c>
      <c r="O39" s="4">
        <v>0.12918948080147521</v>
      </c>
      <c r="P39" s="4">
        <v>0.14818643516038277</v>
      </c>
      <c r="Q39" s="4">
        <v>0.16848594075951168</v>
      </c>
      <c r="R39" s="4">
        <v>0.19008799759886175</v>
      </c>
      <c r="S39" s="4">
        <v>0.21299260567843312</v>
      </c>
      <c r="T39" s="4">
        <v>0.23719976499822579</v>
      </c>
      <c r="U39" s="4">
        <v>0.26270947555823965</v>
      </c>
      <c r="V39" s="4">
        <v>0.2895217373584747</v>
      </c>
      <c r="W39" s="4">
        <v>0.31763655039893102</v>
      </c>
      <c r="X39" s="4">
        <v>0.34705391467960867</v>
      </c>
      <c r="Y39" s="4">
        <v>0.37777383020050753</v>
      </c>
      <c r="Z39" s="4">
        <v>0.40979629696162762</v>
      </c>
      <c r="AA39" s="4">
        <v>0.44312131496296892</v>
      </c>
      <c r="AB39" s="4">
        <v>0.4777488842045316</v>
      </c>
      <c r="AC39" s="4">
        <v>0.51367900468631544</v>
      </c>
      <c r="AD39" s="4">
        <v>0.55091167640832051</v>
      </c>
      <c r="AE39" s="4">
        <v>0.58944689937054684</v>
      </c>
    </row>
    <row r="40" spans="1:31" s="4" customFormat="1">
      <c r="A40" s="3" t="s">
        <v>232</v>
      </c>
      <c r="B40" s="4" cm="1">
        <f t="array" ref="B40:AE40">PD08_45LPM!B94:AE94</f>
        <v>1.9030924895252579E-3</v>
      </c>
      <c r="C40" s="4">
        <v>7.0625630796036405E-3</v>
      </c>
      <c r="D40" s="4">
        <v>1.5478411770235153E-2</v>
      </c>
      <c r="E40" s="4">
        <v>2.7150638561419787E-2</v>
      </c>
      <c r="F40" s="4">
        <v>4.2079243453157555E-2</v>
      </c>
      <c r="G40" s="4">
        <v>6.0264226445448439E-2</v>
      </c>
      <c r="H40" s="4">
        <v>8.1705587538292448E-2</v>
      </c>
      <c r="I40" s="4">
        <v>0.10640332673168958</v>
      </c>
      <c r="J40" s="4">
        <v>0.13435744402563987</v>
      </c>
      <c r="K40" s="4">
        <v>0.16556793942014325</v>
      </c>
      <c r="L40" s="4">
        <v>0.20003481291519976</v>
      </c>
      <c r="M40" s="4">
        <v>0.23775806451080941</v>
      </c>
      <c r="N40" s="4">
        <v>0.27873769420697214</v>
      </c>
      <c r="O40" s="4">
        <v>0.32297370200368802</v>
      </c>
      <c r="P40" s="4">
        <v>0.37046608790095703</v>
      </c>
      <c r="Q40" s="4">
        <v>0.42121485189877922</v>
      </c>
      <c r="R40" s="4">
        <v>0.47521999399715442</v>
      </c>
      <c r="S40" s="4">
        <v>0.53248151419608292</v>
      </c>
      <c r="T40" s="4">
        <v>0.59299941249556454</v>
      </c>
      <c r="U40" s="4">
        <v>0.65677368889559917</v>
      </c>
      <c r="V40" s="4">
        <v>0.72380434339618682</v>
      </c>
      <c r="W40" s="4">
        <v>0.79409137599732771</v>
      </c>
      <c r="X40" s="4">
        <v>0.86763478669902172</v>
      </c>
      <c r="Y40" s="4">
        <v>0.94443457550126897</v>
      </c>
      <c r="Z40" s="4">
        <v>1.0244907424040692</v>
      </c>
      <c r="AA40" s="4">
        <v>1.1078032874074226</v>
      </c>
      <c r="AB40" s="4">
        <v>1.194372210511329</v>
      </c>
      <c r="AC40" s="4">
        <v>1.2841975117157887</v>
      </c>
      <c r="AD40" s="4">
        <v>1.3772791910208015</v>
      </c>
      <c r="AE40" s="4">
        <v>1.4736172484263672</v>
      </c>
    </row>
    <row r="41" spans="1:31" s="4" customFormat="1">
      <c r="A41" s="3" t="s">
        <v>233</v>
      </c>
      <c r="B41" s="4" cm="1">
        <f t="array" ref="B41:AE41">'PD20-18LPM'!B93:AE93</f>
        <v>4.3203201139916839E-4</v>
      </c>
      <c r="C41" s="4">
        <v>1.6033132124208141E-3</v>
      </c>
      <c r="D41" s="4">
        <v>3.5138436030649383E-3</v>
      </c>
      <c r="E41" s="4">
        <v>6.1636231833315392E-3</v>
      </c>
      <c r="F41" s="4">
        <v>9.552651953220621E-3</v>
      </c>
      <c r="G41" s="4">
        <v>1.3680929912732178E-2</v>
      </c>
      <c r="H41" s="4">
        <v>1.8548457061866204E-2</v>
      </c>
      <c r="I41" s="4">
        <v>2.4155233400622717E-2</v>
      </c>
      <c r="J41" s="4">
        <v>3.0501258929001705E-2</v>
      </c>
      <c r="K41" s="4">
        <v>3.7586533647003179E-2</v>
      </c>
      <c r="L41" s="4">
        <v>4.541105755462712E-2</v>
      </c>
      <c r="M41" s="4">
        <v>5.397483065187355E-2</v>
      </c>
      <c r="N41" s="4">
        <v>6.3277852938742427E-2</v>
      </c>
      <c r="O41" s="4">
        <v>7.332012441523382E-2</v>
      </c>
      <c r="P41" s="4">
        <v>8.4101645081347653E-2</v>
      </c>
      <c r="Q41" s="4">
        <v>9.5622414937083997E-2</v>
      </c>
      <c r="R41" s="4">
        <v>0.10788243398244279</v>
      </c>
      <c r="S41" s="4">
        <v>0.1208817022174241</v>
      </c>
      <c r="T41" s="4">
        <v>0.13462021964202789</v>
      </c>
      <c r="U41" s="4">
        <v>0.14909798625625414</v>
      </c>
      <c r="V41" s="4">
        <v>0.16431500206010283</v>
      </c>
      <c r="W41" s="4">
        <v>0.18027126705357402</v>
      </c>
      <c r="X41" s="4">
        <v>0.19696678123666769</v>
      </c>
      <c r="Y41" s="4">
        <v>0.21440154460938388</v>
      </c>
      <c r="Z41" s="4">
        <v>0.23257555717172249</v>
      </c>
      <c r="AA41" s="4">
        <v>0.25148881892368358</v>
      </c>
      <c r="AB41" s="4">
        <v>0.27114132986526718</v>
      </c>
      <c r="AC41" s="4">
        <v>0.2915330899964732</v>
      </c>
      <c r="AD41" s="4">
        <v>0.31266409931730171</v>
      </c>
      <c r="AE41" s="4">
        <v>0.33453435782775276</v>
      </c>
    </row>
    <row r="42" spans="1:31" s="4" customFormat="1">
      <c r="A42" s="3" t="s">
        <v>234</v>
      </c>
      <c r="B42" s="4" cm="1">
        <f t="array" ref="B42:AE42">'PD20-45LPM'!B93:AE93</f>
        <v>1.080080028497921E-3</v>
      </c>
      <c r="C42" s="4">
        <v>4.0082830310520356E-3</v>
      </c>
      <c r="D42" s="4">
        <v>8.784609007662347E-3</v>
      </c>
      <c r="E42" s="4">
        <v>1.5409057958328849E-2</v>
      </c>
      <c r="F42" s="4">
        <v>2.388162988305155E-2</v>
      </c>
      <c r="G42" s="4">
        <v>3.420232478183044E-2</v>
      </c>
      <c r="H42" s="4">
        <v>4.637114265466552E-2</v>
      </c>
      <c r="I42" s="4">
        <v>6.0388083501556798E-2</v>
      </c>
      <c r="J42" s="4">
        <v>7.6253147322504281E-2</v>
      </c>
      <c r="K42" s="4">
        <v>9.3966334117507946E-2</v>
      </c>
      <c r="L42" s="4">
        <v>0.1135276438865678</v>
      </c>
      <c r="M42" s="4">
        <v>0.13493707662968388</v>
      </c>
      <c r="N42" s="4">
        <v>0.1581946323468561</v>
      </c>
      <c r="O42" s="4">
        <v>0.18330031103808453</v>
      </c>
      <c r="P42" s="4">
        <v>0.21025411270336916</v>
      </c>
      <c r="Q42" s="4">
        <v>0.23905603734271003</v>
      </c>
      <c r="R42" s="4">
        <v>0.26970608495610704</v>
      </c>
      <c r="S42" s="4">
        <v>0.30220425554356029</v>
      </c>
      <c r="T42" s="4">
        <v>0.33655054910506976</v>
      </c>
      <c r="U42" s="4">
        <v>0.37274496564063542</v>
      </c>
      <c r="V42" s="4">
        <v>0.41078750515025714</v>
      </c>
      <c r="W42" s="4">
        <v>0.45067816763393509</v>
      </c>
      <c r="X42" s="4">
        <v>0.49241695309166927</v>
      </c>
      <c r="Y42" s="4">
        <v>0.53600386152345969</v>
      </c>
      <c r="Z42" s="4">
        <v>0.58143889292930628</v>
      </c>
      <c r="AA42" s="4">
        <v>0.62872204730920911</v>
      </c>
      <c r="AB42" s="4">
        <v>0.67785332466316794</v>
      </c>
      <c r="AC42" s="4">
        <v>0.72883272499118312</v>
      </c>
      <c r="AD42" s="4">
        <v>0.78166024829325453</v>
      </c>
      <c r="AE42" s="4">
        <v>0.83633589456938195</v>
      </c>
    </row>
    <row r="43" spans="1:31" s="4" customFormat="1">
      <c r="A43" s="3" t="s">
        <v>235</v>
      </c>
      <c r="B43" s="4" cm="1">
        <f t="array" ref="B43:AE43">'PD21-18LPM'!B89:AE89</f>
        <v>3.0672041335250269E-4</v>
      </c>
      <c r="C43" s="4">
        <v>1.1382695686243485E-3</v>
      </c>
      <c r="D43" s="4">
        <v>2.4946474658155385E-3</v>
      </c>
      <c r="E43" s="4">
        <v>4.3758541049260715E-3</v>
      </c>
      <c r="F43" s="4">
        <v>6.7818894859559492E-3</v>
      </c>
      <c r="G43" s="4">
        <v>9.7127536089051687E-3</v>
      </c>
      <c r="H43" s="4">
        <v>1.3168446473773727E-2</v>
      </c>
      <c r="I43" s="4">
        <v>1.7148968080561634E-2</v>
      </c>
      <c r="J43" s="4">
        <v>2.1654318429268883E-2</v>
      </c>
      <c r="K43" s="4">
        <v>2.6684497519895479E-2</v>
      </c>
      <c r="L43" s="4">
        <v>3.2239505352441418E-2</v>
      </c>
      <c r="M43" s="4">
        <v>3.8319341926906704E-2</v>
      </c>
      <c r="N43" s="4">
        <v>4.4924007243291313E-2</v>
      </c>
      <c r="O43" s="4">
        <v>5.2053501301595285E-2</v>
      </c>
      <c r="P43" s="4">
        <v>5.9707824101818581E-2</v>
      </c>
      <c r="Q43" s="4">
        <v>6.7886975643961248E-2</v>
      </c>
      <c r="R43" s="4">
        <v>7.659095592802323E-2</v>
      </c>
      <c r="S43" s="4">
        <v>8.5819764954004576E-2</v>
      </c>
      <c r="T43" s="4">
        <v>9.5573402721905287E-2</v>
      </c>
      <c r="U43" s="4">
        <v>0.10585186923172532</v>
      </c>
      <c r="V43" s="4">
        <v>0.11665516448346468</v>
      </c>
      <c r="W43" s="4">
        <v>0.12798328847712337</v>
      </c>
      <c r="X43" s="4">
        <v>0.13983624121270144</v>
      </c>
      <c r="Y43" s="4">
        <v>0.15221402269019885</v>
      </c>
      <c r="Z43" s="4">
        <v>0.16511663290961559</v>
      </c>
      <c r="AA43" s="4">
        <v>0.17854407187095164</v>
      </c>
      <c r="AB43" s="4">
        <v>0.19249633957420709</v>
      </c>
      <c r="AC43" s="4">
        <v>0.20697343601938187</v>
      </c>
      <c r="AD43" s="4">
        <v>0.22197536120647596</v>
      </c>
      <c r="AE43" s="4">
        <v>0.23750211513548941</v>
      </c>
    </row>
    <row r="44" spans="1:31" s="4" customFormat="1">
      <c r="A44" s="3" t="s">
        <v>236</v>
      </c>
      <c r="B44" s="4" cm="1">
        <f t="array" ref="B44:AE44">'PD21-45LPM'!B89:AE89</f>
        <v>7.6680103338125675E-4</v>
      </c>
      <c r="C44" s="4">
        <v>2.8456739215608718E-3</v>
      </c>
      <c r="D44" s="4">
        <v>6.2366186645388469E-3</v>
      </c>
      <c r="E44" s="4">
        <v>1.093963526231518E-2</v>
      </c>
      <c r="F44" s="4">
        <v>1.6954723714889871E-2</v>
      </c>
      <c r="G44" s="4">
        <v>2.4281884022262921E-2</v>
      </c>
      <c r="H44" s="4">
        <v>3.2921116184434322E-2</v>
      </c>
      <c r="I44" s="4">
        <v>4.2872420201404089E-2</v>
      </c>
      <c r="J44" s="4">
        <v>5.4135796073172225E-2</v>
      </c>
      <c r="K44" s="4">
        <v>6.6711243799738709E-2</v>
      </c>
      <c r="L44" s="4">
        <v>8.0598763381103541E-2</v>
      </c>
      <c r="M44" s="4">
        <v>9.5798354817266757E-2</v>
      </c>
      <c r="N44" s="4">
        <v>0.1123100181082283</v>
      </c>
      <c r="O44" s="4">
        <v>0.13013375325398821</v>
      </c>
      <c r="P44" s="4">
        <v>0.14926956025454646</v>
      </c>
      <c r="Q44" s="4">
        <v>0.16971743910990314</v>
      </c>
      <c r="R44" s="4">
        <v>0.1914773898200581</v>
      </c>
      <c r="S44" s="4">
        <v>0.21454941238501149</v>
      </c>
      <c r="T44" s="4">
        <v>0.23893350680476322</v>
      </c>
      <c r="U44" s="4">
        <v>0.26462967307931334</v>
      </c>
      <c r="V44" s="4">
        <v>0.29163791120866167</v>
      </c>
      <c r="W44" s="4">
        <v>0.31995822119280848</v>
      </c>
      <c r="X44" s="4">
        <v>0.3495906030317536</v>
      </c>
      <c r="Y44" s="4">
        <v>0.38053505672549715</v>
      </c>
      <c r="Z44" s="4">
        <v>0.412791582274039</v>
      </c>
      <c r="AA44" s="4">
        <v>0.44636017967737923</v>
      </c>
      <c r="AB44" s="4">
        <v>0.48124084893551777</v>
      </c>
      <c r="AC44" s="4">
        <v>0.51743359004845468</v>
      </c>
      <c r="AD44" s="4">
        <v>0.55493840301619002</v>
      </c>
      <c r="AE44" s="4">
        <v>0.59375528783872356</v>
      </c>
    </row>
    <row r="45" spans="1:31" s="4" customFormat="1">
      <c r="A45" s="3" t="s">
        <v>237</v>
      </c>
      <c r="B45" s="4" cm="1">
        <f t="array" ref="B45:AE45">'PD09-18LPM'!B90:AE90</f>
        <v>8.0733439118543945E-4</v>
      </c>
      <c r="C45" s="4">
        <v>2.9960971920513124E-3</v>
      </c>
      <c r="D45" s="4">
        <v>6.5662884025976219E-3</v>
      </c>
      <c r="E45" s="4">
        <v>1.1517908022824364E-2</v>
      </c>
      <c r="F45" s="4">
        <v>1.7850956052731546E-2</v>
      </c>
      <c r="G45" s="4">
        <v>2.5565432492319157E-2</v>
      </c>
      <c r="H45" s="4">
        <v>3.4661337341587189E-2</v>
      </c>
      <c r="I45" s="4">
        <v>4.5138670600535669E-2</v>
      </c>
      <c r="J45" s="4">
        <v>5.699743226916458E-2</v>
      </c>
      <c r="K45" s="4">
        <v>7.0237622347473938E-2</v>
      </c>
      <c r="L45" s="4">
        <v>8.4859240835463715E-2</v>
      </c>
      <c r="M45" s="4">
        <v>0.10086228773313395</v>
      </c>
      <c r="N45" s="4">
        <v>0.11824676304048456</v>
      </c>
      <c r="O45" s="4">
        <v>0.13701266675751567</v>
      </c>
      <c r="P45" s="4">
        <v>0.15715999888422716</v>
      </c>
      <c r="Q45" s="4">
        <v>0.17868875942061913</v>
      </c>
      <c r="R45" s="4">
        <v>0.20159894836669148</v>
      </c>
      <c r="S45" s="4">
        <v>0.22589056572244434</v>
      </c>
      <c r="T45" s="4">
        <v>0.25156361148787765</v>
      </c>
      <c r="U45" s="4">
        <v>0.27861808566299134</v>
      </c>
      <c r="V45" s="4">
        <v>0.30705398824778546</v>
      </c>
      <c r="W45" s="4">
        <v>0.33687131924225994</v>
      </c>
      <c r="X45" s="4">
        <v>0.36807007864641494</v>
      </c>
      <c r="Y45" s="4">
        <v>0.40065026646025043</v>
      </c>
      <c r="Z45" s="4">
        <v>0.43461188268376627</v>
      </c>
      <c r="AA45" s="4">
        <v>0.46995492731696248</v>
      </c>
      <c r="AB45" s="4">
        <v>0.50667940035983927</v>
      </c>
      <c r="AC45" s="4">
        <v>0.54478530181239637</v>
      </c>
      <c r="AD45" s="4">
        <v>0.58427263167463395</v>
      </c>
      <c r="AE45" s="4">
        <v>0.625141389946552</v>
      </c>
    </row>
    <row r="46" spans="1:31" s="4" customFormat="1">
      <c r="A46" s="3" t="s">
        <v>238</v>
      </c>
      <c r="B46" s="4" cm="1">
        <f t="array" ref="B46:AE46">'PD09-45LPM'!B90:AE90</f>
        <v>2.0183359779635986E-3</v>
      </c>
      <c r="C46" s="4">
        <v>7.4902429801282826E-3</v>
      </c>
      <c r="D46" s="4">
        <v>1.6415721006494056E-2</v>
      </c>
      <c r="E46" s="4">
        <v>2.8794770057060912E-2</v>
      </c>
      <c r="F46" s="4">
        <v>4.4627390131828856E-2</v>
      </c>
      <c r="G46" s="4">
        <v>6.3913581230797892E-2</v>
      </c>
      <c r="H46" s="4">
        <v>8.6653343353967988E-2</v>
      </c>
      <c r="I46" s="4">
        <v>0.11284667650133919</v>
      </c>
      <c r="J46" s="4">
        <v>0.14249358067291149</v>
      </c>
      <c r="K46" s="4">
        <v>0.17559405586868487</v>
      </c>
      <c r="L46" s="4">
        <v>0.21214810208865931</v>
      </c>
      <c r="M46" s="4">
        <v>0.25215571933283487</v>
      </c>
      <c r="N46" s="4">
        <v>0.29561690760121145</v>
      </c>
      <c r="O46" s="4">
        <v>0.34253166689378917</v>
      </c>
      <c r="P46" s="4">
        <v>0.39289999721056795</v>
      </c>
      <c r="Q46" s="4">
        <v>0.44672189855154787</v>
      </c>
      <c r="R46" s="4">
        <v>0.5039973709167288</v>
      </c>
      <c r="S46" s="4">
        <v>0.56472641430611092</v>
      </c>
      <c r="T46" s="4">
        <v>0.62890902871969412</v>
      </c>
      <c r="U46" s="4">
        <v>0.6965452141574785</v>
      </c>
      <c r="V46" s="4">
        <v>0.76763497061946362</v>
      </c>
      <c r="W46" s="4">
        <v>0.84217829810564993</v>
      </c>
      <c r="X46" s="4">
        <v>0.92017519661603753</v>
      </c>
      <c r="Y46" s="4">
        <v>1.0016256661506262</v>
      </c>
      <c r="Z46" s="4">
        <v>1.0865297067094157</v>
      </c>
      <c r="AA46" s="4">
        <v>1.1748873182924064</v>
      </c>
      <c r="AB46" s="4">
        <v>1.2666985008995983</v>
      </c>
      <c r="AC46" s="4">
        <v>1.3619632545309912</v>
      </c>
      <c r="AD46" s="4">
        <v>1.4606815791865853</v>
      </c>
      <c r="AE46" s="4">
        <v>1.56285347486638</v>
      </c>
    </row>
    <row r="47" spans="1:31" s="4" customFormat="1">
      <c r="A47" s="3" t="s">
        <v>239</v>
      </c>
      <c r="B47" s="4" cm="1">
        <f t="array" ref="B47:AE47">'PD19-18LPM'!B96:AE96</f>
        <v>2.2240844963308589E-4</v>
      </c>
      <c r="C47" s="4">
        <v>8.2537959327576391E-4</v>
      </c>
      <c r="D47" s="4">
        <v>1.8089134309280347E-3</v>
      </c>
      <c r="E47" s="4">
        <v>3.1730099625898972E-3</v>
      </c>
      <c r="F47" s="4">
        <v>4.9176691882613531E-3</v>
      </c>
      <c r="G47" s="4">
        <v>7.0428911079423997E-3</v>
      </c>
      <c r="H47" s="4">
        <v>9.5486757216330358E-3</v>
      </c>
      <c r="I47" s="4">
        <v>1.2435023029333268E-2</v>
      </c>
      <c r="J47" s="4">
        <v>1.5701933031043089E-2</v>
      </c>
      <c r="K47" s="4">
        <v>1.9349405726762508E-2</v>
      </c>
      <c r="L47" s="4">
        <v>2.3377441116491517E-2</v>
      </c>
      <c r="M47" s="4">
        <v>2.7786039200230123E-2</v>
      </c>
      <c r="N47" s="4">
        <v>3.2575199977978302E-2</v>
      </c>
      <c r="O47" s="4">
        <v>3.7744923449736095E-2</v>
      </c>
      <c r="P47" s="4">
        <v>4.3295209615503462E-2</v>
      </c>
      <c r="Q47" s="4">
        <v>4.9226058475280436E-2</v>
      </c>
      <c r="R47" s="4">
        <v>5.553747002906699E-2</v>
      </c>
      <c r="S47" s="4">
        <v>6.2229444276863152E-2</v>
      </c>
      <c r="T47" s="4">
        <v>6.9301981218668915E-2</v>
      </c>
      <c r="U47" s="4">
        <v>7.6755080854484264E-2</v>
      </c>
      <c r="V47" s="4">
        <v>8.4588743184309173E-2</v>
      </c>
      <c r="W47" s="4">
        <v>9.2802968208143682E-2</v>
      </c>
      <c r="X47" s="4">
        <v>0.10139775592598781</v>
      </c>
      <c r="Y47" s="4">
        <v>0.11037310633784152</v>
      </c>
      <c r="Z47" s="4">
        <v>0.11972901944370481</v>
      </c>
      <c r="AA47" s="4">
        <v>0.12946549524357767</v>
      </c>
      <c r="AB47" s="4">
        <v>0.13958253373746018</v>
      </c>
      <c r="AC47" s="4">
        <v>0.15008013492535224</v>
      </c>
      <c r="AD47" s="4">
        <v>0.1609582988072539</v>
      </c>
      <c r="AE47" s="4">
        <v>0.17221702538316516</v>
      </c>
    </row>
    <row r="48" spans="1:31" s="4" customFormat="1">
      <c r="A48" s="3" t="s">
        <v>240</v>
      </c>
      <c r="B48" s="4" cm="1">
        <f t="array" ref="B48:AE48">'PD19-45LPM'!B96:AE96</f>
        <v>5.5602112408271477E-4</v>
      </c>
      <c r="C48" s="4">
        <v>2.0634489831894099E-3</v>
      </c>
      <c r="D48" s="4">
        <v>4.5222835773200869E-3</v>
      </c>
      <c r="E48" s="4">
        <v>7.9325249064747441E-3</v>
      </c>
      <c r="F48" s="4">
        <v>1.2294172970653381E-2</v>
      </c>
      <c r="G48" s="4">
        <v>1.7607227769856001E-2</v>
      </c>
      <c r="H48" s="4">
        <v>2.3871689304082594E-2</v>
      </c>
      <c r="I48" s="4">
        <v>3.1087557573333171E-2</v>
      </c>
      <c r="J48" s="4">
        <v>3.9254832577607736E-2</v>
      </c>
      <c r="K48" s="4">
        <v>4.8373514316906278E-2</v>
      </c>
      <c r="L48" s="4">
        <v>5.8443602791228795E-2</v>
      </c>
      <c r="M48" s="4">
        <v>6.9465098000575307E-2</v>
      </c>
      <c r="N48" s="4">
        <v>8.1437999944945771E-2</v>
      </c>
      <c r="O48" s="4">
        <v>9.4362308624340238E-2</v>
      </c>
      <c r="P48" s="4">
        <v>0.10823802403875867</v>
      </c>
      <c r="Q48" s="4">
        <v>0.12306514618820111</v>
      </c>
      <c r="R48" s="4">
        <v>0.13884367507266751</v>
      </c>
      <c r="S48" s="4">
        <v>0.15557361069215789</v>
      </c>
      <c r="T48" s="4">
        <v>0.17325495304667229</v>
      </c>
      <c r="U48" s="4">
        <v>0.19188770213621067</v>
      </c>
      <c r="V48" s="4">
        <v>0.21147185796077295</v>
      </c>
      <c r="W48" s="4">
        <v>0.23200742052035925</v>
      </c>
      <c r="X48" s="4">
        <v>0.25349438981496952</v>
      </c>
      <c r="Y48" s="4">
        <v>0.2759327658446038</v>
      </c>
      <c r="Z48" s="4">
        <v>0.29932254860926205</v>
      </c>
      <c r="AA48" s="4">
        <v>0.32366373810894428</v>
      </c>
      <c r="AB48" s="4">
        <v>0.34895633434365048</v>
      </c>
      <c r="AC48" s="4">
        <v>0.37520033731338065</v>
      </c>
      <c r="AD48" s="4">
        <v>0.40239574701813485</v>
      </c>
      <c r="AE48" s="4">
        <v>0.43054256345791292</v>
      </c>
    </row>
    <row r="49" spans="1:31" s="4" customFormat="1">
      <c r="A49" s="3" t="s">
        <v>241</v>
      </c>
      <c r="B49" s="4" cm="1">
        <f t="array" ref="B49:AE49">'PD10-18LPM'!B96:AE96</f>
        <v>2.8334965160735695E-4</v>
      </c>
      <c r="C49" s="4">
        <v>1.0515383771809656E-3</v>
      </c>
      <c r="D49" s="4">
        <v>2.3045661767208269E-3</v>
      </c>
      <c r="E49" s="4">
        <v>4.0424330502269396E-3</v>
      </c>
      <c r="F49" s="4">
        <v>6.2651389976993059E-3</v>
      </c>
      <c r="G49" s="4">
        <v>8.972684019137922E-3</v>
      </c>
      <c r="H49" s="4">
        <v>1.2165068114542786E-2</v>
      </c>
      <c r="I49" s="4">
        <v>1.5842291283913908E-2</v>
      </c>
      <c r="J49" s="4">
        <v>2.000435352725128E-2</v>
      </c>
      <c r="K49" s="4">
        <v>2.4651254844554906E-2</v>
      </c>
      <c r="L49" s="4">
        <v>2.9782995235824783E-2</v>
      </c>
      <c r="M49" s="4">
        <v>3.5399574701060914E-2</v>
      </c>
      <c r="N49" s="4">
        <v>4.1500993240263281E-2</v>
      </c>
      <c r="O49" s="4">
        <v>4.808725085343192E-2</v>
      </c>
      <c r="P49" s="4">
        <v>5.5158347540566789E-2</v>
      </c>
      <c r="Q49" s="4">
        <v>6.2714283301667936E-2</v>
      </c>
      <c r="R49" s="4">
        <v>7.0755058136735313E-2</v>
      </c>
      <c r="S49" s="4">
        <v>7.9280672045768968E-2</v>
      </c>
      <c r="T49" s="4">
        <v>8.8291125028768874E-2</v>
      </c>
      <c r="U49" s="4">
        <v>9.7786417085735031E-2</v>
      </c>
      <c r="V49" s="4">
        <v>0.10776654821666741</v>
      </c>
      <c r="W49" s="4">
        <v>0.11823151842156604</v>
      </c>
      <c r="X49" s="4">
        <v>0.12918132770043095</v>
      </c>
      <c r="Y49" s="4">
        <v>0.14061597605326209</v>
      </c>
      <c r="Z49" s="4">
        <v>0.1525354634800595</v>
      </c>
      <c r="AA49" s="4">
        <v>0.16493978998082312</v>
      </c>
      <c r="AB49" s="4">
        <v>0.17782895555555306</v>
      </c>
      <c r="AC49" s="4">
        <v>0.19120296020424921</v>
      </c>
      <c r="AD49" s="4">
        <v>0.20506180392691159</v>
      </c>
      <c r="AE49" s="4">
        <v>0.21940548672354027</v>
      </c>
    </row>
    <row r="50" spans="1:31" s="4" customFormat="1">
      <c r="A50" s="3" t="s">
        <v>242</v>
      </c>
      <c r="B50" s="4" cm="1">
        <f t="array" ref="B50:AE50">'PD10-45LPM'!B96:AE96</f>
        <v>7.0837412901839244E-4</v>
      </c>
      <c r="C50" s="4">
        <v>2.6288459429524144E-3</v>
      </c>
      <c r="D50" s="4">
        <v>5.7614154418020678E-3</v>
      </c>
      <c r="E50" s="4">
        <v>1.010608262556735E-2</v>
      </c>
      <c r="F50" s="4">
        <v>1.5662847494248264E-2</v>
      </c>
      <c r="G50" s="4">
        <v>2.2431710047844805E-2</v>
      </c>
      <c r="H50" s="4">
        <v>3.0412670286356972E-2</v>
      </c>
      <c r="I50" s="4">
        <v>3.9605728209784773E-2</v>
      </c>
      <c r="J50" s="4">
        <v>5.001088381812821E-2</v>
      </c>
      <c r="K50" s="4">
        <v>6.1628137111387274E-2</v>
      </c>
      <c r="L50" s="4">
        <v>7.4457488089561957E-2</v>
      </c>
      <c r="M50" s="4">
        <v>8.8498936752652288E-2</v>
      </c>
      <c r="N50" s="4">
        <v>0.10375248310065822</v>
      </c>
      <c r="O50" s="4">
        <v>0.12021812713357981</v>
      </c>
      <c r="P50" s="4">
        <v>0.137895868851417</v>
      </c>
      <c r="Q50" s="4">
        <v>0.15678570825416988</v>
      </c>
      <c r="R50" s="4">
        <v>0.17688764534183832</v>
      </c>
      <c r="S50" s="4">
        <v>0.19820168011442243</v>
      </c>
      <c r="T50" s="4">
        <v>0.2207278125719222</v>
      </c>
      <c r="U50" s="4">
        <v>0.24446604271433758</v>
      </c>
      <c r="V50" s="4">
        <v>0.2694163705416685</v>
      </c>
      <c r="W50" s="4">
        <v>0.29557879605391513</v>
      </c>
      <c r="X50" s="4">
        <v>0.3229533192510774</v>
      </c>
      <c r="Y50" s="4">
        <v>0.35153994013315526</v>
      </c>
      <c r="Z50" s="4">
        <v>0.38133865870014882</v>
      </c>
      <c r="AA50" s="4">
        <v>0.41234947495205793</v>
      </c>
      <c r="AB50" s="4">
        <v>0.44457238888888267</v>
      </c>
      <c r="AC50" s="4">
        <v>0.47800740051062307</v>
      </c>
      <c r="AD50" s="4">
        <v>0.51265450981727911</v>
      </c>
      <c r="AE50" s="4">
        <v>0.54851371680885064</v>
      </c>
    </row>
    <row r="51" spans="1:31" s="4" customFormat="1">
      <c r="A51" s="3" t="s">
        <v>244</v>
      </c>
      <c r="B51" s="4" cm="1">
        <f t="array" ref="B51:AE51">'PD13-18LPM'!B97:AE97</f>
        <v>3.4099709552506979E-4</v>
      </c>
      <c r="C51" s="4">
        <v>1.2654737015478461E-3</v>
      </c>
      <c r="D51" s="4">
        <v>2.7734298180683301E-3</v>
      </c>
      <c r="E51" s="4">
        <v>4.8648654450865201E-3</v>
      </c>
      <c r="F51" s="4">
        <v>7.539780582602418E-3</v>
      </c>
      <c r="G51" s="4">
        <v>1.0798175230616021E-2</v>
      </c>
      <c r="H51" s="4">
        <v>1.4640049389127326E-2</v>
      </c>
      <c r="I51" s="4">
        <v>1.9065403058136345E-2</v>
      </c>
      <c r="J51" s="4">
        <v>2.4074236237643067E-2</v>
      </c>
      <c r="K51" s="4">
        <v>2.9666548927647501E-2</v>
      </c>
      <c r="L51" s="4">
        <v>3.5842341128149637E-2</v>
      </c>
      <c r="M51" s="4">
        <v>4.260161283914949E-2</v>
      </c>
      <c r="N51" s="4">
        <v>4.994436406064702E-2</v>
      </c>
      <c r="O51" s="4">
        <v>5.787059479264229E-2</v>
      </c>
      <c r="P51" s="4">
        <v>6.6380305035135242E-2</v>
      </c>
      <c r="Q51" s="4">
        <v>7.5473494788125914E-2</v>
      </c>
      <c r="R51" s="4">
        <v>8.5150164051614283E-2</v>
      </c>
      <c r="S51" s="4">
        <v>9.5410312825600377E-2</v>
      </c>
      <c r="T51" s="4">
        <v>0.1062539411100842</v>
      </c>
      <c r="U51" s="4">
        <v>0.1176810489050657</v>
      </c>
      <c r="V51" s="4">
        <v>0.12969163621054489</v>
      </c>
      <c r="W51" s="4">
        <v>0.14228570302652177</v>
      </c>
      <c r="X51" s="4">
        <v>0.15546324935299641</v>
      </c>
      <c r="Y51" s="4">
        <v>0.16922427518996874</v>
      </c>
      <c r="Z51" s="4">
        <v>0.18356878053743877</v>
      </c>
      <c r="AA51" s="4">
        <v>0.19849676539540648</v>
      </c>
      <c r="AB51" s="4">
        <v>0.21400822976387193</v>
      </c>
      <c r="AC51" s="4">
        <v>0.23010317364283508</v>
      </c>
      <c r="AD51" s="4">
        <v>0.24678159703229591</v>
      </c>
      <c r="AE51" s="4">
        <v>0.26404349993225451</v>
      </c>
    </row>
    <row r="52" spans="1:31" s="4" customFormat="1">
      <c r="A52" s="3" t="s">
        <v>245</v>
      </c>
      <c r="B52" s="4" cm="1">
        <f t="array" ref="B52:AE52">'PD13-45LPM'!$B$97:$AE$97</f>
        <v>8.524927388126745E-4</v>
      </c>
      <c r="C52" s="4">
        <v>3.1636842538696154E-3</v>
      </c>
      <c r="D52" s="4">
        <v>6.9335745451708257E-3</v>
      </c>
      <c r="E52" s="4">
        <v>1.21621636127163E-2</v>
      </c>
      <c r="F52" s="4">
        <v>1.8849451456506044E-2</v>
      </c>
      <c r="G52" s="4">
        <v>2.6995438076540056E-2</v>
      </c>
      <c r="H52" s="4">
        <v>3.6600123472818324E-2</v>
      </c>
      <c r="I52" s="4">
        <v>4.7663507645340865E-2</v>
      </c>
      <c r="J52" s="4">
        <v>6.0185590594107684E-2</v>
      </c>
      <c r="K52" s="4">
        <v>7.4166372319118767E-2</v>
      </c>
      <c r="L52" s="4">
        <v>8.9605852820374102E-2</v>
      </c>
      <c r="M52" s="4">
        <v>0.10650403209787372</v>
      </c>
      <c r="N52" s="4">
        <v>0.12486091015161759</v>
      </c>
      <c r="O52" s="4">
        <v>0.14467648698160571</v>
      </c>
      <c r="P52" s="4">
        <v>0.16595076258783811</v>
      </c>
      <c r="Q52" s="4">
        <v>0.18868373697031482</v>
      </c>
      <c r="R52" s="4">
        <v>0.21287541012903574</v>
      </c>
      <c r="S52" s="4">
        <v>0.23852578206400099</v>
      </c>
      <c r="T52" s="4">
        <v>0.26563485277521048</v>
      </c>
      <c r="U52" s="4">
        <v>0.2942026222626643</v>
      </c>
      <c r="V52" s="4">
        <v>0.32422909052636223</v>
      </c>
      <c r="W52" s="4">
        <v>0.35571425756630448</v>
      </c>
      <c r="X52" s="4">
        <v>0.38865812338249106</v>
      </c>
      <c r="Y52" s="4">
        <v>0.42306068797492186</v>
      </c>
      <c r="Z52" s="4">
        <v>0.45892195134359698</v>
      </c>
      <c r="AA52" s="4">
        <v>0.49624191348851632</v>
      </c>
      <c r="AB52" s="4">
        <v>0.53502057440967987</v>
      </c>
      <c r="AC52" s="4">
        <v>0.57525793410708781</v>
      </c>
      <c r="AD52" s="4">
        <v>0.61695399258073991</v>
      </c>
      <c r="AE52" s="4">
        <v>0.66010874983063628</v>
      </c>
    </row>
    <row r="53" spans="1:31" s="4" customFormat="1"/>
    <row r="54" spans="1:31" s="4" customFormat="1">
      <c r="A54" s="42" t="s">
        <v>270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</row>
    <row r="55" spans="1:31" s="4" customFormat="1">
      <c r="A55" s="41" t="s">
        <v>217</v>
      </c>
    </row>
    <row r="56" spans="1:31" s="4" customFormat="1">
      <c r="A56" s="3" t="s">
        <v>218</v>
      </c>
      <c r="B56" s="6" cm="1">
        <f t="array" ref="B56:AE56">'PD01-18LPM'!B90:AE90</f>
        <v>1.1300064926884766E-3</v>
      </c>
      <c r="C56" s="4">
        <v>4.193565041583921E-3</v>
      </c>
      <c r="D56" s="4">
        <v>9.190675646686337E-3</v>
      </c>
      <c r="E56" s="4">
        <v>1.6121338307995718E-2</v>
      </c>
      <c r="F56" s="4">
        <v>2.4985553025512076E-2</v>
      </c>
      <c r="G56" s="4">
        <v>3.5783319799235394E-2</v>
      </c>
      <c r="H56" s="4">
        <v>4.851463862916567E-2</v>
      </c>
      <c r="I56" s="4">
        <v>6.3179509515302934E-2</v>
      </c>
      <c r="J56" s="4">
        <v>7.9777932457647152E-2</v>
      </c>
      <c r="K56" s="4">
        <v>9.8309907456198359E-2</v>
      </c>
      <c r="L56" s="4">
        <v>0.11877543451095651</v>
      </c>
      <c r="M56" s="4">
        <v>0.14117451362192168</v>
      </c>
      <c r="N56" s="4">
        <v>0.16550714478909373</v>
      </c>
      <c r="O56" s="4">
        <v>0.19177332801247282</v>
      </c>
      <c r="P56" s="4">
        <v>0.21997306329205882</v>
      </c>
      <c r="Q56" s="4">
        <v>0.25010635062785186</v>
      </c>
      <c r="R56" s="4">
        <v>0.28217319001985181</v>
      </c>
      <c r="S56" s="4">
        <v>0.31617358146805874</v>
      </c>
      <c r="T56" s="4">
        <v>0.35210752497247277</v>
      </c>
      <c r="U56" s="4">
        <v>0.38997502053309369</v>
      </c>
      <c r="V56" s="4">
        <v>0.42977606814992148</v>
      </c>
      <c r="W56" s="4">
        <v>0.4715106678229562</v>
      </c>
      <c r="X56" s="4">
        <v>0.51517881955219802</v>
      </c>
      <c r="Y56" s="4">
        <v>0.56078052333764683</v>
      </c>
      <c r="Z56" s="4">
        <v>0.60831577917930246</v>
      </c>
      <c r="AA56" s="4">
        <v>0.65778458707716514</v>
      </c>
      <c r="AB56" s="4">
        <v>0.70918694703123486</v>
      </c>
      <c r="AC56" s="4">
        <v>0.76252285904151151</v>
      </c>
      <c r="AD56" s="4">
        <v>0.81779232310799499</v>
      </c>
      <c r="AE56" s="4">
        <v>0.87499533923068562</v>
      </c>
    </row>
    <row r="57" spans="1:31" s="4" customFormat="1">
      <c r="A57" s="3" t="s">
        <v>219</v>
      </c>
      <c r="B57" s="6" cm="1">
        <f t="array" ref="B57:AE57">PD01_45LPM!B90:AE90</f>
        <v>2.8250162317211918E-3</v>
      </c>
      <c r="C57" s="4">
        <v>1.0483912603959804E-2</v>
      </c>
      <c r="D57" s="4">
        <v>2.2976689116715847E-2</v>
      </c>
      <c r="E57" s="4">
        <v>4.0303345769989299E-2</v>
      </c>
      <c r="F57" s="4">
        <v>6.2463882563780188E-2</v>
      </c>
      <c r="G57" s="4">
        <v>8.9458299498088492E-2</v>
      </c>
      <c r="H57" s="4">
        <v>0.1212865965729142</v>
      </c>
      <c r="I57" s="4">
        <v>0.15794877378825734</v>
      </c>
      <c r="J57" s="4">
        <v>0.19944483114411793</v>
      </c>
      <c r="K57" s="4">
        <v>0.24577476864049591</v>
      </c>
      <c r="L57" s="4">
        <v>0.29693858627739134</v>
      </c>
      <c r="M57" s="4">
        <v>0.35293628405480421</v>
      </c>
      <c r="N57" s="4">
        <v>0.41376786197273441</v>
      </c>
      <c r="O57" s="4">
        <v>0.47943332003118205</v>
      </c>
      <c r="P57" s="4">
        <v>0.54993265823014714</v>
      </c>
      <c r="Q57" s="4">
        <v>0.62526587656962973</v>
      </c>
      <c r="R57" s="4">
        <v>0.70543297504962954</v>
      </c>
      <c r="S57" s="4">
        <v>0.79043395367014702</v>
      </c>
      <c r="T57" s="4">
        <v>0.88026881243118194</v>
      </c>
      <c r="U57" s="4">
        <v>0.9749375513327343</v>
      </c>
      <c r="V57" s="4">
        <v>1.0744401703748037</v>
      </c>
      <c r="W57" s="4">
        <v>1.1787766695573907</v>
      </c>
      <c r="X57" s="4">
        <v>1.2879470488804952</v>
      </c>
      <c r="Y57" s="4">
        <v>1.4019513083441171</v>
      </c>
      <c r="Z57" s="4">
        <v>1.5207894479482564</v>
      </c>
      <c r="AA57" s="4">
        <v>1.6444614676929132</v>
      </c>
      <c r="AB57" s="4">
        <v>1.7729673675780873</v>
      </c>
      <c r="AC57" s="4">
        <v>1.9063071476037787</v>
      </c>
      <c r="AD57" s="4">
        <v>2.0444808077699879</v>
      </c>
      <c r="AE57" s="4">
        <v>2.1874883480767142</v>
      </c>
    </row>
    <row r="58" spans="1:31" s="4" customFormat="1">
      <c r="A58" s="3" t="s">
        <v>220</v>
      </c>
      <c r="B58" s="6" cm="1">
        <f t="array" ref="B58:AE58">PD07_18LPM!B99:AE99</f>
        <v>7.6878470330380897E-4</v>
      </c>
      <c r="C58" s="4">
        <v>2.8530355154057574E-3</v>
      </c>
      <c r="D58" s="4">
        <v>6.2527524363058477E-3</v>
      </c>
      <c r="E58" s="4">
        <v>1.0967935466004075E-2</v>
      </c>
      <c r="F58" s="4">
        <v>1.6998584604500447E-2</v>
      </c>
      <c r="G58" s="4">
        <v>2.4344699851794958E-2</v>
      </c>
      <c r="H58" s="4">
        <v>3.3006281207887594E-2</v>
      </c>
      <c r="I58" s="4">
        <v>4.2983328672778383E-2</v>
      </c>
      <c r="J58" s="4">
        <v>5.427584224646731E-2</v>
      </c>
      <c r="K58" s="4">
        <v>6.6883821928954382E-2</v>
      </c>
      <c r="L58" s="4">
        <v>8.0807267720239592E-2</v>
      </c>
      <c r="M58" s="4">
        <v>9.6046179620322955E-2</v>
      </c>
      <c r="N58" s="4">
        <v>0.11260055762920441</v>
      </c>
      <c r="O58" s="4">
        <v>0.13047040174688404</v>
      </c>
      <c r="P58" s="4">
        <v>0.14965571197336178</v>
      </c>
      <c r="Q58" s="4">
        <v>0.17015648830863772</v>
      </c>
      <c r="R58" s="4">
        <v>0.19197273075271176</v>
      </c>
      <c r="S58" s="4">
        <v>0.21510443930558396</v>
      </c>
      <c r="T58" s="4">
        <v>0.23955161396725433</v>
      </c>
      <c r="U58" s="4">
        <v>0.2653142547377228</v>
      </c>
      <c r="V58" s="4">
        <v>0.29239236161698939</v>
      </c>
      <c r="W58" s="4">
        <v>0.32078593460505406</v>
      </c>
      <c r="X58" s="4">
        <v>0.35049497370191701</v>
      </c>
      <c r="Y58" s="4">
        <v>0.38151947890757804</v>
      </c>
      <c r="Z58" s="4">
        <v>0.41385945022203718</v>
      </c>
      <c r="AA58" s="4">
        <v>0.4475148876452944</v>
      </c>
      <c r="AB58" s="4">
        <v>0.48248579117734991</v>
      </c>
      <c r="AC58" s="4">
        <v>0.51877216081820354</v>
      </c>
      <c r="AD58" s="4">
        <v>0.55637399656785513</v>
      </c>
      <c r="AE58" s="4">
        <v>0.59529129842630502</v>
      </c>
    </row>
    <row r="59" spans="1:31" s="4" customFormat="1">
      <c r="A59" s="3" t="s">
        <v>221</v>
      </c>
      <c r="B59" s="6" cm="1">
        <f t="array" ref="B59:AE59">PD07_45LPM!B99:AE99</f>
        <v>1.9219617582595225E-3</v>
      </c>
      <c r="C59" s="4">
        <v>7.132588788514394E-3</v>
      </c>
      <c r="D59" s="4">
        <v>1.5631881090764618E-2</v>
      </c>
      <c r="E59" s="4">
        <v>2.7419838665010191E-2</v>
      </c>
      <c r="F59" s="4">
        <v>4.2496461511251117E-2</v>
      </c>
      <c r="G59" s="4">
        <v>6.0861749629487392E-2</v>
      </c>
      <c r="H59" s="4">
        <v>8.2515703019719E-2</v>
      </c>
      <c r="I59" s="4">
        <v>0.10745832168194597</v>
      </c>
      <c r="J59" s="4">
        <v>0.1356896056161683</v>
      </c>
      <c r="K59" s="4">
        <v>0.16720955482238598</v>
      </c>
      <c r="L59" s="4">
        <v>0.20201816930059899</v>
      </c>
      <c r="M59" s="4">
        <v>0.24011544905080739</v>
      </c>
      <c r="N59" s="4">
        <v>0.28150139407301106</v>
      </c>
      <c r="O59" s="4">
        <v>0.32617600436721012</v>
      </c>
      <c r="P59" s="4">
        <v>0.37413927993340451</v>
      </c>
      <c r="Q59" s="4">
        <v>0.42539122077159436</v>
      </c>
      <c r="R59" s="4">
        <v>0.47993182688177943</v>
      </c>
      <c r="S59" s="4">
        <v>0.5377610982639599</v>
      </c>
      <c r="T59" s="4">
        <v>0.59887903491813588</v>
      </c>
      <c r="U59" s="4">
        <v>0.66328563684430708</v>
      </c>
      <c r="V59" s="4">
        <v>0.73098090404247351</v>
      </c>
      <c r="W59" s="4">
        <v>0.80196483651263528</v>
      </c>
      <c r="X59" s="4">
        <v>0.87623743425479261</v>
      </c>
      <c r="Y59" s="4">
        <v>0.95379869726894517</v>
      </c>
      <c r="Z59" s="4">
        <v>1.0346486255550931</v>
      </c>
      <c r="AA59" s="4">
        <v>1.1187872191132364</v>
      </c>
      <c r="AB59" s="4">
        <v>1.206214477943375</v>
      </c>
      <c r="AC59" s="4">
        <v>1.2969304020455088</v>
      </c>
      <c r="AD59" s="4">
        <v>1.3909349914196383</v>
      </c>
      <c r="AE59" s="4">
        <v>1.4882282460657628</v>
      </c>
    </row>
    <row r="60" spans="1:31" s="4" customFormat="1">
      <c r="A60" s="3" t="s">
        <v>227</v>
      </c>
      <c r="B60" s="6" cm="1">
        <f t="array" ref="B60:AE60">PD03_18LPM!B96:AE96</f>
        <v>1.934958447145498E-3</v>
      </c>
      <c r="C60" s="4">
        <v>7.1808207770217326E-3</v>
      </c>
      <c r="D60" s="4">
        <v>1.573758698962871E-2</v>
      </c>
      <c r="E60" s="4">
        <v>2.760525708496642E-2</v>
      </c>
      <c r="F60" s="4">
        <v>4.2783831063034884E-2</v>
      </c>
      <c r="G60" s="4">
        <v>6.127330892383407E-2</v>
      </c>
      <c r="H60" s="4">
        <v>8.3073690667363975E-2</v>
      </c>
      <c r="I60" s="4">
        <v>0.10818497629362464</v>
      </c>
      <c r="J60" s="4">
        <v>0.13660716580261603</v>
      </c>
      <c r="K60" s="4">
        <v>0.1683402591943382</v>
      </c>
      <c r="L60" s="4">
        <v>0.20338425646879107</v>
      </c>
      <c r="M60" s="4">
        <v>0.24173915762597473</v>
      </c>
      <c r="N60" s="4">
        <v>0.28340496266588899</v>
      </c>
      <c r="O60" s="4">
        <v>0.3283816715885341</v>
      </c>
      <c r="P60" s="4">
        <v>0.37666928439390984</v>
      </c>
      <c r="Q60" s="4">
        <v>0.42826780108201651</v>
      </c>
      <c r="R60" s="4">
        <v>0.48317722165285376</v>
      </c>
      <c r="S60" s="4">
        <v>0.54139754610642188</v>
      </c>
      <c r="T60" s="4">
        <v>0.60292877444272075</v>
      </c>
      <c r="U60" s="4">
        <v>0.66777090666175032</v>
      </c>
      <c r="V60" s="4">
        <v>0.73592394276351047</v>
      </c>
      <c r="W60" s="4">
        <v>0.80738788274800133</v>
      </c>
      <c r="X60" s="4">
        <v>0.8821627266152231</v>
      </c>
      <c r="Y60" s="4">
        <v>0.96024847436517569</v>
      </c>
      <c r="Z60" s="4">
        <v>1.0416451259978587</v>
      </c>
      <c r="AA60" s="4">
        <v>1.1263526815132725</v>
      </c>
      <c r="AB60" s="4">
        <v>1.2143711409114175</v>
      </c>
      <c r="AC60" s="4">
        <v>1.3057005041922929</v>
      </c>
      <c r="AD60" s="4">
        <v>1.4003407713558989</v>
      </c>
      <c r="AE60" s="4">
        <v>1.4982919424022358</v>
      </c>
    </row>
    <row r="61" spans="1:31" s="4" customFormat="1">
      <c r="A61" s="3" t="s">
        <v>228</v>
      </c>
      <c r="B61" s="6" cm="1">
        <f t="array" ref="B61:AE61">PD03_45LPM!B96:AE96</f>
        <v>4.8373961178637456E-3</v>
      </c>
      <c r="C61" s="4">
        <v>1.7952051942554333E-2</v>
      </c>
      <c r="D61" s="4">
        <v>3.9343967474071782E-2</v>
      </c>
      <c r="E61" s="4">
        <v>6.9013142712416056E-2</v>
      </c>
      <c r="F61" s="4">
        <v>0.10695957765758719</v>
      </c>
      <c r="G61" s="4">
        <v>0.15318327230958517</v>
      </c>
      <c r="H61" s="4">
        <v>0.20768422666840997</v>
      </c>
      <c r="I61" s="4">
        <v>0.27046244073406162</v>
      </c>
      <c r="J61" s="4">
        <v>0.34151791450654018</v>
      </c>
      <c r="K61" s="4">
        <v>0.42085064798584554</v>
      </c>
      <c r="L61" s="4">
        <v>0.50846064117197765</v>
      </c>
      <c r="M61" s="4">
        <v>0.60434789406493683</v>
      </c>
      <c r="N61" s="4">
        <v>0.70851240666472259</v>
      </c>
      <c r="O61" s="4">
        <v>0.82095417897133527</v>
      </c>
      <c r="P61" s="4">
        <v>0.94167321098477474</v>
      </c>
      <c r="Q61" s="4">
        <v>1.0706695027050415</v>
      </c>
      <c r="R61" s="4">
        <v>1.2079430541321345</v>
      </c>
      <c r="S61" s="4">
        <v>1.3534938652660549</v>
      </c>
      <c r="T61" s="4">
        <v>1.507321936106802</v>
      </c>
      <c r="U61" s="4">
        <v>1.6694272666543759</v>
      </c>
      <c r="V61" s="4">
        <v>1.8398098569087762</v>
      </c>
      <c r="W61" s="4">
        <v>2.0184697068700035</v>
      </c>
      <c r="X61" s="4">
        <v>2.205406816538058</v>
      </c>
      <c r="Y61" s="4">
        <v>2.4006211859129394</v>
      </c>
      <c r="Z61" s="4">
        <v>2.6041128149946475</v>
      </c>
      <c r="AA61" s="4">
        <v>2.8158817037831825</v>
      </c>
      <c r="AB61" s="4">
        <v>3.0359278522785438</v>
      </c>
      <c r="AC61" s="4">
        <v>3.2642512604807323</v>
      </c>
      <c r="AD61" s="4">
        <v>3.5008519283897481</v>
      </c>
      <c r="AE61" s="4">
        <v>3.7457298560055894</v>
      </c>
    </row>
    <row r="62" spans="1:31" s="4" customFormat="1">
      <c r="A62" s="3" t="s">
        <v>229</v>
      </c>
      <c r="B62" s="6" cm="1">
        <f t="array" ref="B62:AE62">PD02_18LPM!B99:AE99</f>
        <v>1.8012003342989548E-3</v>
      </c>
      <c r="C62" s="4">
        <v>6.6844312875003328E-3</v>
      </c>
      <c r="D62" s="4">
        <v>1.4649692859604138E-2</v>
      </c>
      <c r="E62" s="4">
        <v>2.5696985050610365E-2</v>
      </c>
      <c r="F62" s="4">
        <v>3.9826307860519029E-2</v>
      </c>
      <c r="G62" s="4">
        <v>5.7037661289330105E-2</v>
      </c>
      <c r="H62" s="4">
        <v>7.7331045337043575E-2</v>
      </c>
      <c r="I62" s="4">
        <v>0.1007064600036595</v>
      </c>
      <c r="J62" s="4">
        <v>0.12716390528917784</v>
      </c>
      <c r="K62" s="4">
        <v>0.15670338119359864</v>
      </c>
      <c r="L62" s="4">
        <v>0.18932488771692182</v>
      </c>
      <c r="M62" s="4">
        <v>0.22502842485914748</v>
      </c>
      <c r="N62" s="4">
        <v>0.26381399262027544</v>
      </c>
      <c r="O62" s="4">
        <v>0.30568159100030595</v>
      </c>
      <c r="P62" s="4">
        <v>0.35063121999923874</v>
      </c>
      <c r="Q62" s="4">
        <v>0.39866287961707414</v>
      </c>
      <c r="R62" s="4">
        <v>0.44977656985381187</v>
      </c>
      <c r="S62" s="4">
        <v>0.50397229070945204</v>
      </c>
      <c r="T62" s="4">
        <v>0.56125004218399477</v>
      </c>
      <c r="U62" s="4">
        <v>0.62160982427743983</v>
      </c>
      <c r="V62" s="4">
        <v>0.6850516369897871</v>
      </c>
      <c r="W62" s="4">
        <v>0.75157548032103694</v>
      </c>
      <c r="X62" s="4">
        <v>0.82118135427118921</v>
      </c>
      <c r="Y62" s="4">
        <v>0.89386925884024404</v>
      </c>
      <c r="Z62" s="4">
        <v>0.96963919402820109</v>
      </c>
      <c r="AA62" s="4">
        <v>1.0484911598350606</v>
      </c>
      <c r="AB62" s="4">
        <v>1.1304251562608225</v>
      </c>
      <c r="AC62" s="4">
        <v>1.215441183305487</v>
      </c>
      <c r="AD62" s="4">
        <v>1.3035392409690536</v>
      </c>
      <c r="AE62" s="4">
        <v>1.394719329251523</v>
      </c>
    </row>
    <row r="63" spans="1:31" s="4" customFormat="1">
      <c r="A63" s="3" t="s">
        <v>230</v>
      </c>
      <c r="B63" s="6" cm="1">
        <f t="array" ref="B63:AE63">PD02_45LPM!B99:AE99</f>
        <v>4.5030008357473872E-3</v>
      </c>
      <c r="C63" s="4">
        <v>1.6711078218750834E-2</v>
      </c>
      <c r="D63" s="4">
        <v>3.6624232149010352E-2</v>
      </c>
      <c r="E63" s="4">
        <v>6.4242462626525915E-2</v>
      </c>
      <c r="F63" s="4">
        <v>9.9565769651297556E-2</v>
      </c>
      <c r="G63" s="4">
        <v>0.14259415322332525</v>
      </c>
      <c r="H63" s="4">
        <v>0.19332761334260898</v>
      </c>
      <c r="I63" s="4">
        <v>0.25176615000914876</v>
      </c>
      <c r="J63" s="4">
        <v>0.31790976322294473</v>
      </c>
      <c r="K63" s="4">
        <v>0.39175845298399664</v>
      </c>
      <c r="L63" s="4">
        <v>0.4733122192923046</v>
      </c>
      <c r="M63" s="4">
        <v>0.56257106214786867</v>
      </c>
      <c r="N63" s="4">
        <v>0.65953498155068879</v>
      </c>
      <c r="O63" s="4">
        <v>0.76420397750076485</v>
      </c>
      <c r="P63" s="4">
        <v>0.87657804999809708</v>
      </c>
      <c r="Q63" s="4">
        <v>0.99665719904268546</v>
      </c>
      <c r="R63" s="4">
        <v>1.1244414246345298</v>
      </c>
      <c r="S63" s="4">
        <v>1.2599307267736304</v>
      </c>
      <c r="T63" s="4">
        <v>1.4031251054599869</v>
      </c>
      <c r="U63" s="4">
        <v>1.5540245606935996</v>
      </c>
      <c r="V63" s="4">
        <v>1.712629092474468</v>
      </c>
      <c r="W63" s="4">
        <v>1.8789387008025924</v>
      </c>
      <c r="X63" s="4">
        <v>2.0529533856779731</v>
      </c>
      <c r="Y63" s="4">
        <v>2.2346731471006103</v>
      </c>
      <c r="Z63" s="4">
        <v>2.4240979850705031</v>
      </c>
      <c r="AA63" s="4">
        <v>2.6212278995876521</v>
      </c>
      <c r="AB63" s="4">
        <v>2.8260628906520568</v>
      </c>
      <c r="AC63" s="4">
        <v>3.0386029582637177</v>
      </c>
      <c r="AD63" s="4">
        <v>3.2588481024226352</v>
      </c>
      <c r="AE63" s="4">
        <v>3.4867983231288076</v>
      </c>
    </row>
    <row r="64" spans="1:31" s="4" customFormat="1">
      <c r="A64" s="3" t="s">
        <v>231</v>
      </c>
      <c r="B64" s="6" cm="1">
        <f t="array" ref="B64:AE64">PD08_18LPM!B97:AE97</f>
        <v>5.3151650745639767E-3</v>
      </c>
      <c r="C64" s="4">
        <v>1.9725099449569374E-2</v>
      </c>
      <c r="D64" s="4">
        <v>4.3229803125016203E-2</v>
      </c>
      <c r="E64" s="4">
        <v>7.5829276100904452E-2</v>
      </c>
      <c r="F64" s="4">
        <v>0.11752351837723414</v>
      </c>
      <c r="G64" s="4">
        <v>0.16831252995400525</v>
      </c>
      <c r="H64" s="4">
        <v>0.22819631083121769</v>
      </c>
      <c r="I64" s="4">
        <v>0.29717486100887164</v>
      </c>
      <c r="J64" s="4">
        <v>0.37524818048696695</v>
      </c>
      <c r="K64" s="4">
        <v>0.46241626926550383</v>
      </c>
      <c r="L64" s="4">
        <v>0.558679127344482</v>
      </c>
      <c r="M64" s="4">
        <v>0.66403675472390178</v>
      </c>
      <c r="N64" s="4">
        <v>0.77848915140376251</v>
      </c>
      <c r="O64" s="4">
        <v>0.90203631738406509</v>
      </c>
      <c r="P64" s="4">
        <v>1.0346782526648088</v>
      </c>
      <c r="Q64" s="4">
        <v>1.1764149572459943</v>
      </c>
      <c r="R64" s="4">
        <v>1.3272464311276209</v>
      </c>
      <c r="S64" s="4">
        <v>1.4871726743096891</v>
      </c>
      <c r="T64" s="4">
        <v>1.6561936867921991</v>
      </c>
      <c r="U64" s="4">
        <v>1.8343094685751504</v>
      </c>
      <c r="V64" s="4">
        <v>2.0215200196585426</v>
      </c>
      <c r="W64" s="4">
        <v>2.217825340042376</v>
      </c>
      <c r="X64" s="4">
        <v>2.4232254297266516</v>
      </c>
      <c r="Y64" s="4">
        <v>2.6377202887113684</v>
      </c>
      <c r="Z64" s="4">
        <v>2.8613099169965261</v>
      </c>
      <c r="AA64" s="4">
        <v>3.0939943145821251</v>
      </c>
      <c r="AB64" s="4">
        <v>3.3357734814681668</v>
      </c>
      <c r="AC64" s="4">
        <v>3.5866474176546492</v>
      </c>
      <c r="AD64" s="4">
        <v>3.8466161231415725</v>
      </c>
      <c r="AE64" s="4">
        <v>4.1156795979289376</v>
      </c>
    </row>
    <row r="65" spans="1:31" s="4" customFormat="1">
      <c r="A65" s="3" t="s">
        <v>232</v>
      </c>
      <c r="B65" s="6" cm="1">
        <f t="array" ref="B65:AE65">PD08_45LPM!B97:AE97</f>
        <v>1.3287912686409942E-2</v>
      </c>
      <c r="C65" s="4">
        <v>4.9312748623923437E-2</v>
      </c>
      <c r="D65" s="4">
        <v>0.10807450781254052</v>
      </c>
      <c r="E65" s="4">
        <v>0.18957319025226113</v>
      </c>
      <c r="F65" s="4">
        <v>0.29380879594308534</v>
      </c>
      <c r="G65" s="4">
        <v>0.42078132488501307</v>
      </c>
      <c r="H65" s="4">
        <v>0.5704907770780443</v>
      </c>
      <c r="I65" s="4">
        <v>0.74293715252217907</v>
      </c>
      <c r="J65" s="4">
        <v>0.93812045121741772</v>
      </c>
      <c r="K65" s="4">
        <v>1.1560406731637596</v>
      </c>
      <c r="L65" s="4">
        <v>1.3966978183612051</v>
      </c>
      <c r="M65" s="4">
        <v>1.6600918868097545</v>
      </c>
      <c r="N65" s="4">
        <v>1.9462228785094069</v>
      </c>
      <c r="O65" s="4">
        <v>2.2550907934601629</v>
      </c>
      <c r="P65" s="4">
        <v>2.5866956316620224</v>
      </c>
      <c r="Q65" s="4">
        <v>2.941037393114986</v>
      </c>
      <c r="R65" s="4">
        <v>3.3181160778190528</v>
      </c>
      <c r="S65" s="4">
        <v>3.7179316857742233</v>
      </c>
      <c r="T65" s="4">
        <v>4.1404842169804983</v>
      </c>
      <c r="U65" s="4">
        <v>4.5857736714378765</v>
      </c>
      <c r="V65" s="4">
        <v>5.0538000491463562</v>
      </c>
      <c r="W65" s="4">
        <v>5.5445633501059408</v>
      </c>
      <c r="X65" s="4">
        <v>6.0580635743166296</v>
      </c>
      <c r="Y65" s="4">
        <v>6.5943007217784215</v>
      </c>
      <c r="Z65" s="4">
        <v>7.1532747924913167</v>
      </c>
      <c r="AA65" s="4">
        <v>7.734985786455316</v>
      </c>
      <c r="AB65" s="4">
        <v>8.3394337036704176</v>
      </c>
      <c r="AC65" s="4">
        <v>8.9666185441366242</v>
      </c>
      <c r="AD65" s="4">
        <v>9.6165403078539331</v>
      </c>
      <c r="AE65" s="4">
        <v>10.289198994822344</v>
      </c>
    </row>
    <row r="66" spans="1:31" s="4" customFormat="1">
      <c r="A66" s="3" t="s">
        <v>233</v>
      </c>
      <c r="B66" s="6" cm="1">
        <f t="array" ref="B66:AE66">'PD20-18LPM'!B96:AE96</f>
        <v>1.6374631470734064E-3</v>
      </c>
      <c r="C66" s="4">
        <v>6.0767865095285685E-3</v>
      </c>
      <c r="D66" s="4">
        <v>1.3317970087365492E-2</v>
      </c>
      <c r="E66" s="4">
        <v>2.3361013880584168E-2</v>
      </c>
      <c r="F66" s="4">
        <v>3.6205917889184605E-2</v>
      </c>
      <c r="G66" s="4">
        <v>5.1852682113166799E-2</v>
      </c>
      <c r="H66" s="4">
        <v>7.0301306552530723E-2</v>
      </c>
      <c r="I66" s="4">
        <v>9.1551791207276426E-2</v>
      </c>
      <c r="J66" s="4">
        <v>0.11560413607740389</v>
      </c>
      <c r="K66" s="4">
        <v>0.14245834116291312</v>
      </c>
      <c r="L66" s="4">
        <v>0.17211440646380408</v>
      </c>
      <c r="M66" s="4">
        <v>0.20457233198007685</v>
      </c>
      <c r="N66" s="4">
        <v>0.23983211771173127</v>
      </c>
      <c r="O66" s="4">
        <v>0.27789376365876756</v>
      </c>
      <c r="P66" s="4">
        <v>0.31875726982118546</v>
      </c>
      <c r="Q66" s="4">
        <v>0.36242263619898529</v>
      </c>
      <c r="R66" s="4">
        <v>0.40888986279216677</v>
      </c>
      <c r="S66" s="4">
        <v>0.45815894960073006</v>
      </c>
      <c r="T66" s="4">
        <v>0.51022989662467522</v>
      </c>
      <c r="U66" s="4">
        <v>0.56510270386400208</v>
      </c>
      <c r="V66" s="4">
        <v>0.62277737131871047</v>
      </c>
      <c r="W66" s="4">
        <v>0.68325389898880062</v>
      </c>
      <c r="X66" s="4">
        <v>0.74653228687427275</v>
      </c>
      <c r="Y66" s="4">
        <v>0.81261253497512664</v>
      </c>
      <c r="Z66" s="4">
        <v>0.88149464329136218</v>
      </c>
      <c r="AA66" s="4">
        <v>0.95317861182297936</v>
      </c>
      <c r="AB66" s="4">
        <v>1.0276644405699784</v>
      </c>
      <c r="AC66" s="4">
        <v>1.1049521295323594</v>
      </c>
      <c r="AD66" s="4">
        <v>1.1850416787101219</v>
      </c>
      <c r="AE66" s="4">
        <v>1.2679330881032662</v>
      </c>
    </row>
    <row r="67" spans="1:31" s="4" customFormat="1">
      <c r="A67" s="3" t="s">
        <v>234</v>
      </c>
      <c r="B67" s="6" cm="1">
        <f t="array" ref="B67:AE67">'PD20-45LPM'!B96:AE96</f>
        <v>4.0936578676835159E-3</v>
      </c>
      <c r="C67" s="4">
        <v>1.5191966273821422E-2</v>
      </c>
      <c r="D67" s="4">
        <v>3.3294925218413728E-2</v>
      </c>
      <c r="E67" s="4">
        <v>5.8402534701460423E-2</v>
      </c>
      <c r="F67" s="4">
        <v>9.051479472296152E-2</v>
      </c>
      <c r="G67" s="4">
        <v>0.12963170528291701</v>
      </c>
      <c r="H67" s="4">
        <v>0.17575326638132685</v>
      </c>
      <c r="I67" s="4">
        <v>0.22887947801819108</v>
      </c>
      <c r="J67" s="4">
        <v>0.2890103401935098</v>
      </c>
      <c r="K67" s="4">
        <v>0.35614585290728284</v>
      </c>
      <c r="L67" s="4">
        <v>0.43028601615951023</v>
      </c>
      <c r="M67" s="4">
        <v>0.51143082995019218</v>
      </c>
      <c r="N67" s="4">
        <v>0.59958029427932824</v>
      </c>
      <c r="O67" s="4">
        <v>0.69473440914691886</v>
      </c>
      <c r="P67" s="4">
        <v>0.79689317455296382</v>
      </c>
      <c r="Q67" s="4">
        <v>0.90605659049746334</v>
      </c>
      <c r="R67" s="4">
        <v>1.022224656980417</v>
      </c>
      <c r="S67" s="4">
        <v>1.1453973740018253</v>
      </c>
      <c r="T67" s="4">
        <v>1.275574741561688</v>
      </c>
      <c r="U67" s="4">
        <v>1.4127567596600052</v>
      </c>
      <c r="V67" s="4">
        <v>1.5569434282967762</v>
      </c>
      <c r="W67" s="4">
        <v>1.7081347474720019</v>
      </c>
      <c r="X67" s="4">
        <v>1.8663307171856822</v>
      </c>
      <c r="Y67" s="4">
        <v>2.0315313374378166</v>
      </c>
      <c r="Z67" s="4">
        <v>2.2037366082284056</v>
      </c>
      <c r="AA67" s="4">
        <v>2.382946529557449</v>
      </c>
      <c r="AB67" s="4">
        <v>2.5691611014249465</v>
      </c>
      <c r="AC67" s="4">
        <v>2.7623803238308984</v>
      </c>
      <c r="AD67" s="4">
        <v>2.9626041967753052</v>
      </c>
      <c r="AE67" s="4">
        <v>3.1698327202581655</v>
      </c>
    </row>
    <row r="68" spans="1:31" s="4" customFormat="1">
      <c r="A68" s="3" t="s">
        <v>235</v>
      </c>
      <c r="B68" s="6" cm="1">
        <f t="array" ref="B68:AE68">'PD21-18LPM'!B92:AE92</f>
        <v>7.9560382966148337E-4</v>
      </c>
      <c r="C68" s="4">
        <v>2.9525639264963745E-3</v>
      </c>
      <c r="D68" s="4">
        <v>6.4708802905046759E-3</v>
      </c>
      <c r="E68" s="4">
        <v>1.1350552921686383E-2</v>
      </c>
      <c r="F68" s="4">
        <v>1.7591581820041505E-2</v>
      </c>
      <c r="G68" s="4">
        <v>2.519396698557003E-2</v>
      </c>
      <c r="H68" s="4">
        <v>3.4157708418271954E-2</v>
      </c>
      <c r="I68" s="4">
        <v>4.4482806118147297E-2</v>
      </c>
      <c r="J68" s="4">
        <v>5.6169260085196043E-2</v>
      </c>
      <c r="K68" s="4">
        <v>6.9217070319418206E-2</v>
      </c>
      <c r="L68" s="4">
        <v>8.3626236820813771E-2</v>
      </c>
      <c r="M68" s="4">
        <v>9.9396759589382766E-2</v>
      </c>
      <c r="N68" s="4">
        <v>0.11652863862512511</v>
      </c>
      <c r="O68" s="4">
        <v>0.13502187392804091</v>
      </c>
      <c r="P68" s="4">
        <v>0.15487646549813008</v>
      </c>
      <c r="Q68" s="4">
        <v>0.17609241333539272</v>
      </c>
      <c r="R68" s="4">
        <v>0.19866971743982872</v>
      </c>
      <c r="S68" s="4">
        <v>0.22260837781143816</v>
      </c>
      <c r="T68" s="4">
        <v>0.24790839445022106</v>
      </c>
      <c r="U68" s="4">
        <v>0.27456976735617733</v>
      </c>
      <c r="V68" s="4">
        <v>0.30259249652930692</v>
      </c>
      <c r="W68" s="4">
        <v>0.33197658196960994</v>
      </c>
      <c r="X68" s="4">
        <v>0.36272202367708639</v>
      </c>
      <c r="Y68" s="4">
        <v>0.39482882165173633</v>
      </c>
      <c r="Z68" s="4">
        <v>0.42829697589355958</v>
      </c>
      <c r="AA68" s="4">
        <v>0.46312648640255621</v>
      </c>
      <c r="AB68" s="4">
        <v>0.49931735317872633</v>
      </c>
      <c r="AC68" s="4">
        <v>0.53686957622206988</v>
      </c>
      <c r="AD68" s="4">
        <v>0.57578315553258674</v>
      </c>
      <c r="AE68" s="4">
        <v>0.6160580911102771</v>
      </c>
    </row>
    <row r="69" spans="1:31" s="4" customFormat="1">
      <c r="A69" s="3" t="s">
        <v>236</v>
      </c>
      <c r="B69" s="6" cm="1">
        <f t="array" ref="B69:AE69">'PD21-45LPM'!B92:AE92</f>
        <v>1.9890095741537084E-3</v>
      </c>
      <c r="C69" s="4">
        <v>7.3814098162409371E-3</v>
      </c>
      <c r="D69" s="4">
        <v>1.6177200726261692E-2</v>
      </c>
      <c r="E69" s="4">
        <v>2.8376382304215964E-2</v>
      </c>
      <c r="F69" s="4">
        <v>4.3978954550103762E-2</v>
      </c>
      <c r="G69" s="4">
        <v>6.298491746392508E-2</v>
      </c>
      <c r="H69" s="4">
        <v>8.5394271045679898E-2</v>
      </c>
      <c r="I69" s="4">
        <v>0.11120701529536825</v>
      </c>
      <c r="J69" s="4">
        <v>0.14042315021299015</v>
      </c>
      <c r="K69" s="4">
        <v>0.17304267579854554</v>
      </c>
      <c r="L69" s="4">
        <v>0.20906559205203445</v>
      </c>
      <c r="M69" s="4">
        <v>0.24849189897345692</v>
      </c>
      <c r="N69" s="4">
        <v>0.29132159656281287</v>
      </c>
      <c r="O69" s="4">
        <v>0.33755468482010231</v>
      </c>
      <c r="P69" s="4">
        <v>0.38719116374532525</v>
      </c>
      <c r="Q69" s="4">
        <v>0.44023103333848185</v>
      </c>
      <c r="R69" s="4">
        <v>0.49667429359957188</v>
      </c>
      <c r="S69" s="4">
        <v>0.55652094452859546</v>
      </c>
      <c r="T69" s="4">
        <v>0.6197709861255527</v>
      </c>
      <c r="U69" s="4">
        <v>0.68642441839044332</v>
      </c>
      <c r="V69" s="4">
        <v>0.75648124132326733</v>
      </c>
      <c r="W69" s="4">
        <v>0.82994145492402494</v>
      </c>
      <c r="X69" s="4">
        <v>0.90680505919271615</v>
      </c>
      <c r="Y69" s="4">
        <v>0.98707205412934085</v>
      </c>
      <c r="Z69" s="4">
        <v>1.0707424397338992</v>
      </c>
      <c r="AA69" s="4">
        <v>1.157816216006391</v>
      </c>
      <c r="AB69" s="4">
        <v>1.2482933829468159</v>
      </c>
      <c r="AC69" s="4">
        <v>1.3421739405551747</v>
      </c>
      <c r="AD69" s="4">
        <v>1.4394578888314671</v>
      </c>
      <c r="AE69" s="4">
        <v>1.5401452277756926</v>
      </c>
    </row>
    <row r="70" spans="1:31" s="4" customFormat="1">
      <c r="A70" s="3" t="s">
        <v>237</v>
      </c>
      <c r="B70" s="6" cm="1">
        <f t="array" ref="B70:AE70">'PD09-18LPM'!B93:AE93</f>
        <v>4.9606450902499035E-3</v>
      </c>
      <c r="C70" s="4">
        <v>1.8409440980010263E-2</v>
      </c>
      <c r="D70" s="4">
        <v>4.0346387669281093E-2</v>
      </c>
      <c r="E70" s="4">
        <v>7.0771485158062378E-2</v>
      </c>
      <c r="F70" s="4">
        <v>0.10968473344635414</v>
      </c>
      <c r="G70" s="4">
        <v>0.15708613253415635</v>
      </c>
      <c r="H70" s="4">
        <v>0.21297568242146894</v>
      </c>
      <c r="I70" s="4">
        <v>0.27735338310829205</v>
      </c>
      <c r="J70" s="4">
        <v>0.35021923459462562</v>
      </c>
      <c r="K70" s="4">
        <v>0.43157323688046972</v>
      </c>
      <c r="L70" s="4">
        <v>0.52141538996582415</v>
      </c>
      <c r="M70" s="4">
        <v>0.61974569385068923</v>
      </c>
      <c r="N70" s="4">
        <v>0.72656414853506446</v>
      </c>
      <c r="O70" s="4">
        <v>0.8418707540189504</v>
      </c>
      <c r="P70" s="4">
        <v>0.9656655103023466</v>
      </c>
      <c r="Q70" s="4">
        <v>1.0979484173852536</v>
      </c>
      <c r="R70" s="4">
        <v>1.2387194752676707</v>
      </c>
      <c r="S70" s="4">
        <v>1.3879786839495984</v>
      </c>
      <c r="T70" s="4">
        <v>1.5457260434310369</v>
      </c>
      <c r="U70" s="4">
        <v>1.7119615537119859</v>
      </c>
      <c r="V70" s="4">
        <v>1.8866852147924444</v>
      </c>
      <c r="W70" s="4">
        <v>2.0698970266724137</v>
      </c>
      <c r="X70" s="4">
        <v>2.2615969893518941</v>
      </c>
      <c r="Y70" s="4">
        <v>2.4617851028308846</v>
      </c>
      <c r="Z70" s="4">
        <v>2.6704613671093855</v>
      </c>
      <c r="AA70" s="4">
        <v>2.8876257821873965</v>
      </c>
      <c r="AB70" s="4">
        <v>3.1132783480649184</v>
      </c>
      <c r="AC70" s="4">
        <v>3.3474190647419508</v>
      </c>
      <c r="AD70" s="4">
        <v>3.5900479322184933</v>
      </c>
      <c r="AE70" s="4">
        <v>3.8411649504945466</v>
      </c>
    </row>
    <row r="71" spans="1:31" s="4" customFormat="1">
      <c r="A71" s="3" t="s">
        <v>238</v>
      </c>
      <c r="B71" s="6" cm="1">
        <f t="array" ref="B71:AE71">'PD09-45LPM'!B93:AE93</f>
        <v>1.2401612725624758E-2</v>
      </c>
      <c r="C71" s="4">
        <v>4.6023602450025659E-2</v>
      </c>
      <c r="D71" s="4">
        <v>0.10086596917320274</v>
      </c>
      <c r="E71" s="4">
        <v>0.17692871289515594</v>
      </c>
      <c r="F71" s="4">
        <v>0.27421183361588536</v>
      </c>
      <c r="G71" s="4">
        <v>0.39271533133539083</v>
      </c>
      <c r="H71" s="4">
        <v>0.53243920605367245</v>
      </c>
      <c r="I71" s="4">
        <v>0.69338345777073018</v>
      </c>
      <c r="J71" s="4">
        <v>0.87554808648656435</v>
      </c>
      <c r="K71" s="4">
        <v>1.0789330922011744</v>
      </c>
      <c r="L71" s="4">
        <v>1.3035384749145607</v>
      </c>
      <c r="M71" s="4">
        <v>1.5493642346267231</v>
      </c>
      <c r="N71" s="4">
        <v>1.8164103713376616</v>
      </c>
      <c r="O71" s="4">
        <v>2.1046768850473763</v>
      </c>
      <c r="P71" s="4">
        <v>2.4141637757558669</v>
      </c>
      <c r="Q71" s="4">
        <v>2.7448710434631343</v>
      </c>
      <c r="R71" s="4">
        <v>3.0967986881691769</v>
      </c>
      <c r="S71" s="4">
        <v>3.4699467098739967</v>
      </c>
      <c r="T71" s="4">
        <v>3.8643151085775926</v>
      </c>
      <c r="U71" s="4">
        <v>4.2799038842799648</v>
      </c>
      <c r="V71" s="4">
        <v>4.7167130369811119</v>
      </c>
      <c r="W71" s="4">
        <v>5.1747425666810347</v>
      </c>
      <c r="X71" s="4">
        <v>5.6539924733797351</v>
      </c>
      <c r="Y71" s="4">
        <v>6.1544627570772121</v>
      </c>
      <c r="Z71" s="4">
        <v>6.676153417773464</v>
      </c>
      <c r="AA71" s="4">
        <v>7.2190644554684926</v>
      </c>
      <c r="AB71" s="4">
        <v>7.783195870162297</v>
      </c>
      <c r="AC71" s="4">
        <v>8.368547661854878</v>
      </c>
      <c r="AD71" s="4">
        <v>8.9751198305462356</v>
      </c>
      <c r="AE71" s="4">
        <v>9.6029123762363664</v>
      </c>
    </row>
    <row r="72" spans="1:31" s="4" customFormat="1">
      <c r="A72" s="3" t="s">
        <v>239</v>
      </c>
      <c r="B72" s="6" cm="1">
        <f t="array" ref="B72:AE72">'PD19-18LPM'!B99:AE99</f>
        <v>1.7386039665064145E-2</v>
      </c>
      <c r="C72" s="4">
        <v>6.4521300207346963E-2</v>
      </c>
      <c r="D72" s="4">
        <v>0.14140578162684853</v>
      </c>
      <c r="E72" s="4">
        <v>0.24803948392356873</v>
      </c>
      <c r="F72" s="4">
        <v>0.38442240709750769</v>
      </c>
      <c r="G72" s="4">
        <v>0.55055455114866525</v>
      </c>
      <c r="H72" s="4">
        <v>0.74643591607704129</v>
      </c>
      <c r="I72" s="4">
        <v>0.97206650188263632</v>
      </c>
      <c r="J72" s="4">
        <v>1.2274463085654499</v>
      </c>
      <c r="K72" s="4">
        <v>1.5125753361254823</v>
      </c>
      <c r="L72" s="4">
        <v>1.8274535845627333</v>
      </c>
      <c r="M72" s="4">
        <v>2.1720810538772035</v>
      </c>
      <c r="N72" s="4">
        <v>2.5464577440688911</v>
      </c>
      <c r="O72" s="4">
        <v>2.9505836551377982</v>
      </c>
      <c r="P72" s="4">
        <v>3.3844587870839233</v>
      </c>
      <c r="Q72" s="4">
        <v>3.8480831399072684</v>
      </c>
      <c r="R72" s="4">
        <v>4.3414567136078315</v>
      </c>
      <c r="S72" s="4">
        <v>4.8645795081856136</v>
      </c>
      <c r="T72" s="4">
        <v>5.4174515236406151</v>
      </c>
      <c r="U72" s="4">
        <v>6.0000727599728352</v>
      </c>
      <c r="V72" s="4">
        <v>6.6124432171822711</v>
      </c>
      <c r="W72" s="4">
        <v>7.2545628952689274</v>
      </c>
      <c r="X72" s="4">
        <v>7.9264317942328031</v>
      </c>
      <c r="Y72" s="4">
        <v>8.6280499140738964</v>
      </c>
      <c r="Z72" s="4">
        <v>9.3594172547922092</v>
      </c>
      <c r="AA72" s="4">
        <v>10.12053381638774</v>
      </c>
      <c r="AB72" s="4">
        <v>10.911399598860489</v>
      </c>
      <c r="AC72" s="4">
        <v>11.732014602210459</v>
      </c>
      <c r="AD72" s="4">
        <v>12.582378826437646</v>
      </c>
      <c r="AE72" s="4">
        <v>13.462492271542052</v>
      </c>
    </row>
    <row r="73" spans="1:31" s="4" customFormat="1">
      <c r="A73" s="3" t="s">
        <v>240</v>
      </c>
      <c r="B73" s="6" cm="1">
        <f t="array" ref="B73:AE73">'PD19-45LPM'!B99:AE99</f>
        <v>4.3465099162660364E-2</v>
      </c>
      <c r="C73" s="4">
        <v>0.16130325051836744</v>
      </c>
      <c r="D73" s="4">
        <v>0.35351445406712134</v>
      </c>
      <c r="E73" s="4">
        <v>0.62009870980892179</v>
      </c>
      <c r="F73" s="4">
        <v>0.96105601774376914</v>
      </c>
      <c r="G73" s="4">
        <v>1.3763863778716632</v>
      </c>
      <c r="H73" s="4">
        <v>1.8660897901926037</v>
      </c>
      <c r="I73" s="4">
        <v>2.4301662547065908</v>
      </c>
      <c r="J73" s="4">
        <v>3.0686157714136257</v>
      </c>
      <c r="K73" s="4">
        <v>3.7814383403137062</v>
      </c>
      <c r="L73" s="4">
        <v>4.5686339614068334</v>
      </c>
      <c r="M73" s="4">
        <v>5.4302026346930088</v>
      </c>
      <c r="N73" s="4">
        <v>6.3661443601722283</v>
      </c>
      <c r="O73" s="4">
        <v>7.3764591378444964</v>
      </c>
      <c r="P73" s="4">
        <v>8.4611469677098103</v>
      </c>
      <c r="Q73" s="4">
        <v>9.6202078497681729</v>
      </c>
      <c r="R73" s="4">
        <v>10.85364178401958</v>
      </c>
      <c r="S73" s="4">
        <v>12.161448770464034</v>
      </c>
      <c r="T73" s="4">
        <v>13.543628809101538</v>
      </c>
      <c r="U73" s="4">
        <v>15.000181899932088</v>
      </c>
      <c r="V73" s="4">
        <v>16.53110804295568</v>
      </c>
      <c r="W73" s="4">
        <v>18.136407238172321</v>
      </c>
      <c r="X73" s="4">
        <v>19.816079485582009</v>
      </c>
      <c r="Y73" s="4">
        <v>21.570124785184746</v>
      </c>
      <c r="Z73" s="4">
        <v>23.398543136980528</v>
      </c>
      <c r="AA73" s="4">
        <v>25.301334540969357</v>
      </c>
      <c r="AB73" s="4">
        <v>27.278498997151228</v>
      </c>
      <c r="AC73" s="4">
        <v>29.330036505526149</v>
      </c>
      <c r="AD73" s="4">
        <v>31.455947066094119</v>
      </c>
      <c r="AE73" s="4">
        <v>33.656230678855131</v>
      </c>
    </row>
    <row r="74" spans="1:31" s="4" customFormat="1">
      <c r="A74" s="3" t="s">
        <v>241</v>
      </c>
      <c r="B74" s="6" cm="1">
        <f t="array" ref="B74:AE74">'PD10-18LPM'!B99:AE99</f>
        <v>2.4081834060951904E-3</v>
      </c>
      <c r="C74" s="4">
        <v>8.9370050622420375E-3</v>
      </c>
      <c r="D74" s="4">
        <v>1.9586464968440551E-2</v>
      </c>
      <c r="E74" s="4">
        <v>3.4356563124690716E-2</v>
      </c>
      <c r="F74" s="4">
        <v>5.3247299530992553E-2</v>
      </c>
      <c r="G74" s="4">
        <v>7.625867418734604E-2</v>
      </c>
      <c r="H74" s="4">
        <v>0.10339068709375114</v>
      </c>
      <c r="I74" s="4">
        <v>0.13464333825020797</v>
      </c>
      <c r="J74" s="4">
        <v>0.17001662765671641</v>
      </c>
      <c r="K74" s="4">
        <v>0.20951055531327656</v>
      </c>
      <c r="L74" s="4">
        <v>0.25312512121988834</v>
      </c>
      <c r="M74" s="4">
        <v>0.30086032537655183</v>
      </c>
      <c r="N74" s="4">
        <v>0.35271616778326681</v>
      </c>
      <c r="O74" s="4">
        <v>0.40869264844003361</v>
      </c>
      <c r="P74" s="4">
        <v>0.4687897673468519</v>
      </c>
      <c r="Q74" s="4">
        <v>0.53300752450372202</v>
      </c>
      <c r="R74" s="4">
        <v>0.60134591991064368</v>
      </c>
      <c r="S74" s="4">
        <v>0.67380495356761716</v>
      </c>
      <c r="T74" s="4">
        <v>0.75038462547464235</v>
      </c>
      <c r="U74" s="4">
        <v>0.83108493563171915</v>
      </c>
      <c r="V74" s="4">
        <v>0.91590588403884732</v>
      </c>
      <c r="W74" s="4">
        <v>1.0048474706960273</v>
      </c>
      <c r="X74" s="4">
        <v>1.097909695603259</v>
      </c>
      <c r="Y74" s="4">
        <v>1.1950925587605423</v>
      </c>
      <c r="Z74" s="4">
        <v>1.2963960601678775</v>
      </c>
      <c r="AA74" s="4">
        <v>1.4018201998252637</v>
      </c>
      <c r="AB74" s="4">
        <v>1.5113649777327023</v>
      </c>
      <c r="AC74" s="4">
        <v>1.6250303938901922</v>
      </c>
      <c r="AD74" s="4">
        <v>1.7428164482977337</v>
      </c>
      <c r="AE74" s="4">
        <v>1.8647231409553271</v>
      </c>
    </row>
    <row r="75" spans="1:31" s="4" customFormat="1">
      <c r="A75" s="3" t="s">
        <v>242</v>
      </c>
      <c r="B75" s="6" cm="1">
        <f t="array" ref="B75:AE75">'PD10-45LPM'!B99:AE99</f>
        <v>6.0204585152379766E-3</v>
      </c>
      <c r="C75" s="4">
        <v>2.2342512655605096E-2</v>
      </c>
      <c r="D75" s="4">
        <v>4.8966162421101384E-2</v>
      </c>
      <c r="E75" s="4">
        <v>8.58914078117268E-2</v>
      </c>
      <c r="F75" s="4">
        <v>0.13311824882748138</v>
      </c>
      <c r="G75" s="4">
        <v>0.19064668546836511</v>
      </c>
      <c r="H75" s="4">
        <v>0.25847671773437791</v>
      </c>
      <c r="I75" s="4">
        <v>0.33660834562551989</v>
      </c>
      <c r="J75" s="4">
        <v>0.42504156914179114</v>
      </c>
      <c r="K75" s="4">
        <v>0.5237763882831914</v>
      </c>
      <c r="L75" s="4">
        <v>0.63281280304972087</v>
      </c>
      <c r="M75" s="4">
        <v>0.75215081344137957</v>
      </c>
      <c r="N75" s="4">
        <v>0.88179041945816716</v>
      </c>
      <c r="O75" s="4">
        <v>1.021731621100084</v>
      </c>
      <c r="P75" s="4">
        <v>1.1719744183671299</v>
      </c>
      <c r="Q75" s="4">
        <v>1.3325188112593054</v>
      </c>
      <c r="R75" s="4">
        <v>1.5033647997766095</v>
      </c>
      <c r="S75" s="4">
        <v>1.6845123839190432</v>
      </c>
      <c r="T75" s="4">
        <v>1.875961563686606</v>
      </c>
      <c r="U75" s="4">
        <v>2.077712339079298</v>
      </c>
      <c r="V75" s="4">
        <v>2.2897647100971183</v>
      </c>
      <c r="W75" s="4">
        <v>2.5121186767400685</v>
      </c>
      <c r="X75" s="4">
        <v>2.744774239008148</v>
      </c>
      <c r="Y75" s="4">
        <v>2.9877313969013564</v>
      </c>
      <c r="Z75" s="4">
        <v>3.2409901504196936</v>
      </c>
      <c r="AA75" s="4">
        <v>3.5045504995631607</v>
      </c>
      <c r="AB75" s="4">
        <v>3.7784124443317562</v>
      </c>
      <c r="AC75" s="4">
        <v>4.0625759847254805</v>
      </c>
      <c r="AD75" s="4">
        <v>4.3570411207443351</v>
      </c>
      <c r="AE75" s="4">
        <v>4.6618078523883177</v>
      </c>
    </row>
    <row r="76" spans="1:31" s="4" customFormat="1">
      <c r="A76" s="3" t="s">
        <v>244</v>
      </c>
      <c r="B76" s="6" cm="1">
        <f t="array" ref="B76:AE76">'PD13-18LPM'!B100:AE100</f>
        <v>1.0369667770976554E-3</v>
      </c>
      <c r="C76" s="4">
        <v>3.8482855221253181E-3</v>
      </c>
      <c r="D76" s="4">
        <v>8.4339562350829924E-3</v>
      </c>
      <c r="E76" s="4">
        <v>1.4793978915970672E-2</v>
      </c>
      <c r="F76" s="4">
        <v>2.2928353564788364E-2</v>
      </c>
      <c r="G76" s="4">
        <v>3.2837080181536062E-2</v>
      </c>
      <c r="H76" s="4">
        <v>4.4520158766213749E-2</v>
      </c>
      <c r="I76" s="4">
        <v>5.7977589318821465E-2</v>
      </c>
      <c r="J76" s="4">
        <v>7.3209371839359175E-2</v>
      </c>
      <c r="K76" s="4">
        <v>9.0215506327826919E-2</v>
      </c>
      <c r="L76" s="4">
        <v>0.10899599278422466</v>
      </c>
      <c r="M76" s="4">
        <v>0.12955083120855243</v>
      </c>
      <c r="N76" s="4">
        <v>0.15188002160081013</v>
      </c>
      <c r="O76" s="4">
        <v>0.1759835639609979</v>
      </c>
      <c r="P76" s="4">
        <v>0.20186145828911564</v>
      </c>
      <c r="Q76" s="4">
        <v>0.22951370458516346</v>
      </c>
      <c r="R76" s="4">
        <v>0.25894030284914121</v>
      </c>
      <c r="S76" s="4">
        <v>0.29014125308104904</v>
      </c>
      <c r="T76" s="4">
        <v>0.3231165552808869</v>
      </c>
      <c r="U76" s="4">
        <v>0.35786620944865472</v>
      </c>
      <c r="V76" s="4">
        <v>0.3943902155843525</v>
      </c>
      <c r="W76" s="4">
        <v>0.43268857368798025</v>
      </c>
      <c r="X76" s="4">
        <v>0.47276128375953813</v>
      </c>
      <c r="Y76" s="4">
        <v>0.51460834579902603</v>
      </c>
      <c r="Z76" s="4">
        <v>0.55822975980644385</v>
      </c>
      <c r="AA76" s="4">
        <v>0.60362552578179163</v>
      </c>
      <c r="AB76" s="4">
        <v>0.65079564372506948</v>
      </c>
      <c r="AC76" s="4">
        <v>0.69974011363627742</v>
      </c>
      <c r="AD76" s="4">
        <v>0.7504589355154152</v>
      </c>
      <c r="AE76" s="4">
        <v>0.80295210936248307</v>
      </c>
    </row>
    <row r="77" spans="1:31" s="4" customFormat="1">
      <c r="A77" s="3" t="s">
        <v>245</v>
      </c>
      <c r="B77" s="6" cm="1">
        <f t="array" ref="B77:AE77">'PD13-45LPM'!$B$100:$AE$100</f>
        <v>2.5924169427441386E-3</v>
      </c>
      <c r="C77" s="4">
        <v>9.6207138053132964E-3</v>
      </c>
      <c r="D77" s="4">
        <v>2.1084890587707482E-2</v>
      </c>
      <c r="E77" s="4">
        <v>3.6984947289926677E-2</v>
      </c>
      <c r="F77" s="4">
        <v>5.7320883911970912E-2</v>
      </c>
      <c r="G77" s="4">
        <v>8.2092700453840151E-2</v>
      </c>
      <c r="H77" s="4">
        <v>0.11130039691553439</v>
      </c>
      <c r="I77" s="4">
        <v>0.14494397329705366</v>
      </c>
      <c r="J77" s="4">
        <v>0.18302342959839801</v>
      </c>
      <c r="K77" s="4">
        <v>0.22553876581956733</v>
      </c>
      <c r="L77" s="4">
        <v>0.27248998196056168</v>
      </c>
      <c r="M77" s="4">
        <v>0.32387707802138105</v>
      </c>
      <c r="N77" s="4">
        <v>0.37970005400202539</v>
      </c>
      <c r="O77" s="4">
        <v>0.43995890990249475</v>
      </c>
      <c r="P77" s="4">
        <v>0.50465364572278915</v>
      </c>
      <c r="Q77" s="4">
        <v>0.57378426146290873</v>
      </c>
      <c r="R77" s="4">
        <v>0.64735075712285306</v>
      </c>
      <c r="S77" s="4">
        <v>0.72535313270262269</v>
      </c>
      <c r="T77" s="4">
        <v>0.8077913882022173</v>
      </c>
      <c r="U77" s="4">
        <v>0.89466552362163687</v>
      </c>
      <c r="V77" s="4">
        <v>0.9859755389608813</v>
      </c>
      <c r="W77" s="4">
        <v>1.0817214342199508</v>
      </c>
      <c r="X77" s="4">
        <v>1.1819032093988453</v>
      </c>
      <c r="Y77" s="4">
        <v>1.286520864497565</v>
      </c>
      <c r="Z77" s="4">
        <v>1.3955743995161096</v>
      </c>
      <c r="AA77" s="4">
        <v>1.5090638144544795</v>
      </c>
      <c r="AB77" s="4">
        <v>1.6269891093126738</v>
      </c>
      <c r="AC77" s="4">
        <v>1.7493502840906936</v>
      </c>
      <c r="AD77" s="4">
        <v>1.8761473387885383</v>
      </c>
      <c r="AE77" s="4">
        <v>2.0073802734062078</v>
      </c>
    </row>
    <row r="78" spans="1:31" s="4" customFormat="1">
      <c r="A78" s="3"/>
      <c r="B78" s="6"/>
    </row>
    <row r="79" spans="1:31" s="4" customFormat="1">
      <c r="A79" s="42" t="s">
        <v>271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</row>
    <row r="80" spans="1:31" s="4" customFormat="1">
      <c r="A80" s="41" t="s">
        <v>217</v>
      </c>
      <c r="B80" s="6"/>
    </row>
    <row r="81" spans="1:31" s="4" customFormat="1">
      <c r="A81" s="3" t="s">
        <v>218</v>
      </c>
      <c r="B81" s="6" cm="1">
        <f t="array" ref="B81:AE81">'PD01-18LPM'!B33:AE33</f>
        <v>3.5369555622869337E-4</v>
      </c>
      <c r="C81" s="4">
        <v>1.3125989359895954E-3</v>
      </c>
      <c r="D81" s="4">
        <v>2.8767101392827067E-3</v>
      </c>
      <c r="E81" s="4">
        <v>5.0460291661080254E-3</v>
      </c>
      <c r="F81" s="4">
        <v>7.8205560164655557E-3</v>
      </c>
      <c r="G81" s="4">
        <v>1.1200290690355292E-2</v>
      </c>
      <c r="H81" s="4">
        <v>1.5185233187777236E-2</v>
      </c>
      <c r="I81" s="4">
        <v>1.9775383508731387E-2</v>
      </c>
      <c r="J81" s="4">
        <v>2.4970741653217748E-2</v>
      </c>
      <c r="K81" s="4">
        <v>3.0771307621236327E-2</v>
      </c>
      <c r="L81" s="4">
        <v>3.7177081412787104E-2</v>
      </c>
      <c r="M81" s="4">
        <v>4.4188063027870102E-2</v>
      </c>
      <c r="N81" s="4">
        <v>5.180425246648529E-2</v>
      </c>
      <c r="O81" s="4">
        <v>6.0025649728632696E-2</v>
      </c>
      <c r="P81" s="4">
        <v>6.8852254814312314E-2</v>
      </c>
      <c r="Q81" s="4">
        <v>7.8284067723524128E-2</v>
      </c>
      <c r="R81" s="4">
        <v>8.8321088456268154E-2</v>
      </c>
      <c r="S81" s="4">
        <v>9.8963317012544405E-2</v>
      </c>
      <c r="T81" s="4">
        <v>0.11021075339235287</v>
      </c>
      <c r="U81" s="4">
        <v>0.12206339759569354</v>
      </c>
      <c r="V81" s="4">
        <v>0.13452124962256637</v>
      </c>
      <c r="W81" s="4">
        <v>0.14758430947297144</v>
      </c>
      <c r="X81" s="4">
        <v>0.16125257714690872</v>
      </c>
      <c r="Y81" s="4">
        <v>0.17552605264437826</v>
      </c>
      <c r="Z81" s="4">
        <v>0.19040473596537996</v>
      </c>
      <c r="AA81" s="4">
        <v>0.20588862710991382</v>
      </c>
      <c r="AB81" s="4">
        <v>0.22197772607798</v>
      </c>
      <c r="AC81" s="4">
        <v>0.23867203286957828</v>
      </c>
      <c r="AD81" s="4">
        <v>0.25597154748470879</v>
      </c>
      <c r="AE81" s="4">
        <v>0.27387626992337155</v>
      </c>
    </row>
    <row r="82" spans="1:31" s="4" customFormat="1">
      <c r="A82" s="3" t="s">
        <v>219</v>
      </c>
      <c r="B82" s="6" cm="1">
        <f t="array" ref="B82:AE82">PD01_45LPM!B33:AE33</f>
        <v>8.8423889057173363E-4</v>
      </c>
      <c r="C82" s="4">
        <v>3.2814973399739882E-3</v>
      </c>
      <c r="D82" s="4">
        <v>7.1917753482067682E-3</v>
      </c>
      <c r="E82" s="4">
        <v>1.2615072915270064E-2</v>
      </c>
      <c r="F82" s="4">
        <v>1.955139004116389E-2</v>
      </c>
      <c r="G82" s="4">
        <v>2.8000726725888232E-2</v>
      </c>
      <c r="H82" s="4">
        <v>3.796308296944309E-2</v>
      </c>
      <c r="I82" s="4">
        <v>4.9438458771828467E-2</v>
      </c>
      <c r="J82" s="4">
        <v>6.2426854133044378E-2</v>
      </c>
      <c r="K82" s="4">
        <v>7.6928269053090817E-2</v>
      </c>
      <c r="L82" s="4">
        <v>9.2942703531967777E-2</v>
      </c>
      <c r="M82" s="4">
        <v>0.11047015756967526</v>
      </c>
      <c r="N82" s="4">
        <v>0.12951063116621322</v>
      </c>
      <c r="O82" s="4">
        <v>0.15006412432158175</v>
      </c>
      <c r="P82" s="4">
        <v>0.17213063703578077</v>
      </c>
      <c r="Q82" s="4">
        <v>0.19571016930881033</v>
      </c>
      <c r="R82" s="4">
        <v>0.2208027211406704</v>
      </c>
      <c r="S82" s="4">
        <v>0.24740829253136101</v>
      </c>
      <c r="T82" s="4">
        <v>0.27552688348088222</v>
      </c>
      <c r="U82" s="4">
        <v>0.30515849398923389</v>
      </c>
      <c r="V82" s="4">
        <v>0.33630312405641594</v>
      </c>
      <c r="W82" s="4">
        <v>0.36896077368242869</v>
      </c>
      <c r="X82" s="4">
        <v>0.40313144286727193</v>
      </c>
      <c r="Y82" s="4">
        <v>0.43881513161094565</v>
      </c>
      <c r="Z82" s="4">
        <v>0.47601183991344981</v>
      </c>
      <c r="AA82" s="4">
        <v>0.51472156777478462</v>
      </c>
      <c r="AB82" s="4">
        <v>0.55494431519494991</v>
      </c>
      <c r="AC82" s="4">
        <v>0.59668008217394575</v>
      </c>
      <c r="AD82" s="4">
        <v>0.63992886871177213</v>
      </c>
      <c r="AE82" s="4">
        <v>0.68469067480842893</v>
      </c>
    </row>
    <row r="83" spans="1:31" s="4" customFormat="1">
      <c r="A83" s="3" t="s">
        <v>220</v>
      </c>
      <c r="B83" s="6" cm="1">
        <f t="array" ref="B83:AE83">PD07_18LPM!B33:AE33</f>
        <v>2.3160192804750596E-4</v>
      </c>
      <c r="C83" s="4">
        <v>8.5949749431325545E-4</v>
      </c>
      <c r="D83" s="4">
        <v>1.8836866987972491E-3</v>
      </c>
      <c r="E83" s="4">
        <v>3.3041695414994855E-3</v>
      </c>
      <c r="F83" s="4">
        <v>5.1209460224199664E-3</v>
      </c>
      <c r="G83" s="4">
        <v>7.3340161415586915E-3</v>
      </c>
      <c r="H83" s="4">
        <v>9.9433798989156559E-3</v>
      </c>
      <c r="I83" s="4">
        <v>1.2949037294490868E-2</v>
      </c>
      <c r="J83" s="4">
        <v>1.6350988328284324E-2</v>
      </c>
      <c r="K83" s="4">
        <v>2.0149233000296019E-2</v>
      </c>
      <c r="L83" s="4">
        <v>2.4343771310525966E-2</v>
      </c>
      <c r="M83" s="4">
        <v>2.8934603258974158E-2</v>
      </c>
      <c r="N83" s="4">
        <v>3.3921728845640577E-2</v>
      </c>
      <c r="O83" s="4">
        <v>3.930514807052525E-2</v>
      </c>
      <c r="P83" s="4">
        <v>4.5084860933628165E-2</v>
      </c>
      <c r="Q83" s="4">
        <v>5.1260867434949328E-2</v>
      </c>
      <c r="R83" s="4">
        <v>5.7833167574488725E-2</v>
      </c>
      <c r="S83" s="4">
        <v>6.4801761352246384E-2</v>
      </c>
      <c r="T83" s="4">
        <v>7.2166648768222277E-2</v>
      </c>
      <c r="U83" s="4">
        <v>7.9927829822416419E-2</v>
      </c>
      <c r="V83" s="4">
        <v>8.8085304514828794E-2</v>
      </c>
      <c r="W83" s="4">
        <v>9.6639072845459403E-2</v>
      </c>
      <c r="X83" s="4">
        <v>0.10558913481430827</v>
      </c>
      <c r="Y83" s="4">
        <v>0.11493549042137539</v>
      </c>
      <c r="Z83" s="4">
        <v>0.12467813966666073</v>
      </c>
      <c r="AA83" s="4">
        <v>0.13481708255016431</v>
      </c>
      <c r="AB83" s="4">
        <v>0.14535231907188617</v>
      </c>
      <c r="AC83" s="4">
        <v>0.15628384923182626</v>
      </c>
      <c r="AD83" s="4">
        <v>0.16761167302998459</v>
      </c>
      <c r="AE83" s="4">
        <v>0.17933579046636114</v>
      </c>
    </row>
    <row r="84" spans="1:31" s="4" customFormat="1">
      <c r="A84" s="3" t="s">
        <v>221</v>
      </c>
      <c r="B84" s="6" cm="1">
        <f t="array" ref="B84:AE84">PD07_45LPM!B33:AE33</f>
        <v>5.7900482011876493E-4</v>
      </c>
      <c r="C84" s="4">
        <v>2.1487437357831387E-3</v>
      </c>
      <c r="D84" s="4">
        <v>4.7092167469931232E-3</v>
      </c>
      <c r="E84" s="4">
        <v>8.2604238537487152E-3</v>
      </c>
      <c r="F84" s="4">
        <v>1.2802365056049918E-2</v>
      </c>
      <c r="G84" s="4">
        <v>1.8335040353896732E-2</v>
      </c>
      <c r="H84" s="4">
        <v>2.4858449747289145E-2</v>
      </c>
      <c r="I84" s="4">
        <v>3.2372593236227175E-2</v>
      </c>
      <c r="J84" s="4">
        <v>4.0877470820710811E-2</v>
      </c>
      <c r="K84" s="4">
        <v>5.037308250074006E-2</v>
      </c>
      <c r="L84" s="4">
        <v>6.0859428276314916E-2</v>
      </c>
      <c r="M84" s="4">
        <v>7.2336508147435405E-2</v>
      </c>
      <c r="N84" s="4">
        <v>8.4804322114101452E-2</v>
      </c>
      <c r="O84" s="4">
        <v>9.8262870176313133E-2</v>
      </c>
      <c r="P84" s="4">
        <v>0.11271215233407043</v>
      </c>
      <c r="Q84" s="4">
        <v>0.12815216858737333</v>
      </c>
      <c r="R84" s="4">
        <v>0.14458291893622183</v>
      </c>
      <c r="S84" s="4">
        <v>0.16200440338061595</v>
      </c>
      <c r="T84" s="4">
        <v>0.18041662192055571</v>
      </c>
      <c r="U84" s="4">
        <v>0.1998195745560411</v>
      </c>
      <c r="V84" s="4">
        <v>0.220213261287072</v>
      </c>
      <c r="W84" s="4">
        <v>0.24159768211364852</v>
      </c>
      <c r="X84" s="4">
        <v>0.26397283703577074</v>
      </c>
      <c r="Y84" s="4">
        <v>0.28733872605343852</v>
      </c>
      <c r="Z84" s="4">
        <v>0.31169534916665181</v>
      </c>
      <c r="AA84" s="4">
        <v>0.33704270637541084</v>
      </c>
      <c r="AB84" s="4">
        <v>0.36338079767971548</v>
      </c>
      <c r="AC84" s="4">
        <v>0.39070962307956564</v>
      </c>
      <c r="AD84" s="4">
        <v>0.41902918257496152</v>
      </c>
      <c r="AE84" s="4">
        <v>0.44833947616590292</v>
      </c>
    </row>
    <row r="85" spans="1:31" s="4" customFormat="1">
      <c r="A85" s="3" t="s">
        <v>227</v>
      </c>
      <c r="B85" s="6" cm="1">
        <f t="array" ref="B85:AE85">PD03_18LPM!B33:AE33</f>
        <v>5.2895343088114541E-4</v>
      </c>
      <c r="C85" s="4">
        <v>1.962998116136106E-3</v>
      </c>
      <c r="D85" s="4">
        <v>4.3021340557648832E-3</v>
      </c>
      <c r="E85" s="4">
        <v>7.5463612497674755E-3</v>
      </c>
      <c r="F85" s="4">
        <v>1.1695679698143885E-2</v>
      </c>
      <c r="G85" s="4">
        <v>1.6750089400894109E-2</v>
      </c>
      <c r="H85" s="4">
        <v>2.2709590358018141E-2</v>
      </c>
      <c r="I85" s="4">
        <v>2.9574182569516001E-2</v>
      </c>
      <c r="J85" s="4">
        <v>3.7343866035387668E-2</v>
      </c>
      <c r="K85" s="4">
        <v>4.6018640755633153E-2</v>
      </c>
      <c r="L85" s="4">
        <v>5.5598506730252462E-2</v>
      </c>
      <c r="M85" s="4">
        <v>6.6083463959245581E-2</v>
      </c>
      <c r="N85" s="4">
        <v>7.7473512442612497E-2</v>
      </c>
      <c r="O85" s="4">
        <v>8.9768652180353251E-2</v>
      </c>
      <c r="P85" s="4">
        <v>0.1029688831724678</v>
      </c>
      <c r="Q85" s="4">
        <v>0.11707420541895619</v>
      </c>
      <c r="R85" s="4">
        <v>0.13208461891981838</v>
      </c>
      <c r="S85" s="4">
        <v>0.14800012367505441</v>
      </c>
      <c r="T85" s="4">
        <v>0.16482071968466425</v>
      </c>
      <c r="U85" s="4">
        <v>0.1825464069486479</v>
      </c>
      <c r="V85" s="4">
        <v>0.20117718546700533</v>
      </c>
      <c r="W85" s="4">
        <v>0.22071305523973661</v>
      </c>
      <c r="X85" s="4">
        <v>0.24115401626684169</v>
      </c>
      <c r="Y85" s="4">
        <v>0.26250006854832059</v>
      </c>
      <c r="Z85" s="4">
        <v>0.28475121208417331</v>
      </c>
      <c r="AA85" s="4">
        <v>0.3079074468743998</v>
      </c>
      <c r="AB85" s="4">
        <v>0.33196877291900018</v>
      </c>
      <c r="AC85" s="4">
        <v>0.35693519021797432</v>
      </c>
      <c r="AD85" s="4">
        <v>0.3828066987713224</v>
      </c>
      <c r="AE85" s="4">
        <v>0.40958329857904413</v>
      </c>
    </row>
    <row r="86" spans="1:31" s="4" customFormat="1">
      <c r="A86" s="3" t="s">
        <v>228</v>
      </c>
      <c r="B86" s="6" cm="1">
        <f t="array" ref="B86:AE86">PD03_45LPM!B33:AE33</f>
        <v>1.3223835772028637E-3</v>
      </c>
      <c r="C86" s="4">
        <v>4.9074952903402662E-3</v>
      </c>
      <c r="D86" s="4">
        <v>1.075533513941221E-2</v>
      </c>
      <c r="E86" s="4">
        <v>1.8865903124418694E-2</v>
      </c>
      <c r="F86" s="4">
        <v>2.9239199245359723E-2</v>
      </c>
      <c r="G86" s="4">
        <v>4.1875223502235277E-2</v>
      </c>
      <c r="H86" s="4">
        <v>5.6773975895045375E-2</v>
      </c>
      <c r="I86" s="4">
        <v>7.3935456423790014E-2</v>
      </c>
      <c r="J86" s="4">
        <v>9.3359665088469199E-2</v>
      </c>
      <c r="K86" s="4">
        <v>0.11504660188908293</v>
      </c>
      <c r="L86" s="4">
        <v>0.13899626682563115</v>
      </c>
      <c r="M86" s="4">
        <v>0.16520865989811398</v>
      </c>
      <c r="N86" s="4">
        <v>0.19368378110653131</v>
      </c>
      <c r="O86" s="4">
        <v>0.22442163045088323</v>
      </c>
      <c r="P86" s="4">
        <v>0.2574222079311696</v>
      </c>
      <c r="Q86" s="4">
        <v>0.29268551354739053</v>
      </c>
      <c r="R86" s="4">
        <v>0.33021154729954605</v>
      </c>
      <c r="S86" s="4">
        <v>0.3700003091876361</v>
      </c>
      <c r="T86" s="4">
        <v>0.41205179921166069</v>
      </c>
      <c r="U86" s="4">
        <v>0.45636601737161986</v>
      </c>
      <c r="V86" s="4">
        <v>0.50294296366751345</v>
      </c>
      <c r="W86" s="4">
        <v>0.55178263809934158</v>
      </c>
      <c r="X86" s="4">
        <v>0.60288504066710435</v>
      </c>
      <c r="Y86" s="4">
        <v>0.65625017137080166</v>
      </c>
      <c r="Z86" s="4">
        <v>0.71187803021043339</v>
      </c>
      <c r="AA86" s="4">
        <v>0.76976861718599976</v>
      </c>
      <c r="AB86" s="4">
        <v>0.82992193229750066</v>
      </c>
      <c r="AC86" s="4">
        <v>0.8923379755449361</v>
      </c>
      <c r="AD86" s="4">
        <v>0.95701674692830618</v>
      </c>
      <c r="AE86" s="4">
        <v>1.0239582464476107</v>
      </c>
    </row>
    <row r="87" spans="1:31" s="4" customFormat="1">
      <c r="A87" s="3" t="s">
        <v>229</v>
      </c>
      <c r="B87" s="6" cm="1">
        <f t="array" ref="B87:AE87">PD02_18LPM!B33:AE33</f>
        <v>4.9622298878841458E-4</v>
      </c>
      <c r="C87" s="4">
        <v>1.8415322319630827E-3</v>
      </c>
      <c r="D87" s="4">
        <v>4.0359277295240062E-3</v>
      </c>
      <c r="E87" s="4">
        <v>7.0794094814711824E-3</v>
      </c>
      <c r="F87" s="4">
        <v>1.0971977487804613E-2</v>
      </c>
      <c r="G87" s="4">
        <v>1.57136317485243E-2</v>
      </c>
      <c r="H87" s="4">
        <v>2.1304372263630231E-2</v>
      </c>
      <c r="I87" s="4">
        <v>2.7744199033122429E-2</v>
      </c>
      <c r="J87" s="4">
        <v>3.5033112057000874E-2</v>
      </c>
      <c r="K87" s="4">
        <v>4.3171111335265577E-2</v>
      </c>
      <c r="L87" s="4">
        <v>5.2158196867916527E-2</v>
      </c>
      <c r="M87" s="4">
        <v>6.1994368654953738E-2</v>
      </c>
      <c r="N87" s="4">
        <v>7.2679626696377203E-2</v>
      </c>
      <c r="O87" s="4">
        <v>8.4213970992186901E-2</v>
      </c>
      <c r="P87" s="4">
        <v>9.6597401542382874E-2</v>
      </c>
      <c r="Q87" s="4">
        <v>0.10982991834696509</v>
      </c>
      <c r="R87" s="4">
        <v>0.12391152140593356</v>
      </c>
      <c r="S87" s="4">
        <v>0.13884221071928832</v>
      </c>
      <c r="T87" s="4">
        <v>0.15462198628702931</v>
      </c>
      <c r="U87" s="4">
        <v>0.17125084810915658</v>
      </c>
      <c r="V87" s="4">
        <v>0.18872879618567004</v>
      </c>
      <c r="W87" s="4">
        <v>0.20705583051656978</v>
      </c>
      <c r="X87" s="4">
        <v>0.22623195110185576</v>
      </c>
      <c r="Y87" s="4">
        <v>0.24625715794152805</v>
      </c>
      <c r="Z87" s="4">
        <v>0.26713145103558655</v>
      </c>
      <c r="AA87" s="4">
        <v>0.28885483038403131</v>
      </c>
      <c r="AB87" s="4">
        <v>0.31142729598686236</v>
      </c>
      <c r="AC87" s="4">
        <v>0.33484884784407959</v>
      </c>
      <c r="AD87" s="4">
        <v>0.3591194859556831</v>
      </c>
      <c r="AE87" s="4">
        <v>0.38423921032167291</v>
      </c>
    </row>
    <row r="88" spans="1:31" s="4" customFormat="1">
      <c r="A88" s="3" t="s">
        <v>230</v>
      </c>
      <c r="B88" s="6" cm="1">
        <f t="array" ref="B88:AE88">PD02_45LPM!B33:AE33</f>
        <v>1.2405574719710367E-3</v>
      </c>
      <c r="C88" s="4">
        <v>4.6038305799077075E-3</v>
      </c>
      <c r="D88" s="4">
        <v>1.0089819323810017E-2</v>
      </c>
      <c r="E88" s="4">
        <v>1.769852370367796E-2</v>
      </c>
      <c r="F88" s="4">
        <v>2.7429943719511542E-2</v>
      </c>
      <c r="G88" s="4">
        <v>3.9284079371310753E-2</v>
      </c>
      <c r="H88" s="4">
        <v>5.3260930659075591E-2</v>
      </c>
      <c r="I88" s="4">
        <v>6.9360497582806074E-2</v>
      </c>
      <c r="J88" s="4">
        <v>8.758278014250219E-2</v>
      </c>
      <c r="K88" s="4">
        <v>0.10792777833816394</v>
      </c>
      <c r="L88" s="4">
        <v>0.13039549216979135</v>
      </c>
      <c r="M88" s="4">
        <v>0.15498592163738437</v>
      </c>
      <c r="N88" s="4">
        <v>0.18169906674094302</v>
      </c>
      <c r="O88" s="4">
        <v>0.21053492748046729</v>
      </c>
      <c r="P88" s="4">
        <v>0.24149350385595722</v>
      </c>
      <c r="Q88" s="4">
        <v>0.27457479586741279</v>
      </c>
      <c r="R88" s="4">
        <v>0.30977880351483394</v>
      </c>
      <c r="S88" s="4">
        <v>0.34710552679822082</v>
      </c>
      <c r="T88" s="4">
        <v>0.38655496571757336</v>
      </c>
      <c r="U88" s="4">
        <v>0.42812712027289157</v>
      </c>
      <c r="V88" s="4">
        <v>0.47182199046417511</v>
      </c>
      <c r="W88" s="4">
        <v>0.51763957629142443</v>
      </c>
      <c r="X88" s="4">
        <v>0.56557987775463947</v>
      </c>
      <c r="Y88" s="4">
        <v>0.61564289485382018</v>
      </c>
      <c r="Z88" s="4">
        <v>0.66782862758896644</v>
      </c>
      <c r="AA88" s="4">
        <v>0.72213707596007837</v>
      </c>
      <c r="AB88" s="4">
        <v>0.77856823996715596</v>
      </c>
      <c r="AC88" s="4">
        <v>0.83712211961019911</v>
      </c>
      <c r="AD88" s="4">
        <v>0.89779871488920793</v>
      </c>
      <c r="AE88" s="4">
        <v>0.9605980258041823</v>
      </c>
    </row>
    <row r="89" spans="1:31" s="4" customFormat="1">
      <c r="A89" s="3" t="s">
        <v>231</v>
      </c>
      <c r="B89" s="6" cm="1">
        <f t="array" ref="B89:AE89">PD08_18LPM!B33:AE33</f>
        <v>4.9559041883045021E-4</v>
      </c>
      <c r="C89" s="4">
        <v>1.8391847027415785E-3</v>
      </c>
      <c r="D89" s="4">
        <v>4.0307828517333862E-3</v>
      </c>
      <c r="E89" s="4">
        <v>7.0703848658058722E-3</v>
      </c>
      <c r="F89" s="4">
        <v>1.0957990744959036E-2</v>
      </c>
      <c r="G89" s="4">
        <v>1.5693600489192879E-2</v>
      </c>
      <c r="H89" s="4">
        <v>2.1277214098507396E-2</v>
      </c>
      <c r="I89" s="4">
        <v>2.7708831572902593E-2</v>
      </c>
      <c r="J89" s="4">
        <v>3.4988452912378468E-2</v>
      </c>
      <c r="K89" s="4">
        <v>4.3116078116935026E-2</v>
      </c>
      <c r="L89" s="4">
        <v>5.2091707186572266E-2</v>
      </c>
      <c r="M89" s="4">
        <v>6.1915340121290185E-2</v>
      </c>
      <c r="N89" s="4">
        <v>7.2586976921088758E-2</v>
      </c>
      <c r="O89" s="4">
        <v>8.4106617585968033E-2</v>
      </c>
      <c r="P89" s="4">
        <v>9.6474262115927967E-2</v>
      </c>
      <c r="Q89" s="4">
        <v>0.1096899105109686</v>
      </c>
      <c r="R89" s="4">
        <v>0.12375356277108991</v>
      </c>
      <c r="S89" s="4">
        <v>0.13866521889629188</v>
      </c>
      <c r="T89" s="4">
        <v>0.15442487888657458</v>
      </c>
      <c r="U89" s="4">
        <v>0.17103254274193794</v>
      </c>
      <c r="V89" s="4">
        <v>0.1884882104623819</v>
      </c>
      <c r="W89" s="4">
        <v>0.20679188204790663</v>
      </c>
      <c r="X89" s="4">
        <v>0.22594355749851197</v>
      </c>
      <c r="Y89" s="4">
        <v>0.24594323681419805</v>
      </c>
      <c r="Z89" s="4">
        <v>0.26679091999496474</v>
      </c>
      <c r="AA89" s="4">
        <v>0.28848660704081214</v>
      </c>
      <c r="AB89" s="4">
        <v>0.31103029795174025</v>
      </c>
      <c r="AC89" s="4">
        <v>0.33442199272774903</v>
      </c>
      <c r="AD89" s="4">
        <v>0.35866169136883846</v>
      </c>
      <c r="AE89" s="4">
        <v>0.38374939387500862</v>
      </c>
    </row>
    <row r="90" spans="1:31" s="4" customFormat="1">
      <c r="A90" s="3" t="s">
        <v>232</v>
      </c>
      <c r="B90" s="6" cm="1">
        <f t="array" ref="B90:AE90">PD08_45LPM!B33:AE33</f>
        <v>1.2389760470761253E-3</v>
      </c>
      <c r="C90" s="4">
        <v>4.5979617568539461E-3</v>
      </c>
      <c r="D90" s="4">
        <v>1.0076957129333465E-2</v>
      </c>
      <c r="E90" s="4">
        <v>1.7675962164514676E-2</v>
      </c>
      <c r="F90" s="4">
        <v>2.7394976862397589E-2</v>
      </c>
      <c r="G90" s="4">
        <v>3.92340012229822E-2</v>
      </c>
      <c r="H90" s="4">
        <v>5.3193035246268491E-2</v>
      </c>
      <c r="I90" s="4">
        <v>6.9272078932256481E-2</v>
      </c>
      <c r="J90" s="4">
        <v>8.747113228094619E-2</v>
      </c>
      <c r="K90" s="4">
        <v>0.10779019529233758</v>
      </c>
      <c r="L90" s="4">
        <v>0.13022926796643067</v>
      </c>
      <c r="M90" s="4">
        <v>0.15478835030322546</v>
      </c>
      <c r="N90" s="4">
        <v>0.18146744230272194</v>
      </c>
      <c r="O90" s="4">
        <v>0.21026654396492006</v>
      </c>
      <c r="P90" s="4">
        <v>0.24118565528981994</v>
      </c>
      <c r="Q90" s="4">
        <v>0.27422477627742148</v>
      </c>
      <c r="R90" s="4">
        <v>0.30938390692772472</v>
      </c>
      <c r="S90" s="4">
        <v>0.34666304724072977</v>
      </c>
      <c r="T90" s="4">
        <v>0.38606219721643642</v>
      </c>
      <c r="U90" s="4">
        <v>0.42758135685484477</v>
      </c>
      <c r="V90" s="4">
        <v>0.47122052615595478</v>
      </c>
      <c r="W90" s="4">
        <v>0.51697970511976654</v>
      </c>
      <c r="X90" s="4">
        <v>0.56485889374627996</v>
      </c>
      <c r="Y90" s="4">
        <v>0.61485809203549513</v>
      </c>
      <c r="Z90" s="4">
        <v>0.66697729998741184</v>
      </c>
      <c r="AA90" s="4">
        <v>0.72121651760203043</v>
      </c>
      <c r="AB90" s="4">
        <v>0.77757574487935077</v>
      </c>
      <c r="AC90" s="4">
        <v>0.83605498181937254</v>
      </c>
      <c r="AD90" s="4">
        <v>0.89665422842209641</v>
      </c>
      <c r="AE90" s="4">
        <v>0.95937348468752148</v>
      </c>
    </row>
    <row r="91" spans="1:31" s="4" customFormat="1">
      <c r="A91" s="3" t="s">
        <v>233</v>
      </c>
      <c r="B91" s="6" cm="1">
        <f t="array" ref="B91:AE91">'PD20-18LPM'!B33:AE33</f>
        <v>4.9174300955066082E-4</v>
      </c>
      <c r="C91" s="4">
        <v>1.8249065891548114E-3</v>
      </c>
      <c r="D91" s="4">
        <v>3.9994907388124536E-3</v>
      </c>
      <c r="E91" s="4">
        <v>7.0154954585235837E-3</v>
      </c>
      <c r="F91" s="4">
        <v>1.0872920748288207E-2</v>
      </c>
      <c r="G91" s="4">
        <v>1.5571766608106318E-2</v>
      </c>
      <c r="H91" s="4">
        <v>2.1112033037977915E-2</v>
      </c>
      <c r="I91" s="4">
        <v>2.7493720037903006E-2</v>
      </c>
      <c r="J91" s="4">
        <v>3.4716827607881584E-2</v>
      </c>
      <c r="K91" s="4">
        <v>4.2781355747913662E-2</v>
      </c>
      <c r="L91" s="4">
        <v>5.1687304457999225E-2</v>
      </c>
      <c r="M91" s="4">
        <v>6.1434673738138289E-2</v>
      </c>
      <c r="N91" s="4">
        <v>7.2023463588330824E-2</v>
      </c>
      <c r="O91" s="4">
        <v>8.3453674008576839E-2</v>
      </c>
      <c r="P91" s="4">
        <v>9.5725304998876354E-2</v>
      </c>
      <c r="Q91" s="4">
        <v>0.1088383565592294</v>
      </c>
      <c r="R91" s="4">
        <v>0.12279282868963588</v>
      </c>
      <c r="S91" s="4">
        <v>0.13758872139009587</v>
      </c>
      <c r="T91" s="4">
        <v>0.15322603466060936</v>
      </c>
      <c r="U91" s="4">
        <v>0.16970476850117636</v>
      </c>
      <c r="V91" s="4">
        <v>0.18702492291179681</v>
      </c>
      <c r="W91" s="4">
        <v>0.20518649789247076</v>
      </c>
      <c r="X91" s="4">
        <v>0.22418949344319819</v>
      </c>
      <c r="Y91" s="4">
        <v>0.24403390956397913</v>
      </c>
      <c r="Z91" s="4">
        <v>0.26471974625481354</v>
      </c>
      <c r="AA91" s="4">
        <v>0.28624700351570148</v>
      </c>
      <c r="AB91" s="4">
        <v>0.30861568134664291</v>
      </c>
      <c r="AC91" s="4">
        <v>0.33182577974763772</v>
      </c>
      <c r="AD91" s="4">
        <v>0.35587729871868617</v>
      </c>
      <c r="AE91" s="4">
        <v>0.38077023825978795</v>
      </c>
    </row>
    <row r="92" spans="1:31" s="4" customFormat="1">
      <c r="A92" s="3" t="s">
        <v>234</v>
      </c>
      <c r="B92" s="6" cm="1">
        <f t="array" ref="B92:AE92">'PD20-45LPM'!B33:AE33</f>
        <v>1.2293575238766518E-3</v>
      </c>
      <c r="C92" s="4">
        <v>4.5622664728870296E-3</v>
      </c>
      <c r="D92" s="4">
        <v>9.9987268470311339E-3</v>
      </c>
      <c r="E92" s="4">
        <v>1.7538738646308963E-2</v>
      </c>
      <c r="F92" s="4">
        <v>2.7182301870720522E-2</v>
      </c>
      <c r="G92" s="4">
        <v>3.8929416520265804E-2</v>
      </c>
      <c r="H92" s="4">
        <v>5.2780082594944787E-2</v>
      </c>
      <c r="I92" s="4">
        <v>6.8734300094757519E-2</v>
      </c>
      <c r="J92" s="4">
        <v>8.6792069019703974E-2</v>
      </c>
      <c r="K92" s="4">
        <v>0.10695338936978419</v>
      </c>
      <c r="L92" s="4">
        <v>0.12921826114499807</v>
      </c>
      <c r="M92" s="4">
        <v>0.15358668434534573</v>
      </c>
      <c r="N92" s="4">
        <v>0.18005865897082707</v>
      </c>
      <c r="O92" s="4">
        <v>0.2086341850214421</v>
      </c>
      <c r="P92" s="4">
        <v>0.23931326249719095</v>
      </c>
      <c r="Q92" s="4">
        <v>0.2720958913980735</v>
      </c>
      <c r="R92" s="4">
        <v>0.3069820717240897</v>
      </c>
      <c r="S92" s="4">
        <v>0.34397180347523976</v>
      </c>
      <c r="T92" s="4">
        <v>0.3830650866515235</v>
      </c>
      <c r="U92" s="4">
        <v>0.42426192125294099</v>
      </c>
      <c r="V92" s="4">
        <v>0.46756230727949205</v>
      </c>
      <c r="W92" s="4">
        <v>0.51296624473117702</v>
      </c>
      <c r="X92" s="4">
        <v>0.56047373360799557</v>
      </c>
      <c r="Y92" s="4">
        <v>0.61008477390994797</v>
      </c>
      <c r="Z92" s="4">
        <v>0.66179936563703401</v>
      </c>
      <c r="AA92" s="4">
        <v>0.71561750878925368</v>
      </c>
      <c r="AB92" s="4">
        <v>0.77153920336660731</v>
      </c>
      <c r="AC92" s="4">
        <v>0.82956444936909435</v>
      </c>
      <c r="AD92" s="4">
        <v>0.88969324679671546</v>
      </c>
      <c r="AE92" s="4">
        <v>0.9519255956494701</v>
      </c>
    </row>
    <row r="93" spans="1:31" s="4" customFormat="1">
      <c r="A93" s="3" t="s">
        <v>235</v>
      </c>
      <c r="B93" s="6" cm="1">
        <f t="array" ref="B93:AE93">'PD21-18LPM'!B33:AE33</f>
        <v>7.2708526122149629E-4</v>
      </c>
      <c r="C93" s="4">
        <v>2.6982847916697406E-3</v>
      </c>
      <c r="D93" s="4">
        <v>5.9135985913447353E-3</v>
      </c>
      <c r="E93" s="4">
        <v>1.0373026660246476E-2</v>
      </c>
      <c r="F93" s="4">
        <v>1.6076568998374965E-2</v>
      </c>
      <c r="G93" s="4">
        <v>2.3024225605730208E-2</v>
      </c>
      <c r="H93" s="4">
        <v>3.1215996482312186E-2</v>
      </c>
      <c r="I93" s="4">
        <v>4.0651881628120917E-2</v>
      </c>
      <c r="J93" s="4">
        <v>5.1331881043156405E-2</v>
      </c>
      <c r="K93" s="4">
        <v>6.3255994727418649E-2</v>
      </c>
      <c r="L93" s="4">
        <v>7.6424222680907622E-2</v>
      </c>
      <c r="M93" s="4">
        <v>9.0836564903623365E-2</v>
      </c>
      <c r="N93" s="4">
        <v>0.10649302139556581</v>
      </c>
      <c r="O93" s="4">
        <v>0.12339359215673504</v>
      </c>
      <c r="P93" s="4">
        <v>0.141538277187131</v>
      </c>
      <c r="Q93" s="4">
        <v>0.16092707648675372</v>
      </c>
      <c r="R93" s="4">
        <v>0.18155999005560319</v>
      </c>
      <c r="S93" s="4">
        <v>0.20343701789367941</v>
      </c>
      <c r="T93" s="4">
        <v>0.22655816000098239</v>
      </c>
      <c r="U93" s="4">
        <v>0.25092341637751214</v>
      </c>
      <c r="V93" s="4">
        <v>0.27653278702326856</v>
      </c>
      <c r="W93" s="4">
        <v>0.30338627193825179</v>
      </c>
      <c r="X93" s="4">
        <v>0.33148387112246175</v>
      </c>
      <c r="Y93" s="4">
        <v>0.36082558457589847</v>
      </c>
      <c r="Z93" s="4">
        <v>0.39141141229856191</v>
      </c>
      <c r="AA93" s="4">
        <v>0.42324135429045207</v>
      </c>
      <c r="AB93" s="4">
        <v>0.4563154105515691</v>
      </c>
      <c r="AC93" s="4">
        <v>0.49063358108191274</v>
      </c>
      <c r="AD93" s="4">
        <v>0.52619586588148326</v>
      </c>
      <c r="AE93" s="4">
        <v>0.56300226495028027</v>
      </c>
    </row>
    <row r="94" spans="1:31" s="4" customFormat="1">
      <c r="A94" s="3" t="s">
        <v>236</v>
      </c>
      <c r="B94" s="6" cm="1">
        <f t="array" ref="B94:AE94">'PD21-45LPM'!B33:AE33</f>
        <v>1.8177131530537412E-3</v>
      </c>
      <c r="C94" s="4">
        <v>6.7457119791743542E-3</v>
      </c>
      <c r="D94" s="4">
        <v>1.4783996478361846E-2</v>
      </c>
      <c r="E94" s="4">
        <v>2.59325666506162E-2</v>
      </c>
      <c r="F94" s="4">
        <v>4.0191422495937434E-2</v>
      </c>
      <c r="G94" s="4">
        <v>5.7560564014325542E-2</v>
      </c>
      <c r="H94" s="4">
        <v>7.8039991205780493E-2</v>
      </c>
      <c r="I94" s="4">
        <v>0.10162970407030233</v>
      </c>
      <c r="J94" s="4">
        <v>0.12832970260789103</v>
      </c>
      <c r="K94" s="4">
        <v>0.15813998681854666</v>
      </c>
      <c r="L94" s="4">
        <v>0.19106055670226912</v>
      </c>
      <c r="M94" s="4">
        <v>0.22709141225905849</v>
      </c>
      <c r="N94" s="4">
        <v>0.26623255348891467</v>
      </c>
      <c r="O94" s="4">
        <v>0.30848398039183772</v>
      </c>
      <c r="P94" s="4">
        <v>0.35384569296782764</v>
      </c>
      <c r="Q94" s="4">
        <v>0.40231769121688449</v>
      </c>
      <c r="R94" s="4">
        <v>0.45389997513900809</v>
      </c>
      <c r="S94" s="4">
        <v>0.50859254473419879</v>
      </c>
      <c r="T94" s="4">
        <v>0.56639540000245614</v>
      </c>
      <c r="U94" s="4">
        <v>0.62730854094378063</v>
      </c>
      <c r="V94" s="4">
        <v>0.69133196755817161</v>
      </c>
      <c r="W94" s="4">
        <v>0.75846567984562974</v>
      </c>
      <c r="X94" s="4">
        <v>0.82870967780615457</v>
      </c>
      <c r="Y94" s="4">
        <v>0.90206396143974643</v>
      </c>
      <c r="Z94" s="4">
        <v>0.978528530746405</v>
      </c>
      <c r="AA94" s="4">
        <v>1.0581033857261308</v>
      </c>
      <c r="AB94" s="4">
        <v>1.140788526378923</v>
      </c>
      <c r="AC94" s="4">
        <v>1.2265839527047824</v>
      </c>
      <c r="AD94" s="4">
        <v>1.3154896647037086</v>
      </c>
      <c r="AE94" s="4">
        <v>1.4075056623757016</v>
      </c>
    </row>
    <row r="95" spans="1:31" s="4" customFormat="1">
      <c r="A95" s="3" t="s">
        <v>237</v>
      </c>
      <c r="B95" s="6" cm="1">
        <f t="array" ref="B95:AE95">'PD09-18LPM'!B33:AE33</f>
        <v>5.502229587376154E-4</v>
      </c>
      <c r="C95" s="4">
        <v>2.0419314223135581E-3</v>
      </c>
      <c r="D95" s="4">
        <v>4.4751253907278294E-3</v>
      </c>
      <c r="E95" s="4">
        <v>7.8498048639804256E-3</v>
      </c>
      <c r="F95" s="4">
        <v>1.2165969842071354E-2</v>
      </c>
      <c r="G95" s="4">
        <v>1.7423620325000607E-2</v>
      </c>
      <c r="H95" s="4">
        <v>2.3622756312768181E-2</v>
      </c>
      <c r="I95" s="4">
        <v>3.0763377805374088E-2</v>
      </c>
      <c r="J95" s="4">
        <v>3.8845484802818325E-2</v>
      </c>
      <c r="K95" s="4">
        <v>4.7869077305100892E-2</v>
      </c>
      <c r="L95" s="4">
        <v>5.7834155312221774E-2</v>
      </c>
      <c r="M95" s="4">
        <v>6.8740718824181007E-2</v>
      </c>
      <c r="N95" s="4">
        <v>8.0588767840978556E-2</v>
      </c>
      <c r="O95" s="4">
        <v>9.3378302362614421E-2</v>
      </c>
      <c r="P95" s="4">
        <v>0.10710932238908862</v>
      </c>
      <c r="Q95" s="4">
        <v>0.12178182792040114</v>
      </c>
      <c r="R95" s="4">
        <v>0.13739581895655198</v>
      </c>
      <c r="S95" s="4">
        <v>0.15395129549754119</v>
      </c>
      <c r="T95" s="4">
        <v>0.1714482575433687</v>
      </c>
      <c r="U95" s="4">
        <v>0.18988670509403457</v>
      </c>
      <c r="V95" s="4">
        <v>0.20926663814953869</v>
      </c>
      <c r="W95" s="4">
        <v>0.22958805670988117</v>
      </c>
      <c r="X95" s="4">
        <v>0.25085096077506203</v>
      </c>
      <c r="Y95" s="4">
        <v>0.27305535034508116</v>
      </c>
      <c r="Z95" s="4">
        <v>0.2962012254199386</v>
      </c>
      <c r="AA95" s="4">
        <v>0.32028858599963445</v>
      </c>
      <c r="AB95" s="4">
        <v>0.3453174320841686</v>
      </c>
      <c r="AC95" s="4">
        <v>0.37128776367354105</v>
      </c>
      <c r="AD95" s="4">
        <v>0.39819958076775186</v>
      </c>
      <c r="AE95" s="4">
        <v>0.42605288336680092</v>
      </c>
    </row>
    <row r="96" spans="1:31" s="4" customFormat="1">
      <c r="A96" s="3" t="s">
        <v>238</v>
      </c>
      <c r="B96" s="6" cm="1">
        <f t="array" ref="B96:AE96">'PD09-45LPM'!B33:AE33</f>
        <v>1.3755573968440384E-3</v>
      </c>
      <c r="C96" s="4">
        <v>5.104828555783896E-3</v>
      </c>
      <c r="D96" s="4">
        <v>1.1187813476819576E-2</v>
      </c>
      <c r="E96" s="4">
        <v>1.9624512159951066E-2</v>
      </c>
      <c r="F96" s="4">
        <v>3.0414924605178386E-2</v>
      </c>
      <c r="G96" s="4">
        <v>4.3559050812501526E-2</v>
      </c>
      <c r="H96" s="4">
        <v>5.905689078192046E-2</v>
      </c>
      <c r="I96" s="4">
        <v>7.6908444513435231E-2</v>
      </c>
      <c r="J96" s="4">
        <v>9.7113712007045827E-2</v>
      </c>
      <c r="K96" s="4">
        <v>0.11967269326275223</v>
      </c>
      <c r="L96" s="4">
        <v>0.14458538828055448</v>
      </c>
      <c r="M96" s="4">
        <v>0.17185179706045256</v>
      </c>
      <c r="N96" s="4">
        <v>0.20147191960244637</v>
      </c>
      <c r="O96" s="4">
        <v>0.23344575590653605</v>
      </c>
      <c r="P96" s="4">
        <v>0.26777330597272159</v>
      </c>
      <c r="Q96" s="4">
        <v>0.30445456980100288</v>
      </c>
      <c r="R96" s="4">
        <v>0.34348954739138005</v>
      </c>
      <c r="S96" s="4">
        <v>0.38487823874385302</v>
      </c>
      <c r="T96" s="4">
        <v>0.42862064385842186</v>
      </c>
      <c r="U96" s="4">
        <v>0.47471676273508651</v>
      </c>
      <c r="V96" s="4">
        <v>0.5231665953738468</v>
      </c>
      <c r="W96" s="4">
        <v>0.57397014177470307</v>
      </c>
      <c r="X96" s="4">
        <v>0.62712740193765515</v>
      </c>
      <c r="Y96" s="4">
        <v>0.68263837586270304</v>
      </c>
      <c r="Z96" s="4">
        <v>0.74050306354984663</v>
      </c>
      <c r="AA96" s="4">
        <v>0.80072146499908614</v>
      </c>
      <c r="AB96" s="4">
        <v>0.86329358021042146</v>
      </c>
      <c r="AC96" s="4">
        <v>0.92821940918385271</v>
      </c>
      <c r="AD96" s="4">
        <v>0.99549895191937976</v>
      </c>
      <c r="AE96" s="4">
        <v>1.0651322084170025</v>
      </c>
    </row>
    <row r="97" spans="1:31" s="4" customFormat="1">
      <c r="A97" s="3" t="s">
        <v>239</v>
      </c>
      <c r="B97" s="6" cm="1">
        <f t="array" ref="B97:AE97">'PD19-18LPM'!B33:AE33</f>
        <v>4.1265238214840163E-4</v>
      </c>
      <c r="C97" s="4">
        <v>1.5313935055246896E-3</v>
      </c>
      <c r="D97" s="4">
        <v>3.3562233701288657E-3</v>
      </c>
      <c r="E97" s="4">
        <v>5.8871419759609269E-3</v>
      </c>
      <c r="F97" s="4">
        <v>9.1241493230208772E-3</v>
      </c>
      <c r="G97" s="4">
        <v>1.3067245411308711E-2</v>
      </c>
      <c r="H97" s="4">
        <v>1.7716430240824432E-2</v>
      </c>
      <c r="I97" s="4">
        <v>2.3071703811568041E-2</v>
      </c>
      <c r="J97" s="4">
        <v>2.9133066123539535E-2</v>
      </c>
      <c r="K97" s="4">
        <v>3.5900517176738922E-2</v>
      </c>
      <c r="L97" s="4">
        <v>4.3374056971166183E-2</v>
      </c>
      <c r="M97" s="4">
        <v>5.1553685506821351E-2</v>
      </c>
      <c r="N97" s="4">
        <v>6.0439402783704375E-2</v>
      </c>
      <c r="O97" s="4">
        <v>7.0031208801815306E-2</v>
      </c>
      <c r="P97" s="4">
        <v>8.0329103561154136E-2</v>
      </c>
      <c r="Q97" s="4">
        <v>9.133308706172083E-2</v>
      </c>
      <c r="R97" s="4">
        <v>0.1030431593035154</v>
      </c>
      <c r="S97" s="4">
        <v>0.11545932028653791</v>
      </c>
      <c r="T97" s="4">
        <v>0.12858157001078829</v>
      </c>
      <c r="U97" s="4">
        <v>0.14240990847626656</v>
      </c>
      <c r="V97" s="4">
        <v>0.15694433568297264</v>
      </c>
      <c r="W97" s="4">
        <v>0.17218485163090666</v>
      </c>
      <c r="X97" s="4">
        <v>0.18813145632006856</v>
      </c>
      <c r="Y97" s="4">
        <v>0.20478414975045839</v>
      </c>
      <c r="Z97" s="4">
        <v>0.22214293192207604</v>
      </c>
      <c r="AA97" s="4">
        <v>0.24020780283492163</v>
      </c>
      <c r="AB97" s="4">
        <v>0.2589787624889951</v>
      </c>
      <c r="AC97" s="4">
        <v>0.27845581088429644</v>
      </c>
      <c r="AD97" s="4">
        <v>0.29863894802082569</v>
      </c>
      <c r="AE97" s="4">
        <v>0.31952817389858279</v>
      </c>
    </row>
    <row r="98" spans="1:31" s="4" customFormat="1">
      <c r="A98" s="3" t="s">
        <v>240</v>
      </c>
      <c r="B98" s="6" cm="1">
        <f t="array" ref="B98:AE98">'PD19-45LPM'!B33:AE33</f>
        <v>1.0316309553710041E-3</v>
      </c>
      <c r="C98" s="4">
        <v>3.828483763811725E-3</v>
      </c>
      <c r="D98" s="4">
        <v>8.3905584253221657E-3</v>
      </c>
      <c r="E98" s="4">
        <v>1.471785493990232E-2</v>
      </c>
      <c r="F98" s="4">
        <v>2.2810373307552197E-2</v>
      </c>
      <c r="G98" s="4">
        <v>3.2668113528271786E-2</v>
      </c>
      <c r="H98" s="4">
        <v>4.4291075602061088E-2</v>
      </c>
      <c r="I98" s="4">
        <v>5.7679259528920113E-2</v>
      </c>
      <c r="J98" s="4">
        <v>7.283266530884884E-2</v>
      </c>
      <c r="K98" s="4">
        <v>8.9751292941847319E-2</v>
      </c>
      <c r="L98" s="4">
        <v>0.10843514242791549</v>
      </c>
      <c r="M98" s="4">
        <v>0.12888421376705339</v>
      </c>
      <c r="N98" s="4">
        <v>0.151098506959261</v>
      </c>
      <c r="O98" s="4">
        <v>0.17507802200453831</v>
      </c>
      <c r="P98" s="4">
        <v>0.20082275890288537</v>
      </c>
      <c r="Q98" s="4">
        <v>0.2283327176543021</v>
      </c>
      <c r="R98" s="4">
        <v>0.2576078982587886</v>
      </c>
      <c r="S98" s="4">
        <v>0.28864830071634479</v>
      </c>
      <c r="T98" s="4">
        <v>0.32145392502697073</v>
      </c>
      <c r="U98" s="4">
        <v>0.35602477119066644</v>
      </c>
      <c r="V98" s="4">
        <v>0.3923608392074317</v>
      </c>
      <c r="W98" s="4">
        <v>0.43046212907726683</v>
      </c>
      <c r="X98" s="4">
        <v>0.47032864080017156</v>
      </c>
      <c r="Y98" s="4">
        <v>0.51196037437614605</v>
      </c>
      <c r="Z98" s="4">
        <v>0.55535732980519026</v>
      </c>
      <c r="AA98" s="4">
        <v>0.60051950708730417</v>
      </c>
      <c r="AB98" s="4">
        <v>0.64744690622248791</v>
      </c>
      <c r="AC98" s="4">
        <v>0.69613952721074124</v>
      </c>
      <c r="AD98" s="4">
        <v>0.74659737005206428</v>
      </c>
      <c r="AE98" s="4">
        <v>0.79882043474645703</v>
      </c>
    </row>
    <row r="99" spans="1:31" s="4" customFormat="1">
      <c r="A99" s="3" t="s">
        <v>241</v>
      </c>
      <c r="B99" s="6" cm="1">
        <f t="array" ref="B99:AE99">'PD10-18LPM'!B33:AE33</f>
        <v>1.9879004838098467E-4</v>
      </c>
      <c r="C99" s="4">
        <v>7.3772938730812558E-4</v>
      </c>
      <c r="D99" s="4">
        <v>1.6168180167814232E-3</v>
      </c>
      <c r="E99" s="4">
        <v>2.8360559368008765E-3</v>
      </c>
      <c r="F99" s="4">
        <v>4.3954431473664868E-3</v>
      </c>
      <c r="G99" s="4">
        <v>6.2949796484782538E-3</v>
      </c>
      <c r="H99" s="4">
        <v>8.5346654401361726E-3</v>
      </c>
      <c r="I99" s="4">
        <v>1.1114500522340252E-2</v>
      </c>
      <c r="J99" s="4">
        <v>1.4034484895090486E-2</v>
      </c>
      <c r="K99" s="4">
        <v>1.729461855838688E-2</v>
      </c>
      <c r="L99" s="4">
        <v>2.0894901512229423E-2</v>
      </c>
      <c r="M99" s="4">
        <v>2.4835333756618134E-2</v>
      </c>
      <c r="N99" s="4">
        <v>2.9115915291552989E-2</v>
      </c>
      <c r="O99" s="4">
        <v>3.3736646117034003E-2</v>
      </c>
      <c r="P99" s="4">
        <v>3.8697526233061177E-2</v>
      </c>
      <c r="Q99" s="4">
        <v>4.3998555639634507E-2</v>
      </c>
      <c r="R99" s="4">
        <v>4.9639734336753984E-2</v>
      </c>
      <c r="S99" s="4">
        <v>5.5621062324419629E-2</v>
      </c>
      <c r="T99" s="4">
        <v>6.1942539602631436E-2</v>
      </c>
      <c r="U99" s="4">
        <v>6.8604166171389397E-2</v>
      </c>
      <c r="V99" s="4">
        <v>7.5605942030693499E-2</v>
      </c>
      <c r="W99" s="4">
        <v>8.2947867180543769E-2</v>
      </c>
      <c r="X99" s="4">
        <v>9.062994162094018E-2</v>
      </c>
      <c r="Y99" s="4">
        <v>9.8652165351882773E-2</v>
      </c>
      <c r="Z99" s="4">
        <v>0.10701453837337149</v>
      </c>
      <c r="AA99" s="4">
        <v>0.11571706068540637</v>
      </c>
      <c r="AB99" s="4">
        <v>0.12475973228798744</v>
      </c>
      <c r="AC99" s="4">
        <v>0.13414255318111462</v>
      </c>
      <c r="AD99" s="4">
        <v>0.14386552336478797</v>
      </c>
      <c r="AE99" s="4">
        <v>0.15392864283900751</v>
      </c>
    </row>
    <row r="100" spans="1:31" s="4" customFormat="1">
      <c r="A100" s="3" t="s">
        <v>242</v>
      </c>
      <c r="B100" s="6" cm="1">
        <f t="array" ref="B100:AE100">'PD10-45LPM'!B33:AE33</f>
        <v>4.9697512095246167E-4</v>
      </c>
      <c r="C100" s="4">
        <v>1.8443234682703137E-3</v>
      </c>
      <c r="D100" s="4">
        <v>4.042045041953558E-3</v>
      </c>
      <c r="E100" s="4">
        <v>7.0901398420021907E-3</v>
      </c>
      <c r="F100" s="4">
        <v>1.0988607868416218E-2</v>
      </c>
      <c r="G100" s="4">
        <v>1.5737449121195634E-2</v>
      </c>
      <c r="H100" s="4">
        <v>2.1336663600340432E-2</v>
      </c>
      <c r="I100" s="4">
        <v>2.7786251305850627E-2</v>
      </c>
      <c r="J100" s="4">
        <v>3.5086212237726219E-2</v>
      </c>
      <c r="K100" s="4">
        <v>4.3236546395967204E-2</v>
      </c>
      <c r="L100" s="4">
        <v>5.2237253780573575E-2</v>
      </c>
      <c r="M100" s="4">
        <v>6.208833439154534E-2</v>
      </c>
      <c r="N100" s="4">
        <v>7.2789788228882463E-2</v>
      </c>
      <c r="O100" s="4">
        <v>8.4341615292585007E-2</v>
      </c>
      <c r="P100" s="4">
        <v>9.6743815582652937E-2</v>
      </c>
      <c r="Q100" s="4">
        <v>0.10999638909908625</v>
      </c>
      <c r="R100" s="4">
        <v>0.12409933584188497</v>
      </c>
      <c r="S100" s="4">
        <v>0.13905265581104909</v>
      </c>
      <c r="T100" s="4">
        <v>0.15485634900657858</v>
      </c>
      <c r="U100" s="4">
        <v>0.17151041542847353</v>
      </c>
      <c r="V100" s="4">
        <v>0.18901485507673374</v>
      </c>
      <c r="W100" s="4">
        <v>0.20736966795135942</v>
      </c>
      <c r="X100" s="4">
        <v>0.22657485405235048</v>
      </c>
      <c r="Y100" s="4">
        <v>0.24663041337970693</v>
      </c>
      <c r="Z100" s="4">
        <v>0.26753634593342873</v>
      </c>
      <c r="AA100" s="4">
        <v>0.28929265171351598</v>
      </c>
      <c r="AB100" s="4">
        <v>0.31189933071996861</v>
      </c>
      <c r="AC100" s="4">
        <v>0.33535638295278658</v>
      </c>
      <c r="AD100" s="4">
        <v>0.35966380841196999</v>
      </c>
      <c r="AE100" s="4">
        <v>0.38482160709751878</v>
      </c>
    </row>
    <row r="101" spans="1:31" s="4" customFormat="1">
      <c r="A101" s="3" t="s">
        <v>244</v>
      </c>
      <c r="B101" s="6" cm="1">
        <f t="array" ref="B101:AE101">'PD13-18LPM'!B33:AE33</f>
        <v>5.4460920510735671E-4</v>
      </c>
      <c r="C101" s="4">
        <v>2.0210982314175412E-3</v>
      </c>
      <c r="D101" s="4">
        <v>4.4294670789305551E-3</v>
      </c>
      <c r="E101" s="4">
        <v>7.7697157476463953E-3</v>
      </c>
      <c r="F101" s="4">
        <v>1.2041844237565066E-2</v>
      </c>
      <c r="G101" s="4">
        <v>1.7245852548686564E-2</v>
      </c>
      <c r="H101" s="4">
        <v>2.3381740681010881E-2</v>
      </c>
      <c r="I101" s="4">
        <v>3.044950863453804E-2</v>
      </c>
      <c r="J101" s="4">
        <v>3.8449156409268014E-2</v>
      </c>
      <c r="K101" s="4">
        <v>4.7380684005200832E-2</v>
      </c>
      <c r="L101" s="4">
        <v>5.7244091422336461E-2</v>
      </c>
      <c r="M101" s="4">
        <v>6.8039378660674943E-2</v>
      </c>
      <c r="N101" s="4">
        <v>7.9766545720216214E-2</v>
      </c>
      <c r="O101" s="4">
        <v>9.2425592600960324E-2</v>
      </c>
      <c r="P101" s="4">
        <v>0.10601651930290727</v>
      </c>
      <c r="Q101" s="4">
        <v>0.12053932582605707</v>
      </c>
      <c r="R101" s="4">
        <v>0.13599401217040966</v>
      </c>
      <c r="S101" s="4">
        <v>0.15238057833596511</v>
      </c>
      <c r="T101" s="4">
        <v>0.16969902432272338</v>
      </c>
      <c r="U101" s="4">
        <v>0.18794935013068448</v>
      </c>
      <c r="V101" s="4">
        <v>0.20713155575984837</v>
      </c>
      <c r="W101" s="4">
        <v>0.22724564121021509</v>
      </c>
      <c r="X101" s="4">
        <v>0.24829160648178469</v>
      </c>
      <c r="Y101" s="4">
        <v>0.27026945157455712</v>
      </c>
      <c r="Z101" s="4">
        <v>0.29317917648853226</v>
      </c>
      <c r="AA101" s="4">
        <v>0.31702078122371036</v>
      </c>
      <c r="AB101" s="4">
        <v>0.34179426578009126</v>
      </c>
      <c r="AC101" s="4">
        <v>0.36749963015767489</v>
      </c>
      <c r="AD101" s="4">
        <v>0.3941368743564615</v>
      </c>
      <c r="AE101" s="4">
        <v>0.42170599837645084</v>
      </c>
    </row>
    <row r="102" spans="1:31" s="4" customFormat="1">
      <c r="A102" s="3" t="s">
        <v>245</v>
      </c>
      <c r="B102" s="6" cm="1">
        <f t="array" ref="B102:AE102">'PD13-45LPM'!$B$33:$AE$33</f>
        <v>1.3615230127683921E-3</v>
      </c>
      <c r="C102" s="4">
        <v>5.0527455785438543E-3</v>
      </c>
      <c r="D102" s="4">
        <v>1.107366769732639E-2</v>
      </c>
      <c r="E102" s="4">
        <v>1.9424289369115992E-2</v>
      </c>
      <c r="F102" s="4">
        <v>3.0104610593912669E-2</v>
      </c>
      <c r="G102" s="4">
        <v>4.3114631371716415E-2</v>
      </c>
      <c r="H102" s="4">
        <v>5.8454351702527212E-2</v>
      </c>
      <c r="I102" s="4">
        <v>7.6123771586345104E-2</v>
      </c>
      <c r="J102" s="4">
        <v>9.6122891023170051E-2</v>
      </c>
      <c r="K102" s="4">
        <v>0.11845171001300209</v>
      </c>
      <c r="L102" s="4">
        <v>0.14311022855584118</v>
      </c>
      <c r="M102" s="4">
        <v>0.17009844665168738</v>
      </c>
      <c r="N102" s="4">
        <v>0.19941636430054058</v>
      </c>
      <c r="O102" s="4">
        <v>0.2310639815024009</v>
      </c>
      <c r="P102" s="4">
        <v>0.26504129825726824</v>
      </c>
      <c r="Q102" s="4">
        <v>0.30134831456514266</v>
      </c>
      <c r="R102" s="4">
        <v>0.33998503042602418</v>
      </c>
      <c r="S102" s="4">
        <v>0.38095144583991281</v>
      </c>
      <c r="T102" s="4">
        <v>0.42424756080680853</v>
      </c>
      <c r="U102" s="4">
        <v>0.46987337532671131</v>
      </c>
      <c r="V102" s="4">
        <v>0.51782888939962102</v>
      </c>
      <c r="W102" s="4">
        <v>0.56811410302553778</v>
      </c>
      <c r="X102" s="4">
        <v>0.62072901620446175</v>
      </c>
      <c r="Y102" s="4">
        <v>0.67567362893639293</v>
      </c>
      <c r="Z102" s="4">
        <v>0.73294794122133089</v>
      </c>
      <c r="AA102" s="4">
        <v>0.79255195305927595</v>
      </c>
      <c r="AB102" s="4">
        <v>0.85448566445022833</v>
      </c>
      <c r="AC102" s="4">
        <v>0.91874907539418749</v>
      </c>
      <c r="AD102" s="4">
        <v>0.98534218589115408</v>
      </c>
      <c r="AE102" s="4">
        <v>1.0542649959411272</v>
      </c>
    </row>
    <row r="103" spans="1:31" s="4" customFormat="1">
      <c r="A103" s="3"/>
      <c r="B103" s="6"/>
    </row>
    <row r="104" spans="1:31">
      <c r="A104" s="42" t="s">
        <v>225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</row>
    <row r="105" spans="1:31">
      <c r="A105" s="41" t="s">
        <v>217</v>
      </c>
    </row>
    <row r="106" spans="1:31">
      <c r="A106" s="3" t="s">
        <v>218</v>
      </c>
      <c r="B106" s="1" cm="1">
        <f t="array" ref="B106:AE106">'PD01-18LPM'!B18:AE18</f>
        <v>2.5625258000000002E-3</v>
      </c>
      <c r="C106">
        <v>3.9909946000000005E-3</v>
      </c>
      <c r="D106">
        <v>5.1145658999999996E-3</v>
      </c>
      <c r="E106">
        <v>9.6203056999999998E-3</v>
      </c>
      <c r="F106">
        <v>1.48565561E-2</v>
      </c>
      <c r="G106">
        <v>2.3188999999999998E-2</v>
      </c>
      <c r="H106">
        <v>3.8801069000000001E-2</v>
      </c>
      <c r="I106">
        <v>6.1992392E-2</v>
      </c>
      <c r="J106">
        <v>0.10590651399999999</v>
      </c>
      <c r="K106" s="1">
        <v>0.20714138000000001</v>
      </c>
      <c r="L106">
        <v>0.32812181999999995</v>
      </c>
      <c r="M106">
        <v>0.44697054000000003</v>
      </c>
      <c r="N106">
        <v>0.54627822000000004</v>
      </c>
      <c r="O106">
        <v>0.61700159999999993</v>
      </c>
      <c r="P106">
        <v>0.70410587999999996</v>
      </c>
      <c r="Q106">
        <v>0.77620919999999993</v>
      </c>
      <c r="R106">
        <v>0.85263915000000001</v>
      </c>
      <c r="S106">
        <v>0.89490581999999996</v>
      </c>
      <c r="T106">
        <v>0.93135230000000002</v>
      </c>
      <c r="U106">
        <v>0.95222735000000003</v>
      </c>
      <c r="V106">
        <v>0.96949691999999998</v>
      </c>
      <c r="W106">
        <v>0.98744061999999999</v>
      </c>
      <c r="X106">
        <v>0.99274207899999989</v>
      </c>
      <c r="Y106">
        <v>0.99492773299999993</v>
      </c>
      <c r="Z106">
        <v>0.99585020399999991</v>
      </c>
      <c r="AA106">
        <v>0.99800464099999997</v>
      </c>
      <c r="AB106">
        <v>0.99909676699999994</v>
      </c>
      <c r="AC106">
        <v>0.99988489000000003</v>
      </c>
      <c r="AD106">
        <v>0.99988261080000007</v>
      </c>
      <c r="AE106">
        <v>0.99999996099999999</v>
      </c>
    </row>
    <row r="107" spans="1:31">
      <c r="A107" s="3" t="s">
        <v>219</v>
      </c>
      <c r="B107" s="1" cm="1">
        <f t="array" ref="B107:AE107">PD01_45LPM!B18:AE18</f>
        <v>5.9707628000000004E-3</v>
      </c>
      <c r="C107">
        <v>8.0926043999999999E-3</v>
      </c>
      <c r="D107">
        <v>1.39301458E-2</v>
      </c>
      <c r="E107">
        <v>3.0597625000000003E-2</v>
      </c>
      <c r="F107">
        <v>8.5585588000000004E-2</v>
      </c>
      <c r="G107">
        <v>0.18211615</v>
      </c>
      <c r="H107">
        <v>0.33845682999999993</v>
      </c>
      <c r="I107">
        <v>0.48938782999999997</v>
      </c>
      <c r="J107">
        <v>0.64768647000000001</v>
      </c>
      <c r="K107" s="1">
        <v>0.75781008999999999</v>
      </c>
      <c r="L107">
        <v>0.85642297199999995</v>
      </c>
      <c r="M107">
        <v>0.90791890200000003</v>
      </c>
      <c r="N107">
        <v>0.95165571400000004</v>
      </c>
      <c r="O107">
        <v>0.96965355100000006</v>
      </c>
      <c r="P107">
        <v>0.97465507200000001</v>
      </c>
      <c r="Q107">
        <v>0.98170292599999998</v>
      </c>
      <c r="R107">
        <v>0.985775717</v>
      </c>
      <c r="S107">
        <v>0.99068965199999992</v>
      </c>
      <c r="T107">
        <v>0.99611218200000007</v>
      </c>
      <c r="U107">
        <v>0.99866829599999996</v>
      </c>
      <c r="V107">
        <v>0.99948773899999999</v>
      </c>
      <c r="W107">
        <v>0.99948774100000004</v>
      </c>
      <c r="X107">
        <v>0.99999998969999992</v>
      </c>
      <c r="Y107">
        <v>0.99979507109999999</v>
      </c>
      <c r="Z107">
        <v>0.99969270209999994</v>
      </c>
      <c r="AA107">
        <v>0.99948779519999997</v>
      </c>
      <c r="AB107">
        <v>0.99999999809999995</v>
      </c>
      <c r="AC107">
        <v>0.99999998109999999</v>
      </c>
      <c r="AD107">
        <v>1.0000000440000001</v>
      </c>
      <c r="AE107">
        <v>1.0000000465999999</v>
      </c>
    </row>
    <row r="108" spans="1:31">
      <c r="A108" s="3" t="s">
        <v>220</v>
      </c>
      <c r="B108" s="1" cm="1">
        <f t="array" ref="B108:AE108">PD07_18LPM!B18:AE18</f>
        <v>3.5677881999999998E-3</v>
      </c>
      <c r="C108">
        <v>3.5670602000000004E-3</v>
      </c>
      <c r="D108">
        <v>7.7574763999999994E-3</v>
      </c>
      <c r="E108">
        <v>1.09485321E-2</v>
      </c>
      <c r="F108">
        <v>1.6836055900000001E-2</v>
      </c>
      <c r="G108">
        <v>2.6985270700000001E-2</v>
      </c>
      <c r="H108">
        <v>4.9725465999999996E-2</v>
      </c>
      <c r="I108">
        <v>9.8926295999999997E-2</v>
      </c>
      <c r="J108">
        <v>0.15057833500000001</v>
      </c>
      <c r="K108" s="1">
        <v>0.20768091700000002</v>
      </c>
      <c r="L108">
        <v>0.29593591699999999</v>
      </c>
      <c r="M108">
        <v>0.37448694300000002</v>
      </c>
      <c r="N108">
        <v>0.46269963599999997</v>
      </c>
      <c r="O108">
        <v>0.55189195999999996</v>
      </c>
      <c r="P108">
        <v>0.64635098999999996</v>
      </c>
      <c r="Q108">
        <v>0.74409049099999991</v>
      </c>
      <c r="R108">
        <v>0.82069453599999997</v>
      </c>
      <c r="S108">
        <v>0.87202551500000003</v>
      </c>
      <c r="T108">
        <v>0.91602954800000003</v>
      </c>
      <c r="U108">
        <v>0.94297377900000012</v>
      </c>
      <c r="V108">
        <v>0.96191328099999995</v>
      </c>
      <c r="W108">
        <v>0.97098823400000001</v>
      </c>
      <c r="X108">
        <v>0.97698547600000007</v>
      </c>
      <c r="Y108">
        <v>0.98164894199999997</v>
      </c>
      <c r="Z108">
        <v>0.98447635999999994</v>
      </c>
      <c r="AA108">
        <v>0.987753306</v>
      </c>
      <c r="AB108">
        <v>0.98898283510000007</v>
      </c>
      <c r="AC108">
        <v>0.99153739399999996</v>
      </c>
      <c r="AD108">
        <v>0.99722859930000007</v>
      </c>
      <c r="AE108">
        <v>0.99914965609999995</v>
      </c>
    </row>
    <row r="109" spans="1:31">
      <c r="A109" s="3" t="s">
        <v>221</v>
      </c>
      <c r="B109" s="1" cm="1">
        <f t="array" ref="B109:AE109">PD07_45LPM!B18:AE18</f>
        <v>7.3906789000000011E-3</v>
      </c>
      <c r="C109">
        <v>9.7979169999999997E-3</v>
      </c>
      <c r="D109">
        <v>1.2448979499999999E-2</v>
      </c>
      <c r="E109">
        <v>3.4017775399999998E-2</v>
      </c>
      <c r="F109">
        <v>8.7721103999999994E-2</v>
      </c>
      <c r="G109">
        <v>0.19742094899999998</v>
      </c>
      <c r="H109">
        <v>0.36029489799999997</v>
      </c>
      <c r="I109">
        <v>0.53240502299999992</v>
      </c>
      <c r="J109">
        <v>0.65602288399999997</v>
      </c>
      <c r="K109" s="1">
        <v>0.76779644499999999</v>
      </c>
      <c r="L109">
        <v>0.84315340100000002</v>
      </c>
      <c r="M109">
        <v>0.90311641200000004</v>
      </c>
      <c r="N109">
        <v>0.92953093200000003</v>
      </c>
      <c r="O109">
        <v>0.94651023000000001</v>
      </c>
      <c r="P109">
        <v>0.965625387</v>
      </c>
      <c r="Q109">
        <v>0.9819138193000001</v>
      </c>
      <c r="R109">
        <v>0.99066014989999995</v>
      </c>
      <c r="S109">
        <v>0.99475939990000006</v>
      </c>
      <c r="T109">
        <v>0.99547459100000002</v>
      </c>
      <c r="U109">
        <v>0.99608742179999998</v>
      </c>
      <c r="V109">
        <v>0.99605433499999996</v>
      </c>
      <c r="W109">
        <v>0.99324696800000001</v>
      </c>
      <c r="X109">
        <v>0.996417412</v>
      </c>
      <c r="Y109">
        <v>0.99898123399999994</v>
      </c>
      <c r="Z109">
        <v>0.99965593890000004</v>
      </c>
      <c r="AA109">
        <v>0.998724901</v>
      </c>
      <c r="AB109">
        <v>0.99976529110000001</v>
      </c>
      <c r="AC109">
        <v>0.99988104749999995</v>
      </c>
      <c r="AD109">
        <v>0.99975930749999997</v>
      </c>
      <c r="AE109">
        <v>0.9999999825</v>
      </c>
    </row>
    <row r="110" spans="1:31" s="4" customFormat="1">
      <c r="A110" s="3" t="s">
        <v>227</v>
      </c>
      <c r="B110" s="1" cm="1">
        <f t="array" ref="B110:AE110">PD03_18LPM!B18:AE18</f>
        <v>7.2389885999999994E-3</v>
      </c>
      <c r="C110" s="4">
        <v>9.4521802000000002E-3</v>
      </c>
      <c r="D110" s="4">
        <v>1.2107029200000001E-2</v>
      </c>
      <c r="E110" s="4">
        <v>1.5728730700000002E-2</v>
      </c>
      <c r="F110" s="4">
        <v>3.6283270999999999E-2</v>
      </c>
      <c r="G110" s="4">
        <v>9.3895734000000008E-2</v>
      </c>
      <c r="H110" s="4">
        <v>0.158196805</v>
      </c>
      <c r="I110" s="4">
        <v>0.23848272000000001</v>
      </c>
      <c r="J110" s="4">
        <v>0.33695768999999992</v>
      </c>
      <c r="K110" s="1">
        <v>0.45642789</v>
      </c>
      <c r="L110" s="4">
        <v>0.55738414999999997</v>
      </c>
      <c r="M110" s="4">
        <v>0.66718487000000004</v>
      </c>
      <c r="N110" s="4">
        <v>0.74793344000000006</v>
      </c>
      <c r="O110" s="4">
        <v>0.80110560099999994</v>
      </c>
      <c r="P110" s="4">
        <v>0.85945182999999992</v>
      </c>
      <c r="Q110" s="4">
        <v>0.90395211600000014</v>
      </c>
      <c r="R110" s="4">
        <v>0.93976487200000003</v>
      </c>
      <c r="S110" s="4">
        <v>0.96556471600000005</v>
      </c>
      <c r="T110" s="4">
        <v>0.97802625170000002</v>
      </c>
      <c r="U110" s="4">
        <v>0.98634495700000002</v>
      </c>
      <c r="V110" s="4">
        <v>0.98972181390000002</v>
      </c>
      <c r="W110" s="4">
        <v>0.99091682550000004</v>
      </c>
      <c r="X110" s="4">
        <v>0.99513712339999993</v>
      </c>
      <c r="Y110" s="4">
        <v>0.99600864599999994</v>
      </c>
      <c r="Z110" s="4">
        <v>0.99711034480000005</v>
      </c>
      <c r="AA110" s="4">
        <v>0.99797470649999998</v>
      </c>
      <c r="AB110" s="4">
        <v>0.9985789987</v>
      </c>
      <c r="AC110" s="4">
        <v>0.99868544719999996</v>
      </c>
      <c r="AD110" s="4">
        <v>0.99940205560000006</v>
      </c>
      <c r="AE110" s="4">
        <v>1.0000000389000001</v>
      </c>
    </row>
    <row r="111" spans="1:31" s="4" customFormat="1">
      <c r="A111" s="3" t="s">
        <v>228</v>
      </c>
      <c r="B111" s="1" cm="1">
        <f t="array" ref="B111:AE111">PD03_45LPM!B18:AE18</f>
        <v>1.5318627E-2</v>
      </c>
      <c r="C111" s="4">
        <v>2.1783388000000001E-2</v>
      </c>
      <c r="D111" s="4">
        <v>5.3946967999999998E-2</v>
      </c>
      <c r="E111" s="4">
        <v>0.12818948199999999</v>
      </c>
      <c r="F111" s="4">
        <v>0.235353914</v>
      </c>
      <c r="G111" s="4">
        <v>0.3756003</v>
      </c>
      <c r="H111" s="4">
        <v>0.53553927400000001</v>
      </c>
      <c r="I111" s="4">
        <v>0.70475217899999998</v>
      </c>
      <c r="J111" s="4">
        <v>0.82232248600000002</v>
      </c>
      <c r="K111" s="1">
        <v>0.89543026400000003</v>
      </c>
      <c r="L111" s="4">
        <v>0.93156212000000005</v>
      </c>
      <c r="M111" s="4">
        <v>0.95888276399999994</v>
      </c>
      <c r="N111" s="4">
        <v>0.97585201599999993</v>
      </c>
      <c r="O111" s="4">
        <v>0.95948645799999999</v>
      </c>
      <c r="P111" s="4">
        <v>0.96114345099999998</v>
      </c>
      <c r="Q111" s="4">
        <v>0.96987174800000009</v>
      </c>
      <c r="R111" s="4">
        <v>0.97414911400000004</v>
      </c>
      <c r="S111" s="4">
        <v>0.98173719000000004</v>
      </c>
      <c r="T111" s="4">
        <v>0.98462214920000002</v>
      </c>
      <c r="U111" s="4">
        <v>0.99467907209999995</v>
      </c>
      <c r="V111" s="4">
        <v>0.99171051889999995</v>
      </c>
      <c r="W111" s="4">
        <v>0.98595058959999993</v>
      </c>
      <c r="X111" s="4">
        <v>0.99140304630000009</v>
      </c>
      <c r="Y111" s="4">
        <v>0.99616728399999999</v>
      </c>
      <c r="Z111" s="4">
        <v>0.99800071499999998</v>
      </c>
      <c r="AA111" s="4">
        <v>0.99940374300000001</v>
      </c>
      <c r="AB111" s="4">
        <v>0.99951611289999998</v>
      </c>
      <c r="AC111" s="4">
        <v>0.99950908699999996</v>
      </c>
      <c r="AD111" s="4">
        <v>1.0000000055</v>
      </c>
      <c r="AE111" s="4">
        <v>1</v>
      </c>
    </row>
    <row r="112" spans="1:31" s="4" customFormat="1">
      <c r="A112" s="3" t="s">
        <v>229</v>
      </c>
      <c r="B112" s="1" cm="1">
        <f t="array" ref="B112:AE112">PD02_18LPM!B18:AE18</f>
        <v>1.3820638999999999E-2</v>
      </c>
      <c r="C112" s="4">
        <v>1.4269697500000001E-2</v>
      </c>
      <c r="D112" s="4">
        <v>1.8495808999999998E-2</v>
      </c>
      <c r="E112" s="4">
        <v>4.2305336999999998E-2</v>
      </c>
      <c r="F112" s="4">
        <v>0.127853407</v>
      </c>
      <c r="G112" s="4">
        <v>0.37257125000000002</v>
      </c>
      <c r="H112" s="4">
        <v>0.63359177</v>
      </c>
      <c r="I112" s="4">
        <v>0.80201763999999987</v>
      </c>
      <c r="J112" s="4">
        <v>0.89755426700000007</v>
      </c>
      <c r="K112" s="1">
        <v>0.95341944469999995</v>
      </c>
      <c r="L112" s="4">
        <v>0.98072189160000001</v>
      </c>
      <c r="M112" s="4">
        <v>0.9954628860000001</v>
      </c>
      <c r="N112" s="4">
        <v>0.99769885599999997</v>
      </c>
      <c r="O112" s="4">
        <v>0.99988902199999996</v>
      </c>
      <c r="P112" s="4">
        <v>0.99988725789999999</v>
      </c>
      <c r="Q112" s="4">
        <v>1.0000000083</v>
      </c>
      <c r="R112" s="4">
        <v>1.0000000265</v>
      </c>
      <c r="S112" s="4">
        <v>1.0000000010000001</v>
      </c>
      <c r="T112" s="4">
        <v>0.99999999299999998</v>
      </c>
      <c r="U112" s="4">
        <v>1.0000000339999999</v>
      </c>
      <c r="V112" s="4">
        <v>1.0000000019999999</v>
      </c>
      <c r="W112" s="4">
        <v>0.99999994999999997</v>
      </c>
      <c r="X112" s="4">
        <v>0.99999998800000001</v>
      </c>
      <c r="Y112" s="4">
        <v>0.9999999812</v>
      </c>
      <c r="Z112" s="4">
        <v>1.0000000429</v>
      </c>
      <c r="AA112" s="4">
        <v>1.0000000452</v>
      </c>
      <c r="AB112" s="4">
        <v>1.0000000159</v>
      </c>
      <c r="AC112" s="4">
        <v>1.0000000096000001</v>
      </c>
      <c r="AD112" s="4">
        <v>0.99999995060000002</v>
      </c>
      <c r="AE112" s="4">
        <v>1</v>
      </c>
    </row>
    <row r="113" spans="1:31" s="4" customFormat="1">
      <c r="A113" s="3" t="s">
        <v>230</v>
      </c>
      <c r="B113" s="1" cm="1">
        <f t="array" ref="B113:AE113">PD02_45LPM!B18:AE18</f>
        <v>2.3981807999999997E-2</v>
      </c>
      <c r="C113" s="4">
        <v>4.4786850999999996E-2</v>
      </c>
      <c r="D113" s="4">
        <v>0.19532212499999996</v>
      </c>
      <c r="E113" s="4">
        <v>0.51298036000000002</v>
      </c>
      <c r="F113" s="4">
        <v>0.70722239000000009</v>
      </c>
      <c r="G113" s="4">
        <v>0.90430776000000002</v>
      </c>
      <c r="H113" s="4">
        <v>0.96207750799999991</v>
      </c>
      <c r="I113" s="4">
        <v>0.99876741839999994</v>
      </c>
      <c r="J113" s="4">
        <v>0.99989717659999999</v>
      </c>
      <c r="K113" s="1">
        <v>0.99999996000000002</v>
      </c>
      <c r="L113" s="4">
        <v>1.0000000099999999</v>
      </c>
      <c r="M113" s="4">
        <v>1</v>
      </c>
      <c r="N113" s="4">
        <v>1.0000000490000001</v>
      </c>
      <c r="O113" s="4">
        <v>0.99999998800000001</v>
      </c>
      <c r="P113" s="4">
        <v>1.0000000199999999</v>
      </c>
      <c r="Q113" s="4">
        <v>1.0000000308999999</v>
      </c>
      <c r="R113" s="4">
        <v>0.99999996589999995</v>
      </c>
      <c r="S113" s="4">
        <v>1.0000000122999999</v>
      </c>
      <c r="T113" s="4">
        <v>0.99999997200000001</v>
      </c>
      <c r="U113" s="4">
        <v>1.0000000330999999</v>
      </c>
      <c r="V113" s="4">
        <v>1</v>
      </c>
      <c r="W113" s="4">
        <v>1.0000000448999999</v>
      </c>
      <c r="X113" s="4">
        <v>1</v>
      </c>
      <c r="Y113" s="4">
        <v>1</v>
      </c>
      <c r="Z113" s="4">
        <v>1</v>
      </c>
      <c r="AA113" s="4">
        <v>1.0000000196000001</v>
      </c>
      <c r="AB113" s="4">
        <v>1</v>
      </c>
      <c r="AC113" s="4">
        <v>1</v>
      </c>
      <c r="AD113" s="4">
        <v>1</v>
      </c>
      <c r="AE113" s="4">
        <v>1</v>
      </c>
    </row>
    <row r="114" spans="1:31" s="4" customFormat="1">
      <c r="A114" s="3" t="s">
        <v>231</v>
      </c>
      <c r="B114" s="1" cm="1">
        <f t="array" ref="B114:AE114">PD08_18LPM!B18:AE18</f>
        <v>2.0610054900000001E-2</v>
      </c>
      <c r="C114" s="4">
        <v>2.1997130599999998E-2</v>
      </c>
      <c r="D114" s="4">
        <v>7.3585097700000018E-2</v>
      </c>
      <c r="E114" s="4">
        <v>0.1893885438</v>
      </c>
      <c r="F114" s="4">
        <v>0.36903779130000008</v>
      </c>
      <c r="G114" s="4">
        <v>0.64420091199999996</v>
      </c>
      <c r="H114" s="4">
        <v>0.79457327400000011</v>
      </c>
      <c r="I114" s="4">
        <v>0.93316650299999993</v>
      </c>
      <c r="J114" s="4">
        <v>0.97688896279999993</v>
      </c>
      <c r="K114" s="1">
        <v>0.99119916540000008</v>
      </c>
      <c r="L114" s="4">
        <v>0.99839582349999989</v>
      </c>
      <c r="M114" s="4">
        <v>0.9997838923000002</v>
      </c>
      <c r="N114" s="4">
        <v>0.99945225309999997</v>
      </c>
      <c r="O114" s="4">
        <v>0.99988893000000001</v>
      </c>
      <c r="P114" s="4">
        <v>0.99999996999999996</v>
      </c>
      <c r="Q114" s="4">
        <v>0.99999996999999996</v>
      </c>
      <c r="R114" s="4">
        <v>0.99999997899999993</v>
      </c>
      <c r="S114" s="4">
        <v>0.99999996700000005</v>
      </c>
      <c r="T114" s="4">
        <v>0.99999998999999995</v>
      </c>
      <c r="U114" s="4">
        <v>1.0000000249999998</v>
      </c>
      <c r="V114" s="4">
        <v>1.0000000179999999</v>
      </c>
      <c r="W114" s="4">
        <v>1.0000000365999999</v>
      </c>
      <c r="X114" s="4">
        <v>0.99999995500000005</v>
      </c>
      <c r="Y114" s="4">
        <v>0.99999996000000002</v>
      </c>
      <c r="Z114" s="4">
        <v>1.0000000309999999</v>
      </c>
      <c r="AA114" s="4">
        <v>0.99999998270000001</v>
      </c>
      <c r="AB114" s="4">
        <v>1.0000000112</v>
      </c>
      <c r="AC114" s="4">
        <v>1.0000000037000001</v>
      </c>
      <c r="AD114" s="4">
        <v>1</v>
      </c>
      <c r="AE114" s="4">
        <v>1</v>
      </c>
    </row>
    <row r="115" spans="1:31" s="4" customFormat="1">
      <c r="A115" s="3" t="s">
        <v>232</v>
      </c>
      <c r="B115" s="1" cm="1">
        <f t="array" ref="B115:AE115">PD08_45LPM!B18:AE18</f>
        <v>4.3384175600000005E-2</v>
      </c>
      <c r="C115" s="4">
        <v>0.12073922500000001</v>
      </c>
      <c r="D115" s="4">
        <v>0.39188355100000005</v>
      </c>
      <c r="E115" s="4">
        <v>0.8051203428</v>
      </c>
      <c r="F115" s="4">
        <v>0.94057871699999995</v>
      </c>
      <c r="G115" s="4">
        <v>0.98474620390000001</v>
      </c>
      <c r="H115" s="4">
        <v>0.99867091709999989</v>
      </c>
      <c r="I115" s="4">
        <v>0.99999998999999995</v>
      </c>
      <c r="J115" s="4">
        <v>1.00000003</v>
      </c>
      <c r="K115" s="1">
        <v>0.99989767799999996</v>
      </c>
      <c r="L115" s="4">
        <v>0.999999953</v>
      </c>
      <c r="M115" s="4">
        <v>1.0000000273</v>
      </c>
      <c r="N115" s="4">
        <v>1.0000000121000001</v>
      </c>
      <c r="O115" s="4">
        <v>1.0000000354</v>
      </c>
      <c r="P115" s="4">
        <v>0.99999998899999998</v>
      </c>
      <c r="Q115" s="4">
        <v>0.99999997119999995</v>
      </c>
      <c r="R115" s="4">
        <v>1.000000037</v>
      </c>
      <c r="S115" s="4">
        <v>1.0000000079</v>
      </c>
      <c r="T115" s="4">
        <v>1.0000000385000001</v>
      </c>
      <c r="U115" s="4">
        <v>0.99999998369999998</v>
      </c>
      <c r="V115" s="4">
        <v>0.99999998290000003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</row>
    <row r="116" spans="1:31" s="4" customFormat="1">
      <c r="A116" s="3" t="s">
        <v>233</v>
      </c>
      <c r="B116" s="1" cm="1">
        <f t="array" ref="B116:AE116">'PD20-18LPM'!B18:AE18</f>
        <v>2.23067404E-2</v>
      </c>
      <c r="C116" s="4">
        <v>2.8317319000000001E-2</v>
      </c>
      <c r="D116" s="4">
        <v>8.0425658599999991E-2</v>
      </c>
      <c r="E116" s="4">
        <v>0.28105443989999995</v>
      </c>
      <c r="F116" s="4">
        <v>0.62939423760000002</v>
      </c>
      <c r="G116" s="4">
        <v>0.77195512359999996</v>
      </c>
      <c r="H116" s="4">
        <v>0.89599086869999989</v>
      </c>
      <c r="I116" s="4">
        <v>0.9530874829999999</v>
      </c>
      <c r="J116" s="4">
        <v>0.9738809558</v>
      </c>
      <c r="K116" s="1">
        <v>0.98796586269999997</v>
      </c>
      <c r="L116" s="4">
        <v>0.99300255420000005</v>
      </c>
      <c r="M116" s="4">
        <v>0.99596461570000006</v>
      </c>
      <c r="N116" s="4">
        <v>0.99711975749999993</v>
      </c>
      <c r="O116" s="4">
        <v>0.99988739900000001</v>
      </c>
      <c r="P116" s="4">
        <v>0.99965633770000006</v>
      </c>
      <c r="Q116" s="4">
        <v>0.99976675329999998</v>
      </c>
      <c r="R116" s="4">
        <v>0.99964270430000002</v>
      </c>
      <c r="S116" s="4">
        <v>0.99975618170000002</v>
      </c>
      <c r="T116" s="4">
        <v>0.99950029510000005</v>
      </c>
      <c r="U116" s="4">
        <v>0.99999999679999996</v>
      </c>
      <c r="V116" s="4">
        <v>0.99999996000000002</v>
      </c>
      <c r="W116" s="4">
        <v>1.0000000099999999</v>
      </c>
      <c r="X116" s="4">
        <v>0.99999998999999995</v>
      </c>
      <c r="Y116" s="4">
        <v>1.0000000200000001</v>
      </c>
      <c r="Z116" s="4">
        <v>1</v>
      </c>
      <c r="AA116" s="4">
        <v>0.99999995899999994</v>
      </c>
      <c r="AB116" s="4">
        <v>0.99999999399999995</v>
      </c>
      <c r="AC116" s="4">
        <v>1.0000000009999999</v>
      </c>
      <c r="AD116" s="4">
        <v>1.000000022</v>
      </c>
      <c r="AE116" s="4">
        <v>1.000000043</v>
      </c>
    </row>
    <row r="117" spans="1:31" s="4" customFormat="1">
      <c r="A117" s="3" t="s">
        <v>234</v>
      </c>
      <c r="B117" s="1" cm="1">
        <f t="array" ref="B117:AE117">'PD20-45LPM'!B18:AE18</f>
        <v>4.7107434299999994E-2</v>
      </c>
      <c r="C117" s="4">
        <v>0.14074835999999999</v>
      </c>
      <c r="D117" s="4">
        <v>0.56358262200000009</v>
      </c>
      <c r="E117" s="4">
        <v>0.76446032100000005</v>
      </c>
      <c r="F117" s="4">
        <v>0.93577324039999998</v>
      </c>
      <c r="G117" s="4">
        <v>0.98805994750000004</v>
      </c>
      <c r="H117" s="4">
        <v>0.99683474599999999</v>
      </c>
      <c r="I117" s="4">
        <v>0.99948817499999998</v>
      </c>
      <c r="J117" s="4">
        <v>0.9997950201000001</v>
      </c>
      <c r="K117" s="1">
        <v>1</v>
      </c>
      <c r="L117" s="4">
        <v>1</v>
      </c>
      <c r="M117" s="4">
        <v>1</v>
      </c>
      <c r="N117" s="4">
        <v>1</v>
      </c>
      <c r="O117" s="4">
        <v>1.0000000192</v>
      </c>
      <c r="P117" s="4">
        <v>0.99999998570000004</v>
      </c>
      <c r="Q117" s="4">
        <v>1.0000000500000001</v>
      </c>
      <c r="R117" s="4">
        <v>0.99999999000000006</v>
      </c>
      <c r="S117" s="4">
        <v>1.0000000149999999</v>
      </c>
      <c r="T117" s="4">
        <v>1.0000000330000001</v>
      </c>
      <c r="U117" s="4">
        <v>1.000000032</v>
      </c>
      <c r="V117" s="4">
        <v>1.0000000469999999</v>
      </c>
      <c r="W117" s="4">
        <v>0.99999996800000002</v>
      </c>
      <c r="X117" s="4">
        <v>0.99999995799999997</v>
      </c>
      <c r="Y117" s="4">
        <v>0.99999995600000002</v>
      </c>
      <c r="Z117" s="4">
        <v>1.0000000120000001</v>
      </c>
      <c r="AA117" s="4">
        <v>1.000000027</v>
      </c>
      <c r="AB117" s="4">
        <v>0.99999995500000005</v>
      </c>
      <c r="AC117" s="4">
        <v>0.99999997959999998</v>
      </c>
      <c r="AD117" s="4">
        <v>1.0000000381</v>
      </c>
      <c r="AE117" s="4">
        <v>0.99999997930000006</v>
      </c>
    </row>
    <row r="118" spans="1:31" s="4" customFormat="1">
      <c r="A118" s="3" t="s">
        <v>235</v>
      </c>
      <c r="B118" s="1" cm="1">
        <f t="array" ref="B118:AE118">'PD21-18LPM'!B18:AE18</f>
        <v>1.3397421600000001E-2</v>
      </c>
      <c r="C118" s="4">
        <v>1.3647011299999999E-2</v>
      </c>
      <c r="D118" s="4">
        <v>1.8933227699999999E-2</v>
      </c>
      <c r="E118" s="4">
        <v>3.8477235600000007E-2</v>
      </c>
      <c r="F118" s="4">
        <v>0.114060251</v>
      </c>
      <c r="G118" s="4">
        <v>0.28763158399999994</v>
      </c>
      <c r="H118" s="4">
        <v>0.51469827499999998</v>
      </c>
      <c r="I118" s="4">
        <v>0.70498326100000019</v>
      </c>
      <c r="J118" s="4">
        <v>0.82976029799999984</v>
      </c>
      <c r="K118" s="1">
        <v>0.8981728873</v>
      </c>
      <c r="L118" s="4">
        <v>0.95080545820000006</v>
      </c>
      <c r="M118" s="4">
        <v>0.98211937789999992</v>
      </c>
      <c r="N118" s="4">
        <v>0.99275120100000003</v>
      </c>
      <c r="O118" s="4">
        <v>0.99772904300000009</v>
      </c>
      <c r="P118" s="4">
        <v>0.99838210299999997</v>
      </c>
      <c r="Q118" s="4">
        <v>0.99858334699999995</v>
      </c>
      <c r="R118" s="4">
        <v>0.99939623799999999</v>
      </c>
      <c r="S118" s="4">
        <v>0.99950550999999999</v>
      </c>
      <c r="T118" s="4">
        <v>0.99987317580000001</v>
      </c>
      <c r="U118" s="4">
        <v>0.99986951999999996</v>
      </c>
      <c r="V118" s="4">
        <v>1.0000000469999999</v>
      </c>
      <c r="W118" s="4">
        <v>1</v>
      </c>
      <c r="X118" s="4">
        <v>0.9999999517</v>
      </c>
      <c r="Y118" s="4">
        <v>0.99999996000000002</v>
      </c>
      <c r="Z118" s="4">
        <v>0.99999998000000001</v>
      </c>
      <c r="AA118" s="4">
        <v>0.99999996000000002</v>
      </c>
      <c r="AB118" s="4">
        <v>1.000000021</v>
      </c>
      <c r="AC118" s="4">
        <v>0.99999997699999998</v>
      </c>
      <c r="AD118" s="4">
        <v>1.000000032</v>
      </c>
      <c r="AE118" s="4">
        <v>1.000000029</v>
      </c>
    </row>
    <row r="119" spans="1:31" s="4" customFormat="1">
      <c r="A119" s="3" t="s">
        <v>236</v>
      </c>
      <c r="B119" s="1" cm="1">
        <f t="array" ref="B119:AE119">'PD21-45LPM'!$B$18:$AE$18</f>
        <v>2.6058300399999998E-2</v>
      </c>
      <c r="C119" s="4">
        <v>4.6835051699999998E-2</v>
      </c>
      <c r="D119" s="4">
        <v>0.18007352200000001</v>
      </c>
      <c r="E119" s="4">
        <v>0.50927624000000005</v>
      </c>
      <c r="F119" s="4">
        <v>0.78122775709999992</v>
      </c>
      <c r="G119" s="4">
        <v>0.90258807100000016</v>
      </c>
      <c r="H119" s="4">
        <v>0.94989282450000001</v>
      </c>
      <c r="I119" s="4">
        <v>0.98701291790000001</v>
      </c>
      <c r="J119" s="4">
        <v>0.99764026169999998</v>
      </c>
      <c r="K119" s="1">
        <v>0.99855455839999996</v>
      </c>
      <c r="L119" s="4">
        <v>0.99906517790000005</v>
      </c>
      <c r="M119" s="4">
        <v>1</v>
      </c>
      <c r="N119" s="4">
        <v>1.00000003</v>
      </c>
      <c r="O119" s="4">
        <v>0.99999996999999996</v>
      </c>
      <c r="P119" s="4">
        <v>0.9999999718</v>
      </c>
      <c r="Q119" s="4">
        <v>0.99999997900000004</v>
      </c>
      <c r="R119" s="4">
        <v>1.00000003</v>
      </c>
      <c r="S119" s="4">
        <v>1.0000000099999999</v>
      </c>
      <c r="T119" s="4">
        <v>1.00000004</v>
      </c>
      <c r="U119" s="4">
        <v>1.0000000089999999</v>
      </c>
      <c r="V119" s="4">
        <v>0.999999996</v>
      </c>
      <c r="W119" s="4">
        <v>0.99999997499999993</v>
      </c>
      <c r="X119" s="4">
        <v>1</v>
      </c>
      <c r="Y119" s="4">
        <v>1</v>
      </c>
      <c r="Z119" s="4">
        <v>1</v>
      </c>
      <c r="AA119" s="4">
        <v>1</v>
      </c>
      <c r="AB119" s="4">
        <v>0.99999997600000001</v>
      </c>
      <c r="AC119" s="4">
        <v>1.0000000214</v>
      </c>
      <c r="AD119" s="4">
        <v>1</v>
      </c>
      <c r="AE119" s="4">
        <v>1</v>
      </c>
    </row>
    <row r="120" spans="1:31" s="4" customFormat="1">
      <c r="A120" s="3" t="s">
        <v>237</v>
      </c>
      <c r="B120" s="1" cm="1">
        <f t="array" ref="B120:AE120">'PD09-18LPM'!$B$18:$AE$18</f>
        <v>1.4887063600000002E-2</v>
      </c>
      <c r="C120" s="4">
        <v>1.9730119899999995E-2</v>
      </c>
      <c r="D120" s="4">
        <v>5.3282881000000004E-2</v>
      </c>
      <c r="E120" s="4">
        <v>0.17411858240000003</v>
      </c>
      <c r="F120" s="4">
        <v>0.371834479</v>
      </c>
      <c r="G120" s="4">
        <v>0.5219457165000001</v>
      </c>
      <c r="H120" s="4">
        <v>0.71185214620000015</v>
      </c>
      <c r="I120" s="4">
        <v>0.84500252999999992</v>
      </c>
      <c r="J120" s="4">
        <v>0.94922574539999993</v>
      </c>
      <c r="K120" s="1">
        <v>0.98341309599999982</v>
      </c>
      <c r="L120" s="4">
        <v>0.96959605430000007</v>
      </c>
      <c r="M120" s="4">
        <v>0.98613662730000007</v>
      </c>
      <c r="N120" s="4">
        <v>1.0000000200000001</v>
      </c>
      <c r="O120" s="4">
        <v>1.000000005</v>
      </c>
      <c r="P120" s="4">
        <v>1</v>
      </c>
      <c r="Q120" s="4">
        <v>1</v>
      </c>
      <c r="R120" s="4">
        <v>0.99999996000000002</v>
      </c>
      <c r="S120" s="4">
        <v>0.99999998000000001</v>
      </c>
      <c r="T120" s="4">
        <v>0.99999999000000006</v>
      </c>
      <c r="U120" s="4">
        <v>0.99999996000000002</v>
      </c>
      <c r="V120" s="4">
        <v>1</v>
      </c>
      <c r="W120" s="4">
        <v>1.00000004</v>
      </c>
      <c r="X120" s="4">
        <v>1.00000004</v>
      </c>
      <c r="Y120" s="4">
        <v>0.99999996999999996</v>
      </c>
      <c r="Z120" s="4">
        <v>0.99999998999999995</v>
      </c>
      <c r="AA120" s="4">
        <v>1.0000000359999999</v>
      </c>
      <c r="AB120" s="4">
        <v>1.0000000389999999</v>
      </c>
      <c r="AC120" s="4">
        <v>1.0000000469999999</v>
      </c>
      <c r="AD120" s="4">
        <v>0.99999998100000009</v>
      </c>
      <c r="AE120" s="4">
        <v>1.000000038</v>
      </c>
    </row>
    <row r="121" spans="1:31" s="4" customFormat="1">
      <c r="A121" s="3" t="s">
        <v>238</v>
      </c>
      <c r="B121" s="1" cm="1">
        <f t="array" ref="B121:AE121">'PD09-45LPM'!$B$18:$AE$18</f>
        <v>3.2522011000000003E-2</v>
      </c>
      <c r="C121" s="4">
        <v>9.2700953999999988E-2</v>
      </c>
      <c r="D121" s="4">
        <v>0.34952352199999998</v>
      </c>
      <c r="E121" s="4">
        <v>0.64212036599999989</v>
      </c>
      <c r="F121" s="4">
        <v>0.89426322999999996</v>
      </c>
      <c r="G121" s="4">
        <v>0.98629429300000004</v>
      </c>
      <c r="H121" s="4">
        <v>0.99877168920000003</v>
      </c>
      <c r="I121" s="4">
        <v>0.9982585222</v>
      </c>
      <c r="J121" s="4">
        <v>1.0000000309999999</v>
      </c>
      <c r="K121" s="1">
        <v>0.99999997469999991</v>
      </c>
      <c r="L121" s="4">
        <v>0.99999994999999997</v>
      </c>
      <c r="M121" s="4">
        <v>1.0000000499999999</v>
      </c>
      <c r="N121" s="4">
        <v>0.99999998000000001</v>
      </c>
      <c r="O121" s="4">
        <v>1.0000000200000001</v>
      </c>
      <c r="P121" s="4">
        <v>0.99999996000000002</v>
      </c>
      <c r="Q121" s="4">
        <v>1.000000032</v>
      </c>
      <c r="R121" s="4">
        <v>0.999999953</v>
      </c>
      <c r="S121" s="4">
        <v>0.99999998099999998</v>
      </c>
      <c r="T121" s="4">
        <v>0.9999999853999999</v>
      </c>
      <c r="U121" s="4">
        <v>1.0000000008999999</v>
      </c>
      <c r="V121" s="4">
        <v>1.0000000236</v>
      </c>
      <c r="W121" s="4">
        <v>0.99999997630000004</v>
      </c>
      <c r="X121" s="4">
        <v>1</v>
      </c>
      <c r="Y121" s="4">
        <v>1.0000000115000001</v>
      </c>
      <c r="Z121" s="4">
        <v>1</v>
      </c>
      <c r="AA121" s="4">
        <v>0.99999998280000002</v>
      </c>
      <c r="AB121" s="4">
        <v>1</v>
      </c>
      <c r="AC121" s="4">
        <v>1</v>
      </c>
      <c r="AD121" s="4">
        <v>0.99999999070000001</v>
      </c>
      <c r="AE121" s="4">
        <v>1</v>
      </c>
    </row>
    <row r="122" spans="1:31" s="4" customFormat="1">
      <c r="A122" s="3" t="s">
        <v>239</v>
      </c>
      <c r="B122" s="1" cm="1">
        <f t="array" ref="B122:AE122">'PD19-18LPM'!B18:AE18</f>
        <v>1.0452962099999999E-2</v>
      </c>
      <c r="C122" s="4">
        <v>1.00132821E-2</v>
      </c>
      <c r="D122" s="4">
        <v>1.4923847400000002E-2</v>
      </c>
      <c r="E122" s="4">
        <v>2.5879703E-2</v>
      </c>
      <c r="F122" s="4">
        <v>5.1605625999999995E-2</v>
      </c>
      <c r="G122" s="4">
        <v>0.12457426569999999</v>
      </c>
      <c r="H122" s="4">
        <v>0.24487264</v>
      </c>
      <c r="I122" s="4">
        <v>0.41718813599999999</v>
      </c>
      <c r="J122" s="4">
        <v>0.5951881189999999</v>
      </c>
      <c r="K122" s="1">
        <v>0.77917112100000008</v>
      </c>
      <c r="L122" s="4">
        <v>0.87939163200000003</v>
      </c>
      <c r="M122" s="4">
        <v>0.93147262600000014</v>
      </c>
      <c r="N122" s="4">
        <v>0.94484739000000006</v>
      </c>
      <c r="O122" s="4">
        <v>0.95454549600000016</v>
      </c>
      <c r="P122" s="4">
        <v>0.98748294770000011</v>
      </c>
      <c r="Q122" s="4">
        <v>0.99443540439999989</v>
      </c>
      <c r="R122" s="4">
        <v>0.99763478000000005</v>
      </c>
      <c r="S122" s="4">
        <v>0.99927610999999994</v>
      </c>
      <c r="T122" s="4">
        <v>0.99963033000000001</v>
      </c>
      <c r="U122" s="4">
        <v>1.0000000250000001</v>
      </c>
      <c r="V122" s="4">
        <v>0.99987042800000003</v>
      </c>
      <c r="W122" s="4">
        <v>0.99999991399999999</v>
      </c>
      <c r="X122" s="4">
        <v>0.99999990940000005</v>
      </c>
      <c r="Y122" s="4">
        <v>0.99999998699999992</v>
      </c>
      <c r="Z122" s="4">
        <v>1.0000000467999999</v>
      </c>
      <c r="AA122" s="4">
        <v>0.99999999510000004</v>
      </c>
      <c r="AB122" s="4">
        <v>0.9999999611</v>
      </c>
      <c r="AC122" s="4">
        <v>1.000000037</v>
      </c>
      <c r="AD122" s="4">
        <v>1.0000000390999999</v>
      </c>
      <c r="AE122" s="4">
        <v>0.99999997100000004</v>
      </c>
    </row>
    <row r="123" spans="1:31" s="4" customFormat="1">
      <c r="A123" s="3" t="s">
        <v>240</v>
      </c>
      <c r="B123" s="1" cm="1">
        <f t="array" ref="B123:AE123">'PD19-45LPM'!B18:AE18</f>
        <v>1.9545317499999999E-2</v>
      </c>
      <c r="C123" s="4">
        <v>2.6814038999999994E-2</v>
      </c>
      <c r="D123" s="4">
        <v>6.1201514400000004E-2</v>
      </c>
      <c r="E123" s="4">
        <v>0.21258959949999998</v>
      </c>
      <c r="F123" s="4">
        <v>0.449293269</v>
      </c>
      <c r="G123" s="4">
        <v>0.64165641600000001</v>
      </c>
      <c r="H123" s="4">
        <v>0.79371091199999999</v>
      </c>
      <c r="I123" s="4">
        <v>0.90461526999999986</v>
      </c>
      <c r="J123" s="4">
        <v>0.97181072800000012</v>
      </c>
      <c r="K123" s="1">
        <v>0.98904735399999999</v>
      </c>
      <c r="L123" s="4">
        <v>0.99636631719999991</v>
      </c>
      <c r="M123" s="4">
        <v>0.99947724139999994</v>
      </c>
      <c r="N123" s="4">
        <v>1.0000000474999999</v>
      </c>
      <c r="O123" s="4">
        <v>1.0000000500000001</v>
      </c>
      <c r="P123" s="4">
        <v>0.99978647919999997</v>
      </c>
      <c r="Q123" s="4">
        <v>1.0000000033999998</v>
      </c>
      <c r="R123" s="4">
        <v>0.9999999893</v>
      </c>
      <c r="S123" s="4">
        <v>0.9999999879999999</v>
      </c>
      <c r="T123" s="4">
        <v>0.99999996599999996</v>
      </c>
      <c r="U123" s="4">
        <v>0.99988717559999996</v>
      </c>
      <c r="V123" s="4">
        <v>0.99999995919999995</v>
      </c>
      <c r="W123" s="4">
        <v>0.99999994790000002</v>
      </c>
      <c r="X123" s="4">
        <v>0.99999999500000003</v>
      </c>
      <c r="Y123" s="4">
        <v>1.0000000113</v>
      </c>
      <c r="Z123" s="4">
        <v>0.99999998329999995</v>
      </c>
      <c r="AA123" s="4">
        <v>1.00000003</v>
      </c>
      <c r="AB123" s="4">
        <v>0.99999995999999991</v>
      </c>
      <c r="AC123" s="4">
        <v>0.99999995389999996</v>
      </c>
      <c r="AD123" s="4">
        <v>1.0000000060000001</v>
      </c>
      <c r="AE123" s="4">
        <v>0.99999996899999999</v>
      </c>
    </row>
    <row r="124" spans="1:31">
      <c r="A124" s="3" t="s">
        <v>241</v>
      </c>
      <c r="B124" s="1" cm="1">
        <f t="array" ref="B124:AE124">'PD10-18LPM'!B18:AE18</f>
        <v>1.21776504E-2</v>
      </c>
      <c r="C124">
        <v>2.5894581E-2</v>
      </c>
      <c r="D124">
        <v>8.6947665999999993E-2</v>
      </c>
      <c r="E124">
        <v>0.17476026</v>
      </c>
      <c r="F124">
        <v>0.24262289700000003</v>
      </c>
      <c r="G124">
        <v>0.35031455899999997</v>
      </c>
      <c r="H124">
        <v>0.43700011999999999</v>
      </c>
      <c r="I124">
        <v>0.58854990000000007</v>
      </c>
      <c r="J124">
        <v>0.65106928000000008</v>
      </c>
      <c r="K124" s="1">
        <v>0.78172102999999993</v>
      </c>
      <c r="L124">
        <v>0.90488071000000003</v>
      </c>
      <c r="M124">
        <v>0.94167394999999998</v>
      </c>
      <c r="N124">
        <v>0.95413968000000005</v>
      </c>
      <c r="O124">
        <v>0.96565015999999992</v>
      </c>
      <c r="P124">
        <v>0.97092767000000002</v>
      </c>
      <c r="Q124">
        <v>0.98011523</v>
      </c>
      <c r="R124">
        <v>0.98822537999999982</v>
      </c>
      <c r="S124">
        <v>0.99397070999999992</v>
      </c>
      <c r="T124">
        <v>0.99571673999999999</v>
      </c>
      <c r="U124">
        <v>0.99857542899999996</v>
      </c>
      <c r="V124">
        <v>0.99919853200000008</v>
      </c>
      <c r="W124">
        <v>0.99917280900000005</v>
      </c>
      <c r="X124">
        <v>0.99957168499999993</v>
      </c>
      <c r="Y124">
        <v>0.99911021099999997</v>
      </c>
      <c r="Z124">
        <v>0.99969098700000003</v>
      </c>
      <c r="AA124">
        <v>0.99951650229999989</v>
      </c>
      <c r="AB124">
        <v>0.99999995139999998</v>
      </c>
      <c r="AC124">
        <v>0.99964344869999988</v>
      </c>
      <c r="AD124">
        <v>0.99962411899999992</v>
      </c>
      <c r="AE124">
        <v>0.99999994719999996</v>
      </c>
    </row>
    <row r="125" spans="1:31">
      <c r="A125" s="3" t="s">
        <v>242</v>
      </c>
      <c r="B125" s="1" cm="1">
        <f t="array" ref="B125:AE125">'PD10-45LPM'!B18:AE18</f>
        <v>2.6815983499999998E-2</v>
      </c>
      <c r="C125">
        <v>0.116620748</v>
      </c>
      <c r="D125">
        <v>0.26069679300000004</v>
      </c>
      <c r="E125">
        <v>0.39410267100000002</v>
      </c>
      <c r="F125">
        <v>0.63021786099999999</v>
      </c>
      <c r="G125">
        <v>0.77639881000000011</v>
      </c>
      <c r="H125">
        <v>0.86119866</v>
      </c>
      <c r="I125">
        <v>0.86902822000000002</v>
      </c>
      <c r="J125">
        <v>0.90716264000000013</v>
      </c>
      <c r="K125" s="1">
        <v>0.94942433999999998</v>
      </c>
      <c r="L125">
        <v>0.98430405999999993</v>
      </c>
      <c r="M125">
        <v>0.99678679999999997</v>
      </c>
      <c r="N125">
        <v>0.99968746800000008</v>
      </c>
      <c r="O125">
        <v>0.99989506899999991</v>
      </c>
      <c r="P125">
        <v>1.0000000419000001</v>
      </c>
      <c r="Q125">
        <v>0.99999996209999997</v>
      </c>
      <c r="R125">
        <v>1.0000000592</v>
      </c>
      <c r="S125">
        <v>0.99999998079999997</v>
      </c>
      <c r="T125">
        <v>1.0000000249999998</v>
      </c>
      <c r="U125">
        <v>1.0000000129</v>
      </c>
      <c r="V125">
        <v>0.99999999169999998</v>
      </c>
      <c r="W125">
        <v>0.99999995349999993</v>
      </c>
      <c r="X125">
        <v>1.0000000492000001</v>
      </c>
      <c r="Y125">
        <v>1.00000004</v>
      </c>
      <c r="Z125">
        <v>1.0000000793000001</v>
      </c>
      <c r="AA125">
        <v>1.000000024</v>
      </c>
      <c r="AB125">
        <v>0.99999999300000009</v>
      </c>
      <c r="AC125">
        <v>0.99999997210000002</v>
      </c>
      <c r="AD125">
        <v>0.99999998499999998</v>
      </c>
      <c r="AE125">
        <v>0.99999999940000006</v>
      </c>
    </row>
    <row r="126" spans="1:31" s="4" customFormat="1">
      <c r="A126" s="3" t="s">
        <v>244</v>
      </c>
      <c r="B126" s="1" cm="1">
        <f t="array" ref="B126:AE126">'PD13-18LPM'!B18:AE18</f>
        <v>6.8612389999999999E-3</v>
      </c>
      <c r="C126" s="4">
        <v>8.0595800000000002E-3</v>
      </c>
      <c r="D126" s="4">
        <v>7.6538424000000002E-3</v>
      </c>
      <c r="E126" s="4">
        <v>1.35783559E-2</v>
      </c>
      <c r="F126" s="4">
        <v>2.6452868800000001E-2</v>
      </c>
      <c r="G126" s="4">
        <v>5.4137194E-2</v>
      </c>
      <c r="H126" s="4">
        <v>0.11945672600000001</v>
      </c>
      <c r="I126" s="4">
        <v>0.235696565</v>
      </c>
      <c r="J126" s="4">
        <v>0.34814812500000003</v>
      </c>
      <c r="K126" s="1">
        <v>0.499579671</v>
      </c>
      <c r="L126" s="4">
        <v>0.64485185</v>
      </c>
      <c r="M126" s="4">
        <v>0.76309281500000004</v>
      </c>
      <c r="N126" s="4">
        <v>0.84276726099999999</v>
      </c>
      <c r="O126" s="4">
        <v>0.91736171799999999</v>
      </c>
      <c r="P126" s="4">
        <v>0.95332812899999997</v>
      </c>
      <c r="Q126" s="4">
        <v>0.97747345400000007</v>
      </c>
      <c r="R126" s="4">
        <v>0.98905782620000005</v>
      </c>
      <c r="S126" s="4">
        <v>0.99556382359999995</v>
      </c>
      <c r="T126" s="4">
        <v>0.99869421540000003</v>
      </c>
      <c r="U126" s="4">
        <v>0.99903204209999996</v>
      </c>
      <c r="V126" s="4">
        <v>1.0000000282999999</v>
      </c>
      <c r="W126" s="4">
        <v>1.0000000099999999</v>
      </c>
      <c r="X126" s="4">
        <v>0.999870865</v>
      </c>
      <c r="Y126" s="4">
        <v>0.99999996099999999</v>
      </c>
      <c r="Z126" s="4">
        <v>0.99999997399999996</v>
      </c>
      <c r="AA126" s="4">
        <v>0.99986003400000001</v>
      </c>
      <c r="AB126" s="4">
        <v>0.99985589720000001</v>
      </c>
      <c r="AC126" s="4">
        <v>0.99999997100000004</v>
      </c>
      <c r="AD126" s="4">
        <v>0.99999998600000006</v>
      </c>
      <c r="AE126" s="4">
        <v>1.000000054</v>
      </c>
    </row>
    <row r="127" spans="1:31">
      <c r="A127" s="3" t="s">
        <v>245</v>
      </c>
      <c r="B127" s="1" cm="1">
        <f t="array" ref="B127:AE127">'PD13-45LPM'!B18:AE18</f>
        <v>1.4497224E-2</v>
      </c>
      <c r="C127">
        <v>1.5882774699999998E-2</v>
      </c>
      <c r="D127">
        <v>3.2413089399999997E-2</v>
      </c>
      <c r="E127">
        <v>0.11286357899999999</v>
      </c>
      <c r="F127">
        <v>0.31162461799999996</v>
      </c>
      <c r="G127">
        <v>0.56678924599999991</v>
      </c>
      <c r="H127">
        <v>0.74241647399999988</v>
      </c>
      <c r="I127">
        <v>0.82976116799999999</v>
      </c>
      <c r="J127">
        <v>0.90468891400000007</v>
      </c>
      <c r="K127" s="1">
        <v>0.93283653300000002</v>
      </c>
      <c r="L127">
        <v>0.96413971399999998</v>
      </c>
      <c r="M127">
        <v>0.98415296799999985</v>
      </c>
      <c r="N127">
        <v>0.99045766740000007</v>
      </c>
      <c r="O127">
        <v>0.99670037639999998</v>
      </c>
      <c r="P127">
        <v>0.99927400740000005</v>
      </c>
      <c r="Q127">
        <v>0.99916609670000001</v>
      </c>
      <c r="R127">
        <v>0.99915937299999991</v>
      </c>
      <c r="S127">
        <v>0.99999998359999998</v>
      </c>
      <c r="T127">
        <v>1.0000000377</v>
      </c>
      <c r="U127">
        <v>1.0000000067999999</v>
      </c>
      <c r="V127">
        <v>1.0000000048</v>
      </c>
      <c r="W127">
        <v>0.99999995649999995</v>
      </c>
      <c r="X127">
        <v>1.0000000119999999</v>
      </c>
      <c r="Y127">
        <v>1</v>
      </c>
      <c r="Z127">
        <v>1.0000000139</v>
      </c>
      <c r="AA127">
        <v>1.0000000259999999</v>
      </c>
      <c r="AB127">
        <v>1.000000043</v>
      </c>
      <c r="AC127">
        <v>0.99999997600000001</v>
      </c>
      <c r="AD127">
        <v>0.99999997489999992</v>
      </c>
      <c r="AE127">
        <v>0.99999997269999996</v>
      </c>
    </row>
    <row r="129" spans="1:31">
      <c r="A129" s="43" t="s">
        <v>247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</row>
    <row r="130" spans="1:31">
      <c r="A130" s="3" t="s">
        <v>243</v>
      </c>
      <c r="B130" s="1">
        <f>AVERAGE(B106,B108,B110,B112,B114,B116,B118,B120,B122,B124,B126)</f>
        <v>1.1625733963636364E-2</v>
      </c>
      <c r="C130" s="1">
        <f t="shared" ref="C130:AE130" si="0">AVERAGE(C106,C108,C110,C112,C114,C116,C118,C120,C122,C124,C126)</f>
        <v>1.4448996036363636E-2</v>
      </c>
      <c r="D130" s="1">
        <f t="shared" si="0"/>
        <v>3.4475191027272728E-2</v>
      </c>
      <c r="E130" s="1">
        <f t="shared" si="0"/>
        <v>8.8714547827272727E-2</v>
      </c>
      <c r="F130" s="1">
        <f t="shared" si="0"/>
        <v>0.18189431279090912</v>
      </c>
      <c r="G130" s="1">
        <f t="shared" si="0"/>
        <v>0.29740005540909092</v>
      </c>
      <c r="H130" s="1">
        <f t="shared" si="0"/>
        <v>0.41806901453636358</v>
      </c>
      <c r="I130" s="1">
        <f t="shared" si="0"/>
        <v>0.53446303872727274</v>
      </c>
      <c r="J130" s="1">
        <f t="shared" si="0"/>
        <v>0.61955984472727266</v>
      </c>
      <c r="K130" s="1">
        <f t="shared" si="0"/>
        <v>0.70417204228181818</v>
      </c>
      <c r="L130" s="1">
        <f t="shared" si="0"/>
        <v>0.77300798734545462</v>
      </c>
      <c r="M130" s="1">
        <f t="shared" si="0"/>
        <v>0.82584992210909103</v>
      </c>
      <c r="N130" s="1">
        <f t="shared" si="0"/>
        <v>0.86233524678181828</v>
      </c>
      <c r="O130" s="1">
        <f t="shared" si="0"/>
        <v>0.89135917581818169</v>
      </c>
      <c r="P130" s="1">
        <f t="shared" si="0"/>
        <v>0.91996119229999995</v>
      </c>
      <c r="Q130" s="1">
        <f t="shared" si="0"/>
        <v>0.94314781581818175</v>
      </c>
      <c r="R130" s="1">
        <f t="shared" si="0"/>
        <v>0.96245958654545449</v>
      </c>
      <c r="S130" s="1">
        <f t="shared" si="0"/>
        <v>0.97459712129999976</v>
      </c>
      <c r="T130" s="1">
        <f t="shared" si="0"/>
        <v>0.98352934809090908</v>
      </c>
      <c r="U130" s="1">
        <f t="shared" si="0"/>
        <v>0.98900210162727265</v>
      </c>
      <c r="V130" s="1">
        <f t="shared" si="0"/>
        <v>0.99274554819999994</v>
      </c>
      <c r="W130" s="1">
        <f t="shared" si="0"/>
        <v>0.99531985900909092</v>
      </c>
      <c r="X130" s="1">
        <f t="shared" si="0"/>
        <v>0.99675518749999981</v>
      </c>
      <c r="Y130" s="1">
        <f t="shared" si="0"/>
        <v>0.99742685192727276</v>
      </c>
      <c r="Z130" s="1">
        <f t="shared" si="0"/>
        <v>0.99792072368181806</v>
      </c>
      <c r="AA130" s="1">
        <f t="shared" si="0"/>
        <v>0.99846446980000003</v>
      </c>
      <c r="AB130" s="1">
        <f t="shared" si="0"/>
        <v>0.99877404469090902</v>
      </c>
      <c r="AC130" s="1">
        <f t="shared" si="0"/>
        <v>0.99906829329090907</v>
      </c>
      <c r="AD130" s="1">
        <f t="shared" si="0"/>
        <v>0.99964885412727289</v>
      </c>
      <c r="AE130" s="1">
        <f t="shared" si="0"/>
        <v>0.99992270347272727</v>
      </c>
    </row>
    <row r="131" spans="1:31">
      <c r="A131" s="3" t="s">
        <v>223</v>
      </c>
      <c r="B131">
        <f>STDEV(B106,B108,B110,B112,B114,B116,B118,B120,B122,B124,B126)</f>
        <v>6.3568141569942281E-3</v>
      </c>
      <c r="C131" s="4">
        <f t="shared" ref="C131:AE131" si="1">STDEV(C106,C108,C110,C112,C114,C116,C118,C120,C122,C124,C126)</f>
        <v>8.4978021548110984E-3</v>
      </c>
      <c r="D131" s="4">
        <f t="shared" si="1"/>
        <v>3.2284470573531655E-2</v>
      </c>
      <c r="E131" s="4">
        <f t="shared" si="1"/>
        <v>9.6813868089765109E-2</v>
      </c>
      <c r="F131" s="4">
        <f t="shared" si="1"/>
        <v>0.20001289248577608</v>
      </c>
      <c r="G131" s="4">
        <f t="shared" si="1"/>
        <v>0.26138393559518969</v>
      </c>
      <c r="H131" s="4">
        <f t="shared" si="1"/>
        <v>0.31286417755194307</v>
      </c>
      <c r="I131" s="4">
        <f t="shared" si="1"/>
        <v>0.33730899436948314</v>
      </c>
      <c r="J131" s="4">
        <f t="shared" si="1"/>
        <v>0.33500310587110244</v>
      </c>
      <c r="K131" s="4">
        <f t="shared" si="1"/>
        <v>0.30807085076128538</v>
      </c>
      <c r="L131" s="4">
        <f t="shared" si="1"/>
        <v>0.27013851126117316</v>
      </c>
      <c r="M131" s="4">
        <f t="shared" si="1"/>
        <v>0.23217129506489081</v>
      </c>
      <c r="N131" s="4">
        <f t="shared" si="1"/>
        <v>0.1948226907047059</v>
      </c>
      <c r="O131" s="4">
        <f t="shared" si="1"/>
        <v>0.16349212827288889</v>
      </c>
      <c r="P131" s="4">
        <f t="shared" si="1"/>
        <v>0.12848708550445931</v>
      </c>
      <c r="Q131" s="4">
        <f t="shared" si="1"/>
        <v>9.4962724824028941E-2</v>
      </c>
      <c r="R131" s="4">
        <f t="shared" si="1"/>
        <v>6.500483859719107E-2</v>
      </c>
      <c r="S131" s="4">
        <f t="shared" si="1"/>
        <v>4.6439784172350923E-2</v>
      </c>
      <c r="T131" s="4">
        <f t="shared" si="1"/>
        <v>3.046758417767045E-2</v>
      </c>
      <c r="U131" s="4">
        <f t="shared" si="1"/>
        <v>2.0959885696669699E-2</v>
      </c>
      <c r="V131" s="4">
        <f t="shared" si="1"/>
        <v>1.3814624580266324E-2</v>
      </c>
      <c r="W131" s="4">
        <f t="shared" si="1"/>
        <v>9.1742464526600627E-3</v>
      </c>
      <c r="X131" s="4">
        <f t="shared" si="1"/>
        <v>7.0026890610377967E-3</v>
      </c>
      <c r="Y131" s="4">
        <f t="shared" si="1"/>
        <v>5.535159007806858E-3</v>
      </c>
      <c r="Z131" s="4">
        <f t="shared" si="1"/>
        <v>4.6807319067168479E-3</v>
      </c>
      <c r="AA131" s="4">
        <f t="shared" si="1"/>
        <v>3.6384304692742286E-3</v>
      </c>
      <c r="AB131" s="4">
        <f t="shared" si="1"/>
        <v>3.281785062814597E-3</v>
      </c>
      <c r="AC131" s="4">
        <f t="shared" si="1"/>
        <v>2.5285426081538684E-3</v>
      </c>
      <c r="AD131" s="4">
        <f t="shared" si="1"/>
        <v>8.2685720887321339E-4</v>
      </c>
      <c r="AE131" s="4">
        <f t="shared" si="1"/>
        <v>2.5639081059345705E-4</v>
      </c>
    </row>
    <row r="132" spans="1:31" s="4" customFormat="1">
      <c r="A132" s="3" t="s">
        <v>246</v>
      </c>
      <c r="B132" s="1">
        <f>AVERAGE(B107,B109,B111,B113,B115,B117,B119,B121,B123,B125,B127)</f>
        <v>2.3872029363636364E-2</v>
      </c>
      <c r="C132" s="1">
        <f t="shared" ref="C132:AE132" si="2">AVERAGE(C107,C109,C111,C113,C115,C117,C119,C121,C123,C125,C127)</f>
        <v>5.8618355709090908E-2</v>
      </c>
      <c r="D132" s="1">
        <f t="shared" si="2"/>
        <v>0.19227480291818183</v>
      </c>
      <c r="E132" s="1">
        <f t="shared" si="2"/>
        <v>0.37693803288181815</v>
      </c>
      <c r="F132" s="1">
        <f t="shared" si="2"/>
        <v>0.55080560804545453</v>
      </c>
      <c r="G132" s="1">
        <f t="shared" si="2"/>
        <v>0.68236164967272728</v>
      </c>
      <c r="H132" s="1">
        <f t="shared" si="2"/>
        <v>0.77616952116363647</v>
      </c>
      <c r="I132" s="1">
        <f t="shared" si="2"/>
        <v>0.84667970122727254</v>
      </c>
      <c r="J132" s="1">
        <f t="shared" si="2"/>
        <v>0.9006387855818182</v>
      </c>
      <c r="K132" s="1">
        <f t="shared" si="2"/>
        <v>0.93552701791818182</v>
      </c>
      <c r="L132" s="1">
        <f t="shared" si="2"/>
        <v>0.96136487955454542</v>
      </c>
      <c r="M132" s="1">
        <f t="shared" si="2"/>
        <v>0.97730319679090916</v>
      </c>
      <c r="N132" s="1">
        <f t="shared" si="2"/>
        <v>0.98610762872727264</v>
      </c>
      <c r="O132" s="1">
        <f t="shared" si="2"/>
        <v>0.98838597881818169</v>
      </c>
      <c r="P132" s="1">
        <f t="shared" si="2"/>
        <v>0.99095312409090919</v>
      </c>
      <c r="Q132" s="1">
        <f t="shared" si="2"/>
        <v>0.99387769259999992</v>
      </c>
      <c r="R132" s="1">
        <f t="shared" si="2"/>
        <v>0.99543130711818162</v>
      </c>
      <c r="S132" s="1">
        <f t="shared" si="2"/>
        <v>0.99701692913636364</v>
      </c>
      <c r="T132" s="1">
        <f t="shared" si="2"/>
        <v>0.99783718361818186</v>
      </c>
      <c r="U132" s="1">
        <f t="shared" si="2"/>
        <v>0.99902927671818176</v>
      </c>
      <c r="V132" s="1">
        <f t="shared" si="2"/>
        <v>0.99884114528181811</v>
      </c>
      <c r="W132" s="1">
        <f t="shared" si="2"/>
        <v>0.99806228369999983</v>
      </c>
      <c r="X132" s="1">
        <f t="shared" si="2"/>
        <v>0.99889276929090909</v>
      </c>
      <c r="Y132" s="1">
        <f t="shared" si="2"/>
        <v>0.99954032799090908</v>
      </c>
      <c r="Z132" s="1">
        <f t="shared" si="2"/>
        <v>0.9997590404090908</v>
      </c>
      <c r="AA132" s="1">
        <f t="shared" si="2"/>
        <v>0.99978332260000013</v>
      </c>
      <c r="AB132" s="1">
        <f t="shared" si="2"/>
        <v>0.99993466628181804</v>
      </c>
      <c r="AC132" s="1">
        <f t="shared" si="2"/>
        <v>0.99994454714545455</v>
      </c>
      <c r="AD132" s="1">
        <f t="shared" si="2"/>
        <v>0.9999781228818182</v>
      </c>
      <c r="AE132" s="1">
        <f t="shared" si="2"/>
        <v>0.9999999954090909</v>
      </c>
    </row>
    <row r="133" spans="1:31">
      <c r="A133" s="3" t="s">
        <v>223</v>
      </c>
      <c r="B133">
        <f>STDEV(B107,B109,B111,B113,B115,B117,B119,B121,B123,B125,B127)</f>
        <v>1.3344463776430823E-2</v>
      </c>
      <c r="C133" s="4">
        <f t="shared" ref="C133:AE133" si="3">STDEV(C107,C109,C111,C113,C115,C117,C119,C121,C123,C125,C127)</f>
        <v>4.9589660084176722E-2</v>
      </c>
      <c r="D133" s="4">
        <f t="shared" si="3"/>
        <v>0.18256361697921941</v>
      </c>
      <c r="E133" s="4">
        <f t="shared" si="3"/>
        <v>0.28919169631628788</v>
      </c>
      <c r="F133" s="4">
        <f t="shared" si="3"/>
        <v>0.33164019238725312</v>
      </c>
      <c r="G133" s="4">
        <f t="shared" si="3"/>
        <v>0.31279308256032617</v>
      </c>
      <c r="H133" s="4">
        <f t="shared" si="3"/>
        <v>0.25369612622892951</v>
      </c>
      <c r="I133" s="4">
        <f t="shared" si="3"/>
        <v>0.19062252342326821</v>
      </c>
      <c r="J133" s="4">
        <f t="shared" si="3"/>
        <v>0.13561653772057503</v>
      </c>
      <c r="K133" s="4">
        <f t="shared" si="3"/>
        <v>9.2182288132438325E-2</v>
      </c>
      <c r="L133" s="4">
        <f t="shared" si="3"/>
        <v>5.9182737638124906E-2</v>
      </c>
      <c r="M133" s="4">
        <f t="shared" si="3"/>
        <v>3.7617971832477864E-2</v>
      </c>
      <c r="N133" s="4">
        <f t="shared" si="3"/>
        <v>2.4195786156346624E-2</v>
      </c>
      <c r="O133" s="4">
        <f t="shared" si="3"/>
        <v>1.9876035080572119E-2</v>
      </c>
      <c r="P133" s="4">
        <f t="shared" si="3"/>
        <v>1.5601531495167825E-2</v>
      </c>
      <c r="Q133" s="4">
        <f t="shared" si="3"/>
        <v>1.0760997563748122E-2</v>
      </c>
      <c r="R133" s="4">
        <f t="shared" si="3"/>
        <v>8.5377718777787971E-3</v>
      </c>
      <c r="S133" s="4">
        <f t="shared" si="3"/>
        <v>5.9143120380545028E-3</v>
      </c>
      <c r="T133" s="4">
        <f t="shared" si="3"/>
        <v>4.6969908339037974E-3</v>
      </c>
      <c r="U133" s="4">
        <f t="shared" si="3"/>
        <v>1.8719339248793366E-3</v>
      </c>
      <c r="V133" s="4">
        <f t="shared" si="3"/>
        <v>2.6414729546232279E-3</v>
      </c>
      <c r="W133" s="4">
        <f t="shared" si="3"/>
        <v>4.493880216723486E-3</v>
      </c>
      <c r="X133" s="4">
        <f t="shared" si="3"/>
        <v>2.7066028786553128E-3</v>
      </c>
      <c r="Y133" s="4">
        <f t="shared" si="3"/>
        <v>1.1595391343937041E-3</v>
      </c>
      <c r="Z133" s="4">
        <f t="shared" si="3"/>
        <v>5.9760135450361344E-4</v>
      </c>
      <c r="AA133" s="4">
        <f t="shared" si="3"/>
        <v>4.1560962190205806E-4</v>
      </c>
      <c r="AB133" s="4">
        <f t="shared" si="3"/>
        <v>1.5565396151148112E-4</v>
      </c>
      <c r="AC133" s="4">
        <f t="shared" si="3"/>
        <v>1.487682982649869E-4</v>
      </c>
      <c r="AD133" s="4">
        <f t="shared" si="3"/>
        <v>7.2572854878579272E-5</v>
      </c>
      <c r="AE133" s="4">
        <f t="shared" si="3"/>
        <v>2.0931099057072573E-8</v>
      </c>
    </row>
    <row r="134" spans="1:31" s="4" customFormat="1">
      <c r="A134" s="43" t="s">
        <v>224</v>
      </c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</row>
    <row r="135" spans="1:31" s="4" customFormat="1">
      <c r="A135" s="3" t="s">
        <v>243</v>
      </c>
      <c r="B135" s="12">
        <f>AVERAGE(B5,B7,B9,B11,B13,B15,B17,B19,B21,B23,B25)</f>
        <v>18</v>
      </c>
      <c r="C135" s="12">
        <f t="shared" ref="C135:AE135" si="4">AVERAGE(C5,C7,C9,C11,C13,C15,C17,C19,C21,C23,C25)</f>
        <v>72</v>
      </c>
      <c r="D135" s="12">
        <f t="shared" si="4"/>
        <v>162</v>
      </c>
      <c r="E135" s="12">
        <f t="shared" si="4"/>
        <v>288</v>
      </c>
      <c r="F135" s="12">
        <f t="shared" si="4"/>
        <v>450</v>
      </c>
      <c r="G135" s="12">
        <f t="shared" si="4"/>
        <v>648</v>
      </c>
      <c r="H135" s="12">
        <f t="shared" si="4"/>
        <v>882</v>
      </c>
      <c r="I135" s="12">
        <f t="shared" si="4"/>
        <v>1152</v>
      </c>
      <c r="J135" s="12">
        <f t="shared" si="4"/>
        <v>1458</v>
      </c>
      <c r="K135" s="12">
        <f t="shared" si="4"/>
        <v>1800</v>
      </c>
      <c r="L135" s="12">
        <f t="shared" si="4"/>
        <v>2178</v>
      </c>
      <c r="M135" s="12">
        <f t="shared" si="4"/>
        <v>2592</v>
      </c>
      <c r="N135" s="12">
        <f t="shared" si="4"/>
        <v>3042</v>
      </c>
      <c r="O135" s="12">
        <f t="shared" si="4"/>
        <v>3528</v>
      </c>
      <c r="P135" s="12">
        <f t="shared" si="4"/>
        <v>4050</v>
      </c>
      <c r="Q135" s="12">
        <f t="shared" si="4"/>
        <v>4608</v>
      </c>
      <c r="R135" s="12">
        <f t="shared" si="4"/>
        <v>5202</v>
      </c>
      <c r="S135" s="12">
        <f t="shared" si="4"/>
        <v>5832</v>
      </c>
      <c r="T135" s="12">
        <f t="shared" si="4"/>
        <v>6498</v>
      </c>
      <c r="U135" s="12">
        <f t="shared" si="4"/>
        <v>7200</v>
      </c>
      <c r="V135" s="12">
        <f t="shared" si="4"/>
        <v>7938</v>
      </c>
      <c r="W135" s="12">
        <f t="shared" si="4"/>
        <v>8712</v>
      </c>
      <c r="X135" s="12">
        <f t="shared" si="4"/>
        <v>9522</v>
      </c>
      <c r="Y135" s="12">
        <f t="shared" si="4"/>
        <v>10368</v>
      </c>
      <c r="Z135" s="12">
        <f t="shared" si="4"/>
        <v>11250</v>
      </c>
      <c r="AA135" s="12">
        <f t="shared" si="4"/>
        <v>12168</v>
      </c>
      <c r="AB135" s="12">
        <f t="shared" si="4"/>
        <v>13122</v>
      </c>
      <c r="AC135" s="12">
        <f t="shared" si="4"/>
        <v>14112</v>
      </c>
      <c r="AD135" s="12">
        <f t="shared" si="4"/>
        <v>15138</v>
      </c>
      <c r="AE135" s="12">
        <f t="shared" si="4"/>
        <v>16200</v>
      </c>
    </row>
    <row r="136" spans="1:31" s="4" customFormat="1">
      <c r="A136" s="3" t="s">
        <v>223</v>
      </c>
      <c r="B136" s="4">
        <f>STDEV(B5,B7,B9,B11,B13,B15,B17,B19,B21,B23,B25)</f>
        <v>0</v>
      </c>
      <c r="C136" s="4">
        <f t="shared" ref="C136:AE136" si="5">STDEV(C5,C7,C9,C11,C13,C15,C17,C19,C21,C23,C25)</f>
        <v>0</v>
      </c>
      <c r="D136" s="4">
        <f t="shared" si="5"/>
        <v>0</v>
      </c>
      <c r="E136" s="4">
        <f t="shared" si="5"/>
        <v>0</v>
      </c>
      <c r="F136" s="4">
        <f t="shared" si="5"/>
        <v>0</v>
      </c>
      <c r="G136" s="4">
        <f t="shared" si="5"/>
        <v>0</v>
      </c>
      <c r="H136" s="4">
        <f t="shared" si="5"/>
        <v>0</v>
      </c>
      <c r="I136" s="4">
        <f t="shared" si="5"/>
        <v>0</v>
      </c>
      <c r="J136" s="4">
        <f t="shared" si="5"/>
        <v>0</v>
      </c>
      <c r="K136" s="4">
        <f t="shared" si="5"/>
        <v>0</v>
      </c>
      <c r="L136" s="4">
        <f t="shared" si="5"/>
        <v>0</v>
      </c>
      <c r="M136" s="4">
        <f t="shared" si="5"/>
        <v>0</v>
      </c>
      <c r="N136" s="4">
        <f t="shared" si="5"/>
        <v>0</v>
      </c>
      <c r="O136" s="4">
        <f t="shared" si="5"/>
        <v>0</v>
      </c>
      <c r="P136" s="4">
        <f t="shared" si="5"/>
        <v>0</v>
      </c>
      <c r="Q136" s="4">
        <f t="shared" si="5"/>
        <v>0</v>
      </c>
      <c r="R136" s="4">
        <f t="shared" si="5"/>
        <v>0</v>
      </c>
      <c r="S136" s="4">
        <f t="shared" si="5"/>
        <v>0</v>
      </c>
      <c r="T136" s="4">
        <f t="shared" si="5"/>
        <v>0</v>
      </c>
      <c r="U136" s="4">
        <f t="shared" si="5"/>
        <v>0</v>
      </c>
      <c r="V136" s="4">
        <f t="shared" si="5"/>
        <v>0</v>
      </c>
      <c r="W136" s="4">
        <f t="shared" si="5"/>
        <v>0</v>
      </c>
      <c r="X136" s="4">
        <f t="shared" si="5"/>
        <v>0</v>
      </c>
      <c r="Y136" s="4">
        <f t="shared" si="5"/>
        <v>0</v>
      </c>
      <c r="Z136" s="4">
        <f t="shared" si="5"/>
        <v>0</v>
      </c>
      <c r="AA136" s="4">
        <f t="shared" si="5"/>
        <v>0</v>
      </c>
      <c r="AB136" s="4">
        <f t="shared" si="5"/>
        <v>0</v>
      </c>
      <c r="AC136" s="4">
        <f t="shared" si="5"/>
        <v>0</v>
      </c>
      <c r="AD136" s="4">
        <f t="shared" si="5"/>
        <v>0</v>
      </c>
      <c r="AE136" s="4">
        <f t="shared" si="5"/>
        <v>0</v>
      </c>
    </row>
    <row r="137" spans="1:31" s="4" customFormat="1">
      <c r="A137" s="3" t="s">
        <v>246</v>
      </c>
      <c r="B137" s="12">
        <f>AVERAGE(B6,B8,B10,B12,B14,B16,B18,B20,B22,B24,B26)</f>
        <v>45</v>
      </c>
      <c r="C137" s="12">
        <f t="shared" ref="C137:AE137" si="6">AVERAGE(C6,C8,C10,C12,C14,C16,C18,C20,C22,C24,C26)</f>
        <v>180</v>
      </c>
      <c r="D137" s="12">
        <f t="shared" si="6"/>
        <v>405</v>
      </c>
      <c r="E137" s="12">
        <f t="shared" si="6"/>
        <v>720</v>
      </c>
      <c r="F137" s="12">
        <f t="shared" si="6"/>
        <v>1125</v>
      </c>
      <c r="G137" s="12">
        <f t="shared" si="6"/>
        <v>1620</v>
      </c>
      <c r="H137" s="12">
        <f t="shared" si="6"/>
        <v>2205</v>
      </c>
      <c r="I137" s="12">
        <f t="shared" si="6"/>
        <v>2880</v>
      </c>
      <c r="J137" s="12">
        <f t="shared" si="6"/>
        <v>3645</v>
      </c>
      <c r="K137" s="12">
        <f t="shared" si="6"/>
        <v>4500</v>
      </c>
      <c r="L137" s="12">
        <f t="shared" si="6"/>
        <v>5445</v>
      </c>
      <c r="M137" s="12">
        <f t="shared" si="6"/>
        <v>6480</v>
      </c>
      <c r="N137" s="12">
        <f t="shared" si="6"/>
        <v>7605</v>
      </c>
      <c r="O137" s="12">
        <f t="shared" si="6"/>
        <v>8820</v>
      </c>
      <c r="P137" s="12">
        <f t="shared" si="6"/>
        <v>10125</v>
      </c>
      <c r="Q137" s="12">
        <f t="shared" si="6"/>
        <v>11520</v>
      </c>
      <c r="R137" s="12">
        <f t="shared" si="6"/>
        <v>13005</v>
      </c>
      <c r="S137" s="12">
        <f t="shared" si="6"/>
        <v>14580</v>
      </c>
      <c r="T137" s="12">
        <f t="shared" si="6"/>
        <v>16245</v>
      </c>
      <c r="U137" s="12">
        <f t="shared" si="6"/>
        <v>18000</v>
      </c>
      <c r="V137" s="12">
        <f t="shared" si="6"/>
        <v>19845</v>
      </c>
      <c r="W137" s="12">
        <f t="shared" si="6"/>
        <v>21780</v>
      </c>
      <c r="X137" s="12">
        <f t="shared" si="6"/>
        <v>23805</v>
      </c>
      <c r="Y137" s="12">
        <f t="shared" si="6"/>
        <v>25920</v>
      </c>
      <c r="Z137" s="12">
        <f t="shared" si="6"/>
        <v>28125</v>
      </c>
      <c r="AA137" s="12">
        <f t="shared" si="6"/>
        <v>30420</v>
      </c>
      <c r="AB137" s="12">
        <f t="shared" si="6"/>
        <v>32805</v>
      </c>
      <c r="AC137" s="12">
        <f t="shared" si="6"/>
        <v>35280</v>
      </c>
      <c r="AD137" s="12">
        <f t="shared" si="6"/>
        <v>37845</v>
      </c>
      <c r="AE137" s="12">
        <f t="shared" si="6"/>
        <v>40500</v>
      </c>
    </row>
    <row r="138" spans="1:31" s="4" customFormat="1">
      <c r="A138" s="3" t="s">
        <v>223</v>
      </c>
      <c r="B138" s="4">
        <f>STDEV(B6,B8,B10,B12,B14,B16,B18,B20,B22,B24,B26)</f>
        <v>0</v>
      </c>
      <c r="C138" s="4">
        <f t="shared" ref="C138:AE138" si="7">STDEV(C6,C8,C10,C12,C14,C16,C18,C20,C22,C24,C26)</f>
        <v>0</v>
      </c>
      <c r="D138" s="4">
        <f t="shared" si="7"/>
        <v>0</v>
      </c>
      <c r="E138" s="4">
        <f t="shared" si="7"/>
        <v>0</v>
      </c>
      <c r="F138" s="4">
        <f t="shared" si="7"/>
        <v>0</v>
      </c>
      <c r="G138" s="4">
        <f t="shared" si="7"/>
        <v>0</v>
      </c>
      <c r="H138" s="4">
        <f t="shared" si="7"/>
        <v>0</v>
      </c>
      <c r="I138" s="4">
        <f t="shared" si="7"/>
        <v>0</v>
      </c>
      <c r="J138" s="4">
        <f t="shared" si="7"/>
        <v>0</v>
      </c>
      <c r="K138" s="4">
        <f t="shared" si="7"/>
        <v>0</v>
      </c>
      <c r="L138" s="4">
        <f t="shared" si="7"/>
        <v>0</v>
      </c>
      <c r="M138" s="4">
        <f t="shared" si="7"/>
        <v>0</v>
      </c>
      <c r="N138" s="4">
        <f t="shared" si="7"/>
        <v>0</v>
      </c>
      <c r="O138" s="4">
        <f t="shared" si="7"/>
        <v>0</v>
      </c>
      <c r="P138" s="4">
        <f t="shared" si="7"/>
        <v>0</v>
      </c>
      <c r="Q138" s="4">
        <f t="shared" si="7"/>
        <v>0</v>
      </c>
      <c r="R138" s="4">
        <f t="shared" si="7"/>
        <v>0</v>
      </c>
      <c r="S138" s="4">
        <f t="shared" si="7"/>
        <v>0</v>
      </c>
      <c r="T138" s="4">
        <f t="shared" si="7"/>
        <v>0</v>
      </c>
      <c r="U138" s="4">
        <f t="shared" si="7"/>
        <v>0</v>
      </c>
      <c r="V138" s="4">
        <f t="shared" si="7"/>
        <v>0</v>
      </c>
      <c r="W138" s="4">
        <f t="shared" si="7"/>
        <v>0</v>
      </c>
      <c r="X138" s="4">
        <f t="shared" si="7"/>
        <v>0</v>
      </c>
      <c r="Y138" s="4">
        <f t="shared" si="7"/>
        <v>0</v>
      </c>
      <c r="Z138" s="4">
        <f t="shared" si="7"/>
        <v>0</v>
      </c>
      <c r="AA138" s="4">
        <f t="shared" si="7"/>
        <v>0</v>
      </c>
      <c r="AB138" s="4">
        <f t="shared" si="7"/>
        <v>0</v>
      </c>
      <c r="AC138" s="4">
        <f t="shared" si="7"/>
        <v>0</v>
      </c>
      <c r="AD138" s="4">
        <f t="shared" si="7"/>
        <v>0</v>
      </c>
      <c r="AE138" s="4">
        <f t="shared" si="7"/>
        <v>0</v>
      </c>
    </row>
    <row r="139" spans="1:31" s="4" customFormat="1">
      <c r="A139" s="3"/>
    </row>
    <row r="140" spans="1:31">
      <c r="A140" s="43" t="s">
        <v>226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</row>
    <row r="141" spans="1:31">
      <c r="A141" s="3" t="s">
        <v>222</v>
      </c>
    </row>
    <row r="142" spans="1:31">
      <c r="A142" s="3" t="s">
        <v>223</v>
      </c>
    </row>
  </sheetData>
  <mergeCells count="9">
    <mergeCell ref="A3:AD3"/>
    <mergeCell ref="A129:AD129"/>
    <mergeCell ref="A140:AD140"/>
    <mergeCell ref="A104:AD104"/>
    <mergeCell ref="A1:AD1"/>
    <mergeCell ref="A134:AD134"/>
    <mergeCell ref="A29:AD29"/>
    <mergeCell ref="A54:AD54"/>
    <mergeCell ref="A79:AD7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0E53-9BD2-46ED-BE9F-FFBD2189D1A2}">
  <sheetPr>
    <tabColor rgb="FFC00000"/>
  </sheetPr>
  <dimension ref="A1:AU265"/>
  <sheetViews>
    <sheetView topLeftCell="D26" workbookViewId="0">
      <selection activeCell="A85" sqref="A85"/>
    </sheetView>
  </sheetViews>
  <sheetFormatPr defaultRowHeight="15"/>
  <cols>
    <col min="1" max="1" width="60.140625" bestFit="1" customWidth="1"/>
    <col min="2" max="2" width="13.5703125" customWidth="1"/>
    <col min="3" max="3" width="12" bestFit="1" customWidth="1"/>
  </cols>
  <sheetData>
    <row r="1" spans="1:47">
      <c r="B1" s="4" t="s">
        <v>39</v>
      </c>
      <c r="C1" s="4"/>
      <c r="D1" s="4"/>
      <c r="E1" s="4"/>
      <c r="F1" s="4"/>
      <c r="G1" s="4"/>
      <c r="H1" s="4"/>
      <c r="AD1" t="s">
        <v>142</v>
      </c>
      <c r="AE1">
        <v>31.2</v>
      </c>
      <c r="AF1" s="15"/>
      <c r="AG1" s="16" t="s">
        <v>108</v>
      </c>
      <c r="AH1" s="16" t="s">
        <v>22</v>
      </c>
      <c r="AI1" s="16" t="s">
        <v>22</v>
      </c>
      <c r="AJ1" s="17" t="s">
        <v>23</v>
      </c>
      <c r="AK1" s="17"/>
      <c r="AL1" s="17"/>
      <c r="AM1" s="17"/>
      <c r="AN1" s="15" t="s">
        <v>104</v>
      </c>
      <c r="AO1" s="15"/>
      <c r="AP1" s="15"/>
      <c r="AQ1" s="15"/>
      <c r="AR1" s="16" t="s">
        <v>108</v>
      </c>
      <c r="AS1" s="16" t="s">
        <v>22</v>
      </c>
      <c r="AT1" s="16" t="s">
        <v>22</v>
      </c>
      <c r="AU1" s="17" t="s">
        <v>23</v>
      </c>
    </row>
    <row r="2" spans="1:47">
      <c r="B2" s="4" t="s">
        <v>101</v>
      </c>
      <c r="C2" s="4"/>
      <c r="D2" s="4"/>
      <c r="E2" s="4"/>
      <c r="F2" s="4"/>
      <c r="G2" s="4"/>
      <c r="H2" s="4"/>
      <c r="AD2" t="s">
        <v>143</v>
      </c>
      <c r="AE2">
        <v>520</v>
      </c>
      <c r="AF2" s="15"/>
      <c r="AG2" s="16" t="s">
        <v>107</v>
      </c>
      <c r="AH2" s="16" t="s">
        <v>30</v>
      </c>
      <c r="AI2" s="18" t="s">
        <v>31</v>
      </c>
      <c r="AJ2" s="17"/>
      <c r="AK2" s="16" t="s">
        <v>107</v>
      </c>
      <c r="AL2" s="18" t="s">
        <v>30</v>
      </c>
      <c r="AM2" s="18" t="s">
        <v>31</v>
      </c>
      <c r="AN2" s="15"/>
      <c r="AO2" s="15"/>
      <c r="AP2" s="15"/>
      <c r="AQ2" s="15"/>
      <c r="AR2" s="16" t="s">
        <v>107</v>
      </c>
      <c r="AS2" s="16" t="s">
        <v>30</v>
      </c>
      <c r="AT2" s="18" t="s">
        <v>31</v>
      </c>
      <c r="AU2" s="17"/>
    </row>
    <row r="3" spans="1:47">
      <c r="B3" s="4" t="s">
        <v>105</v>
      </c>
      <c r="C3" s="4"/>
      <c r="D3" s="4"/>
      <c r="E3" s="4"/>
      <c r="F3" s="4"/>
      <c r="G3" s="4"/>
      <c r="H3" s="4"/>
      <c r="AF3" s="15"/>
      <c r="AG3" s="16">
        <f>SQRT(AI3/520)</f>
        <v>0.13867504905630729</v>
      </c>
      <c r="AH3" s="16">
        <f>AI3*0.06</f>
        <v>0.6</v>
      </c>
      <c r="AI3" s="16">
        <v>10</v>
      </c>
      <c r="AJ3" s="17">
        <f>(1-1/((0.000000035)*AI3^1.7+1))</f>
        <v>1.7541522405739585E-6</v>
      </c>
      <c r="AK3" s="19">
        <v>1</v>
      </c>
      <c r="AL3" s="19">
        <v>18</v>
      </c>
      <c r="AM3" s="19">
        <v>300000</v>
      </c>
      <c r="AN3" s="17">
        <f>(1-73.7/1806.34)*(1-1/((0.000000035)*AM3^1.7+1))</f>
        <v>0.9459949868643166</v>
      </c>
      <c r="AO3" s="15"/>
      <c r="AP3" s="15"/>
      <c r="AQ3" s="15"/>
      <c r="AR3" s="16">
        <f>SQRT(AT3/520)</f>
        <v>0.13867504905630729</v>
      </c>
      <c r="AS3" s="16">
        <f>AT3*0.06</f>
        <v>0.6</v>
      </c>
      <c r="AT3" s="16">
        <v>10</v>
      </c>
      <c r="AU3" s="17">
        <f>(1-50/1000)*(1-1/((0.000000035)*AT3^1.7+1))</f>
        <v>1.6664446285452605E-6</v>
      </c>
    </row>
    <row r="4" spans="1:47">
      <c r="B4" s="4"/>
      <c r="C4" s="4"/>
      <c r="D4" s="4"/>
      <c r="E4" s="4"/>
      <c r="F4" s="4"/>
      <c r="G4" s="4"/>
      <c r="H4" s="4"/>
      <c r="AF4" s="15"/>
      <c r="AG4" s="16">
        <f t="shared" ref="AG4:AG66" si="0">SQRT(AI4/520)</f>
        <v>0.15191090506255001</v>
      </c>
      <c r="AH4" s="16">
        <f t="shared" ref="AH4:AH66" si="1">AI4*0.06</f>
        <v>0.72</v>
      </c>
      <c r="AI4" s="16">
        <v>12</v>
      </c>
      <c r="AJ4" s="17">
        <f t="shared" ref="AJ4:AJ67" si="2">(1-1/((0.000000035)*AI4^1.7+1))</f>
        <v>2.3915260949358697E-6</v>
      </c>
      <c r="AK4" s="19">
        <v>2</v>
      </c>
      <c r="AL4" s="19">
        <v>72</v>
      </c>
      <c r="AM4" s="19">
        <v>1200000</v>
      </c>
      <c r="AN4" s="17">
        <f t="shared" ref="AN4:AN32" si="3">(1-73.7/1806.34)*(1-1/((0.000000035)*AM4^1.7+1))</f>
        <v>0.95793260849144979</v>
      </c>
      <c r="AO4" s="15"/>
      <c r="AP4" s="15"/>
      <c r="AQ4" s="15"/>
      <c r="AR4" s="16">
        <f t="shared" ref="AR4:AR66" si="4">SQRT(AT4/520)</f>
        <v>0.15191090506255001</v>
      </c>
      <c r="AS4" s="16">
        <f t="shared" ref="AS4:AS66" si="5">AT4*0.06</f>
        <v>0.72</v>
      </c>
      <c r="AT4" s="16">
        <v>12</v>
      </c>
      <c r="AU4" s="17">
        <f t="shared" ref="AU4:AU66" si="6">(1-50/1000)*(1-1/((0.000000035)*AT4^1.7+1))</f>
        <v>2.2719497901890762E-6</v>
      </c>
    </row>
    <row r="5" spans="1:47">
      <c r="B5" s="4" t="s">
        <v>137</v>
      </c>
      <c r="C5" s="4"/>
      <c r="D5" s="4"/>
      <c r="E5" s="4"/>
      <c r="F5" s="4"/>
      <c r="G5" s="4"/>
      <c r="H5" s="4"/>
      <c r="AF5" s="15"/>
      <c r="AG5" s="16">
        <f t="shared" si="0"/>
        <v>0.16641005886756874</v>
      </c>
      <c r="AH5" s="16">
        <f t="shared" si="1"/>
        <v>0.86399999999999988</v>
      </c>
      <c r="AI5" s="16">
        <v>14.399999999999999</v>
      </c>
      <c r="AJ5" s="17">
        <f t="shared" si="2"/>
        <v>3.2604899424804046E-6</v>
      </c>
      <c r="AK5" s="19">
        <v>3</v>
      </c>
      <c r="AL5" s="19">
        <v>162</v>
      </c>
      <c r="AM5" s="19">
        <v>2700000</v>
      </c>
      <c r="AN5" s="17">
        <f t="shared" si="3"/>
        <v>0.95887983331129689</v>
      </c>
      <c r="AO5" s="15"/>
      <c r="AP5" s="15"/>
      <c r="AQ5" s="15"/>
      <c r="AR5" s="16">
        <f t="shared" si="4"/>
        <v>0.16641005886756874</v>
      </c>
      <c r="AS5" s="16">
        <f t="shared" si="5"/>
        <v>0.86399999999999988</v>
      </c>
      <c r="AT5" s="16">
        <v>14.399999999999999</v>
      </c>
      <c r="AU5" s="17">
        <f t="shared" si="6"/>
        <v>3.0974654453563844E-6</v>
      </c>
    </row>
    <row r="6" spans="1:47">
      <c r="B6" s="4" t="s">
        <v>134</v>
      </c>
      <c r="C6" s="4"/>
      <c r="D6" s="4"/>
      <c r="E6" s="4"/>
      <c r="F6" s="4"/>
      <c r="G6" s="4"/>
      <c r="H6" s="4"/>
      <c r="AF6" s="15"/>
      <c r="AG6" s="16">
        <f t="shared" si="0"/>
        <v>0.18229308607505998</v>
      </c>
      <c r="AH6" s="16">
        <f t="shared" si="1"/>
        <v>1.0367999999999997</v>
      </c>
      <c r="AI6" s="16">
        <v>17.279999999999998</v>
      </c>
      <c r="AJ6" s="17">
        <f t="shared" si="2"/>
        <v>4.4451914328336173E-6</v>
      </c>
      <c r="AK6" s="19">
        <v>4</v>
      </c>
      <c r="AL6" s="19">
        <v>288</v>
      </c>
      <c r="AM6" s="19">
        <v>4800000</v>
      </c>
      <c r="AN6" s="17">
        <f t="shared" si="3"/>
        <v>0.95907912794752426</v>
      </c>
      <c r="AO6" s="15"/>
      <c r="AP6" s="15"/>
      <c r="AQ6" s="15"/>
      <c r="AR6" s="16">
        <f t="shared" si="4"/>
        <v>0.18229308607505998</v>
      </c>
      <c r="AS6" s="16">
        <f t="shared" si="5"/>
        <v>1.0367999999999997</v>
      </c>
      <c r="AT6" s="16">
        <v>17.279999999999998</v>
      </c>
      <c r="AU6" s="17">
        <f t="shared" si="6"/>
        <v>4.2229318611919361E-6</v>
      </c>
    </row>
    <row r="7" spans="1:47">
      <c r="B7" s="4" t="s">
        <v>133</v>
      </c>
      <c r="C7" s="4"/>
      <c r="D7" s="4"/>
      <c r="E7" s="4"/>
      <c r="F7" s="4"/>
      <c r="G7" s="4"/>
      <c r="H7" s="4"/>
      <c r="AF7" s="15"/>
      <c r="AG7" s="16">
        <f t="shared" si="0"/>
        <v>0.19969207064108246</v>
      </c>
      <c r="AH7" s="16">
        <f t="shared" si="1"/>
        <v>1.2441599999999997</v>
      </c>
      <c r="AI7" s="16">
        <v>20.735999999999997</v>
      </c>
      <c r="AJ7" s="17">
        <f t="shared" si="2"/>
        <v>6.0603524983937618E-6</v>
      </c>
      <c r="AK7" s="19">
        <v>5</v>
      </c>
      <c r="AL7" s="19">
        <v>450</v>
      </c>
      <c r="AM7" s="19">
        <v>7500000</v>
      </c>
      <c r="AN7" s="17">
        <f t="shared" si="3"/>
        <v>0.95914300332931479</v>
      </c>
      <c r="AO7" s="15"/>
      <c r="AP7" s="15"/>
      <c r="AQ7" s="15"/>
      <c r="AR7" s="16">
        <f t="shared" si="4"/>
        <v>0.19969207064108246</v>
      </c>
      <c r="AS7" s="16">
        <f t="shared" si="5"/>
        <v>1.2441599999999997</v>
      </c>
      <c r="AT7" s="16">
        <v>20.735999999999997</v>
      </c>
      <c r="AU7" s="17">
        <f t="shared" si="6"/>
        <v>5.757334873474073E-6</v>
      </c>
    </row>
    <row r="8" spans="1:47">
      <c r="B8" s="4" t="s">
        <v>136</v>
      </c>
      <c r="C8" s="4"/>
      <c r="D8" s="4"/>
      <c r="E8" s="4"/>
      <c r="F8" s="4"/>
      <c r="G8" s="4"/>
      <c r="H8" s="4"/>
      <c r="AF8" s="15"/>
      <c r="AG8" s="16">
        <f t="shared" si="0"/>
        <v>0.21875170329007196</v>
      </c>
      <c r="AH8" s="16">
        <f t="shared" si="1"/>
        <v>1.4929919999999997</v>
      </c>
      <c r="AI8" s="16">
        <v>24.883199999999995</v>
      </c>
      <c r="AJ8" s="17">
        <f t="shared" si="2"/>
        <v>8.2623777634127649E-6</v>
      </c>
      <c r="AK8" s="19">
        <v>6</v>
      </c>
      <c r="AL8" s="19">
        <v>648</v>
      </c>
      <c r="AM8" s="19">
        <v>10800000</v>
      </c>
      <c r="AN8" s="17">
        <f t="shared" si="3"/>
        <v>0.95916899521023746</v>
      </c>
      <c r="AO8" s="15"/>
      <c r="AP8" s="15"/>
      <c r="AQ8" s="15"/>
      <c r="AR8" s="16">
        <f t="shared" si="4"/>
        <v>0.21875170329007196</v>
      </c>
      <c r="AS8" s="16">
        <f t="shared" si="5"/>
        <v>1.4929919999999997</v>
      </c>
      <c r="AT8" s="16">
        <v>24.883199999999995</v>
      </c>
      <c r="AU8" s="17">
        <f t="shared" si="6"/>
        <v>7.8492588752421256E-6</v>
      </c>
    </row>
    <row r="9" spans="1:47">
      <c r="AF9" s="15"/>
      <c r="AG9" s="16">
        <f t="shared" si="0"/>
        <v>0.23963048476929893</v>
      </c>
      <c r="AH9" s="16">
        <f t="shared" si="1"/>
        <v>1.7915903999999994</v>
      </c>
      <c r="AI9" s="16">
        <v>29.859839999999991</v>
      </c>
      <c r="AJ9" s="17">
        <f t="shared" si="2"/>
        <v>1.1264498509633292E-5</v>
      </c>
      <c r="AK9" s="19">
        <v>7</v>
      </c>
      <c r="AL9" s="19">
        <v>882</v>
      </c>
      <c r="AM9" s="19">
        <v>14700000</v>
      </c>
      <c r="AN9" s="17">
        <f t="shared" si="3"/>
        <v>0.9591813425337381</v>
      </c>
      <c r="AO9" s="15"/>
      <c r="AP9" s="15"/>
      <c r="AQ9" s="15"/>
      <c r="AR9" s="16">
        <f t="shared" si="4"/>
        <v>0.23963048476929893</v>
      </c>
      <c r="AS9" s="16">
        <f t="shared" si="5"/>
        <v>1.7915903999999994</v>
      </c>
      <c r="AT9" s="16">
        <v>29.859839999999991</v>
      </c>
      <c r="AU9" s="17">
        <f t="shared" si="6"/>
        <v>1.0701273584151627E-5</v>
      </c>
    </row>
    <row r="10" spans="1:47">
      <c r="AF10" s="15"/>
      <c r="AG10" s="16">
        <f t="shared" si="0"/>
        <v>0.26250204394808635</v>
      </c>
      <c r="AH10" s="16">
        <f t="shared" si="1"/>
        <v>2.1499084799999992</v>
      </c>
      <c r="AI10" s="16">
        <v>35.831807999999988</v>
      </c>
      <c r="AJ10" s="17">
        <f t="shared" si="2"/>
        <v>1.5357417912142957E-5</v>
      </c>
      <c r="AK10" s="19">
        <v>8</v>
      </c>
      <c r="AL10" s="19">
        <v>1152</v>
      </c>
      <c r="AM10" s="19">
        <v>19200000</v>
      </c>
      <c r="AN10" s="17">
        <f t="shared" si="3"/>
        <v>0.95918788268148214</v>
      </c>
      <c r="AO10" s="15"/>
      <c r="AP10" s="15"/>
      <c r="AQ10" s="15"/>
      <c r="AR10" s="16">
        <f t="shared" si="4"/>
        <v>0.26250204394808635</v>
      </c>
      <c r="AS10" s="16">
        <f t="shared" si="5"/>
        <v>2.1499084799999992</v>
      </c>
      <c r="AT10" s="16">
        <v>35.831807999999988</v>
      </c>
      <c r="AU10" s="17">
        <f t="shared" si="6"/>
        <v>1.4589547016535808E-5</v>
      </c>
    </row>
    <row r="11" spans="1:47">
      <c r="A11" s="4" t="s">
        <v>0</v>
      </c>
      <c r="B11" s="1">
        <v>3.0750310000000002E-4</v>
      </c>
      <c r="C11" s="1">
        <v>8.1866559999999998E-4</v>
      </c>
      <c r="D11" s="1">
        <v>1.0229130000000001E-3</v>
      </c>
      <c r="E11" s="1">
        <v>1.2281239999999999E-3</v>
      </c>
      <c r="F11" s="1">
        <v>2.6639340000000002E-3</v>
      </c>
      <c r="G11" s="1">
        <v>4.4120660000000001E-3</v>
      </c>
      <c r="H11" s="1">
        <v>5.8509549999999997E-3</v>
      </c>
      <c r="I11" s="1">
        <v>1.0589080000000001E-2</v>
      </c>
      <c r="J11" s="1">
        <v>1.510015E-2</v>
      </c>
      <c r="K11" s="1">
        <v>2.2741299999999999E-2</v>
      </c>
      <c r="L11" s="1">
        <v>3.0240690000000001E-2</v>
      </c>
      <c r="M11" s="1">
        <v>4.4337000000000001E-2</v>
      </c>
      <c r="N11" s="1">
        <v>6.1155149999999998E-2</v>
      </c>
      <c r="O11" s="1">
        <v>7.9855739999999995E-2</v>
      </c>
      <c r="P11" s="1">
        <v>0.10435410000000001</v>
      </c>
      <c r="Q11" s="1">
        <v>0.1233133</v>
      </c>
      <c r="R11" s="1">
        <v>0.16488639999999999</v>
      </c>
      <c r="S11" s="1">
        <v>0.1709464</v>
      </c>
      <c r="T11" s="1">
        <v>0.15106649999999999</v>
      </c>
      <c r="U11" s="1">
        <v>0.12604080000000001</v>
      </c>
      <c r="V11" s="1">
        <v>0.10796650000000001</v>
      </c>
      <c r="W11" s="1">
        <v>9.2770450000000004E-2</v>
      </c>
      <c r="X11" s="1">
        <v>8.8269829999999994E-2</v>
      </c>
      <c r="Y11" s="1">
        <v>7.5545000000000001E-2</v>
      </c>
      <c r="Z11" s="1">
        <v>6.2575080000000005E-2</v>
      </c>
      <c r="AA11" s="1">
        <v>4.3343310000000003E-2</v>
      </c>
      <c r="AB11" s="1">
        <v>3.3984420000000001E-2</v>
      </c>
      <c r="AC11" s="1">
        <v>1.8989530000000001E-2</v>
      </c>
      <c r="AD11" s="1">
        <v>1.432261E-2</v>
      </c>
      <c r="AE11" s="1">
        <v>8.9960419999999992E-3</v>
      </c>
      <c r="AF11" s="15"/>
      <c r="AG11" s="16">
        <f t="shared" si="0"/>
        <v>0.28755658172315873</v>
      </c>
      <c r="AH11" s="16">
        <f t="shared" si="1"/>
        <v>2.5798901759999988</v>
      </c>
      <c r="AI11" s="16">
        <v>42.998169599999983</v>
      </c>
      <c r="AJ11" s="17">
        <f t="shared" si="2"/>
        <v>2.0937455313951858E-5</v>
      </c>
      <c r="AK11" s="19">
        <v>9</v>
      </c>
      <c r="AL11" s="19">
        <v>1458</v>
      </c>
      <c r="AM11" s="19">
        <v>24300000</v>
      </c>
      <c r="AN11" s="17">
        <f t="shared" si="3"/>
        <v>0.95919163863833556</v>
      </c>
      <c r="AO11" s="15"/>
      <c r="AP11" s="15"/>
      <c r="AQ11" s="15"/>
      <c r="AR11" s="16">
        <f t="shared" si="4"/>
        <v>0.28755658172315873</v>
      </c>
      <c r="AS11" s="16">
        <f t="shared" si="5"/>
        <v>2.5798901759999988</v>
      </c>
      <c r="AT11" s="16">
        <v>42.998169599999983</v>
      </c>
      <c r="AU11" s="17">
        <f t="shared" si="6"/>
        <v>1.9890582548254265E-5</v>
      </c>
    </row>
    <row r="12" spans="1:47">
      <c r="A12" s="4" t="s">
        <v>1</v>
      </c>
      <c r="B12" s="1">
        <v>6.1500620000000004E-4</v>
      </c>
      <c r="C12" s="1">
        <v>9.2099879999999997E-4</v>
      </c>
      <c r="D12" s="1">
        <v>6.1374800000000001E-4</v>
      </c>
      <c r="E12" s="1">
        <v>1.6374989999999999E-3</v>
      </c>
      <c r="F12" s="1">
        <v>1.639344E-3</v>
      </c>
      <c r="G12" s="1">
        <v>2.8729739999999999E-3</v>
      </c>
      <c r="H12" s="1">
        <v>3.490043E-3</v>
      </c>
      <c r="I12" s="1">
        <v>4.4206849999999997E-3</v>
      </c>
      <c r="J12" s="1">
        <v>1.201849E-2</v>
      </c>
      <c r="K12" s="1">
        <v>3.0356040000000001E-2</v>
      </c>
      <c r="L12" s="1">
        <v>6.9635879999999997E-2</v>
      </c>
      <c r="M12" s="1">
        <v>0.1221068</v>
      </c>
      <c r="N12" s="1">
        <v>0.166375</v>
      </c>
      <c r="O12" s="1">
        <v>0.1893869</v>
      </c>
      <c r="P12" s="1">
        <v>0.23073740000000001</v>
      </c>
      <c r="Q12" s="1">
        <v>0.2362466</v>
      </c>
      <c r="R12" s="1">
        <v>0.2257596</v>
      </c>
      <c r="S12" s="1">
        <v>0.18451029999999999</v>
      </c>
      <c r="T12" s="1">
        <v>0.13946990000000001</v>
      </c>
      <c r="U12" s="1">
        <v>9.7002500000000005E-2</v>
      </c>
      <c r="V12" s="1">
        <v>8.2914050000000003E-2</v>
      </c>
      <c r="W12" s="1">
        <v>8.1688650000000002E-2</v>
      </c>
      <c r="X12" s="1">
        <v>5.7423420000000003E-2</v>
      </c>
      <c r="Y12" s="1">
        <v>4.5866610000000002E-2</v>
      </c>
      <c r="Z12" s="1">
        <v>3.8658949999999997E-2</v>
      </c>
      <c r="AA12" s="1">
        <v>3.1371240000000002E-2</v>
      </c>
      <c r="AB12" s="1">
        <v>2.1677769999999999E-2</v>
      </c>
      <c r="AC12" s="1">
        <v>1.6342499999999999E-2</v>
      </c>
      <c r="AD12" s="1">
        <v>7.0439070000000003E-3</v>
      </c>
      <c r="AE12" s="1">
        <v>1.3194190000000001E-3</v>
      </c>
      <c r="AF12" s="15"/>
      <c r="AG12" s="16">
        <f t="shared" si="0"/>
        <v>0.31500245273770361</v>
      </c>
      <c r="AH12" s="16">
        <f t="shared" si="1"/>
        <v>3.0958682111999987</v>
      </c>
      <c r="AI12" s="16">
        <v>51.597803519999978</v>
      </c>
      <c r="AJ12" s="17">
        <f t="shared" si="2"/>
        <v>2.8544912218819718E-5</v>
      </c>
      <c r="AK12" s="19">
        <v>10</v>
      </c>
      <c r="AL12" s="19">
        <v>1800</v>
      </c>
      <c r="AM12" s="19">
        <v>30000000</v>
      </c>
      <c r="AN12" s="17">
        <f t="shared" si="3"/>
        <v>0.95919393474989378</v>
      </c>
      <c r="AO12" s="15"/>
      <c r="AP12" s="15"/>
      <c r="AQ12" s="15"/>
      <c r="AR12" s="16">
        <f t="shared" si="4"/>
        <v>0.31500245273770361</v>
      </c>
      <c r="AS12" s="16">
        <f t="shared" si="5"/>
        <v>3.0958682111999987</v>
      </c>
      <c r="AT12" s="16">
        <v>51.597803519999978</v>
      </c>
      <c r="AU12" s="17">
        <f t="shared" si="6"/>
        <v>2.7117666607878731E-5</v>
      </c>
    </row>
    <row r="13" spans="1:47">
      <c r="A13" s="4" t="s">
        <v>2</v>
      </c>
      <c r="B13" s="1">
        <v>4.1000409999999998E-4</v>
      </c>
      <c r="C13" s="1">
        <v>5.1166600000000003E-4</v>
      </c>
      <c r="D13" s="1">
        <v>1.0229129999999999E-4</v>
      </c>
      <c r="E13" s="1">
        <v>9.21093E-4</v>
      </c>
      <c r="F13" s="1">
        <v>7.172131E-4</v>
      </c>
      <c r="G13" s="1">
        <v>1.846912E-3</v>
      </c>
      <c r="H13" s="1">
        <v>5.7483059999999999E-3</v>
      </c>
      <c r="I13" s="1">
        <v>1.192557E-2</v>
      </c>
      <c r="J13" s="1">
        <v>2.9892140000000001E-2</v>
      </c>
      <c r="K13" s="1">
        <v>9.3434859999999995E-2</v>
      </c>
      <c r="L13" s="1">
        <v>0.13721459999999999</v>
      </c>
      <c r="M13" s="1">
        <v>0.15656829999999999</v>
      </c>
      <c r="N13" s="1">
        <v>0.16555130000000001</v>
      </c>
      <c r="O13" s="1">
        <v>0.1443586</v>
      </c>
      <c r="P13" s="1">
        <v>0.1176957</v>
      </c>
      <c r="Q13" s="1">
        <v>0.10328</v>
      </c>
      <c r="R13" s="1">
        <v>6.636939E-2</v>
      </c>
      <c r="S13" s="1">
        <v>4.369435E-2</v>
      </c>
      <c r="T13" s="1">
        <v>4.3176640000000002E-2</v>
      </c>
      <c r="U13" s="1">
        <v>2.1128230000000001E-2</v>
      </c>
      <c r="V13" s="1">
        <v>1.9916139999999999E-2</v>
      </c>
      <c r="W13" s="1">
        <v>1.3720319999999999E-2</v>
      </c>
      <c r="X13" s="1">
        <v>4.4828689999999996E-3</v>
      </c>
      <c r="Y13" s="1">
        <v>3.9930929999999996E-3</v>
      </c>
      <c r="Z13" s="1">
        <v>3.1669760000000002E-3</v>
      </c>
      <c r="AA13" s="1">
        <v>2.7713109999999998E-3</v>
      </c>
      <c r="AB13" s="1">
        <v>2.5968160000000001E-3</v>
      </c>
      <c r="AC13" s="1">
        <v>1.15088E-3</v>
      </c>
      <c r="AD13" s="1">
        <v>0</v>
      </c>
      <c r="AE13" s="1">
        <v>0</v>
      </c>
      <c r="AF13" s="15"/>
      <c r="AG13" s="16">
        <f t="shared" si="0"/>
        <v>0.34506789806779042</v>
      </c>
      <c r="AH13" s="16">
        <f t="shared" si="1"/>
        <v>3.715041853439998</v>
      </c>
      <c r="AI13" s="16">
        <v>61.917364223999968</v>
      </c>
      <c r="AJ13" s="17">
        <f t="shared" si="2"/>
        <v>3.8916370164954195E-5</v>
      </c>
      <c r="AK13" s="19">
        <v>11</v>
      </c>
      <c r="AL13" s="19">
        <v>2178</v>
      </c>
      <c r="AM13" s="19">
        <v>36300000</v>
      </c>
      <c r="AN13" s="17">
        <f t="shared" si="3"/>
        <v>0.95919541004780229</v>
      </c>
      <c r="AO13" s="15"/>
      <c r="AP13" s="15"/>
      <c r="AQ13" s="15"/>
      <c r="AR13" s="16">
        <f t="shared" si="4"/>
        <v>0.34506789806779042</v>
      </c>
      <c r="AS13" s="16">
        <f t="shared" si="5"/>
        <v>3.715041853439998</v>
      </c>
      <c r="AT13" s="16">
        <v>61.917364223999968</v>
      </c>
      <c r="AU13" s="17">
        <f t="shared" si="6"/>
        <v>3.6970551656706481E-5</v>
      </c>
    </row>
    <row r="14" spans="1:47">
      <c r="A14" s="4" t="s">
        <v>3</v>
      </c>
      <c r="B14" s="1">
        <v>6.1500620000000004E-4</v>
      </c>
      <c r="C14" s="1">
        <v>6.1399920000000001E-4</v>
      </c>
      <c r="D14" s="1">
        <v>5.1145659999999996E-4</v>
      </c>
      <c r="E14" s="1">
        <v>7.1640569999999995E-4</v>
      </c>
      <c r="F14" s="1">
        <v>1.0245899999999999E-3</v>
      </c>
      <c r="G14" s="1">
        <v>1.128668E-3</v>
      </c>
      <c r="H14" s="1">
        <v>3.3873950000000001E-3</v>
      </c>
      <c r="I14" s="1">
        <v>6.4768170000000002E-3</v>
      </c>
      <c r="J14" s="1">
        <v>9.347714E-3</v>
      </c>
      <c r="K14" s="1">
        <v>1.0290179999999999E-2</v>
      </c>
      <c r="L14" s="1">
        <v>1.944044E-2</v>
      </c>
      <c r="M14" s="1">
        <v>2.9112229999999999E-2</v>
      </c>
      <c r="N14" s="1">
        <v>3.1504169999999998E-2</v>
      </c>
      <c r="O14" s="1">
        <v>3.7815559999999998E-2</v>
      </c>
      <c r="P14" s="1">
        <v>3.050988E-2</v>
      </c>
      <c r="Q14" s="1">
        <v>3.2177699999999997E-2</v>
      </c>
      <c r="R14" s="1">
        <v>3.1525459999999998E-2</v>
      </c>
      <c r="S14" s="1">
        <v>2.5367569999999999E-2</v>
      </c>
      <c r="T14" s="1">
        <v>2.9612759999999998E-2</v>
      </c>
      <c r="U14" s="1">
        <v>2.4771020000000001E-2</v>
      </c>
      <c r="V14" s="1">
        <v>1.9392030000000001E-2</v>
      </c>
      <c r="W14" s="1">
        <v>1.6253299999999998E-2</v>
      </c>
      <c r="X14" s="1">
        <v>1.451596E-2</v>
      </c>
      <c r="Y14" s="1">
        <v>1.273473E-2</v>
      </c>
      <c r="Z14" s="1">
        <v>8.9548979999999993E-3</v>
      </c>
      <c r="AA14" s="1">
        <v>5.8751799999999998E-3</v>
      </c>
      <c r="AB14" s="1">
        <v>3.612961E-3</v>
      </c>
      <c r="AC14" s="1">
        <v>1.15088E-3</v>
      </c>
      <c r="AD14" s="1">
        <v>4.6959379999999998E-4</v>
      </c>
      <c r="AE14" s="1">
        <v>0</v>
      </c>
      <c r="AF14" s="15"/>
      <c r="AG14" s="16">
        <f t="shared" si="0"/>
        <v>0.37800294328524431</v>
      </c>
      <c r="AH14" s="16">
        <f t="shared" si="1"/>
        <v>4.458050224127998</v>
      </c>
      <c r="AI14" s="16">
        <v>74.300837068799964</v>
      </c>
      <c r="AJ14" s="17">
        <f t="shared" si="2"/>
        <v>5.3055975368754282E-5</v>
      </c>
      <c r="AK14" s="19">
        <v>12</v>
      </c>
      <c r="AL14" s="19">
        <v>2592</v>
      </c>
      <c r="AM14" s="19">
        <v>43200000</v>
      </c>
      <c r="AN14" s="17">
        <f t="shared" si="3"/>
        <v>0.95919639722127159</v>
      </c>
      <c r="AO14" s="15"/>
      <c r="AP14" s="15"/>
      <c r="AQ14" s="15"/>
      <c r="AR14" s="16">
        <f t="shared" si="4"/>
        <v>0.37800294328524431</v>
      </c>
      <c r="AS14" s="16">
        <f t="shared" si="5"/>
        <v>4.458050224127998</v>
      </c>
      <c r="AT14" s="16">
        <v>74.300837068799964</v>
      </c>
      <c r="AU14" s="17">
        <f t="shared" si="6"/>
        <v>5.0403176600316563E-5</v>
      </c>
    </row>
    <row r="15" spans="1:47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5"/>
      <c r="AG15" s="16">
        <f t="shared" si="0"/>
        <v>0.41408147768134851</v>
      </c>
      <c r="AH15" s="16">
        <f t="shared" si="1"/>
        <v>5.3496602689535973</v>
      </c>
      <c r="AI15" s="16">
        <v>89.16100448255996</v>
      </c>
      <c r="AJ15" s="17">
        <f t="shared" si="2"/>
        <v>7.2332595472679451E-5</v>
      </c>
      <c r="AK15" s="19">
        <v>13</v>
      </c>
      <c r="AL15" s="19">
        <v>3042</v>
      </c>
      <c r="AM15" s="19">
        <v>50700000</v>
      </c>
      <c r="AN15" s="17">
        <f t="shared" si="3"/>
        <v>0.95919708044136831</v>
      </c>
      <c r="AO15" s="15"/>
      <c r="AP15" s="15"/>
      <c r="AQ15" s="15"/>
      <c r="AR15" s="16">
        <f t="shared" si="4"/>
        <v>0.41408147768134851</v>
      </c>
      <c r="AS15" s="16">
        <f t="shared" si="5"/>
        <v>5.3496602689535973</v>
      </c>
      <c r="AT15" s="16">
        <v>89.16100448255996</v>
      </c>
      <c r="AU15" s="17">
        <f t="shared" si="6"/>
        <v>6.8715965699045478E-5</v>
      </c>
    </row>
    <row r="16" spans="1:47">
      <c r="A16" s="4" t="s">
        <v>4</v>
      </c>
      <c r="B16" s="1">
        <v>6.1500620000000004E-4</v>
      </c>
      <c r="C16" s="1">
        <v>1.1256650000000001E-3</v>
      </c>
      <c r="D16" s="1">
        <v>2.864157E-3</v>
      </c>
      <c r="E16" s="1">
        <v>5.1171840000000003E-3</v>
      </c>
      <c r="F16" s="1">
        <v>8.8114749999999992E-3</v>
      </c>
      <c r="G16" s="1">
        <v>1.292838E-2</v>
      </c>
      <c r="H16" s="1">
        <v>2.0324370000000001E-2</v>
      </c>
      <c r="I16" s="1">
        <v>2.858024E-2</v>
      </c>
      <c r="J16" s="1">
        <v>3.9548020000000003E-2</v>
      </c>
      <c r="K16" s="1">
        <v>5.0319000000000003E-2</v>
      </c>
      <c r="L16" s="1">
        <v>7.1590210000000001E-2</v>
      </c>
      <c r="M16" s="1">
        <v>9.484621E-2</v>
      </c>
      <c r="N16" s="1">
        <v>0.1216926</v>
      </c>
      <c r="O16" s="1">
        <v>0.1655848</v>
      </c>
      <c r="P16" s="1">
        <v>0.2208088</v>
      </c>
      <c r="Q16" s="1">
        <v>0.28119159999999999</v>
      </c>
      <c r="R16" s="1">
        <v>0.36409829999999999</v>
      </c>
      <c r="S16" s="1">
        <v>0.47038720000000001</v>
      </c>
      <c r="T16" s="1">
        <v>0.56802649999999999</v>
      </c>
      <c r="U16" s="1">
        <v>0.68328480000000003</v>
      </c>
      <c r="V16" s="1">
        <v>0.73930819999999997</v>
      </c>
      <c r="W16" s="1">
        <v>0.78300789999999998</v>
      </c>
      <c r="X16" s="1">
        <v>0.82804999999999995</v>
      </c>
      <c r="Y16" s="1">
        <v>0.85678829999999995</v>
      </c>
      <c r="Z16" s="1">
        <v>0.88249429999999995</v>
      </c>
      <c r="AA16" s="1">
        <v>0.9146436</v>
      </c>
      <c r="AB16" s="1">
        <v>0.93722479999999997</v>
      </c>
      <c r="AC16" s="1">
        <v>0.96225110000000003</v>
      </c>
      <c r="AD16" s="1">
        <v>0.97804650000000004</v>
      </c>
      <c r="AE16" s="1">
        <v>0.98968449999999997</v>
      </c>
      <c r="AF16" s="15"/>
      <c r="AG16" s="16">
        <f t="shared" si="0"/>
        <v>0.45360353194229319</v>
      </c>
      <c r="AH16" s="16">
        <f t="shared" si="1"/>
        <v>6.4195923227443172</v>
      </c>
      <c r="AI16" s="16">
        <v>106.99320537907195</v>
      </c>
      <c r="AJ16" s="17">
        <f t="shared" si="2"/>
        <v>9.8612223908722818E-5</v>
      </c>
      <c r="AK16" s="19">
        <v>14</v>
      </c>
      <c r="AL16" s="19">
        <v>3528</v>
      </c>
      <c r="AM16" s="19">
        <v>58800000</v>
      </c>
      <c r="AN16" s="17">
        <f t="shared" si="3"/>
        <v>0.95919756696464742</v>
      </c>
      <c r="AO16" s="15"/>
      <c r="AP16" s="15"/>
      <c r="AQ16" s="15"/>
      <c r="AR16" s="16">
        <f t="shared" si="4"/>
        <v>0.45360353194229319</v>
      </c>
      <c r="AS16" s="16">
        <f t="shared" si="5"/>
        <v>6.4195923227443172</v>
      </c>
      <c r="AT16" s="16">
        <v>106.99320537907195</v>
      </c>
      <c r="AU16" s="17">
        <f t="shared" si="6"/>
        <v>9.3681612713286669E-5</v>
      </c>
    </row>
    <row r="17" spans="1:47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5"/>
      <c r="AG17" s="16">
        <f t="shared" si="0"/>
        <v>0.4968977732176183</v>
      </c>
      <c r="AH17" s="16">
        <f t="shared" si="1"/>
        <v>7.7035107872931805</v>
      </c>
      <c r="AI17" s="16">
        <v>128.39184645488635</v>
      </c>
      <c r="AJ17" s="17">
        <f t="shared" si="2"/>
        <v>1.3443839237692323E-4</v>
      </c>
      <c r="AK17" s="19">
        <v>15</v>
      </c>
      <c r="AL17" s="19">
        <v>4050</v>
      </c>
      <c r="AM17" s="19">
        <v>67500000</v>
      </c>
      <c r="AN17" s="17">
        <f t="shared" si="3"/>
        <v>0.95919792197325948</v>
      </c>
      <c r="AO17" s="15"/>
      <c r="AP17" s="15"/>
      <c r="AQ17" s="15"/>
      <c r="AR17" s="16">
        <f t="shared" si="4"/>
        <v>0.4968977732176183</v>
      </c>
      <c r="AS17" s="16">
        <f t="shared" si="5"/>
        <v>7.7035107872931805</v>
      </c>
      <c r="AT17" s="16">
        <v>128.39184645488635</v>
      </c>
      <c r="AU17" s="17">
        <f t="shared" si="6"/>
        <v>1.2771647275807707E-4</v>
      </c>
    </row>
    <row r="18" spans="1:47">
      <c r="A18" s="7" t="s">
        <v>16</v>
      </c>
      <c r="B18" s="1">
        <f>SUM(B11:B17)</f>
        <v>2.5625258000000002E-3</v>
      </c>
      <c r="C18" s="1">
        <f t="shared" ref="C18:AE18" si="7">SUM(C11:C17)</f>
        <v>3.9909946000000005E-3</v>
      </c>
      <c r="D18" s="1">
        <f t="shared" si="7"/>
        <v>5.1145658999999996E-3</v>
      </c>
      <c r="E18" s="1">
        <f t="shared" si="7"/>
        <v>9.6203056999999998E-3</v>
      </c>
      <c r="F18" s="1">
        <f t="shared" si="7"/>
        <v>1.48565561E-2</v>
      </c>
      <c r="G18" s="1">
        <f t="shared" si="7"/>
        <v>2.3188999999999998E-2</v>
      </c>
      <c r="H18" s="1">
        <f t="shared" si="7"/>
        <v>3.8801069000000001E-2</v>
      </c>
      <c r="I18" s="1">
        <f t="shared" si="7"/>
        <v>6.1992392E-2</v>
      </c>
      <c r="J18" s="1">
        <f t="shared" si="7"/>
        <v>0.10590651399999999</v>
      </c>
      <c r="K18" s="1">
        <f t="shared" si="7"/>
        <v>0.20714138000000001</v>
      </c>
      <c r="L18" s="1">
        <f t="shared" si="7"/>
        <v>0.32812181999999995</v>
      </c>
      <c r="M18" s="1">
        <f t="shared" si="7"/>
        <v>0.44697054000000003</v>
      </c>
      <c r="N18" s="1">
        <f t="shared" si="7"/>
        <v>0.54627822000000004</v>
      </c>
      <c r="O18" s="1">
        <f t="shared" si="7"/>
        <v>0.61700159999999993</v>
      </c>
      <c r="P18" s="1">
        <f t="shared" si="7"/>
        <v>0.70410587999999996</v>
      </c>
      <c r="Q18" s="1">
        <f t="shared" si="7"/>
        <v>0.77620919999999993</v>
      </c>
      <c r="R18" s="1">
        <f t="shared" si="7"/>
        <v>0.85263915000000001</v>
      </c>
      <c r="S18" s="1">
        <f t="shared" si="7"/>
        <v>0.89490581999999996</v>
      </c>
      <c r="T18" s="1">
        <f t="shared" si="7"/>
        <v>0.93135230000000002</v>
      </c>
      <c r="U18" s="1">
        <f t="shared" si="7"/>
        <v>0.95222735000000003</v>
      </c>
      <c r="V18" s="1">
        <f t="shared" si="7"/>
        <v>0.96949691999999998</v>
      </c>
      <c r="W18" s="1">
        <f t="shared" si="7"/>
        <v>0.98744061999999999</v>
      </c>
      <c r="X18" s="1">
        <f t="shared" si="7"/>
        <v>0.99274207899999989</v>
      </c>
      <c r="Y18" s="1">
        <f t="shared" si="7"/>
        <v>0.99492773299999993</v>
      </c>
      <c r="Z18" s="1">
        <f t="shared" si="7"/>
        <v>0.99585020399999991</v>
      </c>
      <c r="AA18" s="1">
        <f t="shared" si="7"/>
        <v>0.99800464099999997</v>
      </c>
      <c r="AB18" s="1">
        <f t="shared" si="7"/>
        <v>0.99909676699999994</v>
      </c>
      <c r="AC18" s="1">
        <f t="shared" si="7"/>
        <v>0.99988489000000003</v>
      </c>
      <c r="AD18" s="1">
        <f t="shared" si="7"/>
        <v>0.99988261080000007</v>
      </c>
      <c r="AE18" s="1">
        <f t="shared" si="7"/>
        <v>0.99999996099999999</v>
      </c>
      <c r="AF18" s="15"/>
      <c r="AG18" s="16">
        <f t="shared" si="0"/>
        <v>0.54432423833075183</v>
      </c>
      <c r="AH18" s="16">
        <f t="shared" si="1"/>
        <v>9.2442129447518155</v>
      </c>
      <c r="AI18" s="16">
        <v>154.07021574586361</v>
      </c>
      <c r="AJ18" s="17">
        <f t="shared" si="2"/>
        <v>1.832779483662561E-4</v>
      </c>
      <c r="AK18" s="19">
        <v>16</v>
      </c>
      <c r="AL18" s="19">
        <v>4608</v>
      </c>
      <c r="AM18" s="19">
        <v>76800000</v>
      </c>
      <c r="AN18" s="17">
        <f t="shared" si="3"/>
        <v>0.95919818654492572</v>
      </c>
      <c r="AO18" s="15"/>
      <c r="AP18" s="15"/>
      <c r="AQ18" s="15"/>
      <c r="AR18" s="16">
        <f t="shared" si="4"/>
        <v>0.54432423833075183</v>
      </c>
      <c r="AS18" s="16">
        <f t="shared" si="5"/>
        <v>9.2442129447518155</v>
      </c>
      <c r="AT18" s="16">
        <v>154.07021574586361</v>
      </c>
      <c r="AU18" s="17">
        <f t="shared" si="6"/>
        <v>1.741140509479433E-4</v>
      </c>
    </row>
    <row r="19" spans="1:47">
      <c r="A19" s="3" t="s">
        <v>17</v>
      </c>
      <c r="B19" s="1">
        <f>SUM(B12:B13)</f>
        <v>1.0250102999999999E-3</v>
      </c>
      <c r="C19" s="1">
        <f t="shared" ref="C19:AE19" si="8">SUM(C12:C13)</f>
        <v>1.4326648E-3</v>
      </c>
      <c r="D19" s="1">
        <f t="shared" si="8"/>
        <v>7.1603930000000001E-4</v>
      </c>
      <c r="E19" s="1">
        <f t="shared" si="8"/>
        <v>2.5585920000000002E-3</v>
      </c>
      <c r="F19" s="1">
        <f t="shared" si="8"/>
        <v>2.3565571E-3</v>
      </c>
      <c r="G19" s="1">
        <f t="shared" si="8"/>
        <v>4.7198859999999995E-3</v>
      </c>
      <c r="H19" s="1">
        <f t="shared" si="8"/>
        <v>9.2383489999999999E-3</v>
      </c>
      <c r="I19" s="1">
        <f t="shared" si="8"/>
        <v>1.6346255000000001E-2</v>
      </c>
      <c r="J19" s="1">
        <f t="shared" si="8"/>
        <v>4.1910630000000004E-2</v>
      </c>
      <c r="K19" s="1">
        <f t="shared" si="8"/>
        <v>0.1237909</v>
      </c>
      <c r="L19" s="1">
        <f t="shared" si="8"/>
        <v>0.20685048</v>
      </c>
      <c r="M19" s="1">
        <f t="shared" si="8"/>
        <v>0.27867510000000001</v>
      </c>
      <c r="N19" s="1">
        <f t="shared" si="8"/>
        <v>0.33192630000000001</v>
      </c>
      <c r="O19" s="1">
        <f t="shared" si="8"/>
        <v>0.33374550000000003</v>
      </c>
      <c r="P19" s="1">
        <f t="shared" si="8"/>
        <v>0.3484331</v>
      </c>
      <c r="Q19" s="1">
        <f t="shared" si="8"/>
        <v>0.33952660000000001</v>
      </c>
      <c r="R19" s="1">
        <f t="shared" si="8"/>
        <v>0.29212899000000003</v>
      </c>
      <c r="S19" s="1">
        <f t="shared" si="8"/>
        <v>0.22820464999999998</v>
      </c>
      <c r="T19" s="1">
        <f t="shared" si="8"/>
        <v>0.18264654000000002</v>
      </c>
      <c r="U19" s="1">
        <f t="shared" si="8"/>
        <v>0.11813073</v>
      </c>
      <c r="V19" s="1">
        <f t="shared" si="8"/>
        <v>0.10283019</v>
      </c>
      <c r="W19" s="1">
        <f t="shared" si="8"/>
        <v>9.5408969999999996E-2</v>
      </c>
      <c r="X19" s="1">
        <f t="shared" si="8"/>
        <v>6.1906289000000003E-2</v>
      </c>
      <c r="Y19" s="1">
        <f t="shared" si="8"/>
        <v>4.9859703000000005E-2</v>
      </c>
      <c r="Z19" s="1">
        <f t="shared" si="8"/>
        <v>4.1825925999999999E-2</v>
      </c>
      <c r="AA19" s="1">
        <f t="shared" si="8"/>
        <v>3.4142551E-2</v>
      </c>
      <c r="AB19" s="1">
        <f t="shared" si="8"/>
        <v>2.4274586000000001E-2</v>
      </c>
      <c r="AC19" s="1">
        <f t="shared" si="8"/>
        <v>1.7493379999999999E-2</v>
      </c>
      <c r="AD19" s="1">
        <f t="shared" si="8"/>
        <v>7.0439070000000003E-3</v>
      </c>
      <c r="AE19" s="1">
        <f t="shared" si="8"/>
        <v>1.3194190000000001E-3</v>
      </c>
      <c r="AF19" s="15"/>
      <c r="AG19" s="16">
        <f t="shared" si="0"/>
        <v>0.59627732786114185</v>
      </c>
      <c r="AH19" s="16">
        <f t="shared" si="1"/>
        <v>11.093055533702179</v>
      </c>
      <c r="AI19" s="16">
        <v>184.88425889503631</v>
      </c>
      <c r="AJ19" s="17">
        <f t="shared" si="2"/>
        <v>2.4985578674219244E-4</v>
      </c>
      <c r="AK19" s="19">
        <v>17</v>
      </c>
      <c r="AL19" s="19">
        <v>5202</v>
      </c>
      <c r="AM19" s="19">
        <v>86700000</v>
      </c>
      <c r="AN19" s="17">
        <f t="shared" si="3"/>
        <v>0.95919838739090979</v>
      </c>
      <c r="AO19" s="15"/>
      <c r="AP19" s="15"/>
      <c r="AQ19" s="15"/>
      <c r="AR19" s="16">
        <f t="shared" si="4"/>
        <v>0.59627732786114185</v>
      </c>
      <c r="AS19" s="16">
        <f t="shared" si="5"/>
        <v>11.093055533702179</v>
      </c>
      <c r="AT19" s="16">
        <v>184.88425889503631</v>
      </c>
      <c r="AU19" s="17">
        <f t="shared" si="6"/>
        <v>2.3736299740508281E-4</v>
      </c>
    </row>
    <row r="20" spans="1:47">
      <c r="A20" s="3" t="s">
        <v>18</v>
      </c>
      <c r="B20" s="1">
        <f>B19/B18</f>
        <v>0.39999999219520044</v>
      </c>
      <c r="C20" s="1">
        <f t="shared" ref="C20:AE20" si="9">C19/C18</f>
        <v>0.35897437696357692</v>
      </c>
      <c r="D20" s="1">
        <f t="shared" si="9"/>
        <v>0.14000001446848109</v>
      </c>
      <c r="E20" s="1">
        <f t="shared" si="9"/>
        <v>0.26595745289050432</v>
      </c>
      <c r="F20" s="1">
        <f t="shared" si="9"/>
        <v>0.15862068464171183</v>
      </c>
      <c r="G20" s="1">
        <f t="shared" si="9"/>
        <v>0.20353986804088145</v>
      </c>
      <c r="H20" s="1">
        <f t="shared" si="9"/>
        <v>0.23809521845905843</v>
      </c>
      <c r="I20" s="1">
        <f t="shared" si="9"/>
        <v>0.26368163048136617</v>
      </c>
      <c r="J20" s="1">
        <f t="shared" si="9"/>
        <v>0.39573231538902326</v>
      </c>
      <c r="K20" s="1">
        <f t="shared" si="9"/>
        <v>0.59761550299606958</v>
      </c>
      <c r="L20" s="1">
        <f t="shared" si="9"/>
        <v>0.63040757240710188</v>
      </c>
      <c r="M20" s="1">
        <f t="shared" si="9"/>
        <v>0.62347531897739839</v>
      </c>
      <c r="N20" s="1">
        <f t="shared" si="9"/>
        <v>0.60761401031144902</v>
      </c>
      <c r="O20" s="1">
        <f t="shared" si="9"/>
        <v>0.54091512890728333</v>
      </c>
      <c r="P20" s="1">
        <f t="shared" si="9"/>
        <v>0.49485895501966271</v>
      </c>
      <c r="Q20" s="1">
        <f t="shared" si="9"/>
        <v>0.43741635631219011</v>
      </c>
      <c r="R20" s="1">
        <f t="shared" si="9"/>
        <v>0.34261737805494857</v>
      </c>
      <c r="S20" s="1">
        <f t="shared" si="9"/>
        <v>0.2550040964087148</v>
      </c>
      <c r="T20" s="1">
        <f t="shared" si="9"/>
        <v>0.19610896972069541</v>
      </c>
      <c r="U20" s="1">
        <f t="shared" si="9"/>
        <v>0.12405727476741768</v>
      </c>
      <c r="V20" s="1">
        <f t="shared" si="9"/>
        <v>0.10606551488580283</v>
      </c>
      <c r="W20" s="1">
        <f t="shared" si="9"/>
        <v>9.6622488550248214E-2</v>
      </c>
      <c r="X20" s="1">
        <f t="shared" si="9"/>
        <v>6.2358884859961709E-2</v>
      </c>
      <c r="Y20" s="1">
        <f t="shared" si="9"/>
        <v>5.0113894051036577E-2</v>
      </c>
      <c r="Z20" s="1">
        <f t="shared" si="9"/>
        <v>4.2000218338058407E-2</v>
      </c>
      <c r="AA20" s="1">
        <f t="shared" si="9"/>
        <v>3.4210813855323548E-2</v>
      </c>
      <c r="AB20" s="1">
        <f t="shared" si="9"/>
        <v>2.4296531428972187E-2</v>
      </c>
      <c r="AC20" s="1">
        <f t="shared" si="9"/>
        <v>1.7495393894791229E-2</v>
      </c>
      <c r="AD20" s="1">
        <f t="shared" si="9"/>
        <v>7.0447339756856183E-3</v>
      </c>
      <c r="AE20" s="1">
        <f t="shared" si="9"/>
        <v>1.319419051457343E-3</v>
      </c>
      <c r="AF20" s="20"/>
      <c r="AG20" s="16">
        <f t="shared" si="0"/>
        <v>0.65318908599690217</v>
      </c>
      <c r="AH20" s="16">
        <f t="shared" si="1"/>
        <v>13.311666640442613</v>
      </c>
      <c r="AI20" s="16">
        <v>221.86111067404357</v>
      </c>
      <c r="AJ20" s="17">
        <f t="shared" si="2"/>
        <v>3.4061055710676857E-4</v>
      </c>
      <c r="AK20" s="19">
        <v>18</v>
      </c>
      <c r="AL20" s="19">
        <v>5832</v>
      </c>
      <c r="AM20" s="19">
        <v>97200000</v>
      </c>
      <c r="AN20" s="17">
        <f t="shared" si="3"/>
        <v>0.95919854236168545</v>
      </c>
      <c r="AO20" s="15"/>
      <c r="AP20" s="15"/>
      <c r="AQ20" s="20"/>
      <c r="AR20" s="16">
        <f t="shared" si="4"/>
        <v>0.65318908599690217</v>
      </c>
      <c r="AS20" s="16">
        <f t="shared" si="5"/>
        <v>13.311666640442613</v>
      </c>
      <c r="AT20" s="16">
        <v>221.86111067404357</v>
      </c>
      <c r="AU20" s="17">
        <f t="shared" si="6"/>
        <v>3.2358002925143012E-4</v>
      </c>
    </row>
    <row r="21" spans="1:47">
      <c r="A21" s="3" t="s">
        <v>19</v>
      </c>
      <c r="B21" s="1">
        <f>B16+B11</f>
        <v>9.2250930000000006E-4</v>
      </c>
      <c r="C21" s="1">
        <f t="shared" ref="C21:AE21" si="10">C16+C11</f>
        <v>1.9443306E-3</v>
      </c>
      <c r="D21" s="1">
        <f t="shared" si="10"/>
        <v>3.8870700000000003E-3</v>
      </c>
      <c r="E21" s="1">
        <f t="shared" si="10"/>
        <v>6.345308E-3</v>
      </c>
      <c r="F21" s="1">
        <f t="shared" si="10"/>
        <v>1.1475408999999999E-2</v>
      </c>
      <c r="G21" s="1">
        <f t="shared" si="10"/>
        <v>1.7340445999999999E-2</v>
      </c>
      <c r="H21" s="1">
        <f t="shared" si="10"/>
        <v>2.6175324999999999E-2</v>
      </c>
      <c r="I21" s="1">
        <f t="shared" si="10"/>
        <v>3.9169320000000001E-2</v>
      </c>
      <c r="J21" s="1">
        <f t="shared" si="10"/>
        <v>5.4648170000000003E-2</v>
      </c>
      <c r="K21" s="1">
        <f t="shared" si="10"/>
        <v>7.3060299999999995E-2</v>
      </c>
      <c r="L21" s="1">
        <f t="shared" si="10"/>
        <v>0.1018309</v>
      </c>
      <c r="M21" s="1">
        <f t="shared" si="10"/>
        <v>0.13918321</v>
      </c>
      <c r="N21" s="1">
        <f t="shared" si="10"/>
        <v>0.18284775</v>
      </c>
      <c r="O21" s="1">
        <f t="shared" si="10"/>
        <v>0.24544053999999998</v>
      </c>
      <c r="P21" s="1">
        <f t="shared" si="10"/>
        <v>0.32516290000000003</v>
      </c>
      <c r="Q21" s="1">
        <f t="shared" si="10"/>
        <v>0.4045049</v>
      </c>
      <c r="R21" s="1">
        <f t="shared" si="10"/>
        <v>0.52898469999999997</v>
      </c>
      <c r="S21" s="1">
        <f t="shared" si="10"/>
        <v>0.64133360000000006</v>
      </c>
      <c r="T21" s="1">
        <f t="shared" si="10"/>
        <v>0.71909299999999998</v>
      </c>
      <c r="U21" s="1">
        <f t="shared" si="10"/>
        <v>0.80932559999999998</v>
      </c>
      <c r="V21" s="1">
        <f t="shared" si="10"/>
        <v>0.84727469999999994</v>
      </c>
      <c r="W21" s="1">
        <f t="shared" si="10"/>
        <v>0.87577835000000004</v>
      </c>
      <c r="X21" s="1">
        <f t="shared" si="10"/>
        <v>0.91631982999999995</v>
      </c>
      <c r="Y21" s="1">
        <f t="shared" si="10"/>
        <v>0.93233329999999992</v>
      </c>
      <c r="Z21" s="1">
        <f t="shared" si="10"/>
        <v>0.94506937999999996</v>
      </c>
      <c r="AA21" s="1">
        <f t="shared" si="10"/>
        <v>0.95798691000000002</v>
      </c>
      <c r="AB21" s="1">
        <f t="shared" si="10"/>
        <v>0.97120921999999998</v>
      </c>
      <c r="AC21" s="1">
        <f t="shared" si="10"/>
        <v>0.98124063000000006</v>
      </c>
      <c r="AD21" s="1">
        <f t="shared" si="10"/>
        <v>0.99236911000000005</v>
      </c>
      <c r="AE21" s="1">
        <f t="shared" si="10"/>
        <v>0.998680542</v>
      </c>
      <c r="AF21" s="15"/>
      <c r="AG21" s="16">
        <f t="shared" si="0"/>
        <v>0.71553279343337017</v>
      </c>
      <c r="AH21" s="16">
        <f t="shared" si="1"/>
        <v>15.973999968531135</v>
      </c>
      <c r="AI21" s="16">
        <v>266.23333280885225</v>
      </c>
      <c r="AJ21" s="17">
        <f t="shared" si="2"/>
        <v>4.6431474681640772E-4</v>
      </c>
      <c r="AK21" s="19">
        <v>19</v>
      </c>
      <c r="AL21" s="19">
        <v>6498</v>
      </c>
      <c r="AM21" s="19">
        <v>108300000</v>
      </c>
      <c r="AN21" s="17">
        <f t="shared" si="3"/>
        <v>0.95919866367653916</v>
      </c>
      <c r="AO21" s="15"/>
      <c r="AP21" s="15"/>
      <c r="AQ21" s="15"/>
      <c r="AR21" s="16">
        <f t="shared" si="4"/>
        <v>0.71553279343337017</v>
      </c>
      <c r="AS21" s="16">
        <f t="shared" si="5"/>
        <v>15.973999968531135</v>
      </c>
      <c r="AT21" s="16">
        <v>266.23333280885225</v>
      </c>
      <c r="AU21" s="17">
        <f t="shared" si="6"/>
        <v>4.4109900947558733E-4</v>
      </c>
    </row>
    <row r="22" spans="1:47">
      <c r="A22" s="3" t="s">
        <v>20</v>
      </c>
      <c r="B22" s="1">
        <f>B18-(B12+B13+B14)</f>
        <v>9.2250930000000028E-4</v>
      </c>
      <c r="C22" s="1">
        <f t="shared" ref="C22:AE22" si="11">C18-(C12+C13+C14)</f>
        <v>1.9443306000000004E-3</v>
      </c>
      <c r="D22" s="1">
        <f t="shared" si="11"/>
        <v>3.8870699999999994E-3</v>
      </c>
      <c r="E22" s="1">
        <f t="shared" si="11"/>
        <v>6.3453079999999992E-3</v>
      </c>
      <c r="F22" s="1">
        <f t="shared" si="11"/>
        <v>1.1475408999999999E-2</v>
      </c>
      <c r="G22" s="1">
        <f t="shared" si="11"/>
        <v>1.7340445999999999E-2</v>
      </c>
      <c r="H22" s="1">
        <f t="shared" si="11"/>
        <v>2.6175324999999999E-2</v>
      </c>
      <c r="I22" s="1">
        <f t="shared" si="11"/>
        <v>3.9169320000000001E-2</v>
      </c>
      <c r="J22" s="1">
        <f t="shared" si="11"/>
        <v>5.4648169999999989E-2</v>
      </c>
      <c r="K22" s="1">
        <f t="shared" si="11"/>
        <v>7.3060300000000022E-2</v>
      </c>
      <c r="L22" s="1">
        <f t="shared" si="11"/>
        <v>0.10183089999999995</v>
      </c>
      <c r="M22" s="1">
        <f t="shared" si="11"/>
        <v>0.13918321</v>
      </c>
      <c r="N22" s="1">
        <f t="shared" si="11"/>
        <v>0.18284775000000003</v>
      </c>
      <c r="O22" s="1">
        <f t="shared" si="11"/>
        <v>0.24544053999999993</v>
      </c>
      <c r="P22" s="1">
        <f t="shared" si="11"/>
        <v>0.32516289999999998</v>
      </c>
      <c r="Q22" s="1">
        <f t="shared" si="11"/>
        <v>0.40450489999999995</v>
      </c>
      <c r="R22" s="1">
        <f t="shared" si="11"/>
        <v>0.52898469999999997</v>
      </c>
      <c r="S22" s="1">
        <f t="shared" si="11"/>
        <v>0.64133360000000006</v>
      </c>
      <c r="T22" s="1">
        <f t="shared" si="11"/>
        <v>0.71909299999999998</v>
      </c>
      <c r="U22" s="1">
        <f t="shared" si="11"/>
        <v>0.80932559999999998</v>
      </c>
      <c r="V22" s="1">
        <f t="shared" si="11"/>
        <v>0.84727469999999994</v>
      </c>
      <c r="W22" s="1">
        <f t="shared" si="11"/>
        <v>0.87577835000000004</v>
      </c>
      <c r="X22" s="1">
        <f t="shared" si="11"/>
        <v>0.91631982999999995</v>
      </c>
      <c r="Y22" s="1">
        <f t="shared" si="11"/>
        <v>0.93233329999999992</v>
      </c>
      <c r="Z22" s="1">
        <f t="shared" si="11"/>
        <v>0.94506937999999985</v>
      </c>
      <c r="AA22" s="1">
        <f t="shared" si="11"/>
        <v>0.95798691000000002</v>
      </c>
      <c r="AB22" s="1">
        <f t="shared" si="11"/>
        <v>0.97120921999999998</v>
      </c>
      <c r="AC22" s="1">
        <f t="shared" si="11"/>
        <v>0.98124063000000006</v>
      </c>
      <c r="AD22" s="1">
        <f t="shared" si="11"/>
        <v>0.99236911000000005</v>
      </c>
      <c r="AE22" s="1">
        <f t="shared" si="11"/>
        <v>0.998680542</v>
      </c>
      <c r="AF22" s="15"/>
      <c r="AG22" s="16">
        <f t="shared" si="0"/>
        <v>0.78382690319628245</v>
      </c>
      <c r="AH22" s="16">
        <f t="shared" si="1"/>
        <v>19.168799962237362</v>
      </c>
      <c r="AI22" s="16">
        <v>319.47999937062269</v>
      </c>
      <c r="AJ22" s="17">
        <f t="shared" si="2"/>
        <v>6.3291783224117548E-4</v>
      </c>
      <c r="AK22" s="19">
        <v>20</v>
      </c>
      <c r="AL22" s="19">
        <v>7200</v>
      </c>
      <c r="AM22" s="19">
        <v>120000000</v>
      </c>
      <c r="AN22" s="17">
        <f t="shared" si="3"/>
        <v>0.95919875988024073</v>
      </c>
      <c r="AO22" s="15"/>
      <c r="AP22" s="15"/>
      <c r="AQ22" s="15"/>
      <c r="AR22" s="16">
        <f t="shared" si="4"/>
        <v>0.78382690319628245</v>
      </c>
      <c r="AS22" s="16">
        <f t="shared" si="5"/>
        <v>19.168799962237362</v>
      </c>
      <c r="AT22" s="16">
        <v>319.47999937062269</v>
      </c>
      <c r="AU22" s="17">
        <f t="shared" si="6"/>
        <v>6.0127194062911671E-4</v>
      </c>
    </row>
    <row r="23" spans="1:47">
      <c r="A23" s="3" t="s">
        <v>21</v>
      </c>
      <c r="B23" s="1">
        <f>SUM(B11:B13)</f>
        <v>1.3325134000000001E-3</v>
      </c>
      <c r="C23" s="1">
        <f t="shared" ref="C23:AE23" si="12">SUM(C11:C13)</f>
        <v>2.2513303999999999E-3</v>
      </c>
      <c r="D23" s="1">
        <f t="shared" si="12"/>
        <v>1.7389523000000001E-3</v>
      </c>
      <c r="E23" s="1">
        <f t="shared" si="12"/>
        <v>3.7867159999999999E-3</v>
      </c>
      <c r="F23" s="1">
        <f t="shared" si="12"/>
        <v>5.0204911000000007E-3</v>
      </c>
      <c r="G23" s="1">
        <f t="shared" si="12"/>
        <v>9.1319519999999987E-3</v>
      </c>
      <c r="H23" s="1">
        <f t="shared" si="12"/>
        <v>1.5089304E-2</v>
      </c>
      <c r="I23" s="1">
        <f t="shared" si="12"/>
        <v>2.6935335000000001E-2</v>
      </c>
      <c r="J23" s="1">
        <f t="shared" si="12"/>
        <v>5.7010779999999997E-2</v>
      </c>
      <c r="K23" s="1">
        <f t="shared" si="12"/>
        <v>0.1465322</v>
      </c>
      <c r="L23" s="1">
        <f t="shared" si="12"/>
        <v>0.23709116999999999</v>
      </c>
      <c r="M23" s="1">
        <f t="shared" si="12"/>
        <v>0.32301210000000002</v>
      </c>
      <c r="N23" s="1">
        <f t="shared" si="12"/>
        <v>0.39308145</v>
      </c>
      <c r="O23" s="1">
        <f t="shared" si="12"/>
        <v>0.41360123999999998</v>
      </c>
      <c r="P23" s="1">
        <f t="shared" si="12"/>
        <v>0.4527872</v>
      </c>
      <c r="Q23" s="1">
        <f t="shared" si="12"/>
        <v>0.46283989999999997</v>
      </c>
      <c r="R23" s="1">
        <f t="shared" si="12"/>
        <v>0.45701539000000002</v>
      </c>
      <c r="S23" s="1">
        <f t="shared" si="12"/>
        <v>0.39915104999999995</v>
      </c>
      <c r="T23" s="1">
        <f t="shared" si="12"/>
        <v>0.33371304000000002</v>
      </c>
      <c r="U23" s="1">
        <f t="shared" si="12"/>
        <v>0.24417153</v>
      </c>
      <c r="V23" s="1">
        <f t="shared" si="12"/>
        <v>0.21079669000000001</v>
      </c>
      <c r="W23" s="1">
        <f t="shared" si="12"/>
        <v>0.18817942000000001</v>
      </c>
      <c r="X23" s="1">
        <f t="shared" si="12"/>
        <v>0.150176119</v>
      </c>
      <c r="Y23" s="1">
        <f t="shared" si="12"/>
        <v>0.12540470300000001</v>
      </c>
      <c r="Z23" s="1">
        <f t="shared" si="12"/>
        <v>0.104401006</v>
      </c>
      <c r="AA23" s="1">
        <f t="shared" si="12"/>
        <v>7.7485861000000003E-2</v>
      </c>
      <c r="AB23" s="1">
        <f t="shared" si="12"/>
        <v>5.8259006000000002E-2</v>
      </c>
      <c r="AC23" s="1">
        <f t="shared" si="12"/>
        <v>3.648291E-2</v>
      </c>
      <c r="AD23" s="1">
        <f t="shared" si="12"/>
        <v>2.1366517000000002E-2</v>
      </c>
      <c r="AE23" s="1">
        <f t="shared" si="12"/>
        <v>1.0315461E-2</v>
      </c>
      <c r="AF23" s="15"/>
      <c r="AG23" s="16">
        <f t="shared" si="0"/>
        <v>0.85863935212004416</v>
      </c>
      <c r="AH23" s="16">
        <f t="shared" si="1"/>
        <v>23.002559954684834</v>
      </c>
      <c r="AI23" s="16">
        <v>383.37599924474722</v>
      </c>
      <c r="AJ23" s="17">
        <f t="shared" si="2"/>
        <v>8.6269163318197783E-4</v>
      </c>
      <c r="AK23" s="19">
        <v>21</v>
      </c>
      <c r="AL23" s="19">
        <v>7938</v>
      </c>
      <c r="AM23" s="19">
        <v>132300000</v>
      </c>
      <c r="AN23" s="17">
        <f t="shared" si="3"/>
        <v>0.95919883706285536</v>
      </c>
      <c r="AO23" s="15"/>
      <c r="AP23" s="15"/>
      <c r="AQ23" s="15"/>
      <c r="AR23" s="16">
        <f t="shared" si="4"/>
        <v>0.85863935212004416</v>
      </c>
      <c r="AS23" s="16">
        <f t="shared" si="5"/>
        <v>23.002559954684834</v>
      </c>
      <c r="AT23" s="16">
        <v>383.37599924474722</v>
      </c>
      <c r="AU23" s="17">
        <f t="shared" si="6"/>
        <v>8.195570515228789E-4</v>
      </c>
    </row>
    <row r="24" spans="1:47">
      <c r="A24" s="7" t="s">
        <v>132</v>
      </c>
      <c r="B24" s="1">
        <f>B18-(B17+B15)</f>
        <v>2.5625258000000002E-3</v>
      </c>
      <c r="C24" s="1">
        <f t="shared" ref="C24:AE24" si="13">C18-(C17+C15)</f>
        <v>3.9909946000000005E-3</v>
      </c>
      <c r="D24" s="1">
        <f t="shared" si="13"/>
        <v>5.1145658999999996E-3</v>
      </c>
      <c r="E24" s="1">
        <f t="shared" si="13"/>
        <v>9.6203056999999998E-3</v>
      </c>
      <c r="F24" s="1">
        <f t="shared" si="13"/>
        <v>1.48565561E-2</v>
      </c>
      <c r="G24" s="1">
        <f t="shared" si="13"/>
        <v>2.3188999999999998E-2</v>
      </c>
      <c r="H24" s="1">
        <f t="shared" si="13"/>
        <v>3.8801069000000001E-2</v>
      </c>
      <c r="I24" s="1">
        <f t="shared" si="13"/>
        <v>6.1992392E-2</v>
      </c>
      <c r="J24" s="1">
        <f t="shared" si="13"/>
        <v>0.10590651399999999</v>
      </c>
      <c r="K24" s="1">
        <f t="shared" si="13"/>
        <v>0.20714138000000001</v>
      </c>
      <c r="L24" s="1">
        <f t="shared" si="13"/>
        <v>0.32812181999999995</v>
      </c>
      <c r="M24" s="1">
        <f t="shared" si="13"/>
        <v>0.44697054000000003</v>
      </c>
      <c r="N24" s="1">
        <f t="shared" si="13"/>
        <v>0.54627822000000004</v>
      </c>
      <c r="O24" s="1">
        <f t="shared" si="13"/>
        <v>0.61700159999999993</v>
      </c>
      <c r="P24" s="1">
        <f t="shared" si="13"/>
        <v>0.70410587999999996</v>
      </c>
      <c r="Q24" s="1">
        <f t="shared" si="13"/>
        <v>0.77620919999999993</v>
      </c>
      <c r="R24" s="1">
        <f t="shared" si="13"/>
        <v>0.85263915000000001</v>
      </c>
      <c r="S24" s="1">
        <f t="shared" si="13"/>
        <v>0.89490581999999996</v>
      </c>
      <c r="T24" s="1">
        <f t="shared" si="13"/>
        <v>0.93135230000000002</v>
      </c>
      <c r="U24" s="1">
        <f t="shared" si="13"/>
        <v>0.95222735000000003</v>
      </c>
      <c r="V24" s="1">
        <f t="shared" si="13"/>
        <v>0.96949691999999998</v>
      </c>
      <c r="W24" s="1">
        <f t="shared" si="13"/>
        <v>0.98744061999999999</v>
      </c>
      <c r="X24" s="1">
        <f t="shared" si="13"/>
        <v>0.99274207899999989</v>
      </c>
      <c r="Y24" s="1">
        <f t="shared" si="13"/>
        <v>0.99492773299999993</v>
      </c>
      <c r="Z24" s="1">
        <f t="shared" si="13"/>
        <v>0.99585020399999991</v>
      </c>
      <c r="AA24" s="1">
        <f t="shared" si="13"/>
        <v>0.99800464099999997</v>
      </c>
      <c r="AB24" s="1">
        <f t="shared" si="13"/>
        <v>0.99909676699999994</v>
      </c>
      <c r="AC24" s="1">
        <f t="shared" si="13"/>
        <v>0.99988489000000003</v>
      </c>
      <c r="AD24" s="1">
        <f t="shared" si="13"/>
        <v>0.99988261080000007</v>
      </c>
      <c r="AE24" s="1">
        <f t="shared" si="13"/>
        <v>0.99999996099999999</v>
      </c>
      <c r="AF24" s="15"/>
      <c r="AG24" s="16">
        <f t="shared" si="0"/>
        <v>0.94059228383553894</v>
      </c>
      <c r="AH24" s="16">
        <f t="shared" si="1"/>
        <v>27.603071945621799</v>
      </c>
      <c r="AI24" s="16">
        <v>460.05119909369665</v>
      </c>
      <c r="AJ24" s="17">
        <f t="shared" si="2"/>
        <v>1.1757841224264709E-3</v>
      </c>
      <c r="AK24" s="19">
        <v>22</v>
      </c>
      <c r="AL24" s="19">
        <v>8712</v>
      </c>
      <c r="AM24" s="19">
        <v>145200000</v>
      </c>
      <c r="AN24" s="17">
        <f t="shared" si="3"/>
        <v>0.95919889963979466</v>
      </c>
      <c r="AO24" s="15"/>
      <c r="AP24" s="15"/>
      <c r="AQ24" s="15"/>
      <c r="AR24" s="16">
        <f t="shared" si="4"/>
        <v>0.94059228383553894</v>
      </c>
      <c r="AS24" s="16">
        <f t="shared" si="5"/>
        <v>27.603071945621799</v>
      </c>
      <c r="AT24" s="16">
        <v>460.05119909369665</v>
      </c>
      <c r="AU24" s="17">
        <f t="shared" si="6"/>
        <v>1.1169949163051473E-3</v>
      </c>
    </row>
    <row r="25" spans="1:47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  <c r="AF25" s="15"/>
      <c r="AG25" s="16">
        <f t="shared" si="0"/>
        <v>1.030367222544053</v>
      </c>
      <c r="AH25" s="16">
        <f t="shared" si="1"/>
        <v>33.123686334746154</v>
      </c>
      <c r="AI25" s="16">
        <v>552.06143891243596</v>
      </c>
      <c r="AJ25" s="17">
        <f t="shared" si="2"/>
        <v>1.6023235220358201E-3</v>
      </c>
      <c r="AK25" s="19">
        <v>23</v>
      </c>
      <c r="AL25" s="19">
        <v>9522</v>
      </c>
      <c r="AM25" s="19">
        <v>158700000</v>
      </c>
      <c r="AN25" s="17">
        <f t="shared" si="3"/>
        <v>0.95919895086216123</v>
      </c>
      <c r="AO25" s="21"/>
      <c r="AP25" s="21"/>
      <c r="AQ25" s="15"/>
      <c r="AR25" s="16">
        <f t="shared" si="4"/>
        <v>1.030367222544053</v>
      </c>
      <c r="AS25" s="16">
        <f t="shared" si="5"/>
        <v>33.123686334746154</v>
      </c>
      <c r="AT25" s="16">
        <v>552.06143891243596</v>
      </c>
      <c r="AU25" s="17">
        <f t="shared" si="6"/>
        <v>1.5222073459340291E-3</v>
      </c>
    </row>
    <row r="26" spans="1:47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  <c r="AF26" s="15"/>
      <c r="AG26" s="16">
        <f t="shared" si="0"/>
        <v>1.1287107406026466</v>
      </c>
      <c r="AH26" s="16">
        <f t="shared" si="1"/>
        <v>39.748423601695386</v>
      </c>
      <c r="AI26" s="16">
        <v>662.47372669492313</v>
      </c>
      <c r="AJ26" s="17">
        <f t="shared" si="2"/>
        <v>2.183260463677561E-3</v>
      </c>
      <c r="AK26" s="19">
        <v>24</v>
      </c>
      <c r="AL26" s="19">
        <v>10368</v>
      </c>
      <c r="AM26" s="19">
        <v>172800000</v>
      </c>
      <c r="AN26" s="17">
        <f t="shared" si="3"/>
        <v>0.95919899315758683</v>
      </c>
      <c r="AO26" s="15"/>
      <c r="AP26" s="15"/>
      <c r="AQ26" s="15"/>
      <c r="AR26" s="16">
        <f t="shared" si="4"/>
        <v>1.1287107406026466</v>
      </c>
      <c r="AS26" s="16">
        <f t="shared" si="5"/>
        <v>39.748423601695386</v>
      </c>
      <c r="AT26" s="16">
        <v>662.47372669492313</v>
      </c>
      <c r="AU26" s="17">
        <f t="shared" si="6"/>
        <v>2.0740974404936828E-3</v>
      </c>
    </row>
    <row r="27" spans="1:47">
      <c r="A27" s="7" t="s">
        <v>7</v>
      </c>
      <c r="B27" s="7">
        <f>B26*1000/60</f>
        <v>300</v>
      </c>
      <c r="C27" s="7">
        <f t="shared" ref="C27:AE27" si="14">C26*1000/60</f>
        <v>300</v>
      </c>
      <c r="D27" s="7">
        <f t="shared" si="14"/>
        <v>300</v>
      </c>
      <c r="E27" s="7">
        <f t="shared" si="14"/>
        <v>300</v>
      </c>
      <c r="F27" s="7">
        <f t="shared" si="14"/>
        <v>300</v>
      </c>
      <c r="G27" s="7">
        <f t="shared" si="14"/>
        <v>300</v>
      </c>
      <c r="H27" s="7">
        <f t="shared" si="14"/>
        <v>300</v>
      </c>
      <c r="I27" s="7">
        <f t="shared" si="14"/>
        <v>300</v>
      </c>
      <c r="J27" s="7">
        <f t="shared" si="14"/>
        <v>300</v>
      </c>
      <c r="K27" s="7">
        <f t="shared" si="14"/>
        <v>300</v>
      </c>
      <c r="L27" s="7">
        <f t="shared" si="14"/>
        <v>300</v>
      </c>
      <c r="M27" s="7">
        <f t="shared" si="14"/>
        <v>300</v>
      </c>
      <c r="N27" s="7">
        <f t="shared" si="14"/>
        <v>300</v>
      </c>
      <c r="O27" s="7">
        <f t="shared" si="14"/>
        <v>300</v>
      </c>
      <c r="P27" s="7">
        <f t="shared" si="14"/>
        <v>300</v>
      </c>
      <c r="Q27" s="7">
        <f t="shared" si="14"/>
        <v>300</v>
      </c>
      <c r="R27" s="7">
        <f t="shared" si="14"/>
        <v>300</v>
      </c>
      <c r="S27" s="7">
        <f t="shared" si="14"/>
        <v>300</v>
      </c>
      <c r="T27" s="7">
        <f t="shared" si="14"/>
        <v>300</v>
      </c>
      <c r="U27" s="7">
        <f t="shared" si="14"/>
        <v>300</v>
      </c>
      <c r="V27" s="7">
        <f t="shared" si="14"/>
        <v>300</v>
      </c>
      <c r="W27" s="7">
        <f t="shared" si="14"/>
        <v>300</v>
      </c>
      <c r="X27" s="7">
        <f t="shared" si="14"/>
        <v>300</v>
      </c>
      <c r="Y27" s="7">
        <f t="shared" si="14"/>
        <v>300</v>
      </c>
      <c r="Z27" s="7">
        <f t="shared" si="14"/>
        <v>300</v>
      </c>
      <c r="AA27" s="7">
        <f t="shared" si="14"/>
        <v>300</v>
      </c>
      <c r="AB27" s="7">
        <f t="shared" si="14"/>
        <v>300</v>
      </c>
      <c r="AC27" s="7">
        <f t="shared" si="14"/>
        <v>300</v>
      </c>
      <c r="AD27" s="7">
        <f t="shared" si="14"/>
        <v>300</v>
      </c>
      <c r="AE27" s="7">
        <f t="shared" si="14"/>
        <v>300</v>
      </c>
      <c r="AF27" s="15"/>
      <c r="AG27" s="16">
        <f t="shared" si="0"/>
        <v>1.2364406670528636</v>
      </c>
      <c r="AH27" s="16">
        <f t="shared" si="1"/>
        <v>47.698108322034457</v>
      </c>
      <c r="AI27" s="16">
        <v>794.96847203390769</v>
      </c>
      <c r="AJ27" s="17">
        <f t="shared" si="2"/>
        <v>2.9741939264085193E-3</v>
      </c>
      <c r="AK27" s="19">
        <v>25</v>
      </c>
      <c r="AL27" s="19">
        <v>11250</v>
      </c>
      <c r="AM27" s="19">
        <v>187500000</v>
      </c>
      <c r="AN27" s="17">
        <f t="shared" si="3"/>
        <v>0.95919902836215154</v>
      </c>
      <c r="AO27" s="15"/>
      <c r="AP27" s="15"/>
      <c r="AQ27" s="15"/>
      <c r="AR27" s="16">
        <f t="shared" si="4"/>
        <v>1.2364406670528636</v>
      </c>
      <c r="AS27" s="16">
        <f t="shared" si="5"/>
        <v>47.698108322034457</v>
      </c>
      <c r="AT27" s="16">
        <v>794.96847203390769</v>
      </c>
      <c r="AU27" s="17">
        <f t="shared" si="6"/>
        <v>2.8254842300880932E-3</v>
      </c>
    </row>
    <row r="28" spans="1:47">
      <c r="A28" s="7" t="s">
        <v>8</v>
      </c>
      <c r="B28" s="7">
        <f>$C40*B25^2*B27</f>
        <v>300000</v>
      </c>
      <c r="C28" s="7">
        <f t="shared" ref="C28:K28" si="15">$C40*C25^2*C27</f>
        <v>1200000</v>
      </c>
      <c r="D28" s="7">
        <f t="shared" si="15"/>
        <v>2700000</v>
      </c>
      <c r="E28" s="7">
        <f t="shared" si="15"/>
        <v>4800000</v>
      </c>
      <c r="F28" s="7">
        <f t="shared" si="15"/>
        <v>7500000</v>
      </c>
      <c r="G28" s="7">
        <f t="shared" si="15"/>
        <v>10800000</v>
      </c>
      <c r="H28" s="7">
        <f t="shared" si="15"/>
        <v>14700000</v>
      </c>
      <c r="I28" s="7">
        <f t="shared" si="15"/>
        <v>19200000</v>
      </c>
      <c r="J28" s="7">
        <f t="shared" si="15"/>
        <v>24300000</v>
      </c>
      <c r="K28" s="7">
        <f t="shared" si="15"/>
        <v>30000000</v>
      </c>
      <c r="L28" s="7">
        <f>$C40*L25^2*L27</f>
        <v>36300000</v>
      </c>
      <c r="M28" s="7">
        <f t="shared" ref="M28:AE28" si="16">$C40*M25^2*M27</f>
        <v>43200000</v>
      </c>
      <c r="N28" s="7">
        <f t="shared" si="16"/>
        <v>50700000</v>
      </c>
      <c r="O28" s="7">
        <f t="shared" si="16"/>
        <v>58800000</v>
      </c>
      <c r="P28" s="7">
        <f t="shared" si="16"/>
        <v>67500000</v>
      </c>
      <c r="Q28" s="7">
        <f t="shared" si="16"/>
        <v>76800000</v>
      </c>
      <c r="R28" s="7">
        <f t="shared" si="16"/>
        <v>86700000</v>
      </c>
      <c r="S28" s="7">
        <f t="shared" si="16"/>
        <v>97200000</v>
      </c>
      <c r="T28" s="7">
        <f t="shared" si="16"/>
        <v>108300000</v>
      </c>
      <c r="U28" s="7">
        <f t="shared" si="16"/>
        <v>120000000</v>
      </c>
      <c r="V28" s="7">
        <f t="shared" si="16"/>
        <v>132300000</v>
      </c>
      <c r="W28" s="7">
        <f t="shared" si="16"/>
        <v>145200000</v>
      </c>
      <c r="X28" s="7">
        <f t="shared" si="16"/>
        <v>158700000</v>
      </c>
      <c r="Y28" s="7">
        <f t="shared" si="16"/>
        <v>172800000</v>
      </c>
      <c r="Z28" s="7">
        <f t="shared" si="16"/>
        <v>187500000</v>
      </c>
      <c r="AA28" s="7">
        <f t="shared" si="16"/>
        <v>202800000</v>
      </c>
      <c r="AB28" s="7">
        <f t="shared" si="16"/>
        <v>218700000</v>
      </c>
      <c r="AC28" s="7">
        <f t="shared" si="16"/>
        <v>235200000</v>
      </c>
      <c r="AD28" s="7">
        <f t="shared" si="16"/>
        <v>252300000</v>
      </c>
      <c r="AE28" s="7">
        <f t="shared" si="16"/>
        <v>270000000</v>
      </c>
      <c r="AF28" s="15"/>
      <c r="AG28" s="16">
        <f t="shared" si="0"/>
        <v>1.3544528887231759</v>
      </c>
      <c r="AH28" s="16">
        <f t="shared" si="1"/>
        <v>57.237729986441352</v>
      </c>
      <c r="AI28" s="16">
        <v>953.9621664406892</v>
      </c>
      <c r="AJ28" s="17">
        <f t="shared" si="2"/>
        <v>4.0504970534002149E-3</v>
      </c>
      <c r="AK28" s="19">
        <v>26</v>
      </c>
      <c r="AL28" s="19">
        <v>12168</v>
      </c>
      <c r="AM28" s="19">
        <v>202800000</v>
      </c>
      <c r="AN28" s="17">
        <f t="shared" si="3"/>
        <v>0.95919905788089665</v>
      </c>
      <c r="AO28" s="15"/>
      <c r="AP28" s="15"/>
      <c r="AQ28" s="15"/>
      <c r="AR28" s="16">
        <f t="shared" si="4"/>
        <v>1.3544528887231759</v>
      </c>
      <c r="AS28" s="16">
        <f t="shared" si="5"/>
        <v>57.237729986441352</v>
      </c>
      <c r="AT28" s="16">
        <v>953.9621664406892</v>
      </c>
      <c r="AU28" s="17">
        <f t="shared" si="6"/>
        <v>3.847972200730204E-3</v>
      </c>
    </row>
    <row r="29" spans="1:47">
      <c r="A29" s="7" t="s">
        <v>9</v>
      </c>
      <c r="B29" s="7">
        <f>$C41*B25^2*B26</f>
        <v>18</v>
      </c>
      <c r="C29" s="7">
        <f t="shared" ref="C29:AE29" si="17">$C41*C25^2*C26</f>
        <v>72</v>
      </c>
      <c r="D29" s="7">
        <f t="shared" si="17"/>
        <v>162</v>
      </c>
      <c r="E29" s="7">
        <f t="shared" si="17"/>
        <v>288</v>
      </c>
      <c r="F29" s="7">
        <f t="shared" si="17"/>
        <v>450</v>
      </c>
      <c r="G29" s="7">
        <f t="shared" si="17"/>
        <v>648</v>
      </c>
      <c r="H29" s="7">
        <f t="shared" si="17"/>
        <v>882</v>
      </c>
      <c r="I29" s="7">
        <f t="shared" si="17"/>
        <v>1152</v>
      </c>
      <c r="J29" s="7">
        <f t="shared" si="17"/>
        <v>1458</v>
      </c>
      <c r="K29" s="7">
        <f t="shared" si="17"/>
        <v>1800</v>
      </c>
      <c r="L29" s="7">
        <f t="shared" si="17"/>
        <v>2178</v>
      </c>
      <c r="M29" s="7">
        <f t="shared" si="17"/>
        <v>2592</v>
      </c>
      <c r="N29" s="7">
        <f t="shared" si="17"/>
        <v>3042</v>
      </c>
      <c r="O29" s="7">
        <f t="shared" si="17"/>
        <v>3528</v>
      </c>
      <c r="P29" s="7">
        <f t="shared" si="17"/>
        <v>4050</v>
      </c>
      <c r="Q29" s="7">
        <f t="shared" si="17"/>
        <v>4608</v>
      </c>
      <c r="R29" s="7">
        <f t="shared" si="17"/>
        <v>5202</v>
      </c>
      <c r="S29" s="7">
        <f t="shared" si="17"/>
        <v>5832</v>
      </c>
      <c r="T29" s="7">
        <f t="shared" si="17"/>
        <v>6498</v>
      </c>
      <c r="U29" s="7">
        <f t="shared" si="17"/>
        <v>7200</v>
      </c>
      <c r="V29" s="7">
        <f t="shared" si="17"/>
        <v>7938</v>
      </c>
      <c r="W29" s="7">
        <f t="shared" si="17"/>
        <v>8712</v>
      </c>
      <c r="X29" s="7">
        <f t="shared" si="17"/>
        <v>9522</v>
      </c>
      <c r="Y29" s="7">
        <f t="shared" si="17"/>
        <v>10368</v>
      </c>
      <c r="Z29" s="7">
        <f t="shared" si="17"/>
        <v>11250</v>
      </c>
      <c r="AA29" s="7">
        <f t="shared" si="17"/>
        <v>12168</v>
      </c>
      <c r="AB29" s="7">
        <f t="shared" si="17"/>
        <v>13122</v>
      </c>
      <c r="AC29" s="7">
        <f t="shared" si="17"/>
        <v>14112</v>
      </c>
      <c r="AD29" s="7">
        <f t="shared" si="17"/>
        <v>15138</v>
      </c>
      <c r="AE29" s="7">
        <f t="shared" si="17"/>
        <v>16200</v>
      </c>
      <c r="AF29" s="15"/>
      <c r="AG29" s="16">
        <f t="shared" si="0"/>
        <v>1.4837288004634364</v>
      </c>
      <c r="AH29" s="16">
        <f t="shared" si="1"/>
        <v>68.685275983729625</v>
      </c>
      <c r="AI29" s="16">
        <v>1144.7545997288271</v>
      </c>
      <c r="AJ29" s="17">
        <f t="shared" si="2"/>
        <v>5.5141392910774689E-3</v>
      </c>
      <c r="AK29" s="19">
        <v>27</v>
      </c>
      <c r="AL29" s="19">
        <v>13122</v>
      </c>
      <c r="AM29" s="19">
        <v>218700000</v>
      </c>
      <c r="AN29" s="17">
        <f t="shared" si="3"/>
        <v>0.95919908280065858</v>
      </c>
      <c r="AO29" s="15"/>
      <c r="AP29" s="15"/>
      <c r="AQ29" s="15"/>
      <c r="AR29" s="16">
        <f t="shared" si="4"/>
        <v>1.4837288004634364</v>
      </c>
      <c r="AS29" s="16">
        <f t="shared" si="5"/>
        <v>68.685275983729625</v>
      </c>
      <c r="AT29" s="16">
        <v>1144.7545997288271</v>
      </c>
      <c r="AU29" s="17">
        <f t="shared" si="6"/>
        <v>5.238432326523595E-3</v>
      </c>
    </row>
    <row r="30" spans="1:47">
      <c r="A30" s="7" t="s">
        <v>10</v>
      </c>
      <c r="B30" s="3">
        <f t="shared" ref="B30:AE30" si="18">$C40*B25^2*ABS($C57)</f>
        <v>13339.9479035</v>
      </c>
      <c r="C30" s="3">
        <f t="shared" si="18"/>
        <v>53359.791614000002</v>
      </c>
      <c r="D30" s="3">
        <f t="shared" si="18"/>
        <v>120059.5311315</v>
      </c>
      <c r="E30" s="3">
        <f t="shared" si="18"/>
        <v>213439.16645600001</v>
      </c>
      <c r="F30" s="3">
        <f t="shared" si="18"/>
        <v>333498.69758750004</v>
      </c>
      <c r="G30" s="3">
        <f t="shared" si="18"/>
        <v>480238.124526</v>
      </c>
      <c r="H30" s="3">
        <f t="shared" si="18"/>
        <v>653657.44727150002</v>
      </c>
      <c r="I30" s="3">
        <f t="shared" si="18"/>
        <v>853756.66582400003</v>
      </c>
      <c r="J30" s="3">
        <f t="shared" si="18"/>
        <v>1080535.7801835001</v>
      </c>
      <c r="K30" s="3">
        <f t="shared" si="18"/>
        <v>1333994.7903500001</v>
      </c>
      <c r="L30" s="3">
        <f t="shared" si="18"/>
        <v>1614133.6963235</v>
      </c>
      <c r="M30" s="3">
        <f t="shared" si="18"/>
        <v>1920952.498104</v>
      </c>
      <c r="N30" s="3">
        <f t="shared" si="18"/>
        <v>2254451.1956915003</v>
      </c>
      <c r="O30" s="3">
        <f t="shared" si="18"/>
        <v>2614629.7890860001</v>
      </c>
      <c r="P30" s="3">
        <f t="shared" si="18"/>
        <v>3001488.2782875001</v>
      </c>
      <c r="Q30" s="3">
        <f t="shared" si="18"/>
        <v>3415026.6632960001</v>
      </c>
      <c r="R30" s="3">
        <f t="shared" si="18"/>
        <v>3855244.9441115004</v>
      </c>
      <c r="S30" s="3">
        <f t="shared" si="18"/>
        <v>4322143.1207340006</v>
      </c>
      <c r="T30" s="3">
        <f t="shared" si="18"/>
        <v>4815721.1931635002</v>
      </c>
      <c r="U30" s="3">
        <f t="shared" si="18"/>
        <v>5335979.1614000006</v>
      </c>
      <c r="V30" s="3">
        <f t="shared" si="18"/>
        <v>5882917.0254434999</v>
      </c>
      <c r="W30" s="3">
        <f t="shared" si="18"/>
        <v>6456534.7852940001</v>
      </c>
      <c r="X30" s="3">
        <f t="shared" si="18"/>
        <v>7056832.4409515001</v>
      </c>
      <c r="Y30" s="3">
        <f t="shared" si="18"/>
        <v>7683809.992416</v>
      </c>
      <c r="Z30" s="3">
        <f t="shared" si="18"/>
        <v>8337467.4396875007</v>
      </c>
      <c r="AA30" s="3">
        <f t="shared" si="18"/>
        <v>9017804.7827660013</v>
      </c>
      <c r="AB30" s="3">
        <f t="shared" si="18"/>
        <v>9724822.0216515008</v>
      </c>
      <c r="AC30" s="3">
        <f t="shared" si="18"/>
        <v>10458519.156344</v>
      </c>
      <c r="AD30" s="3">
        <f t="shared" si="18"/>
        <v>11218896.186843501</v>
      </c>
      <c r="AE30" s="3">
        <f t="shared" si="18"/>
        <v>12005953.113150001</v>
      </c>
      <c r="AF30" s="15"/>
      <c r="AG30" s="16">
        <f t="shared" si="0"/>
        <v>1.6253434664678112</v>
      </c>
      <c r="AH30" s="16">
        <f t="shared" si="1"/>
        <v>82.422331180475553</v>
      </c>
      <c r="AI30" s="16">
        <v>1373.7055196745926</v>
      </c>
      <c r="AJ30" s="17">
        <f t="shared" si="2"/>
        <v>7.502682693612539E-3</v>
      </c>
      <c r="AK30" s="19">
        <v>28</v>
      </c>
      <c r="AL30" s="19">
        <v>14112</v>
      </c>
      <c r="AM30" s="19">
        <v>235200000</v>
      </c>
      <c r="AN30" s="17">
        <f t="shared" si="3"/>
        <v>0.95919910397052754</v>
      </c>
      <c r="AO30" s="15"/>
      <c r="AP30" s="15"/>
      <c r="AQ30" s="15"/>
      <c r="AR30" s="16">
        <f t="shared" si="4"/>
        <v>1.6253434664678112</v>
      </c>
      <c r="AS30" s="16">
        <f t="shared" si="5"/>
        <v>82.422331180475553</v>
      </c>
      <c r="AT30" s="16">
        <v>1373.7055196745926</v>
      </c>
      <c r="AU30" s="17">
        <f t="shared" si="6"/>
        <v>7.1275485589319121E-3</v>
      </c>
    </row>
    <row r="31" spans="1:47">
      <c r="A31" s="7" t="s">
        <v>10</v>
      </c>
      <c r="B31" s="3">
        <f>$C40*B25^2*ABS($C59)</f>
        <v>7422.5204034999997</v>
      </c>
      <c r="C31" s="3">
        <f t="shared" ref="C31:AE31" si="19">$C40*C25^2*ABS($C59)</f>
        <v>29690.081613999999</v>
      </c>
      <c r="D31" s="3">
        <f t="shared" si="19"/>
        <v>66802.683631499996</v>
      </c>
      <c r="E31" s="3">
        <f t="shared" si="19"/>
        <v>118760.326456</v>
      </c>
      <c r="F31" s="3">
        <f t="shared" si="19"/>
        <v>185563.01008750001</v>
      </c>
      <c r="G31" s="3">
        <f t="shared" si="19"/>
        <v>267210.73452599999</v>
      </c>
      <c r="H31" s="3">
        <f t="shared" si="19"/>
        <v>363703.49977150001</v>
      </c>
      <c r="I31" s="3">
        <f t="shared" si="19"/>
        <v>475041.30582399998</v>
      </c>
      <c r="J31" s="3">
        <f t="shared" si="19"/>
        <v>601224.15268349997</v>
      </c>
      <c r="K31" s="3">
        <f t="shared" si="19"/>
        <v>742252.04035000002</v>
      </c>
      <c r="L31" s="3">
        <f t="shared" si="19"/>
        <v>898124.96882349998</v>
      </c>
      <c r="M31" s="3">
        <f t="shared" si="19"/>
        <v>1068842.9381039999</v>
      </c>
      <c r="N31" s="3">
        <f t="shared" si="19"/>
        <v>1254405.9481915</v>
      </c>
      <c r="O31" s="3">
        <f t="shared" si="19"/>
        <v>1454813.999086</v>
      </c>
      <c r="P31" s="3">
        <f t="shared" si="19"/>
        <v>1670067.0907874999</v>
      </c>
      <c r="Q31" s="3">
        <f t="shared" si="19"/>
        <v>1900165.2232959999</v>
      </c>
      <c r="R31" s="3">
        <f t="shared" si="19"/>
        <v>2145108.3966115001</v>
      </c>
      <c r="S31" s="3">
        <f t="shared" si="19"/>
        <v>2404896.6107339999</v>
      </c>
      <c r="T31" s="3">
        <f t="shared" si="19"/>
        <v>2679529.8656635</v>
      </c>
      <c r="U31" s="3">
        <f t="shared" si="19"/>
        <v>2969008.1614000001</v>
      </c>
      <c r="V31" s="3">
        <f t="shared" si="19"/>
        <v>3273331.4979435001</v>
      </c>
      <c r="W31" s="3">
        <f t="shared" si="19"/>
        <v>3592499.8752939999</v>
      </c>
      <c r="X31" s="3">
        <f t="shared" si="19"/>
        <v>3926513.2934515001</v>
      </c>
      <c r="Y31" s="3">
        <f t="shared" si="19"/>
        <v>4275371.7524159998</v>
      </c>
      <c r="Z31" s="3">
        <f t="shared" si="19"/>
        <v>4639075.2521874998</v>
      </c>
      <c r="AA31" s="3">
        <f t="shared" si="19"/>
        <v>5017623.7927660001</v>
      </c>
      <c r="AB31" s="3">
        <f t="shared" si="19"/>
        <v>5411017.3741514999</v>
      </c>
      <c r="AC31" s="3">
        <f t="shared" si="19"/>
        <v>5819255.9963440001</v>
      </c>
      <c r="AD31" s="3">
        <f t="shared" si="19"/>
        <v>6242339.6593434997</v>
      </c>
      <c r="AE31" s="3">
        <f t="shared" si="19"/>
        <v>6680268.3631499996</v>
      </c>
      <c r="AF31" s="15"/>
      <c r="AG31" s="16">
        <f t="shared" si="0"/>
        <v>1.7804745605561236</v>
      </c>
      <c r="AH31" s="16">
        <f t="shared" si="1"/>
        <v>98.906797416570669</v>
      </c>
      <c r="AI31" s="16">
        <v>1648.4466236095111</v>
      </c>
      <c r="AJ31" s="17">
        <f t="shared" si="2"/>
        <v>1.0200991150408734E-2</v>
      </c>
      <c r="AK31" s="19">
        <v>29</v>
      </c>
      <c r="AL31" s="19">
        <v>15138</v>
      </c>
      <c r="AM31" s="19">
        <v>252300000</v>
      </c>
      <c r="AN31" s="17">
        <f t="shared" si="3"/>
        <v>0.95919912205998137</v>
      </c>
      <c r="AO31" s="15"/>
      <c r="AP31" s="15"/>
      <c r="AQ31" s="15"/>
      <c r="AR31" s="16">
        <f t="shared" si="4"/>
        <v>1.7804745605561236</v>
      </c>
      <c r="AS31" s="16">
        <f t="shared" si="5"/>
        <v>98.906797416570669</v>
      </c>
      <c r="AT31" s="16">
        <v>1648.4466236095111</v>
      </c>
      <c r="AU31" s="17">
        <f t="shared" si="6"/>
        <v>9.6909415928882973E-3</v>
      </c>
    </row>
    <row r="32" spans="1:47">
      <c r="A32" s="7" t="s">
        <v>11</v>
      </c>
      <c r="B32" s="4">
        <f>B25/1000000</f>
        <v>9.9999999999999995E-7</v>
      </c>
      <c r="C32" s="4">
        <f t="shared" ref="C32:AE32" si="20">C25/1000000</f>
        <v>1.9999999999999999E-6</v>
      </c>
      <c r="D32" s="4">
        <f t="shared" si="20"/>
        <v>3.0000000000000001E-6</v>
      </c>
      <c r="E32" s="4">
        <f t="shared" si="20"/>
        <v>3.9999999999999998E-6</v>
      </c>
      <c r="F32" s="4">
        <f t="shared" si="20"/>
        <v>5.0000000000000004E-6</v>
      </c>
      <c r="G32" s="4">
        <f t="shared" si="20"/>
        <v>6.0000000000000002E-6</v>
      </c>
      <c r="H32" s="4">
        <f t="shared" si="20"/>
        <v>6.9999999999999999E-6</v>
      </c>
      <c r="I32" s="4">
        <f>I25/1000000</f>
        <v>7.9999999999999996E-6</v>
      </c>
      <c r="J32" s="4">
        <f t="shared" si="20"/>
        <v>9.0000000000000002E-6</v>
      </c>
      <c r="K32" s="4">
        <f t="shared" si="20"/>
        <v>1.0000000000000001E-5</v>
      </c>
      <c r="L32" s="4">
        <f t="shared" si="20"/>
        <v>1.1E-5</v>
      </c>
      <c r="M32" s="4">
        <f t="shared" si="20"/>
        <v>1.2E-5</v>
      </c>
      <c r="N32" s="4">
        <f t="shared" si="20"/>
        <v>1.2999999999999999E-5</v>
      </c>
      <c r="O32" s="4">
        <f t="shared" si="20"/>
        <v>1.4E-5</v>
      </c>
      <c r="P32" s="4">
        <f t="shared" si="20"/>
        <v>1.5E-5</v>
      </c>
      <c r="Q32" s="4">
        <f t="shared" si="20"/>
        <v>1.5999999999999999E-5</v>
      </c>
      <c r="R32" s="4">
        <f t="shared" si="20"/>
        <v>1.7E-5</v>
      </c>
      <c r="S32" s="4">
        <f t="shared" si="20"/>
        <v>1.8E-5</v>
      </c>
      <c r="T32" s="4">
        <f t="shared" si="20"/>
        <v>1.9000000000000001E-5</v>
      </c>
      <c r="U32" s="4">
        <f t="shared" si="20"/>
        <v>2.0000000000000002E-5</v>
      </c>
      <c r="V32" s="4">
        <f t="shared" si="20"/>
        <v>2.0999999999999999E-5</v>
      </c>
      <c r="W32" s="4">
        <f t="shared" si="20"/>
        <v>2.1999999999999999E-5</v>
      </c>
      <c r="X32" s="4">
        <f t="shared" si="20"/>
        <v>2.3E-5</v>
      </c>
      <c r="Y32" s="4">
        <f t="shared" si="20"/>
        <v>2.4000000000000001E-5</v>
      </c>
      <c r="Z32" s="4">
        <f t="shared" si="20"/>
        <v>2.5000000000000001E-5</v>
      </c>
      <c r="AA32" s="4">
        <f t="shared" si="20"/>
        <v>2.5999999999999998E-5</v>
      </c>
      <c r="AB32" s="4">
        <f t="shared" si="20"/>
        <v>2.6999999999999999E-5</v>
      </c>
      <c r="AC32" s="4">
        <f t="shared" si="20"/>
        <v>2.8E-5</v>
      </c>
      <c r="AD32" s="4">
        <f t="shared" si="20"/>
        <v>2.9E-5</v>
      </c>
      <c r="AE32" s="4">
        <f t="shared" si="20"/>
        <v>3.0000000000000001E-5</v>
      </c>
      <c r="AF32" s="15"/>
      <c r="AG32" s="16">
        <f t="shared" si="0"/>
        <v>1.9504121597613735</v>
      </c>
      <c r="AH32" s="16">
        <f t="shared" si="1"/>
        <v>118.68815689988479</v>
      </c>
      <c r="AI32" s="16">
        <v>1978.1359483314131</v>
      </c>
      <c r="AJ32" s="17">
        <f t="shared" si="2"/>
        <v>1.3856186778965385E-2</v>
      </c>
      <c r="AK32" s="19">
        <v>30</v>
      </c>
      <c r="AL32" s="19">
        <v>16200</v>
      </c>
      <c r="AM32" s="19">
        <v>270000000</v>
      </c>
      <c r="AN32" s="17">
        <f t="shared" si="3"/>
        <v>0.9591991376014013</v>
      </c>
      <c r="AO32" s="21"/>
      <c r="AP32" s="21"/>
      <c r="AQ32" s="15"/>
      <c r="AR32" s="16">
        <f t="shared" si="4"/>
        <v>1.9504121597613735</v>
      </c>
      <c r="AS32" s="16">
        <f t="shared" si="5"/>
        <v>118.68815689988479</v>
      </c>
      <c r="AT32" s="16">
        <v>1978.1359483314131</v>
      </c>
      <c r="AU32" s="17">
        <f t="shared" si="6"/>
        <v>1.3163377440017115E-2</v>
      </c>
    </row>
    <row r="33" spans="1:47">
      <c r="A33" s="3" t="s">
        <v>12</v>
      </c>
      <c r="B33" s="4">
        <f>($C$40*$B$39*B32^2)*B46/(18*$C$42*$C$54)</f>
        <v>3.5369555622869337E-4</v>
      </c>
      <c r="C33" s="6">
        <f t="shared" ref="C33:AE33" si="21">($C$40*$B$39*C32^2)*C46/(18*$C$42*$C$54)</f>
        <v>1.3125989359895954E-3</v>
      </c>
      <c r="D33" s="6">
        <f t="shared" si="21"/>
        <v>2.8767101392827067E-3</v>
      </c>
      <c r="E33" s="6">
        <f t="shared" si="21"/>
        <v>5.0460291661080254E-3</v>
      </c>
      <c r="F33" s="6">
        <f t="shared" si="21"/>
        <v>7.8205560164655557E-3</v>
      </c>
      <c r="G33" s="6">
        <f t="shared" si="21"/>
        <v>1.1200290690355292E-2</v>
      </c>
      <c r="H33" s="6">
        <f t="shared" si="21"/>
        <v>1.5185233187777236E-2</v>
      </c>
      <c r="I33" s="6">
        <f t="shared" si="21"/>
        <v>1.9775383508731387E-2</v>
      </c>
      <c r="J33" s="6">
        <f t="shared" si="21"/>
        <v>2.4970741653217748E-2</v>
      </c>
      <c r="K33" s="6">
        <f t="shared" si="21"/>
        <v>3.0771307621236327E-2</v>
      </c>
      <c r="L33" s="6">
        <f t="shared" si="21"/>
        <v>3.7177081412787104E-2</v>
      </c>
      <c r="M33" s="6">
        <f t="shared" si="21"/>
        <v>4.4188063027870102E-2</v>
      </c>
      <c r="N33" s="6">
        <f t="shared" si="21"/>
        <v>5.180425246648529E-2</v>
      </c>
      <c r="O33" s="6">
        <f t="shared" si="21"/>
        <v>6.0025649728632696E-2</v>
      </c>
      <c r="P33" s="6">
        <f t="shared" si="21"/>
        <v>6.8852254814312314E-2</v>
      </c>
      <c r="Q33" s="6">
        <f t="shared" si="21"/>
        <v>7.8284067723524128E-2</v>
      </c>
      <c r="R33" s="6">
        <f t="shared" si="21"/>
        <v>8.8321088456268154E-2</v>
      </c>
      <c r="S33" s="6">
        <f t="shared" si="21"/>
        <v>9.8963317012544405E-2</v>
      </c>
      <c r="T33" s="6">
        <f t="shared" si="21"/>
        <v>0.11021075339235287</v>
      </c>
      <c r="U33" s="6">
        <f t="shared" si="21"/>
        <v>0.12206339759569354</v>
      </c>
      <c r="V33" s="6">
        <f t="shared" si="21"/>
        <v>0.13452124962256637</v>
      </c>
      <c r="W33" s="6">
        <f t="shared" si="21"/>
        <v>0.14758430947297144</v>
      </c>
      <c r="X33" s="6">
        <f t="shared" si="21"/>
        <v>0.16125257714690872</v>
      </c>
      <c r="Y33" s="6">
        <f t="shared" si="21"/>
        <v>0.17552605264437826</v>
      </c>
      <c r="Z33" s="6">
        <f t="shared" si="21"/>
        <v>0.19040473596537996</v>
      </c>
      <c r="AA33" s="6">
        <f t="shared" si="21"/>
        <v>0.20588862710991382</v>
      </c>
      <c r="AB33" s="6">
        <f t="shared" si="21"/>
        <v>0.22197772607798</v>
      </c>
      <c r="AC33" s="6">
        <f t="shared" si="21"/>
        <v>0.23867203286957828</v>
      </c>
      <c r="AD33" s="6">
        <f t="shared" si="21"/>
        <v>0.25597154748470879</v>
      </c>
      <c r="AE33" s="6">
        <f t="shared" si="21"/>
        <v>0.27387626992337155</v>
      </c>
      <c r="AF33" s="15"/>
      <c r="AG33" s="16">
        <f t="shared" si="0"/>
        <v>2.1365694726673481</v>
      </c>
      <c r="AH33" s="16">
        <f t="shared" si="1"/>
        <v>142.42578827986173</v>
      </c>
      <c r="AI33" s="16">
        <v>2373.7631379976956</v>
      </c>
      <c r="AJ33" s="17">
        <f t="shared" si="2"/>
        <v>1.8796232137973212E-2</v>
      </c>
      <c r="AK33" s="17"/>
      <c r="AL33" s="17"/>
      <c r="AM33" s="17"/>
      <c r="AN33" s="17"/>
      <c r="AO33" s="15"/>
      <c r="AP33" s="15"/>
      <c r="AQ33" s="15"/>
      <c r="AR33" s="16">
        <f t="shared" si="4"/>
        <v>2.1365694726673481</v>
      </c>
      <c r="AS33" s="16">
        <f t="shared" si="5"/>
        <v>142.42578827986173</v>
      </c>
      <c r="AT33" s="16">
        <v>2373.7631379976956</v>
      </c>
      <c r="AU33" s="17">
        <f t="shared" si="6"/>
        <v>1.785642053107455E-2</v>
      </c>
    </row>
    <row r="34" spans="1:47" ht="18">
      <c r="A34" s="3" t="s">
        <v>33</v>
      </c>
      <c r="B34" s="4">
        <f>(2*$C40*(B32)^2*B36*B46)/(9*$C42*$C44*($B35)^3)</f>
        <v>3.5351542098233302E-4</v>
      </c>
      <c r="C34" s="4">
        <f t="shared" ref="C34:AE34" si="22">(2*$C40*(C32)^2*C36*C46)/(9*$C42*$C44*($B35)^3)</f>
        <v>1.3119304364041665E-3</v>
      </c>
      <c r="D34" s="4">
        <f t="shared" si="22"/>
        <v>2.8752450462655016E-3</v>
      </c>
      <c r="E34" s="4">
        <f t="shared" si="22"/>
        <v>5.0434592505663369E-3</v>
      </c>
      <c r="F34" s="4">
        <f t="shared" si="22"/>
        <v>7.8165730493066736E-3</v>
      </c>
      <c r="G34" s="4">
        <f t="shared" si="22"/>
        <v>1.119458644248651E-2</v>
      </c>
      <c r="H34" s="4">
        <f t="shared" si="22"/>
        <v>1.5177499430105844E-2</v>
      </c>
      <c r="I34" s="4">
        <f t="shared" si="22"/>
        <v>1.9765312012164683E-2</v>
      </c>
      <c r="J34" s="4">
        <f t="shared" si="22"/>
        <v>2.4958024188663021E-2</v>
      </c>
      <c r="K34" s="4">
        <f t="shared" si="22"/>
        <v>3.0755635959600864E-2</v>
      </c>
      <c r="L34" s="4">
        <f t="shared" si="22"/>
        <v>3.71581473249782E-2</v>
      </c>
      <c r="M34" s="4">
        <f t="shared" si="22"/>
        <v>4.4165558284795049E-2</v>
      </c>
      <c r="N34" s="4">
        <f t="shared" si="22"/>
        <v>5.1777868839051375E-2</v>
      </c>
      <c r="O34" s="4">
        <f t="shared" si="22"/>
        <v>5.9995078987747225E-2</v>
      </c>
      <c r="P34" s="4">
        <f t="shared" si="22"/>
        <v>6.881718873088255E-2</v>
      </c>
      <c r="Q34" s="4">
        <f t="shared" si="22"/>
        <v>7.8244198068457407E-2</v>
      </c>
      <c r="R34" s="4">
        <f t="shared" si="22"/>
        <v>8.827610700047174E-2</v>
      </c>
      <c r="S34" s="4">
        <f t="shared" si="22"/>
        <v>9.8912915526925604E-2</v>
      </c>
      <c r="T34" s="4">
        <f t="shared" si="22"/>
        <v>0.11015462364781897</v>
      </c>
      <c r="U34" s="4">
        <f t="shared" si="22"/>
        <v>0.12200123136315183</v>
      </c>
      <c r="V34" s="4">
        <f t="shared" si="22"/>
        <v>0.13445273867292415</v>
      </c>
      <c r="W34" s="4">
        <f t="shared" si="22"/>
        <v>0.14750914557713599</v>
      </c>
      <c r="X34" s="4">
        <f t="shared" si="22"/>
        <v>0.16117045207578734</v>
      </c>
      <c r="Y34" s="4">
        <f t="shared" si="22"/>
        <v>0.17543665816887821</v>
      </c>
      <c r="Z34" s="4">
        <f t="shared" si="22"/>
        <v>0.19030776385640855</v>
      </c>
      <c r="AA34" s="4">
        <f t="shared" si="22"/>
        <v>0.20578376913837837</v>
      </c>
      <c r="AB34" s="4">
        <f t="shared" si="22"/>
        <v>0.22186467401478774</v>
      </c>
      <c r="AC34" s="4">
        <f t="shared" si="22"/>
        <v>0.23855047848563657</v>
      </c>
      <c r="AD34" s="4">
        <f t="shared" si="22"/>
        <v>0.25584118255092492</v>
      </c>
      <c r="AE34" s="4">
        <f t="shared" si="22"/>
        <v>0.27373678621065278</v>
      </c>
      <c r="AF34" s="15"/>
      <c r="AG34" s="16">
        <f t="shared" si="0"/>
        <v>2.3404945917136479</v>
      </c>
      <c r="AH34" s="16">
        <f t="shared" si="1"/>
        <v>170.91094593583409</v>
      </c>
      <c r="AI34" s="16">
        <v>2848.5157655972348</v>
      </c>
      <c r="AJ34" s="17">
        <f t="shared" si="2"/>
        <v>2.5452058886890061E-2</v>
      </c>
      <c r="AK34" s="17"/>
      <c r="AL34" s="17"/>
      <c r="AM34" s="17"/>
      <c r="AN34" s="17"/>
      <c r="AO34" s="15"/>
      <c r="AP34" s="15"/>
      <c r="AQ34" s="15"/>
      <c r="AR34" s="16">
        <f t="shared" si="4"/>
        <v>2.3404945917136479</v>
      </c>
      <c r="AS34" s="16">
        <f t="shared" si="5"/>
        <v>170.91094593583409</v>
      </c>
      <c r="AT34" s="16">
        <v>2848.5157655972348</v>
      </c>
      <c r="AU34" s="17">
        <f t="shared" si="6"/>
        <v>2.4179455942545558E-2</v>
      </c>
    </row>
    <row r="35" spans="1:47">
      <c r="A35" s="7" t="s">
        <v>102</v>
      </c>
      <c r="B35" s="6">
        <f>C54</f>
        <v>1.5665607052587252E-2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15"/>
      <c r="AG35" s="16">
        <f t="shared" si="0"/>
        <v>2.5638833672008179</v>
      </c>
      <c r="AH35" s="16">
        <f t="shared" si="1"/>
        <v>205.09313512300091</v>
      </c>
      <c r="AI35" s="16">
        <v>3418.2189187166819</v>
      </c>
      <c r="AJ35" s="17">
        <f t="shared" si="2"/>
        <v>3.4382156420692422E-2</v>
      </c>
      <c r="AK35" s="17"/>
      <c r="AL35" s="17"/>
      <c r="AM35" s="17"/>
      <c r="AN35" s="17"/>
      <c r="AO35" s="15"/>
      <c r="AP35" s="15"/>
      <c r="AQ35" s="15"/>
      <c r="AR35" s="16">
        <f t="shared" si="4"/>
        <v>2.5638833672008179</v>
      </c>
      <c r="AS35" s="16">
        <f t="shared" si="5"/>
        <v>205.09313512300091</v>
      </c>
      <c r="AT35" s="16">
        <v>3418.2189187166819</v>
      </c>
      <c r="AU35" s="17">
        <f t="shared" si="6"/>
        <v>3.2663048599657803E-2</v>
      </c>
    </row>
    <row r="36" spans="1:47">
      <c r="A36" s="7" t="s">
        <v>34</v>
      </c>
      <c r="B36" s="4">
        <f>B27/1000000</f>
        <v>2.9999999999999997E-4</v>
      </c>
      <c r="C36" s="4">
        <f t="shared" ref="C36:AE36" si="23">C27/1000000</f>
        <v>2.9999999999999997E-4</v>
      </c>
      <c r="D36" s="4">
        <f t="shared" si="23"/>
        <v>2.9999999999999997E-4</v>
      </c>
      <c r="E36" s="4">
        <f t="shared" si="23"/>
        <v>2.9999999999999997E-4</v>
      </c>
      <c r="F36" s="4">
        <f t="shared" si="23"/>
        <v>2.9999999999999997E-4</v>
      </c>
      <c r="G36" s="4">
        <f t="shared" si="23"/>
        <v>2.9999999999999997E-4</v>
      </c>
      <c r="H36" s="4">
        <f t="shared" si="23"/>
        <v>2.9999999999999997E-4</v>
      </c>
      <c r="I36" s="4">
        <f t="shared" si="23"/>
        <v>2.9999999999999997E-4</v>
      </c>
      <c r="J36" s="4">
        <f t="shared" si="23"/>
        <v>2.9999999999999997E-4</v>
      </c>
      <c r="K36" s="4">
        <f t="shared" si="23"/>
        <v>2.9999999999999997E-4</v>
      </c>
      <c r="L36" s="4">
        <f t="shared" si="23"/>
        <v>2.9999999999999997E-4</v>
      </c>
      <c r="M36" s="4">
        <f t="shared" si="23"/>
        <v>2.9999999999999997E-4</v>
      </c>
      <c r="N36" s="4">
        <f t="shared" si="23"/>
        <v>2.9999999999999997E-4</v>
      </c>
      <c r="O36" s="4">
        <f t="shared" si="23"/>
        <v>2.9999999999999997E-4</v>
      </c>
      <c r="P36" s="4">
        <f t="shared" si="23"/>
        <v>2.9999999999999997E-4</v>
      </c>
      <c r="Q36" s="4">
        <f t="shared" si="23"/>
        <v>2.9999999999999997E-4</v>
      </c>
      <c r="R36" s="4">
        <f t="shared" si="23"/>
        <v>2.9999999999999997E-4</v>
      </c>
      <c r="S36" s="4">
        <f t="shared" si="23"/>
        <v>2.9999999999999997E-4</v>
      </c>
      <c r="T36" s="4">
        <f t="shared" si="23"/>
        <v>2.9999999999999997E-4</v>
      </c>
      <c r="U36" s="4">
        <f t="shared" si="23"/>
        <v>2.9999999999999997E-4</v>
      </c>
      <c r="V36" s="4">
        <f t="shared" si="23"/>
        <v>2.9999999999999997E-4</v>
      </c>
      <c r="W36" s="4">
        <f t="shared" si="23"/>
        <v>2.9999999999999997E-4</v>
      </c>
      <c r="X36" s="4">
        <f t="shared" si="23"/>
        <v>2.9999999999999997E-4</v>
      </c>
      <c r="Y36" s="4">
        <f t="shared" si="23"/>
        <v>2.9999999999999997E-4</v>
      </c>
      <c r="Z36" s="4">
        <f t="shared" si="23"/>
        <v>2.9999999999999997E-4</v>
      </c>
      <c r="AA36" s="4">
        <f t="shared" si="23"/>
        <v>2.9999999999999997E-4</v>
      </c>
      <c r="AB36" s="4">
        <f t="shared" si="23"/>
        <v>2.9999999999999997E-4</v>
      </c>
      <c r="AC36" s="4">
        <f t="shared" si="23"/>
        <v>2.9999999999999997E-4</v>
      </c>
      <c r="AD36" s="4">
        <f t="shared" si="23"/>
        <v>2.9999999999999997E-4</v>
      </c>
      <c r="AE36" s="4">
        <f t="shared" si="23"/>
        <v>2.9999999999999997E-4</v>
      </c>
      <c r="AF36" s="15"/>
      <c r="AG36" s="16">
        <f t="shared" si="0"/>
        <v>2.8085935100563777</v>
      </c>
      <c r="AH36" s="16">
        <f t="shared" si="1"/>
        <v>246.1117621476011</v>
      </c>
      <c r="AI36" s="16">
        <v>4101.8627024600182</v>
      </c>
      <c r="AJ36" s="17">
        <f t="shared" si="2"/>
        <v>4.6296618374108922E-2</v>
      </c>
      <c r="AK36" s="17"/>
      <c r="AL36" s="17"/>
      <c r="AM36" s="17"/>
      <c r="AN36" s="17"/>
      <c r="AO36" s="15"/>
      <c r="AP36" s="15"/>
      <c r="AQ36" s="15"/>
      <c r="AR36" s="16">
        <f t="shared" si="4"/>
        <v>2.8085935100563777</v>
      </c>
      <c r="AS36" s="16">
        <f t="shared" si="5"/>
        <v>246.1117621476011</v>
      </c>
      <c r="AT36" s="16">
        <v>4101.8627024600182</v>
      </c>
      <c r="AU36" s="17">
        <f t="shared" si="6"/>
        <v>4.3981787455403473E-2</v>
      </c>
    </row>
    <row r="37" spans="1:47">
      <c r="A37" s="7" t="s">
        <v>35</v>
      </c>
      <c r="B37" s="4">
        <f>B26/60</f>
        <v>0.3</v>
      </c>
      <c r="C37" s="4">
        <f t="shared" ref="C37:AE37" si="24">C26/60</f>
        <v>0.3</v>
      </c>
      <c r="D37" s="4">
        <f t="shared" si="24"/>
        <v>0.3</v>
      </c>
      <c r="E37" s="4">
        <f t="shared" si="24"/>
        <v>0.3</v>
      </c>
      <c r="F37" s="4">
        <f t="shared" si="24"/>
        <v>0.3</v>
      </c>
      <c r="G37" s="4">
        <f t="shared" si="24"/>
        <v>0.3</v>
      </c>
      <c r="H37" s="4">
        <f t="shared" si="24"/>
        <v>0.3</v>
      </c>
      <c r="I37" s="4">
        <f t="shared" si="24"/>
        <v>0.3</v>
      </c>
      <c r="J37" s="4">
        <f t="shared" si="24"/>
        <v>0.3</v>
      </c>
      <c r="K37" s="4">
        <f t="shared" si="24"/>
        <v>0.3</v>
      </c>
      <c r="L37" s="4">
        <f t="shared" si="24"/>
        <v>0.3</v>
      </c>
      <c r="M37" s="4">
        <f t="shared" si="24"/>
        <v>0.3</v>
      </c>
      <c r="N37" s="4">
        <f t="shared" si="24"/>
        <v>0.3</v>
      </c>
      <c r="O37" s="4">
        <f t="shared" si="24"/>
        <v>0.3</v>
      </c>
      <c r="P37" s="4">
        <f t="shared" si="24"/>
        <v>0.3</v>
      </c>
      <c r="Q37" s="4">
        <f t="shared" si="24"/>
        <v>0.3</v>
      </c>
      <c r="R37" s="4">
        <f t="shared" si="24"/>
        <v>0.3</v>
      </c>
      <c r="S37" s="4">
        <f t="shared" si="24"/>
        <v>0.3</v>
      </c>
      <c r="T37" s="4">
        <f t="shared" si="24"/>
        <v>0.3</v>
      </c>
      <c r="U37" s="4">
        <f t="shared" si="24"/>
        <v>0.3</v>
      </c>
      <c r="V37" s="4">
        <f t="shared" si="24"/>
        <v>0.3</v>
      </c>
      <c r="W37" s="4">
        <f t="shared" si="24"/>
        <v>0.3</v>
      </c>
      <c r="X37" s="4">
        <f t="shared" si="24"/>
        <v>0.3</v>
      </c>
      <c r="Y37" s="4">
        <f t="shared" si="24"/>
        <v>0.3</v>
      </c>
      <c r="Z37" s="4">
        <f t="shared" si="24"/>
        <v>0.3</v>
      </c>
      <c r="AA37" s="4">
        <f t="shared" si="24"/>
        <v>0.3</v>
      </c>
      <c r="AB37" s="4">
        <f t="shared" si="24"/>
        <v>0.3</v>
      </c>
      <c r="AC37" s="4">
        <f t="shared" si="24"/>
        <v>0.3</v>
      </c>
      <c r="AD37" s="4">
        <f t="shared" si="24"/>
        <v>0.3</v>
      </c>
      <c r="AE37" s="4">
        <f t="shared" si="24"/>
        <v>0.3</v>
      </c>
      <c r="AF37" s="15"/>
      <c r="AG37" s="16">
        <f t="shared" si="0"/>
        <v>3.0766600406409812</v>
      </c>
      <c r="AH37" s="16">
        <f t="shared" si="1"/>
        <v>295.33411457712128</v>
      </c>
      <c r="AI37" s="16">
        <v>4922.2352429520215</v>
      </c>
      <c r="AJ37" s="17">
        <f t="shared" si="2"/>
        <v>6.2074389978161837E-2</v>
      </c>
      <c r="AK37" s="17"/>
      <c r="AL37" s="17"/>
      <c r="AM37" s="17"/>
      <c r="AN37" s="17"/>
      <c r="AO37" s="21"/>
      <c r="AP37" s="21"/>
      <c r="AQ37" s="15"/>
      <c r="AR37" s="16">
        <f t="shared" si="4"/>
        <v>3.0766600406409812</v>
      </c>
      <c r="AS37" s="16">
        <f t="shared" si="5"/>
        <v>295.33411457712128</v>
      </c>
      <c r="AT37" s="16">
        <v>4922.2352429520215</v>
      </c>
      <c r="AU37" s="17">
        <f t="shared" si="6"/>
        <v>5.8970670479253744E-2</v>
      </c>
    </row>
    <row r="38" spans="1:47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15"/>
      <c r="AG38" s="16">
        <f t="shared" si="0"/>
        <v>3.370312212067653</v>
      </c>
      <c r="AH38" s="16">
        <f t="shared" si="1"/>
        <v>354.40093749254549</v>
      </c>
      <c r="AI38" s="16">
        <v>5906.6822915424254</v>
      </c>
      <c r="AJ38" s="17">
        <f t="shared" si="2"/>
        <v>8.2762567340301962E-2</v>
      </c>
      <c r="AK38" s="17"/>
      <c r="AL38" s="17"/>
      <c r="AM38" s="17"/>
      <c r="AN38" s="17"/>
      <c r="AO38" s="15"/>
      <c r="AP38" s="15"/>
      <c r="AQ38" s="15"/>
      <c r="AR38" s="16">
        <f t="shared" si="4"/>
        <v>3.370312212067653</v>
      </c>
      <c r="AS38" s="16">
        <f t="shared" si="5"/>
        <v>354.40093749254549</v>
      </c>
      <c r="AT38" s="16">
        <v>5906.6822915424254</v>
      </c>
      <c r="AU38" s="17">
        <f t="shared" si="6"/>
        <v>7.8624438973286859E-2</v>
      </c>
    </row>
    <row r="39" spans="1:47">
      <c r="A39" s="7" t="s">
        <v>127</v>
      </c>
      <c r="B39" s="6">
        <f>B36/(C54^2*3.14/4)</f>
        <v>1.5572457005587244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5"/>
      <c r="AG39" s="16">
        <f t="shared" si="0"/>
        <v>3.6919920487691771</v>
      </c>
      <c r="AH39" s="16">
        <f t="shared" si="1"/>
        <v>425.28112499105458</v>
      </c>
      <c r="AI39" s="16">
        <v>7088.0187498509104</v>
      </c>
      <c r="AJ39" s="17">
        <f t="shared" si="2"/>
        <v>0.10954044500259319</v>
      </c>
      <c r="AK39" s="17"/>
      <c r="AL39" s="17"/>
      <c r="AM39" s="17"/>
      <c r="AN39" s="17"/>
      <c r="AO39" s="15"/>
      <c r="AP39" s="15"/>
      <c r="AQ39" s="15"/>
      <c r="AR39" s="16">
        <f t="shared" si="4"/>
        <v>3.6919920487691771</v>
      </c>
      <c r="AS39" s="16">
        <f t="shared" si="5"/>
        <v>425.28112499105458</v>
      </c>
      <c r="AT39" s="16">
        <v>7088.0187498509104</v>
      </c>
      <c r="AU39" s="17">
        <f t="shared" si="6"/>
        <v>0.10406342275246352</v>
      </c>
    </row>
    <row r="40" spans="1:47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15"/>
      <c r="AG40" s="16">
        <f t="shared" si="0"/>
        <v>4.0443746544811834</v>
      </c>
      <c r="AH40" s="16">
        <f t="shared" si="1"/>
        <v>510.33734998926553</v>
      </c>
      <c r="AI40" s="16">
        <v>8505.6224998210928</v>
      </c>
      <c r="AJ40" s="17">
        <f t="shared" si="2"/>
        <v>0.14362566825882273</v>
      </c>
      <c r="AK40" s="17"/>
      <c r="AL40" s="17"/>
      <c r="AM40" s="17"/>
      <c r="AN40" s="17"/>
      <c r="AO40" s="21"/>
      <c r="AP40" s="21"/>
      <c r="AQ40" s="15"/>
      <c r="AR40" s="16">
        <f t="shared" si="4"/>
        <v>4.0443746544811834</v>
      </c>
      <c r="AS40" s="16">
        <f t="shared" si="5"/>
        <v>510.33734998926553</v>
      </c>
      <c r="AT40" s="16">
        <v>8505.6224998210928</v>
      </c>
      <c r="AU40" s="17">
        <f t="shared" si="6"/>
        <v>0.13644438484588159</v>
      </c>
    </row>
    <row r="41" spans="1:47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5"/>
      <c r="AG41" s="16">
        <f t="shared" si="0"/>
        <v>4.4303904585230134</v>
      </c>
      <c r="AH41" s="16">
        <f t="shared" si="1"/>
        <v>612.40481998711869</v>
      </c>
      <c r="AI41" s="16">
        <v>10206.746999785311</v>
      </c>
      <c r="AJ41" s="17">
        <f t="shared" si="2"/>
        <v>0.18610042353289102</v>
      </c>
      <c r="AK41" s="17"/>
      <c r="AL41" s="17"/>
      <c r="AM41" s="17"/>
      <c r="AN41" s="17"/>
      <c r="AO41" s="15"/>
      <c r="AP41" s="15"/>
      <c r="AQ41" s="15"/>
      <c r="AR41" s="16">
        <f t="shared" si="4"/>
        <v>4.4303904585230134</v>
      </c>
      <c r="AS41" s="16">
        <f t="shared" si="5"/>
        <v>612.40481998711869</v>
      </c>
      <c r="AT41" s="16">
        <v>10206.746999785311</v>
      </c>
      <c r="AU41" s="17">
        <f t="shared" si="6"/>
        <v>0.17679540235624647</v>
      </c>
    </row>
    <row r="42" spans="1:47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15"/>
      <c r="AG42" s="16">
        <f t="shared" si="0"/>
        <v>4.8532495853774202</v>
      </c>
      <c r="AH42" s="16">
        <f t="shared" si="1"/>
        <v>734.8857839845424</v>
      </c>
      <c r="AI42" s="16">
        <v>12248.096399742373</v>
      </c>
      <c r="AJ42" s="17">
        <f t="shared" si="2"/>
        <v>0.23765051866638764</v>
      </c>
      <c r="AK42" s="17"/>
      <c r="AL42" s="17"/>
      <c r="AM42" s="17"/>
      <c r="AN42" s="17"/>
      <c r="AO42" s="21"/>
      <c r="AP42" s="21"/>
      <c r="AQ42" s="15"/>
      <c r="AR42" s="16">
        <f t="shared" si="4"/>
        <v>4.8532495853774202</v>
      </c>
      <c r="AS42" s="16">
        <f t="shared" si="5"/>
        <v>734.8857839845424</v>
      </c>
      <c r="AT42" s="16">
        <v>12248.096399742373</v>
      </c>
      <c r="AU42" s="17">
        <f t="shared" si="6"/>
        <v>0.22576799273306825</v>
      </c>
    </row>
    <row r="43" spans="1:47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15"/>
      <c r="AG43" s="16">
        <f t="shared" si="0"/>
        <v>5.3164685502276159</v>
      </c>
      <c r="AH43" s="16">
        <f t="shared" si="1"/>
        <v>881.86294078145079</v>
      </c>
      <c r="AI43" s="16">
        <v>14697.715679690848</v>
      </c>
      <c r="AJ43" s="17">
        <f t="shared" si="2"/>
        <v>0.29824746728003271</v>
      </c>
      <c r="AK43" s="17"/>
      <c r="AL43" s="17"/>
      <c r="AM43" s="17"/>
      <c r="AN43" s="17"/>
      <c r="AO43" s="15"/>
      <c r="AP43" s="15"/>
      <c r="AQ43" s="15"/>
      <c r="AR43" s="16">
        <f t="shared" si="4"/>
        <v>5.3164685502276159</v>
      </c>
      <c r="AS43" s="16">
        <f t="shared" si="5"/>
        <v>881.86294078145079</v>
      </c>
      <c r="AT43" s="16">
        <v>14697.715679690848</v>
      </c>
      <c r="AU43" s="17">
        <f t="shared" si="6"/>
        <v>0.28333509391603107</v>
      </c>
    </row>
    <row r="44" spans="1:47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15"/>
      <c r="AG44" s="16">
        <f t="shared" si="0"/>
        <v>5.8238995024529041</v>
      </c>
      <c r="AH44" s="16">
        <f t="shared" si="1"/>
        <v>1058.2355289377408</v>
      </c>
      <c r="AI44" s="16">
        <v>17637.258815629015</v>
      </c>
      <c r="AJ44" s="17">
        <f t="shared" si="2"/>
        <v>0.36686015190972288</v>
      </c>
      <c r="AK44" s="17"/>
      <c r="AL44" s="17"/>
      <c r="AM44" s="17"/>
      <c r="AN44" s="17"/>
      <c r="AO44" s="15"/>
      <c r="AP44" s="15"/>
      <c r="AQ44" s="15"/>
      <c r="AR44" s="16">
        <f t="shared" si="4"/>
        <v>5.8238995024529041</v>
      </c>
      <c r="AS44" s="16">
        <f t="shared" si="5"/>
        <v>1058.2355289377408</v>
      </c>
      <c r="AT44" s="16">
        <v>17637.258815629015</v>
      </c>
      <c r="AU44" s="17">
        <f t="shared" si="6"/>
        <v>0.34851714431423669</v>
      </c>
    </row>
    <row r="45" spans="1:47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15"/>
      <c r="AG45" s="16">
        <f t="shared" si="0"/>
        <v>6.3797622602731385</v>
      </c>
      <c r="AH45" s="16">
        <f t="shared" si="1"/>
        <v>1269.8826347252889</v>
      </c>
      <c r="AI45" s="16">
        <v>21164.710578754817</v>
      </c>
      <c r="AJ45" s="17">
        <f t="shared" si="2"/>
        <v>0.4413305181990993</v>
      </c>
      <c r="AK45" s="17"/>
      <c r="AL45" s="17"/>
      <c r="AM45" s="17"/>
      <c r="AN45" s="17"/>
      <c r="AO45" s="21"/>
      <c r="AP45" s="21"/>
      <c r="AQ45" s="15"/>
      <c r="AR45" s="16">
        <f t="shared" si="4"/>
        <v>6.3797622602731385</v>
      </c>
      <c r="AS45" s="16">
        <f t="shared" si="5"/>
        <v>1269.8826347252889</v>
      </c>
      <c r="AT45" s="16">
        <v>21164.710578754817</v>
      </c>
      <c r="AU45" s="17">
        <f t="shared" si="6"/>
        <v>0.41926399228914429</v>
      </c>
    </row>
    <row r="46" spans="1:47" ht="18">
      <c r="A46" s="2" t="s">
        <v>47</v>
      </c>
      <c r="B46" s="4">
        <f>1+2.52*($C45/B25)</f>
        <v>1.1688400000000001</v>
      </c>
      <c r="C46" s="4">
        <f t="shared" ref="C46:AE46" si="25">1+2.52*($C45/C25)</f>
        <v>1.0844199999999999</v>
      </c>
      <c r="D46" s="4">
        <f t="shared" si="25"/>
        <v>1.0562800000000001</v>
      </c>
      <c r="E46" s="4">
        <f t="shared" si="25"/>
        <v>1.0422100000000001</v>
      </c>
      <c r="F46" s="4">
        <f t="shared" si="25"/>
        <v>1.033768</v>
      </c>
      <c r="G46" s="4">
        <f t="shared" si="25"/>
        <v>1.0281400000000001</v>
      </c>
      <c r="H46" s="4">
        <f t="shared" si="25"/>
        <v>1.0241199999999999</v>
      </c>
      <c r="I46" s="4">
        <f t="shared" si="25"/>
        <v>1.0211049999999999</v>
      </c>
      <c r="J46" s="4">
        <f t="shared" si="25"/>
        <v>1.0187599999999999</v>
      </c>
      <c r="K46" s="4">
        <f t="shared" si="25"/>
        <v>1.0168839999999999</v>
      </c>
      <c r="L46" s="4">
        <f t="shared" si="25"/>
        <v>1.015349090909091</v>
      </c>
      <c r="M46" s="4">
        <f t="shared" si="25"/>
        <v>1.01407</v>
      </c>
      <c r="N46" s="4">
        <f t="shared" si="25"/>
        <v>1.0129876923076924</v>
      </c>
      <c r="O46" s="4">
        <f t="shared" si="25"/>
        <v>1.01206</v>
      </c>
      <c r="P46" s="4">
        <f t="shared" si="25"/>
        <v>1.0112559999999999</v>
      </c>
      <c r="Q46" s="4">
        <f t="shared" si="25"/>
        <v>1.0105525</v>
      </c>
      <c r="R46" s="4">
        <f t="shared" si="25"/>
        <v>1.0099317647058823</v>
      </c>
      <c r="S46" s="4">
        <f t="shared" si="25"/>
        <v>1.0093799999999999</v>
      </c>
      <c r="T46" s="4">
        <f t="shared" si="25"/>
        <v>1.0088863157894736</v>
      </c>
      <c r="U46" s="4">
        <f t="shared" si="25"/>
        <v>1.0084420000000001</v>
      </c>
      <c r="V46" s="4">
        <f t="shared" si="25"/>
        <v>1.00804</v>
      </c>
      <c r="W46" s="4">
        <f t="shared" si="25"/>
        <v>1.0076745454545455</v>
      </c>
      <c r="X46" s="4">
        <f t="shared" si="25"/>
        <v>1.0073408695652173</v>
      </c>
      <c r="Y46" s="4">
        <f t="shared" si="25"/>
        <v>1.0070349999999999</v>
      </c>
      <c r="Z46" s="4">
        <f t="shared" si="25"/>
        <v>1.0067535999999999</v>
      </c>
      <c r="AA46" s="4">
        <f t="shared" si="25"/>
        <v>1.0064938461538462</v>
      </c>
      <c r="AB46" s="4">
        <f t="shared" si="25"/>
        <v>1.0062533333333334</v>
      </c>
      <c r="AC46" s="4">
        <f t="shared" si="25"/>
        <v>1.00603</v>
      </c>
      <c r="AD46" s="4">
        <f t="shared" si="25"/>
        <v>1.0058220689655173</v>
      </c>
      <c r="AE46" s="4">
        <f t="shared" si="25"/>
        <v>1.005628</v>
      </c>
      <c r="AF46" s="15"/>
      <c r="AG46" s="16">
        <f t="shared" si="0"/>
        <v>6.9886794029434851</v>
      </c>
      <c r="AH46" s="16">
        <f t="shared" si="1"/>
        <v>1523.8591616703468</v>
      </c>
      <c r="AI46" s="16">
        <v>25397.652694505781</v>
      </c>
      <c r="AJ46" s="17">
        <f t="shared" si="2"/>
        <v>0.5185371709005735</v>
      </c>
      <c r="AK46" s="17"/>
      <c r="AL46" s="17"/>
      <c r="AM46" s="17"/>
      <c r="AN46" s="17"/>
      <c r="AO46" s="21"/>
      <c r="AP46" s="21"/>
      <c r="AQ46" s="15"/>
      <c r="AR46" s="16">
        <f t="shared" si="4"/>
        <v>6.9886794029434851</v>
      </c>
      <c r="AS46" s="16">
        <f t="shared" si="5"/>
        <v>1523.8591616703468</v>
      </c>
      <c r="AT46" s="16">
        <v>25397.652694505781</v>
      </c>
      <c r="AU46" s="17">
        <f t="shared" si="6"/>
        <v>0.49261031235554481</v>
      </c>
    </row>
    <row r="47" spans="1:47">
      <c r="A47" s="2" t="s">
        <v>41</v>
      </c>
      <c r="B47" s="4"/>
      <c r="C47" s="4">
        <v>188.18172000000001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15"/>
      <c r="AG47" s="16">
        <f t="shared" si="0"/>
        <v>7.6557147123277653</v>
      </c>
      <c r="AH47" s="16">
        <f t="shared" si="1"/>
        <v>1828.6309940044162</v>
      </c>
      <c r="AI47" s="16">
        <v>30477.183233406937</v>
      </c>
      <c r="AJ47" s="17">
        <f t="shared" si="2"/>
        <v>0.59486865999218119</v>
      </c>
      <c r="AK47" s="17"/>
      <c r="AL47" s="17"/>
      <c r="AM47" s="17"/>
      <c r="AN47" s="17"/>
      <c r="AO47" s="15"/>
      <c r="AP47" s="15"/>
      <c r="AQ47" s="15"/>
      <c r="AR47" s="16">
        <f t="shared" si="4"/>
        <v>7.6557147123277653</v>
      </c>
      <c r="AS47" s="16">
        <f t="shared" si="5"/>
        <v>1828.6309940044162</v>
      </c>
      <c r="AT47" s="16">
        <v>30477.183233406937</v>
      </c>
      <c r="AU47" s="17">
        <f t="shared" si="6"/>
        <v>0.56512522699257206</v>
      </c>
    </row>
    <row r="48" spans="1:47">
      <c r="A48" s="2" t="s">
        <v>43</v>
      </c>
      <c r="B48" s="4"/>
      <c r="C48" s="4">
        <f>C47*100</f>
        <v>18818.172000000002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15"/>
      <c r="AG48" s="16">
        <f t="shared" si="0"/>
        <v>8.3864152835321821</v>
      </c>
      <c r="AH48" s="16">
        <f t="shared" si="1"/>
        <v>2194.3571928052993</v>
      </c>
      <c r="AI48" s="16">
        <v>36572.619880088321</v>
      </c>
      <c r="AJ48" s="17">
        <f t="shared" si="2"/>
        <v>0.6668730339974922</v>
      </c>
      <c r="AK48" s="17"/>
      <c r="AL48" s="17"/>
      <c r="AM48" s="17"/>
      <c r="AN48" s="17"/>
      <c r="AO48" s="21"/>
      <c r="AP48" s="21"/>
      <c r="AQ48" s="15"/>
      <c r="AR48" s="16">
        <f t="shared" si="4"/>
        <v>8.3864152835321821</v>
      </c>
      <c r="AS48" s="16">
        <f t="shared" si="5"/>
        <v>2194.3571928052993</v>
      </c>
      <c r="AT48" s="16">
        <v>36572.619880088321</v>
      </c>
      <c r="AU48" s="17">
        <f t="shared" si="6"/>
        <v>0.63352938229761757</v>
      </c>
    </row>
    <row r="49" spans="1:47">
      <c r="A49" s="2" t="s">
        <v>42</v>
      </c>
      <c r="B49" s="4"/>
      <c r="C49" s="6">
        <v>7.3699522000000002E-5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15"/>
      <c r="AG49" s="16">
        <f t="shared" si="0"/>
        <v>9.1868576547933181</v>
      </c>
      <c r="AH49" s="16">
        <f t="shared" si="1"/>
        <v>2633.228631366359</v>
      </c>
      <c r="AI49" s="16">
        <v>43887.143856105984</v>
      </c>
      <c r="AJ49" s="17">
        <f t="shared" si="2"/>
        <v>0.73184873900628866</v>
      </c>
      <c r="AK49" s="17"/>
      <c r="AL49" s="17"/>
      <c r="AM49" s="17"/>
      <c r="AN49" s="17"/>
      <c r="AO49" s="21"/>
      <c r="AP49" s="21"/>
      <c r="AQ49" s="15"/>
      <c r="AR49" s="16">
        <f t="shared" si="4"/>
        <v>9.1868576547933181</v>
      </c>
      <c r="AS49" s="16">
        <f t="shared" si="5"/>
        <v>2633.228631366359</v>
      </c>
      <c r="AT49" s="16">
        <v>43887.143856105984</v>
      </c>
      <c r="AU49" s="17">
        <f t="shared" si="6"/>
        <v>0.69525630205597422</v>
      </c>
    </row>
    <row r="50" spans="1:47">
      <c r="A50" s="2" t="s">
        <v>44</v>
      </c>
      <c r="B50" s="4"/>
      <c r="C50" s="6">
        <f>C49*1000000000</f>
        <v>73699.521999999997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15"/>
      <c r="AG50" s="16">
        <f t="shared" si="0"/>
        <v>10.063698340238616</v>
      </c>
      <c r="AH50" s="16">
        <f t="shared" si="1"/>
        <v>3159.8743576396305</v>
      </c>
      <c r="AI50" s="16">
        <v>52664.572627327179</v>
      </c>
      <c r="AJ50" s="17">
        <f t="shared" si="2"/>
        <v>0.7881766004503058</v>
      </c>
      <c r="AK50" s="17"/>
      <c r="AL50" s="17"/>
      <c r="AM50" s="17"/>
      <c r="AN50" s="17"/>
      <c r="AO50" s="21"/>
      <c r="AP50" s="21"/>
      <c r="AQ50" s="15"/>
      <c r="AR50" s="16">
        <f t="shared" si="4"/>
        <v>10.063698340238616</v>
      </c>
      <c r="AS50" s="16">
        <f t="shared" si="5"/>
        <v>3159.8743576396305</v>
      </c>
      <c r="AT50" s="16">
        <v>52664.572627327179</v>
      </c>
      <c r="AU50" s="17">
        <f t="shared" si="6"/>
        <v>0.74876777042779052</v>
      </c>
    </row>
    <row r="51" spans="1:47">
      <c r="A51" s="2" t="s">
        <v>103</v>
      </c>
      <c r="B51" s="4"/>
      <c r="C51" s="6">
        <f>C49*1000000</f>
        <v>73.699522000000002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15"/>
      <c r="AG51" s="16">
        <f t="shared" si="0"/>
        <v>11.024229185751983</v>
      </c>
      <c r="AH51" s="16">
        <f t="shared" si="1"/>
        <v>3791.8492291675566</v>
      </c>
      <c r="AI51" s="16">
        <v>63197.487152792615</v>
      </c>
      <c r="AJ51" s="17">
        <f t="shared" si="2"/>
        <v>0.8353344748363325</v>
      </c>
      <c r="AK51" s="17"/>
      <c r="AL51" s="17"/>
      <c r="AM51" s="17"/>
      <c r="AN51" s="17"/>
      <c r="AO51" s="21"/>
      <c r="AP51" s="21"/>
      <c r="AQ51" s="15"/>
      <c r="AR51" s="16">
        <f t="shared" si="4"/>
        <v>11.024229185751983</v>
      </c>
      <c r="AS51" s="16">
        <f t="shared" si="5"/>
        <v>3791.8492291675566</v>
      </c>
      <c r="AT51" s="16">
        <v>63197.487152792615</v>
      </c>
      <c r="AU51" s="17">
        <f t="shared" si="6"/>
        <v>0.79356775109451583</v>
      </c>
    </row>
    <row r="52" spans="1:47">
      <c r="A52" s="2" t="s">
        <v>106</v>
      </c>
      <c r="B52" s="4"/>
      <c r="C52" s="4">
        <f>1.80634006*1000</f>
        <v>1806.34006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5"/>
      <c r="AG52" s="16">
        <f t="shared" si="0"/>
        <v>12.07643800828634</v>
      </c>
      <c r="AH52" s="16">
        <f t="shared" si="1"/>
        <v>4550.2190750010677</v>
      </c>
      <c r="AI52" s="16">
        <v>75836.984583351135</v>
      </c>
      <c r="AJ52" s="17">
        <f t="shared" si="2"/>
        <v>0.87367633121787536</v>
      </c>
      <c r="AK52" s="17"/>
      <c r="AL52" s="17"/>
      <c r="AM52" s="17"/>
      <c r="AN52" s="17"/>
      <c r="AO52" s="21"/>
      <c r="AP52" s="21"/>
      <c r="AQ52" s="15"/>
      <c r="AR52" s="16">
        <f t="shared" si="4"/>
        <v>12.07643800828634</v>
      </c>
      <c r="AS52" s="16">
        <f t="shared" si="5"/>
        <v>4550.2190750010677</v>
      </c>
      <c r="AT52" s="16">
        <v>75836.984583351135</v>
      </c>
      <c r="AU52" s="17">
        <f t="shared" si="6"/>
        <v>0.82999251465698154</v>
      </c>
    </row>
    <row r="53" spans="1:47">
      <c r="A53" s="2" t="s">
        <v>45</v>
      </c>
      <c r="B53" s="4"/>
      <c r="C53" s="6">
        <f>4*C50/C48</f>
        <v>15.665607052587252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15"/>
      <c r="AG53" s="16">
        <f t="shared" si="0"/>
        <v>13.229075022902379</v>
      </c>
      <c r="AH53" s="16">
        <f t="shared" si="1"/>
        <v>5460.2628900012814</v>
      </c>
      <c r="AI53" s="16">
        <v>91004.381500021365</v>
      </c>
      <c r="AJ53" s="17">
        <f t="shared" si="2"/>
        <v>0.90411519090688797</v>
      </c>
      <c r="AK53" s="17"/>
      <c r="AL53" s="17"/>
      <c r="AM53" s="17"/>
      <c r="AN53" s="17"/>
      <c r="AO53" s="21"/>
      <c r="AP53" s="21"/>
      <c r="AQ53" s="15"/>
      <c r="AR53" s="16">
        <f t="shared" si="4"/>
        <v>13.229075022902379</v>
      </c>
      <c r="AS53" s="16">
        <f t="shared" si="5"/>
        <v>5460.2628900012814</v>
      </c>
      <c r="AT53" s="16">
        <v>91004.381500021365</v>
      </c>
      <c r="AU53" s="17">
        <f t="shared" si="6"/>
        <v>0.85890943136154352</v>
      </c>
    </row>
    <row r="54" spans="1:47">
      <c r="A54" s="2" t="s">
        <v>128</v>
      </c>
      <c r="B54" s="4"/>
      <c r="C54" s="6">
        <f>C53/1000</f>
        <v>1.5665607052587252E-2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15"/>
      <c r="AG54" s="16">
        <f t="shared" si="0"/>
        <v>14.491725609943609</v>
      </c>
      <c r="AH54" s="16">
        <f t="shared" si="1"/>
        <v>6552.3154680015377</v>
      </c>
      <c r="AI54" s="16">
        <v>109205.25780002563</v>
      </c>
      <c r="AJ54" s="17">
        <f t="shared" si="2"/>
        <v>0.92782543157984998</v>
      </c>
      <c r="AK54" s="17"/>
      <c r="AL54" s="17"/>
      <c r="AM54" s="17"/>
      <c r="AN54" s="17"/>
      <c r="AO54" s="21"/>
      <c r="AP54" s="21"/>
      <c r="AQ54" s="15"/>
      <c r="AR54" s="16">
        <f t="shared" si="4"/>
        <v>14.491725609943609</v>
      </c>
      <c r="AS54" s="16">
        <f t="shared" si="5"/>
        <v>6552.3154680015377</v>
      </c>
      <c r="AT54" s="16">
        <v>109205.25780002563</v>
      </c>
      <c r="AU54" s="17">
        <f t="shared" si="6"/>
        <v>0.88143416000085739</v>
      </c>
    </row>
    <row r="55" spans="1:47">
      <c r="A55" s="2" t="s">
        <v>48</v>
      </c>
      <c r="B55" s="4"/>
      <c r="C55">
        <v>13.338576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15"/>
      <c r="AG55" s="16">
        <f t="shared" si="0"/>
        <v>15.874890027482852</v>
      </c>
      <c r="AH55" s="16">
        <f t="shared" si="1"/>
        <v>7862.7785616018446</v>
      </c>
      <c r="AI55" s="16">
        <v>131046.30936003075</v>
      </c>
      <c r="AJ55" s="17">
        <f t="shared" si="2"/>
        <v>0.94602267582112098</v>
      </c>
      <c r="AK55" s="17"/>
      <c r="AL55" s="17"/>
      <c r="AM55" s="17"/>
      <c r="AN55" s="17"/>
      <c r="AO55" s="21"/>
      <c r="AP55" s="21"/>
      <c r="AQ55" s="15"/>
      <c r="AR55" s="16">
        <f t="shared" si="4"/>
        <v>15.874890027482852</v>
      </c>
      <c r="AS55" s="16">
        <f t="shared" si="5"/>
        <v>7862.7785616018446</v>
      </c>
      <c r="AT55" s="16">
        <v>131046.30936003075</v>
      </c>
      <c r="AU55" s="17">
        <f t="shared" si="6"/>
        <v>0.89872154203006493</v>
      </c>
    </row>
    <row r="56" spans="1:47">
      <c r="A56" s="2" t="s">
        <v>49</v>
      </c>
      <c r="B56" s="4"/>
      <c r="C56" s="4">
        <v>-1.3719035E-3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15"/>
      <c r="AG56" s="16">
        <f t="shared" si="0"/>
        <v>17.39007073193233</v>
      </c>
      <c r="AH56" s="16">
        <f t="shared" si="1"/>
        <v>9435.3342739222135</v>
      </c>
      <c r="AI56" s="16">
        <v>157255.57123203689</v>
      </c>
      <c r="AJ56" s="17">
        <f t="shared" si="2"/>
        <v>0.95983051714153811</v>
      </c>
      <c r="AK56" s="17"/>
      <c r="AL56" s="17"/>
      <c r="AM56" s="17"/>
      <c r="AN56" s="17"/>
      <c r="AO56" s="21"/>
      <c r="AP56" s="21"/>
      <c r="AQ56" s="15"/>
      <c r="AR56" s="16">
        <f t="shared" si="4"/>
        <v>17.39007073193233</v>
      </c>
      <c r="AS56" s="16">
        <f t="shared" si="5"/>
        <v>9435.3342739222135</v>
      </c>
      <c r="AT56" s="16">
        <v>157255.57123203689</v>
      </c>
      <c r="AU56" s="17">
        <f t="shared" si="6"/>
        <v>0.91183899128446111</v>
      </c>
    </row>
    <row r="57" spans="1:47">
      <c r="A57" s="2" t="s">
        <v>50</v>
      </c>
      <c r="B57" s="4"/>
      <c r="C57" s="4">
        <f>C56-C55</f>
        <v>-13.339947903500001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5"/>
      <c r="AG57" s="16">
        <f t="shared" si="0"/>
        <v>19.049868032979422</v>
      </c>
      <c r="AH57" s="16">
        <f t="shared" si="1"/>
        <v>11322.401128706655</v>
      </c>
      <c r="AI57" s="16">
        <v>188706.68547844427</v>
      </c>
      <c r="AJ57" s="17">
        <f t="shared" si="2"/>
        <v>0.97021739874544966</v>
      </c>
      <c r="AK57" s="17"/>
      <c r="AL57" s="17"/>
      <c r="AM57" s="17"/>
      <c r="AN57" s="17"/>
      <c r="AO57" s="21"/>
      <c r="AP57" s="21"/>
      <c r="AQ57" s="15"/>
      <c r="AR57" s="16">
        <f t="shared" si="4"/>
        <v>19.049868032979422</v>
      </c>
      <c r="AS57" s="16">
        <f t="shared" si="5"/>
        <v>11322.401128706655</v>
      </c>
      <c r="AT57" s="16">
        <v>188706.68547844427</v>
      </c>
      <c r="AU57" s="17">
        <f t="shared" si="6"/>
        <v>0.92170652880817716</v>
      </c>
    </row>
    <row r="58" spans="1:47">
      <c r="A58" s="2" t="s">
        <v>149</v>
      </c>
      <c r="C58">
        <v>7.4211485000000001</v>
      </c>
      <c r="AF58" s="15"/>
      <c r="AG58" s="16">
        <f t="shared" si="0"/>
        <v>20.868084878318793</v>
      </c>
      <c r="AH58" s="16">
        <f t="shared" si="1"/>
        <v>13586.881354447987</v>
      </c>
      <c r="AI58" s="16">
        <v>226448.02257413312</v>
      </c>
      <c r="AJ58" s="17">
        <f t="shared" si="2"/>
        <v>0.97798009376875916</v>
      </c>
      <c r="AK58" s="17"/>
      <c r="AL58" s="17"/>
      <c r="AM58" s="17"/>
      <c r="AN58" s="17"/>
      <c r="AO58" s="21"/>
      <c r="AP58" s="21"/>
      <c r="AQ58" s="15"/>
      <c r="AR58" s="16">
        <f t="shared" si="4"/>
        <v>20.868084878318793</v>
      </c>
      <c r="AS58" s="16">
        <f t="shared" si="5"/>
        <v>13586.881354447987</v>
      </c>
      <c r="AT58" s="16">
        <v>226448.02257413312</v>
      </c>
      <c r="AU58" s="17">
        <f t="shared" si="6"/>
        <v>0.92908108908032117</v>
      </c>
    </row>
    <row r="59" spans="1:47">
      <c r="A59" s="2" t="s">
        <v>151</v>
      </c>
      <c r="C59">
        <f>C56-C58</f>
        <v>-7.4225204035000001</v>
      </c>
      <c r="AF59" s="15"/>
      <c r="AG59" s="16">
        <f t="shared" si="0"/>
        <v>22.859841639575304</v>
      </c>
      <c r="AH59" s="16">
        <f t="shared" si="1"/>
        <v>16304.257625337583</v>
      </c>
      <c r="AI59" s="16">
        <v>271737.62708895974</v>
      </c>
      <c r="AJ59" s="17">
        <f t="shared" si="2"/>
        <v>0.98375335987781143</v>
      </c>
      <c r="AK59" s="17"/>
      <c r="AL59" s="17"/>
      <c r="AM59" s="17"/>
      <c r="AN59" s="17"/>
      <c r="AO59" s="21"/>
      <c r="AP59" s="21"/>
      <c r="AQ59" s="15"/>
      <c r="AR59" s="16">
        <f t="shared" si="4"/>
        <v>22.859841639575304</v>
      </c>
      <c r="AS59" s="16">
        <f t="shared" si="5"/>
        <v>16304.257625337583</v>
      </c>
      <c r="AT59" s="16">
        <v>271737.62708895974</v>
      </c>
      <c r="AU59" s="17">
        <f t="shared" si="6"/>
        <v>0.9345656918839208</v>
      </c>
    </row>
    <row r="60" spans="1:47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15"/>
      <c r="AG60" s="16">
        <f t="shared" si="0"/>
        <v>25.041701853982552</v>
      </c>
      <c r="AH60" s="16">
        <f t="shared" si="1"/>
        <v>19565.109150405096</v>
      </c>
      <c r="AI60" s="16">
        <v>326085.15250675165</v>
      </c>
      <c r="AJ60" s="17">
        <f t="shared" si="2"/>
        <v>0.98803149236763121</v>
      </c>
      <c r="AK60" s="17"/>
      <c r="AL60" s="17"/>
      <c r="AM60" s="17"/>
      <c r="AN60" s="17"/>
      <c r="AO60" s="21"/>
      <c r="AP60" s="21"/>
      <c r="AQ60" s="15"/>
      <c r="AR60" s="16">
        <f t="shared" si="4"/>
        <v>25.041701853982552</v>
      </c>
      <c r="AS60" s="16">
        <f t="shared" si="5"/>
        <v>19565.109150405096</v>
      </c>
      <c r="AT60" s="16">
        <v>326085.15250675165</v>
      </c>
      <c r="AU60" s="17">
        <f t="shared" si="6"/>
        <v>0.93862991774924964</v>
      </c>
    </row>
    <row r="61" spans="1:47">
      <c r="A61" s="2" t="s">
        <v>81</v>
      </c>
      <c r="B61" s="4"/>
      <c r="C61" s="4">
        <v>541.19329800000003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15"/>
      <c r="AG61" s="16">
        <f t="shared" si="0"/>
        <v>27.431809967490366</v>
      </c>
      <c r="AH61" s="16">
        <f t="shared" si="1"/>
        <v>23478.130980486116</v>
      </c>
      <c r="AI61" s="16">
        <v>391302.18300810194</v>
      </c>
      <c r="AJ61" s="17">
        <f t="shared" si="2"/>
        <v>0.99119317436177889</v>
      </c>
      <c r="AK61" s="17"/>
      <c r="AL61" s="17"/>
      <c r="AM61" s="17"/>
      <c r="AN61" s="17"/>
      <c r="AO61" s="21"/>
      <c r="AP61" s="21"/>
      <c r="AQ61" s="15"/>
      <c r="AR61" s="16">
        <f t="shared" si="4"/>
        <v>27.431809967490366</v>
      </c>
      <c r="AS61" s="16">
        <f t="shared" si="5"/>
        <v>23478.130980486116</v>
      </c>
      <c r="AT61" s="16">
        <v>391302.18300810194</v>
      </c>
      <c r="AU61" s="17">
        <f t="shared" si="6"/>
        <v>0.94163351564368991</v>
      </c>
    </row>
    <row r="62" spans="1:47">
      <c r="A62" s="2" t="s">
        <v>82</v>
      </c>
      <c r="B62" s="4"/>
      <c r="C62" s="4">
        <v>500.92880200000002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15"/>
      <c r="AG62" s="16">
        <f t="shared" si="0"/>
        <v>30.050042224779062</v>
      </c>
      <c r="AH62" s="16">
        <f t="shared" si="1"/>
        <v>28173.757176583338</v>
      </c>
      <c r="AI62" s="16">
        <v>469562.61960972234</v>
      </c>
      <c r="AJ62" s="17">
        <f t="shared" si="2"/>
        <v>0.9935251184409174</v>
      </c>
      <c r="AK62" s="17"/>
      <c r="AL62" s="17"/>
      <c r="AM62" s="17"/>
      <c r="AN62" s="17"/>
      <c r="AO62" s="21"/>
      <c r="AP62" s="21"/>
      <c r="AQ62" s="15"/>
      <c r="AR62" s="16">
        <f t="shared" si="4"/>
        <v>30.050042224779062</v>
      </c>
      <c r="AS62" s="16">
        <f t="shared" si="5"/>
        <v>28173.757176583338</v>
      </c>
      <c r="AT62" s="16">
        <v>469562.61960972234</v>
      </c>
      <c r="AU62" s="17">
        <f t="shared" si="6"/>
        <v>0.94384886251887146</v>
      </c>
    </row>
    <row r="63" spans="1:47">
      <c r="A63" s="2" t="s">
        <v>83</v>
      </c>
      <c r="B63" s="4"/>
      <c r="C63" s="4">
        <v>398.536316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15"/>
      <c r="AG63" s="16">
        <f t="shared" si="0"/>
        <v>32.918171960988438</v>
      </c>
      <c r="AH63" s="16">
        <f t="shared" si="1"/>
        <v>33808.508611900012</v>
      </c>
      <c r="AI63" s="16">
        <v>563475.14353166684</v>
      </c>
      <c r="AJ63" s="17">
        <f t="shared" si="2"/>
        <v>0.99524255478089196</v>
      </c>
      <c r="AK63" s="17"/>
      <c r="AL63" s="17"/>
      <c r="AM63" s="17"/>
      <c r="AN63" s="17"/>
      <c r="AO63" s="15"/>
      <c r="AP63" s="15"/>
      <c r="AQ63" s="15"/>
      <c r="AR63" s="16">
        <f t="shared" si="4"/>
        <v>32.918171960988438</v>
      </c>
      <c r="AS63" s="16">
        <f t="shared" si="5"/>
        <v>33808.508611900012</v>
      </c>
      <c r="AT63" s="16">
        <v>563475.14353166684</v>
      </c>
      <c r="AU63" s="17">
        <f t="shared" si="6"/>
        <v>0.94548042704184732</v>
      </c>
    </row>
    <row r="64" spans="1:47">
      <c r="A64" s="2" t="s">
        <v>84</v>
      </c>
      <c r="B64" s="4"/>
      <c r="C64" s="4">
        <v>303.73785400000003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15"/>
      <c r="AG64" s="16">
        <f t="shared" si="0"/>
        <v>36.060050669734871</v>
      </c>
      <c r="AH64" s="16">
        <f t="shared" si="1"/>
        <v>40570.210334280011</v>
      </c>
      <c r="AI64" s="16">
        <v>676170.1722380002</v>
      </c>
      <c r="AJ64" s="17">
        <f t="shared" si="2"/>
        <v>0.99650605004402848</v>
      </c>
      <c r="AK64" s="17"/>
      <c r="AL64" s="17"/>
      <c r="AM64" s="17"/>
      <c r="AN64" s="17"/>
      <c r="AO64" s="15"/>
      <c r="AP64" s="15"/>
      <c r="AQ64" s="15"/>
      <c r="AR64" s="16">
        <f t="shared" si="4"/>
        <v>36.060050669734871</v>
      </c>
      <c r="AS64" s="16">
        <f t="shared" si="5"/>
        <v>40570.210334280011</v>
      </c>
      <c r="AT64" s="16">
        <v>676170.1722380002</v>
      </c>
      <c r="AU64" s="17">
        <f t="shared" si="6"/>
        <v>0.94668074754182696</v>
      </c>
    </row>
    <row r="65" spans="1:47">
      <c r="A65" s="2" t="s">
        <v>85</v>
      </c>
      <c r="B65" s="4"/>
      <c r="C65" s="4">
        <v>246.679733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15"/>
      <c r="AG65" s="16">
        <f t="shared" si="0"/>
        <v>39.501806353186126</v>
      </c>
      <c r="AH65" s="16">
        <f t="shared" si="1"/>
        <v>48684.252401136015</v>
      </c>
      <c r="AI65" s="16">
        <v>811404.20668560022</v>
      </c>
      <c r="AJ65" s="17">
        <f t="shared" si="2"/>
        <v>0.99743484767633872</v>
      </c>
      <c r="AK65" s="17"/>
      <c r="AL65" s="17"/>
      <c r="AM65" s="17"/>
      <c r="AN65" s="17"/>
      <c r="AO65" s="15"/>
      <c r="AP65" s="15"/>
      <c r="AQ65" s="15"/>
      <c r="AR65" s="16">
        <f t="shared" si="4"/>
        <v>39.501806353186126</v>
      </c>
      <c r="AS65" s="16">
        <f t="shared" si="5"/>
        <v>48684.252401136015</v>
      </c>
      <c r="AT65" s="16">
        <v>811404.20668560022</v>
      </c>
      <c r="AU65" s="17">
        <f t="shared" si="6"/>
        <v>0.94756310529252175</v>
      </c>
    </row>
    <row r="66" spans="1:47">
      <c r="A66" s="2" t="s">
        <v>86</v>
      </c>
      <c r="B66" s="4"/>
      <c r="C66" s="4">
        <v>209.04894999999999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15"/>
      <c r="AG66" s="16">
        <f t="shared" si="0"/>
        <v>43.272060803681846</v>
      </c>
      <c r="AH66" s="16">
        <f t="shared" si="1"/>
        <v>58421.102881363215</v>
      </c>
      <c r="AI66" s="16">
        <v>973685.04802272026</v>
      </c>
      <c r="AJ66" s="17">
        <f t="shared" si="2"/>
        <v>0.99811720928636116</v>
      </c>
      <c r="AK66" s="17"/>
      <c r="AL66" s="17"/>
      <c r="AM66" s="17"/>
      <c r="AN66" s="17"/>
      <c r="AO66" s="15"/>
      <c r="AP66" s="15"/>
      <c r="AQ66" s="15"/>
      <c r="AR66" s="16">
        <f t="shared" si="4"/>
        <v>43.272060803681846</v>
      </c>
      <c r="AS66" s="16">
        <f t="shared" si="5"/>
        <v>58421.102881363215</v>
      </c>
      <c r="AT66" s="16">
        <v>973685.04802272026</v>
      </c>
      <c r="AU66" s="17">
        <f t="shared" si="6"/>
        <v>0.94821134882204305</v>
      </c>
    </row>
    <row r="67" spans="1:47">
      <c r="A67" s="2" t="s">
        <v>87</v>
      </c>
      <c r="B67" s="4"/>
      <c r="C67" s="4">
        <v>193.25195299999999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15"/>
      <c r="AG67" s="15">
        <v>44</v>
      </c>
      <c r="AH67" s="26">
        <f>AG67^2*$AE$1</f>
        <v>60403.199999999997</v>
      </c>
      <c r="AI67" s="15">
        <f>AG67^2*AE$2</f>
        <v>1006720</v>
      </c>
      <c r="AJ67" s="17">
        <f t="shared" si="2"/>
        <v>0.99822084491586316</v>
      </c>
      <c r="AK67" s="15"/>
      <c r="AL67" s="15"/>
      <c r="AM67" s="15"/>
      <c r="AN67" s="15"/>
      <c r="AO67" s="15"/>
      <c r="AP67" s="15"/>
    </row>
    <row r="68" spans="1:47">
      <c r="A68" s="2" t="s">
        <v>88</v>
      </c>
      <c r="B68" s="4"/>
      <c r="C68" s="4">
        <v>193.448151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15"/>
      <c r="AG68" s="15">
        <v>45</v>
      </c>
      <c r="AH68" s="26">
        <f>AG68^2*$AE$1</f>
        <v>63180</v>
      </c>
      <c r="AI68" s="15">
        <f t="shared" ref="AI68:AI93" si="26">AG68^2*AE$2</f>
        <v>1053000</v>
      </c>
      <c r="AJ68" s="17">
        <f t="shared" ref="AJ68:AJ131" si="27">(1-1/((0.000000035)*AI68^1.7+1))</f>
        <v>0.99835150663949956</v>
      </c>
    </row>
    <row r="69" spans="1:47">
      <c r="A69" s="2" t="s">
        <v>89</v>
      </c>
      <c r="B69" s="4"/>
      <c r="C69" s="4">
        <v>218.89146400000001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15"/>
      <c r="AG69" s="15">
        <v>46</v>
      </c>
      <c r="AH69" s="26">
        <f t="shared" ref="AH69:AH132" si="28">AG69^2*$AE$1</f>
        <v>66019.199999999997</v>
      </c>
      <c r="AI69" s="15">
        <f t="shared" si="26"/>
        <v>1100320</v>
      </c>
      <c r="AJ69" s="17">
        <f t="shared" si="27"/>
        <v>0.99847002380128114</v>
      </c>
    </row>
    <row r="70" spans="1:47">
      <c r="A70" s="2" t="s">
        <v>90</v>
      </c>
      <c r="B70" s="4"/>
      <c r="C70" s="4">
        <v>262.50604199999998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15"/>
      <c r="AG70" s="15">
        <v>47</v>
      </c>
      <c r="AH70" s="26">
        <f t="shared" si="28"/>
        <v>68920.800000000003</v>
      </c>
      <c r="AI70" s="15">
        <f t="shared" si="26"/>
        <v>1148680</v>
      </c>
      <c r="AJ70" s="17">
        <f t="shared" si="27"/>
        <v>0.99857775164470663</v>
      </c>
    </row>
    <row r="71" spans="1:47">
      <c r="A71" s="2" t="s">
        <v>91</v>
      </c>
      <c r="B71" s="4"/>
      <c r="C71" s="4">
        <v>308.52535999999998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15"/>
      <c r="AG71" s="15">
        <v>48</v>
      </c>
      <c r="AH71" s="26">
        <f t="shared" si="28"/>
        <v>71884.800000000003</v>
      </c>
      <c r="AI71" s="15">
        <f t="shared" si="26"/>
        <v>1198080</v>
      </c>
      <c r="AJ71" s="17">
        <f t="shared" si="27"/>
        <v>0.99867587001291525</v>
      </c>
    </row>
    <row r="72" spans="1:47">
      <c r="A72" s="2" t="s">
        <v>92</v>
      </c>
      <c r="B72" s="4"/>
      <c r="C72" s="4">
        <v>342.33886699999999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15"/>
      <c r="AG72" s="15">
        <v>49</v>
      </c>
      <c r="AH72" s="26">
        <f t="shared" si="28"/>
        <v>74911.199999999997</v>
      </c>
      <c r="AI72" s="15">
        <f>AG72^2*AE$2</f>
        <v>1248520</v>
      </c>
      <c r="AJ72" s="17">
        <f t="shared" si="27"/>
        <v>0.99876540904154354</v>
      </c>
    </row>
    <row r="73" spans="1:47">
      <c r="A73" s="2" t="s">
        <v>93</v>
      </c>
      <c r="B73" s="4"/>
      <c r="C73" s="4">
        <v>359.82379200000003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15"/>
      <c r="AG73" s="15">
        <v>50</v>
      </c>
      <c r="AH73" s="26">
        <f t="shared" si="28"/>
        <v>78000</v>
      </c>
      <c r="AI73" s="15">
        <f t="shared" si="26"/>
        <v>1300000</v>
      </c>
      <c r="AJ73" s="17">
        <f t="shared" si="27"/>
        <v>0.99884727066866186</v>
      </c>
    </row>
    <row r="74" spans="1:47">
      <c r="A74" s="2" t="s">
        <v>94</v>
      </c>
      <c r="B74" s="4"/>
      <c r="C74" s="4">
        <v>352.86337300000002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15"/>
      <c r="AG74" s="15">
        <v>51</v>
      </c>
      <c r="AH74" s="26">
        <f t="shared" si="28"/>
        <v>81151.199999999997</v>
      </c>
      <c r="AI74" s="15">
        <f t="shared" si="26"/>
        <v>1352520</v>
      </c>
      <c r="AJ74" s="17">
        <f t="shared" si="27"/>
        <v>0.99892224670815044</v>
      </c>
    </row>
    <row r="75" spans="1:47">
      <c r="A75" s="2" t="s">
        <v>95</v>
      </c>
      <c r="B75" s="4"/>
      <c r="C75" s="4">
        <v>250.85378600000001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15"/>
      <c r="AG75" s="15">
        <v>52</v>
      </c>
      <c r="AH75" s="26">
        <f t="shared" si="28"/>
        <v>84364.800000000003</v>
      </c>
      <c r="AI75" s="15">
        <f t="shared" si="26"/>
        <v>1406080</v>
      </c>
      <c r="AJ75" s="17">
        <f t="shared" si="27"/>
        <v>0.99899103408853729</v>
      </c>
    </row>
    <row r="76" spans="1:47">
      <c r="A76" s="2" t="s">
        <v>96</v>
      </c>
      <c r="B76" s="4"/>
      <c r="C76" s="4">
        <v>193.76031499999999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15"/>
      <c r="AG76" s="15">
        <v>53</v>
      </c>
      <c r="AH76" s="26">
        <f t="shared" si="28"/>
        <v>87640.8</v>
      </c>
      <c r="AI76" s="15">
        <f t="shared" si="26"/>
        <v>1460680</v>
      </c>
      <c r="AJ76" s="17">
        <f t="shared" si="27"/>
        <v>0.99905424774495888</v>
      </c>
      <c r="AK76" s="15"/>
      <c r="AL76" s="15"/>
      <c r="AM76" s="15"/>
      <c r="AN76" s="15"/>
      <c r="AO76" s="15"/>
      <c r="AP76" s="15"/>
    </row>
    <row r="77" spans="1:47">
      <c r="A77" s="2" t="s">
        <v>152</v>
      </c>
      <c r="B77" s="4"/>
      <c r="C77" s="4">
        <v>133.019384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15"/>
      <c r="AG77" s="15">
        <v>54</v>
      </c>
      <c r="AH77" s="26">
        <f t="shared" si="28"/>
        <v>90979.199999999997</v>
      </c>
      <c r="AI77" s="15">
        <f t="shared" si="26"/>
        <v>1516320</v>
      </c>
      <c r="AJ77" s="17">
        <f t="shared" si="27"/>
        <v>0.99911243156089291</v>
      </c>
      <c r="AK77" s="15"/>
      <c r="AL77" s="15"/>
      <c r="AM77" s="15"/>
      <c r="AN77" s="15"/>
      <c r="AO77" s="15"/>
      <c r="AP77" s="15"/>
    </row>
    <row r="78" spans="1:47">
      <c r="A78" s="2" t="s">
        <v>153</v>
      </c>
      <c r="B78" s="4"/>
      <c r="C78" s="4">
        <v>125.385429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15"/>
      <c r="AG78" s="15">
        <v>55</v>
      </c>
      <c r="AH78" s="26">
        <f t="shared" si="28"/>
        <v>94380</v>
      </c>
      <c r="AI78" s="15">
        <f t="shared" si="26"/>
        <v>1573000</v>
      </c>
      <c r="AJ78" s="17">
        <f t="shared" si="27"/>
        <v>0.9991660676835572</v>
      </c>
      <c r="AK78" s="15"/>
      <c r="AL78" s="15"/>
      <c r="AM78" s="15"/>
      <c r="AN78" s="15"/>
      <c r="AO78" s="15"/>
      <c r="AP78" s="15"/>
    </row>
    <row r="79" spans="1:47">
      <c r="A79" s="2" t="s">
        <v>154</v>
      </c>
      <c r="B79" s="4"/>
      <c r="C79" s="4">
        <v>113.09569500000001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15"/>
      <c r="AG79" s="15">
        <v>56</v>
      </c>
      <c r="AH79" s="26">
        <f t="shared" si="28"/>
        <v>97843.199999999997</v>
      </c>
      <c r="AI79" s="15">
        <f t="shared" si="26"/>
        <v>1630720</v>
      </c>
      <c r="AJ79" s="17">
        <f t="shared" si="27"/>
        <v>0.99921558447846481</v>
      </c>
      <c r="AK79" s="15"/>
      <c r="AL79" s="15"/>
      <c r="AM79" s="15"/>
      <c r="AN79" s="15"/>
      <c r="AO79" s="15"/>
      <c r="AP79" s="15"/>
    </row>
    <row r="80" spans="1:47">
      <c r="A80" s="2" t="s">
        <v>100</v>
      </c>
      <c r="B80" s="4"/>
      <c r="C80" s="4">
        <f>AVERAGE(C61:C79)</f>
        <v>276.2046612631579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15"/>
      <c r="AG80" s="15">
        <v>57</v>
      </c>
      <c r="AH80" s="26">
        <f t="shared" si="28"/>
        <v>101368.8</v>
      </c>
      <c r="AI80" s="15">
        <f t="shared" si="26"/>
        <v>1689480</v>
      </c>
      <c r="AJ80" s="17">
        <f t="shared" si="27"/>
        <v>0.99926136334155824</v>
      </c>
      <c r="AK80" s="15"/>
      <c r="AL80" s="15"/>
      <c r="AM80" s="15"/>
      <c r="AN80" s="15"/>
      <c r="AO80" s="15"/>
      <c r="AP80" s="15"/>
    </row>
    <row r="81" spans="1:42">
      <c r="A81" s="2" t="s">
        <v>254</v>
      </c>
      <c r="C81">
        <f>C80/1000000</f>
        <v>2.7620466126315789E-4</v>
      </c>
      <c r="AF81" s="25"/>
      <c r="AG81" s="15">
        <v>58</v>
      </c>
      <c r="AH81" s="26">
        <f t="shared" si="28"/>
        <v>104956.8</v>
      </c>
      <c r="AI81" s="15">
        <f t="shared" si="26"/>
        <v>1749280</v>
      </c>
      <c r="AJ81" s="17">
        <f t="shared" si="27"/>
        <v>0.99930374454925008</v>
      </c>
      <c r="AK81" s="15"/>
      <c r="AL81" s="15"/>
      <c r="AM81" s="15"/>
      <c r="AN81" s="15"/>
      <c r="AO81" s="15"/>
      <c r="AP81" s="15"/>
    </row>
    <row r="82" spans="1:42">
      <c r="A82" s="2" t="s">
        <v>97</v>
      </c>
      <c r="B82" s="4"/>
      <c r="C82" s="4">
        <f>MIN(C61:C79)</f>
        <v>113.09569500000001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15"/>
      <c r="AG82" s="15">
        <v>59</v>
      </c>
      <c r="AH82" s="26">
        <f t="shared" si="28"/>
        <v>108607.2</v>
      </c>
      <c r="AI82" s="15">
        <f t="shared" si="26"/>
        <v>1810120</v>
      </c>
      <c r="AJ82" s="17">
        <f t="shared" si="27"/>
        <v>0.9993430322957646</v>
      </c>
      <c r="AK82" s="15"/>
      <c r="AL82" s="15"/>
      <c r="AM82" s="15"/>
      <c r="AN82" s="15"/>
      <c r="AO82" s="15"/>
      <c r="AP82" s="15"/>
    </row>
    <row r="83" spans="1:42">
      <c r="A83" s="2" t="s">
        <v>255</v>
      </c>
      <c r="C83">
        <f>C82/1000000</f>
        <v>1.13095695E-4</v>
      </c>
      <c r="AF83" s="15"/>
      <c r="AG83" s="15">
        <v>60</v>
      </c>
      <c r="AH83" s="26">
        <f t="shared" si="28"/>
        <v>112320</v>
      </c>
      <c r="AI83" s="15">
        <f t="shared" si="26"/>
        <v>1872000</v>
      </c>
      <c r="AJ83" s="17">
        <f t="shared" si="27"/>
        <v>0.99937949904195056</v>
      </c>
      <c r="AK83" s="15"/>
      <c r="AL83" s="15"/>
      <c r="AM83" s="15"/>
      <c r="AN83" s="15"/>
      <c r="AO83" s="15"/>
      <c r="AP83" s="15"/>
    </row>
    <row r="84" spans="1:42" ht="18">
      <c r="A84" s="2" t="s">
        <v>98</v>
      </c>
      <c r="B84" s="4"/>
      <c r="C84" s="4">
        <f>4*$C43*B36/($C44*$C42*$C86)</f>
        <v>1516.2767445468467</v>
      </c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15"/>
      <c r="AG84" s="15">
        <v>61</v>
      </c>
      <c r="AH84" s="26">
        <f t="shared" si="28"/>
        <v>116095.2</v>
      </c>
      <c r="AI84" s="15">
        <f t="shared" si="26"/>
        <v>1934920</v>
      </c>
      <c r="AJ84" s="17">
        <f t="shared" si="27"/>
        <v>0.99941338927910306</v>
      </c>
      <c r="AK84" s="15"/>
      <c r="AL84" s="15"/>
      <c r="AM84" s="15"/>
      <c r="AN84" s="15"/>
      <c r="AO84" s="15"/>
      <c r="AP84" s="15"/>
    </row>
    <row r="85" spans="1:42">
      <c r="A85" s="2" t="s">
        <v>256</v>
      </c>
      <c r="B85" s="4"/>
      <c r="C85" s="4">
        <f>SQRT(C80)</f>
        <v>16.619406164576336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15"/>
      <c r="AG85" s="15">
        <v>62</v>
      </c>
      <c r="AH85" s="26">
        <f t="shared" si="28"/>
        <v>119932.8</v>
      </c>
      <c r="AI85" s="15">
        <f t="shared" si="26"/>
        <v>1998880</v>
      </c>
      <c r="AJ85" s="17">
        <f t="shared" si="27"/>
        <v>0.99944492279439401</v>
      </c>
      <c r="AK85" s="15"/>
      <c r="AL85" s="15"/>
      <c r="AM85" s="15"/>
      <c r="AN85" s="15"/>
      <c r="AO85" s="15"/>
      <c r="AP85" s="15"/>
    </row>
    <row r="86" spans="1:42">
      <c r="A86" s="2" t="s">
        <v>257</v>
      </c>
      <c r="B86" s="4"/>
      <c r="C86" s="4">
        <f>C85/1000</f>
        <v>1.6619406164576335E-2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15"/>
      <c r="AG86" s="15">
        <v>63</v>
      </c>
      <c r="AH86" s="26">
        <f t="shared" si="28"/>
        <v>123832.8</v>
      </c>
      <c r="AI86" s="15">
        <f t="shared" si="26"/>
        <v>2063880</v>
      </c>
      <c r="AJ86" s="17">
        <f t="shared" si="27"/>
        <v>0.99947429751055916</v>
      </c>
      <c r="AK86" s="15"/>
      <c r="AL86" s="15"/>
      <c r="AM86" s="15"/>
      <c r="AN86" s="15"/>
      <c r="AO86" s="15"/>
      <c r="AP86" s="15"/>
    </row>
    <row r="87" spans="1:42" ht="18">
      <c r="A87" s="3" t="s">
        <v>33</v>
      </c>
      <c r="B87" s="4">
        <f t="shared" ref="B87:AE87" si="29">(2*$C40*(B32)^2*B36*B46)/(9*$C42*$C44*($C86)^3)</f>
        <v>2.9607623140005969E-4</v>
      </c>
      <c r="C87" s="4">
        <f t="shared" si="29"/>
        <v>1.0987679643230986E-3</v>
      </c>
      <c r="D87" s="4">
        <f t="shared" si="29"/>
        <v>2.4080751987691175E-3</v>
      </c>
      <c r="E87" s="4">
        <f t="shared" si="29"/>
        <v>4.2239979347381152E-3</v>
      </c>
      <c r="F87" s="4">
        <f t="shared" si="29"/>
        <v>6.5465361722300943E-3</v>
      </c>
      <c r="G87" s="4">
        <f t="shared" si="29"/>
        <v>9.3756899112450512E-3</v>
      </c>
      <c r="H87" s="4">
        <f t="shared" si="29"/>
        <v>1.2711459151782983E-2</v>
      </c>
      <c r="I87" s="4">
        <f t="shared" si="29"/>
        <v>1.65538438938439E-2</v>
      </c>
      <c r="J87" s="4">
        <f t="shared" si="29"/>
        <v>2.0902844137427795E-2</v>
      </c>
      <c r="K87" s="4">
        <f t="shared" si="29"/>
        <v>2.5758459882534671E-2</v>
      </c>
      <c r="L87" s="4">
        <f t="shared" si="29"/>
        <v>3.1120691129164525E-2</v>
      </c>
      <c r="M87" s="4">
        <f t="shared" si="29"/>
        <v>3.6989537877317367E-2</v>
      </c>
      <c r="N87" s="4">
        <f t="shared" si="29"/>
        <v>4.3365000126993167E-2</v>
      </c>
      <c r="O87" s="4">
        <f t="shared" si="29"/>
        <v>5.0247077878191965E-2</v>
      </c>
      <c r="P87" s="4">
        <f t="shared" si="29"/>
        <v>5.763577113091372E-2</v>
      </c>
      <c r="Q87" s="4">
        <f t="shared" si="29"/>
        <v>6.553107988515848E-2</v>
      </c>
      <c r="R87" s="4">
        <f t="shared" si="29"/>
        <v>7.3933004140926212E-2</v>
      </c>
      <c r="S87" s="4">
        <f t="shared" si="29"/>
        <v>8.2841543898216921E-2</v>
      </c>
      <c r="T87" s="4">
        <f t="shared" si="29"/>
        <v>9.2256699157030636E-2</v>
      </c>
      <c r="U87" s="4">
        <f t="shared" si="29"/>
        <v>0.10217846991736731</v>
      </c>
      <c r="V87" s="4">
        <f t="shared" si="29"/>
        <v>0.11260685617922694</v>
      </c>
      <c r="W87" s="4">
        <f t="shared" si="29"/>
        <v>0.12354185794260955</v>
      </c>
      <c r="X87" s="4">
        <f t="shared" si="29"/>
        <v>0.13498347520751516</v>
      </c>
      <c r="Y87" s="4">
        <f t="shared" si="29"/>
        <v>0.14693170797394375</v>
      </c>
      <c r="Z87" s="4">
        <f t="shared" si="29"/>
        <v>0.15938655624189532</v>
      </c>
      <c r="AA87" s="4">
        <f t="shared" si="29"/>
        <v>0.17234802001136984</v>
      </c>
      <c r="AB87" s="4">
        <f t="shared" si="29"/>
        <v>0.18581609928236739</v>
      </c>
      <c r="AC87" s="4">
        <f t="shared" si="29"/>
        <v>0.19979079405488789</v>
      </c>
      <c r="AD87" s="4">
        <f t="shared" si="29"/>
        <v>0.21427210432893135</v>
      </c>
      <c r="AE87" s="4">
        <f t="shared" si="29"/>
        <v>0.22926003010449783</v>
      </c>
      <c r="AF87" s="15"/>
      <c r="AG87" s="15">
        <v>64</v>
      </c>
      <c r="AH87" s="26">
        <f t="shared" si="28"/>
        <v>127795.2</v>
      </c>
      <c r="AI87" s="15">
        <f t="shared" si="26"/>
        <v>2129920</v>
      </c>
      <c r="AJ87" s="17">
        <f t="shared" si="27"/>
        <v>0.99950169196096239</v>
      </c>
      <c r="AK87" s="15"/>
      <c r="AL87" s="15"/>
      <c r="AM87" s="15"/>
      <c r="AN87" s="15"/>
      <c r="AO87" s="15"/>
      <c r="AP87" s="15"/>
    </row>
    <row r="88" spans="1:42">
      <c r="A88" s="2" t="s">
        <v>258</v>
      </c>
      <c r="C88">
        <f>SQRT(C82)</f>
        <v>10.634645974361348</v>
      </c>
      <c r="AF88" s="15"/>
      <c r="AG88" s="15">
        <v>65</v>
      </c>
      <c r="AH88" s="26">
        <f t="shared" si="28"/>
        <v>131820</v>
      </c>
      <c r="AI88" s="15">
        <f t="shared" si="26"/>
        <v>2197000</v>
      </c>
      <c r="AJ88" s="17">
        <f t="shared" si="27"/>
        <v>0.99952726745160458</v>
      </c>
      <c r="AK88" s="15"/>
      <c r="AL88" s="15"/>
      <c r="AM88" s="15"/>
      <c r="AN88" s="15"/>
      <c r="AO88" s="15"/>
      <c r="AP88" s="15"/>
    </row>
    <row r="89" spans="1:42">
      <c r="A89" s="2" t="s">
        <v>259</v>
      </c>
      <c r="C89">
        <f>C88/1000</f>
        <v>1.0634645974361348E-2</v>
      </c>
      <c r="AG89" s="15">
        <v>66</v>
      </c>
      <c r="AH89" s="26">
        <f t="shared" si="28"/>
        <v>135907.19999999998</v>
      </c>
      <c r="AI89" s="15">
        <f t="shared" si="26"/>
        <v>2265120</v>
      </c>
      <c r="AJ89" s="17">
        <f t="shared" si="27"/>
        <v>0.99955116995369953</v>
      </c>
    </row>
    <row r="90" spans="1:42" ht="18">
      <c r="A90" s="3" t="s">
        <v>260</v>
      </c>
      <c r="B90" s="6">
        <f>(2*$C40*(B32)^2*B36*B46)/(9*$C42*$C44*($C89)^3)</f>
        <v>1.1300064926884766E-3</v>
      </c>
      <c r="C90" s="6">
        <f t="shared" ref="C90:M90" si="30">(2*$C40*(C32)^2*C36*C46)/(9*$C42*$C44*($C89)^3)</f>
        <v>4.193565041583921E-3</v>
      </c>
      <c r="D90" s="6">
        <f t="shared" si="30"/>
        <v>9.190675646686337E-3</v>
      </c>
      <c r="E90" s="6">
        <f t="shared" si="30"/>
        <v>1.6121338307995718E-2</v>
      </c>
      <c r="F90" s="6">
        <f t="shared" si="30"/>
        <v>2.4985553025512076E-2</v>
      </c>
      <c r="G90" s="6">
        <f t="shared" si="30"/>
        <v>3.5783319799235394E-2</v>
      </c>
      <c r="H90" s="6">
        <f t="shared" si="30"/>
        <v>4.851463862916567E-2</v>
      </c>
      <c r="I90" s="6">
        <f t="shared" si="30"/>
        <v>6.3179509515302934E-2</v>
      </c>
      <c r="J90" s="6">
        <f t="shared" si="30"/>
        <v>7.9777932457647152E-2</v>
      </c>
      <c r="K90" s="6">
        <f t="shared" si="30"/>
        <v>9.8309907456198359E-2</v>
      </c>
      <c r="L90" s="6">
        <f t="shared" si="30"/>
        <v>0.11877543451095651</v>
      </c>
      <c r="M90" s="6">
        <f t="shared" si="30"/>
        <v>0.14117451362192168</v>
      </c>
      <c r="N90" s="6">
        <f t="shared" ref="N90" si="31">(2*$C40*(N32)^2*N36*N46)/(9*$C42*$C44*($C89)^3)</f>
        <v>0.16550714478909373</v>
      </c>
      <c r="O90" s="6">
        <f t="shared" ref="O90" si="32">(2*$C40*(O32)^2*O36*O46)/(9*$C42*$C44*($C89)^3)</f>
        <v>0.19177332801247282</v>
      </c>
      <c r="P90" s="6">
        <f t="shared" ref="P90" si="33">(2*$C40*(P32)^2*P36*P46)/(9*$C42*$C44*($C89)^3)</f>
        <v>0.21997306329205882</v>
      </c>
      <c r="Q90" s="6">
        <f t="shared" ref="Q90" si="34">(2*$C40*(Q32)^2*Q36*Q46)/(9*$C42*$C44*($C89)^3)</f>
        <v>0.25010635062785186</v>
      </c>
      <c r="R90" s="6">
        <f t="shared" ref="R90" si="35">(2*$C40*(R32)^2*R36*R46)/(9*$C42*$C44*($C89)^3)</f>
        <v>0.28217319001985181</v>
      </c>
      <c r="S90" s="6">
        <f t="shared" ref="S90" si="36">(2*$C40*(S32)^2*S36*S46)/(9*$C42*$C44*($C89)^3)</f>
        <v>0.31617358146805874</v>
      </c>
      <c r="T90" s="6">
        <f t="shared" ref="T90" si="37">(2*$C40*(T32)^2*T36*T46)/(9*$C42*$C44*($C89)^3)</f>
        <v>0.35210752497247277</v>
      </c>
      <c r="U90" s="6">
        <f t="shared" ref="U90" si="38">(2*$C40*(U32)^2*U36*U46)/(9*$C42*$C44*($C89)^3)</f>
        <v>0.38997502053309369</v>
      </c>
      <c r="V90" s="6">
        <f t="shared" ref="V90" si="39">(2*$C40*(V32)^2*V36*V46)/(9*$C42*$C44*($C89)^3)</f>
        <v>0.42977606814992148</v>
      </c>
      <c r="W90" s="6">
        <f t="shared" ref="W90:X90" si="40">(2*$C40*(W32)^2*W36*W46)/(9*$C42*$C44*($C89)^3)</f>
        <v>0.4715106678229562</v>
      </c>
      <c r="X90" s="6">
        <f t="shared" si="40"/>
        <v>0.51517881955219802</v>
      </c>
      <c r="Y90" s="6">
        <f t="shared" ref="Y90" si="41">(2*$C40*(Y32)^2*Y36*Y46)/(9*$C42*$C44*($C89)^3)</f>
        <v>0.56078052333764683</v>
      </c>
      <c r="Z90" s="6">
        <f t="shared" ref="Z90" si="42">(2*$C40*(Z32)^2*Z36*Z46)/(9*$C42*$C44*($C89)^3)</f>
        <v>0.60831577917930246</v>
      </c>
      <c r="AA90" s="6">
        <f t="shared" ref="AA90" si="43">(2*$C40*(AA32)^2*AA36*AA46)/(9*$C42*$C44*($C89)^3)</f>
        <v>0.65778458707716514</v>
      </c>
      <c r="AB90" s="6">
        <f t="shared" ref="AB90" si="44">(2*$C40*(AB32)^2*AB36*AB46)/(9*$C42*$C44*($C89)^3)</f>
        <v>0.70918694703123486</v>
      </c>
      <c r="AC90" s="6">
        <f t="shared" ref="AC90" si="45">(2*$C40*(AC32)^2*AC36*AC46)/(9*$C42*$C44*($C89)^3)</f>
        <v>0.76252285904151151</v>
      </c>
      <c r="AD90" s="6">
        <f t="shared" ref="AD90" si="46">(2*$C40*(AD32)^2*AD36*AD46)/(9*$C42*$C44*($C89)^3)</f>
        <v>0.81779232310799499</v>
      </c>
      <c r="AE90" s="6">
        <f t="shared" ref="AE90" si="47">(2*$C40*(AE32)^2*AE36*AE46)/(9*$C42*$C44*($C89)^3)</f>
        <v>0.87499533923068562</v>
      </c>
      <c r="AG90" s="15">
        <v>67</v>
      </c>
      <c r="AH90" s="26">
        <f t="shared" si="28"/>
        <v>140056.79999999999</v>
      </c>
      <c r="AI90" s="15">
        <f t="shared" si="26"/>
        <v>2334280</v>
      </c>
      <c r="AJ90" s="17">
        <f t="shared" si="27"/>
        <v>0.99957353176381958</v>
      </c>
    </row>
    <row r="91" spans="1:42" ht="18">
      <c r="A91" s="2" t="s">
        <v>130</v>
      </c>
      <c r="B91" s="6">
        <f t="shared" ref="B91:AE91" si="48">$C43*B32*$B39/$C42</f>
        <v>0.10273555197110706</v>
      </c>
      <c r="C91" s="6">
        <f t="shared" si="48"/>
        <v>0.20547110394221413</v>
      </c>
      <c r="D91" s="6">
        <f t="shared" si="48"/>
        <v>0.30820665591332125</v>
      </c>
      <c r="E91" s="6">
        <f t="shared" si="48"/>
        <v>0.41094220788442826</v>
      </c>
      <c r="F91" s="6">
        <f t="shared" si="48"/>
        <v>0.51367775985553532</v>
      </c>
      <c r="G91" s="6">
        <f t="shared" si="48"/>
        <v>0.6164133118266425</v>
      </c>
      <c r="H91" s="6">
        <f t="shared" si="48"/>
        <v>0.71914886379774945</v>
      </c>
      <c r="I91" s="6">
        <f t="shared" si="48"/>
        <v>0.82188441576885651</v>
      </c>
      <c r="J91" s="6">
        <f t="shared" si="48"/>
        <v>0.92461996773996369</v>
      </c>
      <c r="K91" s="6">
        <f t="shared" si="48"/>
        <v>1.0273555197110706</v>
      </c>
      <c r="L91" s="6">
        <f t="shared" si="48"/>
        <v>1.1300910716821777</v>
      </c>
      <c r="M91" s="6">
        <f t="shared" si="48"/>
        <v>1.232826623653285</v>
      </c>
      <c r="N91" s="6">
        <f t="shared" si="48"/>
        <v>1.3355621756243918</v>
      </c>
      <c r="O91" s="6">
        <f t="shared" si="48"/>
        <v>1.4382977275954989</v>
      </c>
      <c r="P91" s="6">
        <f t="shared" si="48"/>
        <v>1.5410332795666062</v>
      </c>
      <c r="Q91" s="6">
        <f t="shared" si="48"/>
        <v>1.643768831537713</v>
      </c>
      <c r="R91" s="6">
        <f t="shared" si="48"/>
        <v>1.7465043835088201</v>
      </c>
      <c r="S91" s="6">
        <f t="shared" si="48"/>
        <v>1.8492399354799274</v>
      </c>
      <c r="T91" s="6">
        <f t="shared" si="48"/>
        <v>1.9519754874510342</v>
      </c>
      <c r="U91" s="6">
        <f t="shared" si="48"/>
        <v>2.0547110394221413</v>
      </c>
      <c r="V91" s="6">
        <f t="shared" si="48"/>
        <v>2.1574465913932483</v>
      </c>
      <c r="W91" s="6">
        <f t="shared" si="48"/>
        <v>2.2601821433643554</v>
      </c>
      <c r="X91" s="6">
        <f t="shared" si="48"/>
        <v>2.3629176953354625</v>
      </c>
      <c r="Y91" s="6">
        <f t="shared" si="48"/>
        <v>2.46565324730657</v>
      </c>
      <c r="Z91" s="6">
        <f t="shared" si="48"/>
        <v>2.568388799277677</v>
      </c>
      <c r="AA91" s="6">
        <f t="shared" si="48"/>
        <v>2.6711243512487837</v>
      </c>
      <c r="AB91" s="6">
        <f t="shared" si="48"/>
        <v>2.7738599032198907</v>
      </c>
      <c r="AC91" s="6">
        <f t="shared" si="48"/>
        <v>2.8765954551909978</v>
      </c>
      <c r="AD91" s="6">
        <f t="shared" si="48"/>
        <v>2.9793310071621049</v>
      </c>
      <c r="AE91" s="6">
        <f t="shared" si="48"/>
        <v>3.0820665591332124</v>
      </c>
      <c r="AG91" s="15">
        <v>68</v>
      </c>
      <c r="AH91" s="26">
        <f t="shared" si="28"/>
        <v>144268.79999999999</v>
      </c>
      <c r="AI91" s="15">
        <f t="shared" si="26"/>
        <v>2404480</v>
      </c>
      <c r="AJ91" s="17">
        <f t="shared" si="27"/>
        <v>0.99959447296307413</v>
      </c>
    </row>
    <row r="92" spans="1:42">
      <c r="AG92" s="15">
        <v>69</v>
      </c>
      <c r="AH92" s="26">
        <f t="shared" si="28"/>
        <v>148543.19999999998</v>
      </c>
      <c r="AI92" s="15">
        <f t="shared" si="26"/>
        <v>2475720</v>
      </c>
      <c r="AJ92" s="17">
        <f t="shared" si="27"/>
        <v>0.99961410270214213</v>
      </c>
    </row>
    <row r="93" spans="1:42">
      <c r="C93" s="14" t="s">
        <v>39</v>
      </c>
      <c r="D93" s="14" t="s">
        <v>40</v>
      </c>
      <c r="E93" s="14" t="s">
        <v>141</v>
      </c>
      <c r="F93" s="14" t="s">
        <v>140</v>
      </c>
      <c r="G93" s="14" t="s">
        <v>144</v>
      </c>
      <c r="H93" s="14" t="s">
        <v>150</v>
      </c>
      <c r="I93" s="14" t="s">
        <v>188</v>
      </c>
      <c r="J93" s="14" t="s">
        <v>190</v>
      </c>
      <c r="K93" s="14" t="s">
        <v>197</v>
      </c>
      <c r="L93" s="37" t="s">
        <v>193</v>
      </c>
      <c r="M93" s="37" t="s">
        <v>195</v>
      </c>
      <c r="AG93" s="27">
        <v>70</v>
      </c>
      <c r="AH93" s="26">
        <f t="shared" si="28"/>
        <v>152880</v>
      </c>
      <c r="AI93" s="15">
        <f t="shared" si="26"/>
        <v>2548000</v>
      </c>
      <c r="AJ93" s="17">
        <f t="shared" si="27"/>
        <v>0.99963252033507921</v>
      </c>
    </row>
    <row r="94" spans="1:42">
      <c r="B94" s="14" t="s">
        <v>145</v>
      </c>
      <c r="C94" s="28">
        <f>B18</f>
        <v>2.5625258000000002E-3</v>
      </c>
      <c r="D94" s="28">
        <f>PD07_18LPM!$B$18</f>
        <v>3.5677881999999998E-3</v>
      </c>
      <c r="E94" s="28">
        <f>PD02_18LPM!B18</f>
        <v>1.3820638999999999E-2</v>
      </c>
      <c r="F94" s="28">
        <f>PD03_18LPM!B18</f>
        <v>7.2389885999999994E-3</v>
      </c>
      <c r="G94" s="28">
        <f>PD08_18LPM!B18</f>
        <v>2.0610054900000001E-2</v>
      </c>
      <c r="H94" s="28">
        <f>'PD20-18LPM'!$B$18</f>
        <v>2.23067404E-2</v>
      </c>
      <c r="I94" s="28">
        <f>'PD21-18LPM'!$B$18</f>
        <v>1.3397421600000001E-2</v>
      </c>
      <c r="J94" s="28">
        <f>'PD09-18LPM'!B18</f>
        <v>1.4887063600000002E-2</v>
      </c>
      <c r="K94" s="28">
        <f>'PD19-18LPM'!B18</f>
        <v>1.0452962099999999E-2</v>
      </c>
      <c r="L94" s="28">
        <f>'PD10-18LPM'!B18</f>
        <v>1.21776504E-2</v>
      </c>
      <c r="M94" s="28">
        <f>'PD13-18LPM'!B18</f>
        <v>6.8612389999999999E-3</v>
      </c>
      <c r="AG94" s="15">
        <v>71</v>
      </c>
      <c r="AH94" s="26">
        <f t="shared" si="28"/>
        <v>157279.19999999998</v>
      </c>
      <c r="AI94" s="15">
        <f t="shared" ref="AI94:AI124" si="49">AG94^2*AE$2</f>
        <v>2621320</v>
      </c>
      <c r="AJ94" s="17">
        <f t="shared" si="27"/>
        <v>0.99964981642152828</v>
      </c>
    </row>
    <row r="95" spans="1:42">
      <c r="B95" s="14" t="s">
        <v>146</v>
      </c>
      <c r="C95" s="28">
        <f>PD01_45LPM!B18</f>
        <v>5.9707628000000004E-3</v>
      </c>
      <c r="D95" s="28">
        <f>PD07_45LPM!B18</f>
        <v>7.3906789000000011E-3</v>
      </c>
      <c r="E95" s="28">
        <f>PD02_45LPM!B18</f>
        <v>2.3981807999999997E-2</v>
      </c>
      <c r="F95" s="28">
        <f>PD03_45LPM!B18</f>
        <v>1.5318627E-2</v>
      </c>
      <c r="G95" s="28">
        <f>PD08_45LPM!B18</f>
        <v>4.3384175600000005E-2</v>
      </c>
      <c r="H95" s="28">
        <f>'PD20-45LPM'!B18</f>
        <v>4.7107434299999994E-2</v>
      </c>
      <c r="I95" s="28">
        <f>'PD21-45LPM'!B18</f>
        <v>2.6058300399999998E-2</v>
      </c>
      <c r="J95" s="28">
        <f>'PD09-45LPM'!B18</f>
        <v>3.2522011000000003E-2</v>
      </c>
      <c r="K95" s="28">
        <f>'PD19-45LPM'!B18</f>
        <v>1.9545317499999999E-2</v>
      </c>
      <c r="L95" s="28">
        <f>'PD10-45LPM'!B18</f>
        <v>2.6815983499999998E-2</v>
      </c>
      <c r="M95" s="28">
        <f>'PD13-45LPM'!B18</f>
        <v>1.4497224E-2</v>
      </c>
      <c r="AG95" s="15">
        <v>72</v>
      </c>
      <c r="AH95" s="26">
        <f t="shared" si="28"/>
        <v>161740.79999999999</v>
      </c>
      <c r="AI95" s="15">
        <f t="shared" si="49"/>
        <v>2695680</v>
      </c>
      <c r="AJ95" s="17">
        <f t="shared" si="27"/>
        <v>0.9996660736141838</v>
      </c>
    </row>
    <row r="96" spans="1:42">
      <c r="B96" s="14" t="s">
        <v>147</v>
      </c>
      <c r="C96" s="28">
        <f>D24</f>
        <v>5.1145658999999996E-3</v>
      </c>
      <c r="D96" s="28">
        <f>PD07_18LPM!$D$18</f>
        <v>7.7574763999999994E-3</v>
      </c>
      <c r="E96" s="28">
        <f>PD02_18LPM!D18</f>
        <v>1.8495808999999998E-2</v>
      </c>
      <c r="F96" s="28">
        <f>PD03_18LPM!D18</f>
        <v>1.2107029200000001E-2</v>
      </c>
      <c r="G96" s="28">
        <f>PD08_18LPM!D18</f>
        <v>7.3585097700000018E-2</v>
      </c>
      <c r="H96" s="28">
        <f>'PD20-18LPM'!$D$18</f>
        <v>8.0425658599999991E-2</v>
      </c>
      <c r="I96" s="28">
        <f>'PD21-18LPM'!$D$18</f>
        <v>1.8933227699999999E-2</v>
      </c>
      <c r="J96" s="28">
        <f>'PD09-18LPM'!D18</f>
        <v>5.3282881000000004E-2</v>
      </c>
      <c r="K96" s="28">
        <f>'PD19-18LPM'!D18</f>
        <v>1.4923847400000002E-2</v>
      </c>
      <c r="L96" s="28">
        <f>'PD10-18LPM'!D18</f>
        <v>8.6947665999999993E-2</v>
      </c>
      <c r="M96" s="28">
        <f>'PD13-18LPM'!D18</f>
        <v>7.6538424000000002E-3</v>
      </c>
      <c r="AG96" s="15">
        <v>73</v>
      </c>
      <c r="AH96" s="26">
        <f t="shared" si="28"/>
        <v>166264.79999999999</v>
      </c>
      <c r="AI96" s="15">
        <f t="shared" si="49"/>
        <v>2771080</v>
      </c>
      <c r="AJ96" s="17">
        <f t="shared" si="27"/>
        <v>0.99968136744600822</v>
      </c>
    </row>
    <row r="97" spans="1:36">
      <c r="B97" s="14" t="s">
        <v>148</v>
      </c>
      <c r="C97" s="28">
        <f>PD01_45LPM!D18</f>
        <v>1.39301458E-2</v>
      </c>
      <c r="D97" s="28">
        <f>PD07_45LPM!D18</f>
        <v>1.2448979499999999E-2</v>
      </c>
      <c r="E97" s="28">
        <f>PD02_45LPM!D18</f>
        <v>0.19532212499999996</v>
      </c>
      <c r="F97" s="28">
        <f>PD03_45LPM!D18</f>
        <v>5.3946967999999998E-2</v>
      </c>
      <c r="G97" s="28">
        <f>PD08_45LPM!D18</f>
        <v>0.39188355100000005</v>
      </c>
      <c r="H97" s="28">
        <f>'PD20-45LPM'!D18</f>
        <v>0.56358262200000009</v>
      </c>
      <c r="I97" s="28">
        <f>'PD21-45LPM'!D18</f>
        <v>0.18007352200000001</v>
      </c>
      <c r="J97" s="28">
        <f>'PD09-45LPM'!D18</f>
        <v>0.34952352199999998</v>
      </c>
      <c r="K97" s="28">
        <f>'PD19-45LPM'!D18</f>
        <v>6.1201514400000004E-2</v>
      </c>
      <c r="L97" s="28">
        <f>'PD10-45LPM'!D18</f>
        <v>0.26069679300000004</v>
      </c>
      <c r="M97" s="28">
        <f>'PD13-45LPM'!D18</f>
        <v>3.2413089399999997E-2</v>
      </c>
      <c r="AG97" s="15">
        <v>74</v>
      </c>
      <c r="AH97" s="26">
        <f t="shared" si="28"/>
        <v>170851.19999999998</v>
      </c>
      <c r="AI97" s="15">
        <f t="shared" si="49"/>
        <v>2847520</v>
      </c>
      <c r="AJ97" s="17">
        <f t="shared" si="27"/>
        <v>0.99969576702969731</v>
      </c>
    </row>
    <row r="98" spans="1:36">
      <c r="A98" t="s">
        <v>250</v>
      </c>
      <c r="B98" s="40">
        <f>MEDIAN(C94:M94)</f>
        <v>1.21776504E-2</v>
      </c>
      <c r="C98" s="1"/>
      <c r="AG98" s="15">
        <v>75</v>
      </c>
      <c r="AH98" s="26">
        <f t="shared" si="28"/>
        <v>175500</v>
      </c>
      <c r="AI98" s="15">
        <f t="shared" si="49"/>
        <v>2925000</v>
      </c>
      <c r="AJ98" s="17">
        <f t="shared" si="27"/>
        <v>0.99970933568019338</v>
      </c>
    </row>
    <row r="99" spans="1:36">
      <c r="A99" s="4" t="s">
        <v>251</v>
      </c>
      <c r="B99" s="1">
        <f>MEDIAN(C95:M95)</f>
        <v>2.3981807999999997E-2</v>
      </c>
      <c r="AG99" s="15">
        <v>76</v>
      </c>
      <c r="AH99" s="26">
        <f t="shared" si="28"/>
        <v>180211.19999999998</v>
      </c>
      <c r="AI99" s="15">
        <f t="shared" si="49"/>
        <v>3003520</v>
      </c>
      <c r="AJ99" s="17">
        <f t="shared" si="27"/>
        <v>0.99972213146959321</v>
      </c>
    </row>
    <row r="100" spans="1:36">
      <c r="A100" s="4" t="s">
        <v>252</v>
      </c>
      <c r="B100" s="1">
        <f>MEDIAN(C96:M96)</f>
        <v>1.8495808999999998E-2</v>
      </c>
      <c r="AG100" s="27">
        <v>77</v>
      </c>
      <c r="AH100" s="26">
        <f t="shared" si="28"/>
        <v>184984.8</v>
      </c>
      <c r="AI100" s="15">
        <f t="shared" si="49"/>
        <v>3083080</v>
      </c>
      <c r="AJ100" s="17">
        <f t="shared" si="27"/>
        <v>0.99973420772255939</v>
      </c>
    </row>
    <row r="101" spans="1:36">
      <c r="A101" s="4" t="s">
        <v>253</v>
      </c>
      <c r="B101" s="1">
        <f>MEDIAN(C97:M97)</f>
        <v>0.18007352200000001</v>
      </c>
      <c r="AG101" s="15">
        <v>78</v>
      </c>
      <c r="AH101" s="26">
        <f t="shared" si="28"/>
        <v>189820.79999999999</v>
      </c>
      <c r="AI101" s="15">
        <f t="shared" si="49"/>
        <v>3163680</v>
      </c>
      <c r="AJ101" s="17">
        <f t="shared" si="27"/>
        <v>0.99974561345927893</v>
      </c>
    </row>
    <row r="102" spans="1:36">
      <c r="B102" s="4"/>
      <c r="C102" s="14" t="s">
        <v>39</v>
      </c>
      <c r="D102" s="14" t="s">
        <v>40</v>
      </c>
      <c r="E102" s="14" t="s">
        <v>141</v>
      </c>
      <c r="F102" s="14" t="s">
        <v>140</v>
      </c>
      <c r="G102" s="14" t="s">
        <v>144</v>
      </c>
      <c r="H102" s="14" t="s">
        <v>150</v>
      </c>
      <c r="I102" s="14" t="s">
        <v>188</v>
      </c>
      <c r="J102" s="14" t="s">
        <v>190</v>
      </c>
      <c r="K102" s="14" t="s">
        <v>197</v>
      </c>
      <c r="L102" s="37" t="s">
        <v>193</v>
      </c>
      <c r="M102" s="37" t="s">
        <v>195</v>
      </c>
      <c r="AG102" s="15">
        <v>79</v>
      </c>
      <c r="AH102" s="26">
        <f t="shared" si="28"/>
        <v>194719.19999999998</v>
      </c>
      <c r="AI102" s="15">
        <f t="shared" si="49"/>
        <v>3245320</v>
      </c>
      <c r="AJ102" s="17">
        <f t="shared" si="27"/>
        <v>0.99975639379210746</v>
      </c>
    </row>
    <row r="103" spans="1:36">
      <c r="B103" s="14" t="s">
        <v>263</v>
      </c>
      <c r="C103" s="28">
        <f>K18</f>
        <v>0.20714138000000001</v>
      </c>
      <c r="D103" s="28">
        <f>PD07_18LPM!K18</f>
        <v>0.20768091700000002</v>
      </c>
      <c r="E103" s="28">
        <f>PD02_18LPM!K18</f>
        <v>0.95341944469999995</v>
      </c>
      <c r="F103" s="28">
        <f>PD03_18LPM!K18</f>
        <v>0.45642789</v>
      </c>
      <c r="G103" s="28">
        <f>PD08_18LPM!K18</f>
        <v>0.99119916540000008</v>
      </c>
      <c r="H103" s="28">
        <f>'PD20-18LPM'!K18</f>
        <v>0.98796586269999997</v>
      </c>
      <c r="I103" s="28">
        <f>'PD21-18LPM'!K18</f>
        <v>0.8981728873</v>
      </c>
      <c r="J103" s="28">
        <f>'PD09-18LPM'!K18</f>
        <v>0.98341309599999982</v>
      </c>
      <c r="K103" s="28">
        <f>'PD19-18LPM'!K18</f>
        <v>0.77917112100000008</v>
      </c>
      <c r="L103" s="28">
        <f>'PD10-18LPM'!K18</f>
        <v>0.78172102999999993</v>
      </c>
      <c r="M103" s="28">
        <f>'PD13-18LPM'!K18</f>
        <v>0.499579671</v>
      </c>
      <c r="AG103" s="15">
        <v>80</v>
      </c>
      <c r="AH103" s="26">
        <f t="shared" si="28"/>
        <v>199680</v>
      </c>
      <c r="AI103" s="15">
        <f t="shared" si="49"/>
        <v>3328000</v>
      </c>
      <c r="AJ103" s="17">
        <f t="shared" si="27"/>
        <v>0.99976659028124659</v>
      </c>
    </row>
    <row r="104" spans="1:36">
      <c r="B104" s="14" t="s">
        <v>264</v>
      </c>
      <c r="C104" s="28">
        <f>PD01_45LPM!K18</f>
        <v>0.75781008999999999</v>
      </c>
      <c r="D104" s="28">
        <f>PD07_45LPM!K18</f>
        <v>0.76779644499999999</v>
      </c>
      <c r="E104" s="28">
        <f>PD02_45LPM!K18</f>
        <v>0.99999996000000002</v>
      </c>
      <c r="F104" s="28">
        <f>PD03_45LPM!K18</f>
        <v>0.89543026400000003</v>
      </c>
      <c r="G104" s="28">
        <f>PD08_45LPM!K18</f>
        <v>0.99989767799999996</v>
      </c>
      <c r="H104" s="28">
        <f>'PD20-45LPM'!K18</f>
        <v>1</v>
      </c>
      <c r="I104" s="28">
        <f>'PD21-45LPM'!K18</f>
        <v>0.99855455839999996</v>
      </c>
      <c r="J104" s="28">
        <f>'PD09-45LPM'!K18</f>
        <v>0.99999997469999991</v>
      </c>
      <c r="K104" s="28">
        <f>'PD19-45LPM'!K18</f>
        <v>0.98904735399999999</v>
      </c>
      <c r="L104" s="28">
        <f>'PD10-45LPM'!K18</f>
        <v>0.94942433999999998</v>
      </c>
      <c r="M104" s="28">
        <f>'PD13-45LPM'!K18</f>
        <v>0.93283653300000002</v>
      </c>
      <c r="AG104" s="15">
        <v>81</v>
      </c>
      <c r="AH104" s="26">
        <f t="shared" si="28"/>
        <v>204703.19999999998</v>
      </c>
      <c r="AI104" s="15">
        <f t="shared" si="49"/>
        <v>3411720</v>
      </c>
      <c r="AJ104" s="17">
        <f t="shared" si="27"/>
        <v>0.99977624125413111</v>
      </c>
    </row>
    <row r="105" spans="1:36">
      <c r="A105" s="4" t="s">
        <v>265</v>
      </c>
      <c r="B105" s="1">
        <f>MEDIAN(C103:M103)</f>
        <v>0.78172102999999993</v>
      </c>
      <c r="AG105" s="15">
        <v>82</v>
      </c>
      <c r="AH105" s="26">
        <f t="shared" si="28"/>
        <v>209788.79999999999</v>
      </c>
      <c r="AI105" s="15">
        <f t="shared" si="49"/>
        <v>3496480</v>
      </c>
      <c r="AJ105" s="17">
        <f t="shared" si="27"/>
        <v>0.99978538209261969</v>
      </c>
    </row>
    <row r="106" spans="1:36">
      <c r="A106" s="4" t="s">
        <v>266</v>
      </c>
      <c r="B106" s="1">
        <f>MEDIAN(C104:M104)</f>
        <v>0.98904735399999999</v>
      </c>
      <c r="AG106" s="15">
        <v>83</v>
      </c>
      <c r="AH106" s="26">
        <f t="shared" si="28"/>
        <v>214936.8</v>
      </c>
      <c r="AI106" s="15">
        <f t="shared" si="49"/>
        <v>3582280</v>
      </c>
      <c r="AJ106" s="17">
        <f t="shared" si="27"/>
        <v>0.99979404549157491</v>
      </c>
    </row>
    <row r="107" spans="1:36">
      <c r="AG107" s="27">
        <v>84</v>
      </c>
      <c r="AH107" s="26">
        <f t="shared" si="28"/>
        <v>220147.19999999998</v>
      </c>
      <c r="AI107" s="15">
        <f t="shared" si="49"/>
        <v>3669120</v>
      </c>
      <c r="AJ107" s="17">
        <f t="shared" si="27"/>
        <v>0.99980226169198549</v>
      </c>
    </row>
    <row r="108" spans="1:36">
      <c r="AG108" s="15">
        <v>85</v>
      </c>
      <c r="AH108" s="26">
        <f t="shared" si="28"/>
        <v>225420</v>
      </c>
      <c r="AI108" s="15">
        <f t="shared" si="49"/>
        <v>3757000</v>
      </c>
      <c r="AJ108" s="17">
        <f t="shared" si="27"/>
        <v>0.99981005869140172</v>
      </c>
    </row>
    <row r="109" spans="1:36">
      <c r="AG109" s="15">
        <v>86</v>
      </c>
      <c r="AH109" s="26">
        <f t="shared" si="28"/>
        <v>230755.19999999998</v>
      </c>
      <c r="AI109" s="15">
        <f t="shared" si="49"/>
        <v>3845920</v>
      </c>
      <c r="AJ109" s="17">
        <f t="shared" si="27"/>
        <v>0.99981746243412462</v>
      </c>
    </row>
    <row r="110" spans="1:36">
      <c r="AG110" s="15">
        <v>87</v>
      </c>
      <c r="AH110" s="26">
        <f t="shared" si="28"/>
        <v>236152.8</v>
      </c>
      <c r="AI110" s="15">
        <f t="shared" si="49"/>
        <v>3935880</v>
      </c>
      <c r="AJ110" s="17">
        <f t="shared" si="27"/>
        <v>0.99982449698330589</v>
      </c>
    </row>
    <row r="111" spans="1:36">
      <c r="AG111" s="15">
        <v>88</v>
      </c>
      <c r="AH111" s="26">
        <f t="shared" si="28"/>
        <v>241612.79999999999</v>
      </c>
      <c r="AI111" s="15">
        <f t="shared" si="49"/>
        <v>4026880</v>
      </c>
      <c r="AJ111" s="17">
        <f t="shared" si="27"/>
        <v>0.99983118467685905</v>
      </c>
    </row>
    <row r="112" spans="1:36">
      <c r="AG112" s="15">
        <v>89</v>
      </c>
      <c r="AH112" s="26">
        <f t="shared" si="28"/>
        <v>247135.19999999998</v>
      </c>
      <c r="AI112" s="15">
        <f t="shared" si="49"/>
        <v>4118920</v>
      </c>
      <c r="AJ112" s="17">
        <f t="shared" si="27"/>
        <v>0.99983754626886889</v>
      </c>
    </row>
    <row r="113" spans="33:36">
      <c r="AG113" s="15">
        <v>90</v>
      </c>
      <c r="AH113" s="26">
        <f t="shared" si="28"/>
        <v>252720</v>
      </c>
      <c r="AI113" s="15">
        <f t="shared" si="49"/>
        <v>4212000</v>
      </c>
      <c r="AJ113" s="17">
        <f t="shared" si="27"/>
        <v>0.99984360105798997</v>
      </c>
    </row>
    <row r="114" spans="33:36">
      <c r="AG114" s="27">
        <v>91</v>
      </c>
      <c r="AH114" s="26">
        <f t="shared" si="28"/>
        <v>258367.19999999998</v>
      </c>
      <c r="AI114" s="15">
        <f t="shared" si="49"/>
        <v>4306120</v>
      </c>
      <c r="AJ114" s="17">
        <f t="shared" si="27"/>
        <v>0.99984936700416116</v>
      </c>
    </row>
    <row r="115" spans="33:36">
      <c r="AG115" s="15">
        <v>92</v>
      </c>
      <c r="AH115" s="26">
        <f t="shared" si="28"/>
        <v>264076.79999999999</v>
      </c>
      <c r="AI115" s="15">
        <f t="shared" si="49"/>
        <v>4401280</v>
      </c>
      <c r="AJ115" s="17">
        <f t="shared" si="27"/>
        <v>0.9998548608348099</v>
      </c>
    </row>
    <row r="116" spans="33:36">
      <c r="AG116" s="15">
        <v>93</v>
      </c>
      <c r="AH116" s="26">
        <f t="shared" si="28"/>
        <v>269848.8</v>
      </c>
      <c r="AI116" s="15">
        <f t="shared" si="49"/>
        <v>4497480</v>
      </c>
      <c r="AJ116" s="17">
        <f t="shared" si="27"/>
        <v>0.99986009814159738</v>
      </c>
    </row>
    <row r="117" spans="33:36">
      <c r="AG117" s="15">
        <v>94</v>
      </c>
      <c r="AH117" s="26">
        <f t="shared" si="28"/>
        <v>275683.20000000001</v>
      </c>
      <c r="AI117" s="15">
        <f t="shared" si="49"/>
        <v>4594720</v>
      </c>
      <c r="AJ117" s="17">
        <f t="shared" si="27"/>
        <v>0.99986509346863417</v>
      </c>
    </row>
    <row r="118" spans="33:36">
      <c r="AG118" s="15">
        <v>95</v>
      </c>
      <c r="AH118" s="26">
        <f t="shared" si="28"/>
        <v>281580</v>
      </c>
      <c r="AI118" s="15">
        <f t="shared" si="49"/>
        <v>4693000</v>
      </c>
      <c r="AJ118" s="17">
        <f t="shared" si="27"/>
        <v>0.99986986039300163</v>
      </c>
    </row>
    <row r="119" spans="33:36">
      <c r="AG119" s="15">
        <v>96</v>
      </c>
      <c r="AH119" s="26">
        <f t="shared" si="28"/>
        <v>287539.20000000001</v>
      </c>
      <c r="AI119" s="15">
        <f t="shared" si="49"/>
        <v>4792320</v>
      </c>
      <c r="AJ119" s="17">
        <f t="shared" si="27"/>
        <v>0.99987441159831925</v>
      </c>
    </row>
    <row r="120" spans="33:36">
      <c r="AG120" s="15">
        <v>97</v>
      </c>
      <c r="AH120" s="26">
        <f t="shared" si="28"/>
        <v>293560.8</v>
      </c>
      <c r="AI120" s="15">
        <f t="shared" si="49"/>
        <v>4892680</v>
      </c>
      <c r="AJ120" s="17">
        <f t="shared" si="27"/>
        <v>0.99987875894202682</v>
      </c>
    </row>
    <row r="121" spans="33:36">
      <c r="AG121" s="27">
        <v>98</v>
      </c>
      <c r="AH121" s="26">
        <f t="shared" si="28"/>
        <v>299644.79999999999</v>
      </c>
      <c r="AI121" s="15">
        <f t="shared" si="49"/>
        <v>4994080</v>
      </c>
      <c r="AJ121" s="17">
        <f t="shared" si="27"/>
        <v>0.99988291351697201</v>
      </c>
    </row>
    <row r="122" spans="33:36">
      <c r="AG122" s="15">
        <v>99</v>
      </c>
      <c r="AH122" s="26">
        <f t="shared" si="28"/>
        <v>305791.2</v>
      </c>
      <c r="AI122" s="15">
        <f t="shared" si="49"/>
        <v>5096520</v>
      </c>
      <c r="AJ122" s="17">
        <f t="shared" si="27"/>
        <v>0.99988688570784068</v>
      </c>
    </row>
    <row r="123" spans="33:36">
      <c r="AG123" s="15">
        <v>100</v>
      </c>
      <c r="AH123" s="26">
        <f t="shared" si="28"/>
        <v>312000</v>
      </c>
      <c r="AI123" s="15">
        <f t="shared" si="49"/>
        <v>5200000</v>
      </c>
      <c r="AJ123" s="17">
        <f t="shared" si="27"/>
        <v>0.99989068524290614</v>
      </c>
    </row>
    <row r="124" spans="33:36">
      <c r="AG124" s="27">
        <v>101</v>
      </c>
      <c r="AH124" s="26">
        <f t="shared" si="28"/>
        <v>318271.2</v>
      </c>
      <c r="AI124" s="15">
        <f t="shared" si="49"/>
        <v>5304520</v>
      </c>
      <c r="AJ124" s="17">
        <f t="shared" si="27"/>
        <v>0.99989432124152922</v>
      </c>
    </row>
    <row r="125" spans="33:36">
      <c r="AG125" s="15">
        <v>102</v>
      </c>
      <c r="AH125" s="26">
        <f t="shared" si="28"/>
        <v>324604.79999999999</v>
      </c>
      <c r="AI125" s="15">
        <f t="shared" ref="AI125:AI128" si="50">AG125^2*AE$2</f>
        <v>5410080</v>
      </c>
      <c r="AJ125" s="17">
        <f t="shared" si="27"/>
        <v>0.99989780225779357</v>
      </c>
    </row>
    <row r="126" spans="33:36">
      <c r="AG126" s="15">
        <v>103</v>
      </c>
      <c r="AH126" s="26">
        <f t="shared" si="28"/>
        <v>331000.8</v>
      </c>
      <c r="AI126" s="15">
        <f t="shared" si="50"/>
        <v>5516680</v>
      </c>
      <c r="AJ126" s="17">
        <f t="shared" si="27"/>
        <v>0.9999011363206276</v>
      </c>
    </row>
    <row r="127" spans="33:36">
      <c r="AG127" s="15">
        <v>104</v>
      </c>
      <c r="AH127" s="26">
        <f t="shared" si="28"/>
        <v>337459.20000000001</v>
      </c>
      <c r="AI127" s="15">
        <f t="shared" si="50"/>
        <v>5624320</v>
      </c>
      <c r="AJ127" s="17">
        <f t="shared" si="27"/>
        <v>0.99990433097072351</v>
      </c>
    </row>
    <row r="128" spans="33:36">
      <c r="AG128" s="15">
        <v>105</v>
      </c>
      <c r="AH128" s="26">
        <f t="shared" si="28"/>
        <v>343980</v>
      </c>
      <c r="AI128" s="15">
        <f t="shared" si="50"/>
        <v>5733000</v>
      </c>
      <c r="AJ128" s="17">
        <f t="shared" si="27"/>
        <v>0.99990739329453926</v>
      </c>
    </row>
    <row r="129" spans="33:36">
      <c r="AG129" s="15">
        <v>106</v>
      </c>
      <c r="AH129" s="26">
        <f t="shared" si="28"/>
        <v>350563.2</v>
      </c>
      <c r="AI129" s="15">
        <f t="shared" ref="AI129:AI161" si="51">AG129^2*AE$2</f>
        <v>5842720</v>
      </c>
      <c r="AJ129" s="17">
        <f t="shared" si="27"/>
        <v>0.99991032995563733</v>
      </c>
    </row>
    <row r="130" spans="33:36">
      <c r="AG130" s="27">
        <v>107</v>
      </c>
      <c r="AH130" s="26">
        <f t="shared" si="28"/>
        <v>357208.8</v>
      </c>
      <c r="AI130" s="15">
        <f t="shared" si="51"/>
        <v>5953480</v>
      </c>
      <c r="AJ130" s="17">
        <f t="shared" si="27"/>
        <v>0.99991314722359237</v>
      </c>
    </row>
    <row r="131" spans="33:36">
      <c r="AG131" s="15">
        <v>108</v>
      </c>
      <c r="AH131" s="26">
        <f t="shared" si="28"/>
        <v>363916.79999999999</v>
      </c>
      <c r="AI131" s="15">
        <f t="shared" si="51"/>
        <v>6065280</v>
      </c>
      <c r="AJ131" s="17">
        <f t="shared" si="27"/>
        <v>0.99991585100067693</v>
      </c>
    </row>
    <row r="132" spans="33:36">
      <c r="AG132" s="15">
        <v>109</v>
      </c>
      <c r="AH132" s="26">
        <f t="shared" si="28"/>
        <v>370687.2</v>
      </c>
      <c r="AI132" s="15">
        <f t="shared" si="51"/>
        <v>6178120</v>
      </c>
      <c r="AJ132" s="17">
        <f t="shared" ref="AJ132:AJ195" si="52">(1-1/((0.000000035)*AI132^1.7+1))</f>
        <v>0.99991844684651321</v>
      </c>
    </row>
    <row r="133" spans="33:36">
      <c r="AG133" s="15">
        <v>110</v>
      </c>
      <c r="AH133" s="26">
        <f t="shared" ref="AH133:AH196" si="53">AG133^2*$AE$1</f>
        <v>377520</v>
      </c>
      <c r="AI133" s="15">
        <f t="shared" si="51"/>
        <v>6292000</v>
      </c>
      <c r="AJ133" s="17">
        <f t="shared" si="52"/>
        <v>0.99992094000086529</v>
      </c>
    </row>
    <row r="134" spans="33:36">
      <c r="AG134" s="15">
        <v>111</v>
      </c>
      <c r="AH134" s="26">
        <f t="shared" si="53"/>
        <v>384415.2</v>
      </c>
      <c r="AI134" s="15">
        <f t="shared" si="51"/>
        <v>6406920</v>
      </c>
      <c r="AJ134" s="17">
        <f t="shared" si="52"/>
        <v>0.99992333540472433</v>
      </c>
    </row>
    <row r="135" spans="33:36">
      <c r="AG135" s="15">
        <v>112</v>
      </c>
      <c r="AH135" s="26">
        <f t="shared" si="53"/>
        <v>391372.79999999999</v>
      </c>
      <c r="AI135" s="15">
        <f t="shared" si="51"/>
        <v>6522880</v>
      </c>
      <c r="AJ135" s="17">
        <f t="shared" si="52"/>
        <v>0.99992563771983156</v>
      </c>
    </row>
    <row r="136" spans="33:36">
      <c r="AG136" s="27">
        <v>113</v>
      </c>
      <c r="AH136" s="26">
        <f t="shared" si="53"/>
        <v>398392.8</v>
      </c>
      <c r="AI136" s="15">
        <f t="shared" si="51"/>
        <v>6639880</v>
      </c>
      <c r="AJ136" s="17">
        <f t="shared" si="52"/>
        <v>0.99992785134676498</v>
      </c>
    </row>
    <row r="137" spans="33:36">
      <c r="AG137" s="15">
        <v>114</v>
      </c>
      <c r="AH137" s="26">
        <f t="shared" si="53"/>
        <v>405475.2</v>
      </c>
      <c r="AI137" s="15">
        <f t="shared" si="51"/>
        <v>6757920</v>
      </c>
      <c r="AJ137" s="17">
        <f t="shared" si="52"/>
        <v>0.99992998044170822</v>
      </c>
    </row>
    <row r="138" spans="33:36">
      <c r="AG138" s="15">
        <v>115</v>
      </c>
      <c r="AH138" s="26">
        <f t="shared" si="53"/>
        <v>412620</v>
      </c>
      <c r="AI138" s="15">
        <f t="shared" si="51"/>
        <v>6877000</v>
      </c>
      <c r="AJ138" s="17">
        <f t="shared" si="52"/>
        <v>0.99993202893200817</v>
      </c>
    </row>
    <row r="139" spans="33:36">
      <c r="AG139" s="15">
        <v>116</v>
      </c>
      <c r="AH139" s="26">
        <f t="shared" si="53"/>
        <v>419827.20000000001</v>
      </c>
      <c r="AI139" s="15">
        <f t="shared" si="51"/>
        <v>6997120</v>
      </c>
      <c r="AJ139" s="17">
        <f t="shared" si="52"/>
        <v>0.99993400053061754</v>
      </c>
    </row>
    <row r="140" spans="33:36">
      <c r="AG140" s="15">
        <v>117</v>
      </c>
      <c r="AH140" s="26">
        <f t="shared" si="53"/>
        <v>427096.8</v>
      </c>
      <c r="AI140" s="15">
        <f t="shared" si="51"/>
        <v>7118280</v>
      </c>
      <c r="AJ140" s="17">
        <f t="shared" si="52"/>
        <v>0.99993589874951228</v>
      </c>
    </row>
    <row r="141" spans="33:36">
      <c r="AG141" s="15">
        <v>118</v>
      </c>
      <c r="AH141" s="26">
        <f t="shared" si="53"/>
        <v>434428.8</v>
      </c>
      <c r="AI141" s="15">
        <f t="shared" si="51"/>
        <v>7240480</v>
      </c>
      <c r="AJ141" s="17">
        <f t="shared" si="52"/>
        <v>0.99993772691216287</v>
      </c>
    </row>
    <row r="142" spans="33:36">
      <c r="AG142" s="27">
        <v>119</v>
      </c>
      <c r="AH142" s="26">
        <f t="shared" si="53"/>
        <v>441823.2</v>
      </c>
      <c r="AI142" s="15">
        <f t="shared" si="51"/>
        <v>7363720</v>
      </c>
      <c r="AJ142" s="17">
        <f t="shared" si="52"/>
        <v>0.99993948816513567</v>
      </c>
    </row>
    <row r="143" spans="33:36">
      <c r="AG143" s="15">
        <v>120</v>
      </c>
      <c r="AH143" s="26">
        <f t="shared" si="53"/>
        <v>449280</v>
      </c>
      <c r="AI143" s="15">
        <f t="shared" si="51"/>
        <v>7488000</v>
      </c>
      <c r="AJ143" s="17">
        <f t="shared" si="52"/>
        <v>0.99994118548888999</v>
      </c>
    </row>
    <row r="144" spans="33:36">
      <c r="AG144" s="15">
        <v>121</v>
      </c>
      <c r="AH144" s="26">
        <f t="shared" si="53"/>
        <v>456799.2</v>
      </c>
      <c r="AI144" s="15">
        <f t="shared" si="51"/>
        <v>7613320</v>
      </c>
      <c r="AJ144" s="17">
        <f t="shared" si="52"/>
        <v>0.99994282170783289</v>
      </c>
    </row>
    <row r="145" spans="33:36">
      <c r="AG145" s="15">
        <v>122</v>
      </c>
      <c r="AH145" s="26">
        <f t="shared" si="53"/>
        <v>464380.8</v>
      </c>
      <c r="AI145" s="15">
        <f t="shared" si="51"/>
        <v>7739680</v>
      </c>
      <c r="AJ145" s="17">
        <f t="shared" si="52"/>
        <v>0.99994439949968961</v>
      </c>
    </row>
    <row r="146" spans="33:36">
      <c r="AG146" s="15">
        <v>123</v>
      </c>
      <c r="AH146" s="26">
        <f t="shared" si="53"/>
        <v>472024.8</v>
      </c>
      <c r="AI146" s="15">
        <f t="shared" si="51"/>
        <v>7867080</v>
      </c>
      <c r="AJ146" s="17">
        <f t="shared" si="52"/>
        <v>0.9999459214042401</v>
      </c>
    </row>
    <row r="147" spans="33:36">
      <c r="AG147" s="15">
        <v>124</v>
      </c>
      <c r="AH147" s="26">
        <f t="shared" si="53"/>
        <v>479731.20000000001</v>
      </c>
      <c r="AI147" s="15">
        <f t="shared" si="51"/>
        <v>7995520</v>
      </c>
      <c r="AJ147" s="17">
        <f t="shared" si="52"/>
        <v>0.99994738983146936</v>
      </c>
    </row>
    <row r="148" spans="33:36">
      <c r="AG148" s="27">
        <v>125</v>
      </c>
      <c r="AH148" s="26">
        <f t="shared" si="53"/>
        <v>487500</v>
      </c>
      <c r="AI148" s="15">
        <f t="shared" si="51"/>
        <v>8125000</v>
      </c>
      <c r="AJ148" s="17">
        <f t="shared" si="52"/>
        <v>0.99994880706917577</v>
      </c>
    </row>
    <row r="149" spans="33:36">
      <c r="AG149" s="15">
        <v>126</v>
      </c>
      <c r="AH149" s="26">
        <f t="shared" si="53"/>
        <v>495331.2</v>
      </c>
      <c r="AI149" s="15">
        <f t="shared" si="51"/>
        <v>8255520</v>
      </c>
      <c r="AJ149" s="17">
        <f t="shared" si="52"/>
        <v>0.99995017529007746</v>
      </c>
    </row>
    <row r="150" spans="33:36">
      <c r="AG150" s="27">
        <v>127</v>
      </c>
      <c r="AH150" s="26">
        <f t="shared" si="53"/>
        <v>503224.8</v>
      </c>
      <c r="AI150" s="15">
        <f t="shared" si="51"/>
        <v>8387080</v>
      </c>
      <c r="AJ150" s="17">
        <f t="shared" si="52"/>
        <v>0.99995149655845261</v>
      </c>
    </row>
    <row r="151" spans="33:36">
      <c r="AG151" s="15">
        <v>128</v>
      </c>
      <c r="AH151" s="26">
        <f t="shared" si="53"/>
        <v>511180.79999999999</v>
      </c>
      <c r="AI151" s="15">
        <f t="shared" si="51"/>
        <v>8519680</v>
      </c>
      <c r="AJ151" s="17">
        <f t="shared" si="52"/>
        <v>0.99995277283634887</v>
      </c>
    </row>
    <row r="152" spans="33:36">
      <c r="AG152" s="15">
        <v>129</v>
      </c>
      <c r="AH152" s="26">
        <f t="shared" si="53"/>
        <v>519199.2</v>
      </c>
      <c r="AI152" s="15">
        <f t="shared" si="51"/>
        <v>8653320</v>
      </c>
      <c r="AJ152" s="17">
        <f t="shared" si="52"/>
        <v>0.99995400598939166</v>
      </c>
    </row>
    <row r="153" spans="33:36">
      <c r="AG153" s="15">
        <v>130</v>
      </c>
      <c r="AH153" s="26">
        <f t="shared" si="53"/>
        <v>527280</v>
      </c>
      <c r="AI153" s="15">
        <f t="shared" si="51"/>
        <v>8788000</v>
      </c>
      <c r="AJ153" s="17">
        <f t="shared" si="52"/>
        <v>0.9999551977922212</v>
      </c>
    </row>
    <row r="154" spans="33:36">
      <c r="AG154" s="15">
        <v>131</v>
      </c>
      <c r="AH154" s="26">
        <f t="shared" si="53"/>
        <v>535423.19999999995</v>
      </c>
      <c r="AI154" s="15">
        <f t="shared" si="51"/>
        <v>8923720</v>
      </c>
      <c r="AJ154" s="17">
        <f t="shared" si="52"/>
        <v>0.99995634993358407</v>
      </c>
    </row>
    <row r="155" spans="33:36">
      <c r="AG155" s="15">
        <v>132</v>
      </c>
      <c r="AH155" s="26">
        <f t="shared" si="53"/>
        <v>543628.79999999993</v>
      </c>
      <c r="AI155" s="15">
        <f t="shared" si="51"/>
        <v>9060480</v>
      </c>
      <c r="AJ155" s="17">
        <f t="shared" si="52"/>
        <v>0.99995746402110364</v>
      </c>
    </row>
    <row r="156" spans="33:36">
      <c r="AG156" s="27">
        <v>133</v>
      </c>
      <c r="AH156" s="26">
        <f t="shared" si="53"/>
        <v>551896.79999999993</v>
      </c>
      <c r="AI156" s="15">
        <f t="shared" si="51"/>
        <v>9198280</v>
      </c>
      <c r="AJ156" s="17">
        <f t="shared" si="52"/>
        <v>0.99995854158575215</v>
      </c>
    </row>
    <row r="157" spans="33:36">
      <c r="AG157" s="15">
        <v>134</v>
      </c>
      <c r="AH157" s="26">
        <f t="shared" si="53"/>
        <v>560227.19999999995</v>
      </c>
      <c r="AI157" s="15">
        <f t="shared" si="51"/>
        <v>9337120</v>
      </c>
      <c r="AJ157" s="17">
        <f t="shared" si="52"/>
        <v>0.99995958408604513</v>
      </c>
    </row>
    <row r="158" spans="33:36">
      <c r="AG158" s="15">
        <v>135</v>
      </c>
      <c r="AH158" s="26">
        <f t="shared" si="53"/>
        <v>568620</v>
      </c>
      <c r="AI158" s="15">
        <f t="shared" si="51"/>
        <v>9477000</v>
      </c>
      <c r="AJ158" s="17">
        <f t="shared" si="52"/>
        <v>0.99996059291197692</v>
      </c>
    </row>
    <row r="159" spans="33:36">
      <c r="AG159" s="15">
        <v>136</v>
      </c>
      <c r="AH159" s="26">
        <f t="shared" si="53"/>
        <v>577075.19999999995</v>
      </c>
      <c r="AI159" s="15">
        <f t="shared" si="51"/>
        <v>9617920</v>
      </c>
      <c r="AJ159" s="17">
        <f t="shared" si="52"/>
        <v>0.9999615693887155</v>
      </c>
    </row>
    <row r="160" spans="33:36">
      <c r="AG160" s="15">
        <v>137</v>
      </c>
      <c r="AH160" s="26">
        <f t="shared" si="53"/>
        <v>585592.79999999993</v>
      </c>
      <c r="AI160" s="15">
        <f t="shared" si="51"/>
        <v>9759880</v>
      </c>
      <c r="AJ160" s="17">
        <f t="shared" si="52"/>
        <v>0.99996251478007303</v>
      </c>
    </row>
    <row r="161" spans="33:45">
      <c r="AG161" s="15">
        <v>138</v>
      </c>
      <c r="AH161" s="26">
        <f t="shared" si="53"/>
        <v>594172.79999999993</v>
      </c>
      <c r="AI161" s="15">
        <f t="shared" si="51"/>
        <v>9902880</v>
      </c>
      <c r="AJ161" s="17">
        <f t="shared" si="52"/>
        <v>0.99996343029176638</v>
      </c>
      <c r="AK161" s="22" t="s">
        <v>24</v>
      </c>
      <c r="AL161" s="17"/>
      <c r="AM161" s="17"/>
      <c r="AN161" s="17"/>
      <c r="AO161" s="17"/>
      <c r="AP161" s="17"/>
      <c r="AQ161" s="15"/>
      <c r="AR161" s="15"/>
      <c r="AS161" s="15"/>
    </row>
    <row r="162" spans="33:45">
      <c r="AG162" s="15">
        <v>139</v>
      </c>
      <c r="AH162" s="26">
        <f t="shared" si="53"/>
        <v>602815.19999999995</v>
      </c>
      <c r="AI162" s="15">
        <f t="shared" ref="AI162:AI164" si="54">AG162^2*AE$2</f>
        <v>10046920</v>
      </c>
      <c r="AJ162" s="17">
        <f t="shared" si="52"/>
        <v>0.99996431707448308</v>
      </c>
      <c r="AK162" s="22" t="s">
        <v>32</v>
      </c>
      <c r="AL162" s="17"/>
      <c r="AM162" s="17"/>
      <c r="AN162" s="17"/>
      <c r="AO162" s="17"/>
      <c r="AP162" s="17"/>
      <c r="AQ162" s="15"/>
      <c r="AR162" s="15"/>
      <c r="AS162" s="15"/>
    </row>
    <row r="163" spans="33:45">
      <c r="AG163" s="15">
        <v>140</v>
      </c>
      <c r="AH163" s="26">
        <f t="shared" si="53"/>
        <v>611520</v>
      </c>
      <c r="AI163" s="15">
        <f t="shared" si="54"/>
        <v>10192000</v>
      </c>
      <c r="AJ163" s="17">
        <f t="shared" si="52"/>
        <v>0.99996517622676473</v>
      </c>
      <c r="AK163" s="22" t="s">
        <v>25</v>
      </c>
      <c r="AL163" s="17"/>
      <c r="AM163" s="17"/>
      <c r="AN163" s="17"/>
      <c r="AO163" s="17"/>
      <c r="AP163" s="17"/>
      <c r="AQ163" s="15"/>
      <c r="AR163" s="15"/>
      <c r="AS163" s="15"/>
    </row>
    <row r="164" spans="33:45">
      <c r="AG164" s="15">
        <v>141</v>
      </c>
      <c r="AH164" s="26">
        <f t="shared" si="53"/>
        <v>620287.19999999995</v>
      </c>
      <c r="AI164" s="15">
        <f t="shared" si="54"/>
        <v>10338120</v>
      </c>
      <c r="AJ164" s="17">
        <f t="shared" si="52"/>
        <v>0.99996600879771946</v>
      </c>
      <c r="AK164" s="22" t="s">
        <v>26</v>
      </c>
      <c r="AL164" s="17"/>
      <c r="AM164" s="17"/>
      <c r="AN164" s="17"/>
      <c r="AO164" s="17"/>
      <c r="AP164" s="17"/>
      <c r="AQ164" s="15"/>
      <c r="AR164" s="15"/>
      <c r="AS164" s="15"/>
    </row>
    <row r="165" spans="33:45">
      <c r="AG165" s="15">
        <v>142</v>
      </c>
      <c r="AH165" s="26">
        <f t="shared" si="53"/>
        <v>629116.79999999993</v>
      </c>
      <c r="AI165" s="15">
        <f t="shared" ref="AI165:AI184" si="55">AG165^2*AE$2</f>
        <v>10485280</v>
      </c>
      <c r="AJ165" s="17">
        <f t="shared" si="52"/>
        <v>0.99996681578957658</v>
      </c>
      <c r="AK165" s="16"/>
      <c r="AL165" s="17"/>
      <c r="AM165" s="17"/>
      <c r="AN165" s="17"/>
      <c r="AO165" s="17"/>
      <c r="AP165" s="17"/>
      <c r="AQ165" s="15"/>
      <c r="AR165" s="15"/>
      <c r="AS165" s="15"/>
    </row>
    <row r="166" spans="33:45">
      <c r="AG166" s="15">
        <v>143</v>
      </c>
      <c r="AH166" s="26">
        <f t="shared" si="53"/>
        <v>638008.79999999993</v>
      </c>
      <c r="AI166" s="15">
        <f t="shared" si="55"/>
        <v>10633480</v>
      </c>
      <c r="AJ166" s="17">
        <f t="shared" si="52"/>
        <v>0.99996759816009118</v>
      </c>
      <c r="AK166" s="22" t="s">
        <v>27</v>
      </c>
      <c r="AL166" s="23" t="s">
        <v>28</v>
      </c>
      <c r="AM166" s="17"/>
      <c r="AN166" s="17"/>
      <c r="AO166" s="17"/>
      <c r="AP166" s="17"/>
      <c r="AQ166" s="15"/>
      <c r="AR166" s="15"/>
      <c r="AS166" s="15"/>
    </row>
    <row r="167" spans="33:45">
      <c r="AG167" s="15">
        <v>144</v>
      </c>
      <c r="AH167" s="26">
        <f t="shared" si="53"/>
        <v>646963.19999999995</v>
      </c>
      <c r="AI167" s="15">
        <f t="shared" si="55"/>
        <v>10782720</v>
      </c>
      <c r="AJ167" s="17">
        <f t="shared" si="52"/>
        <v>0.99996835682481067</v>
      </c>
      <c r="AK167" s="16"/>
      <c r="AL167" s="24" t="s">
        <v>29</v>
      </c>
      <c r="AM167" s="17"/>
      <c r="AN167" s="17"/>
      <c r="AO167" s="17"/>
      <c r="AP167" s="17"/>
      <c r="AQ167" s="15"/>
      <c r="AR167" s="15"/>
      <c r="AS167" s="15"/>
    </row>
    <row r="168" spans="33:45">
      <c r="AG168" s="15">
        <v>145</v>
      </c>
      <c r="AH168" s="26">
        <f t="shared" si="53"/>
        <v>655980</v>
      </c>
      <c r="AI168" s="15">
        <f t="shared" si="55"/>
        <v>10933000</v>
      </c>
      <c r="AJ168" s="17">
        <f t="shared" si="52"/>
        <v>0.99996909265921041</v>
      </c>
      <c r="AK168" s="15"/>
      <c r="AL168" s="15" t="s">
        <v>38</v>
      </c>
      <c r="AM168" s="15"/>
      <c r="AN168" s="15"/>
      <c r="AO168" s="15"/>
      <c r="AP168" s="15"/>
      <c r="AQ168" s="15"/>
      <c r="AR168" s="15"/>
      <c r="AS168" s="15"/>
    </row>
    <row r="169" spans="33:45">
      <c r="AG169" s="15">
        <v>146</v>
      </c>
      <c r="AH169" s="26">
        <f t="shared" si="53"/>
        <v>665059.19999999995</v>
      </c>
      <c r="AI169" s="15">
        <f t="shared" si="55"/>
        <v>11084320</v>
      </c>
      <c r="AJ169" s="17">
        <f t="shared" si="52"/>
        <v>0.99996980650070799</v>
      </c>
    </row>
    <row r="170" spans="33:45">
      <c r="AG170" s="15">
        <v>147</v>
      </c>
      <c r="AH170" s="26">
        <f t="shared" si="53"/>
        <v>674200.79999999993</v>
      </c>
      <c r="AI170" s="15">
        <f t="shared" si="55"/>
        <v>11236680</v>
      </c>
      <c r="AJ170" s="17">
        <f t="shared" si="52"/>
        <v>0.99997049915056291</v>
      </c>
    </row>
    <row r="171" spans="33:45">
      <c r="AG171" s="15">
        <v>148</v>
      </c>
      <c r="AH171" s="26">
        <f t="shared" si="53"/>
        <v>683404.79999999993</v>
      </c>
      <c r="AI171" s="15">
        <f t="shared" si="55"/>
        <v>11390080</v>
      </c>
      <c r="AJ171" s="17">
        <f t="shared" si="52"/>
        <v>0.99997117137566982</v>
      </c>
    </row>
    <row r="172" spans="33:45">
      <c r="AG172" s="15">
        <v>149</v>
      </c>
      <c r="AH172" s="26">
        <f t="shared" si="53"/>
        <v>692671.2</v>
      </c>
      <c r="AI172" s="15">
        <f t="shared" si="55"/>
        <v>11544520</v>
      </c>
      <c r="AJ172" s="17">
        <f t="shared" si="52"/>
        <v>0.99997182391025119</v>
      </c>
    </row>
    <row r="173" spans="33:45">
      <c r="AG173" s="15">
        <v>150</v>
      </c>
      <c r="AH173" s="26">
        <f t="shared" si="53"/>
        <v>702000</v>
      </c>
      <c r="AI173" s="15">
        <f t="shared" si="55"/>
        <v>11700000</v>
      </c>
      <c r="AJ173" s="17">
        <f t="shared" si="52"/>
        <v>0.99997245745745611</v>
      </c>
    </row>
    <row r="174" spans="33:45">
      <c r="AG174" s="15">
        <v>151</v>
      </c>
      <c r="AH174" s="26">
        <f t="shared" si="53"/>
        <v>711391.2</v>
      </c>
      <c r="AI174" s="15">
        <f t="shared" si="55"/>
        <v>11856520</v>
      </c>
      <c r="AJ174" s="17">
        <f t="shared" si="52"/>
        <v>0.99997307269087066</v>
      </c>
    </row>
    <row r="175" spans="33:45">
      <c r="AG175" s="15">
        <v>152</v>
      </c>
      <c r="AH175" s="26">
        <f t="shared" si="53"/>
        <v>720844.79999999993</v>
      </c>
      <c r="AI175" s="15">
        <f t="shared" si="55"/>
        <v>12014080</v>
      </c>
      <c r="AJ175" s="17">
        <f t="shared" si="52"/>
        <v>0.99997367025594563</v>
      </c>
    </row>
    <row r="176" spans="33:45">
      <c r="AG176" s="15">
        <v>153</v>
      </c>
      <c r="AH176" s="26">
        <f t="shared" si="53"/>
        <v>730360.79999999993</v>
      </c>
      <c r="AI176" s="15">
        <f t="shared" si="55"/>
        <v>12172680</v>
      </c>
      <c r="AJ176" s="17">
        <f t="shared" si="52"/>
        <v>0.99997425077134672</v>
      </c>
    </row>
    <row r="177" spans="33:36">
      <c r="AG177" s="15">
        <v>154</v>
      </c>
      <c r="AH177" s="26">
        <f t="shared" si="53"/>
        <v>739939.2</v>
      </c>
      <c r="AI177" s="15">
        <f t="shared" si="55"/>
        <v>12332320</v>
      </c>
      <c r="AJ177" s="17">
        <f t="shared" si="52"/>
        <v>0.9999748148302311</v>
      </c>
    </row>
    <row r="178" spans="33:36">
      <c r="AG178" s="15">
        <v>155</v>
      </c>
      <c r="AH178" s="26">
        <f t="shared" si="53"/>
        <v>749580</v>
      </c>
      <c r="AI178" s="15">
        <f t="shared" si="55"/>
        <v>12493000</v>
      </c>
      <c r="AJ178" s="17">
        <f t="shared" si="52"/>
        <v>0.99997536300145584</v>
      </c>
    </row>
    <row r="179" spans="33:36">
      <c r="AG179" s="15">
        <v>156</v>
      </c>
      <c r="AH179" s="26">
        <f t="shared" si="53"/>
        <v>759283.19999999995</v>
      </c>
      <c r="AI179" s="15">
        <f t="shared" si="55"/>
        <v>12654720</v>
      </c>
      <c r="AJ179" s="17">
        <f t="shared" si="52"/>
        <v>0.99997589583072166</v>
      </c>
    </row>
    <row r="180" spans="33:36">
      <c r="AG180" s="15">
        <v>157</v>
      </c>
      <c r="AH180" s="26">
        <f t="shared" si="53"/>
        <v>769048.79999999993</v>
      </c>
      <c r="AI180" s="15">
        <f t="shared" si="55"/>
        <v>12817480</v>
      </c>
      <c r="AJ180" s="17">
        <f t="shared" si="52"/>
        <v>0.99997641384165592</v>
      </c>
    </row>
    <row r="181" spans="33:36">
      <c r="AG181" s="15">
        <v>158</v>
      </c>
      <c r="AH181" s="26">
        <f t="shared" si="53"/>
        <v>778876.79999999993</v>
      </c>
      <c r="AI181" s="15">
        <f t="shared" si="55"/>
        <v>12981280</v>
      </c>
      <c r="AJ181" s="17">
        <f t="shared" si="52"/>
        <v>0.99997691753683837</v>
      </c>
    </row>
    <row r="182" spans="33:36">
      <c r="AG182" s="15">
        <v>159</v>
      </c>
      <c r="AH182" s="26">
        <f t="shared" si="53"/>
        <v>788767.2</v>
      </c>
      <c r="AI182" s="15">
        <f t="shared" si="55"/>
        <v>13146120</v>
      </c>
      <c r="AJ182" s="17">
        <f t="shared" si="52"/>
        <v>0.99997740739877305</v>
      </c>
    </row>
    <row r="183" spans="33:36">
      <c r="AG183" s="15">
        <v>160</v>
      </c>
      <c r="AH183" s="26">
        <f t="shared" si="53"/>
        <v>798720</v>
      </c>
      <c r="AI183" s="15">
        <f t="shared" si="55"/>
        <v>13312000</v>
      </c>
      <c r="AJ183" s="17">
        <f t="shared" si="52"/>
        <v>0.99997788389081044</v>
      </c>
    </row>
    <row r="184" spans="33:36">
      <c r="AG184" s="15">
        <v>161</v>
      </c>
      <c r="AH184" s="26">
        <f t="shared" si="53"/>
        <v>808735.2</v>
      </c>
      <c r="AI184" s="15">
        <f t="shared" si="55"/>
        <v>13478920</v>
      </c>
      <c r="AJ184" s="17">
        <f t="shared" si="52"/>
        <v>0.99997834745802017</v>
      </c>
    </row>
    <row r="185" spans="33:36">
      <c r="AG185" s="15">
        <v>162</v>
      </c>
      <c r="AH185" s="26">
        <f t="shared" si="53"/>
        <v>818812.79999999993</v>
      </c>
      <c r="AI185" s="15">
        <f t="shared" ref="AI185:AI232" si="56">AG185^2*AE$2</f>
        <v>13646880</v>
      </c>
      <c r="AJ185" s="17">
        <f t="shared" si="52"/>
        <v>0.99997879852802063</v>
      </c>
    </row>
    <row r="186" spans="33:36">
      <c r="AG186" s="15">
        <v>163</v>
      </c>
      <c r="AH186" s="26">
        <f t="shared" si="53"/>
        <v>828952.79999999993</v>
      </c>
      <c r="AI186" s="15">
        <f t="shared" si="56"/>
        <v>13815880</v>
      </c>
      <c r="AJ186" s="17">
        <f t="shared" si="52"/>
        <v>0.99997923751176487</v>
      </c>
    </row>
    <row r="187" spans="33:36">
      <c r="AG187" s="15">
        <v>164</v>
      </c>
      <c r="AH187" s="26">
        <f t="shared" si="53"/>
        <v>839155.19999999995</v>
      </c>
      <c r="AI187" s="15">
        <f t="shared" si="56"/>
        <v>13985920</v>
      </c>
      <c r="AJ187" s="17">
        <f t="shared" si="52"/>
        <v>0.99997966480428735</v>
      </c>
    </row>
    <row r="188" spans="33:36">
      <c r="AG188" s="15">
        <v>165</v>
      </c>
      <c r="AH188" s="26">
        <f t="shared" si="53"/>
        <v>849420</v>
      </c>
      <c r="AI188" s="15">
        <f t="shared" si="56"/>
        <v>14157000</v>
      </c>
      <c r="AJ188" s="17">
        <f t="shared" si="52"/>
        <v>0.99998008078541201</v>
      </c>
    </row>
    <row r="189" spans="33:36">
      <c r="AG189" s="15">
        <v>166</v>
      </c>
      <c r="AH189" s="26">
        <f t="shared" si="53"/>
        <v>859747.2</v>
      </c>
      <c r="AI189" s="15">
        <f t="shared" si="56"/>
        <v>14329120</v>
      </c>
      <c r="AJ189" s="17">
        <f t="shared" si="52"/>
        <v>0.99998048582042598</v>
      </c>
    </row>
    <row r="190" spans="33:36">
      <c r="AG190" s="15">
        <v>167</v>
      </c>
      <c r="AH190" s="26">
        <f t="shared" si="53"/>
        <v>870136.79999999993</v>
      </c>
      <c r="AI190" s="15">
        <f t="shared" si="56"/>
        <v>14502280</v>
      </c>
      <c r="AJ190" s="17">
        <f t="shared" si="52"/>
        <v>0.99998088026071896</v>
      </c>
    </row>
    <row r="191" spans="33:36">
      <c r="AG191" s="15">
        <v>168</v>
      </c>
      <c r="AH191" s="26">
        <f t="shared" si="53"/>
        <v>880588.79999999993</v>
      </c>
      <c r="AI191" s="15">
        <f t="shared" si="56"/>
        <v>14676480</v>
      </c>
      <c r="AJ191" s="17">
        <f t="shared" si="52"/>
        <v>0.99998126444439039</v>
      </c>
    </row>
    <row r="192" spans="33:36">
      <c r="AG192" s="15">
        <v>169</v>
      </c>
      <c r="AH192" s="26">
        <f t="shared" si="53"/>
        <v>891103.2</v>
      </c>
      <c r="AI192" s="15">
        <f t="shared" si="56"/>
        <v>14851720</v>
      </c>
      <c r="AJ192" s="17">
        <f t="shared" si="52"/>
        <v>0.9999816386968281</v>
      </c>
    </row>
    <row r="193" spans="33:36">
      <c r="AG193" s="15">
        <v>170</v>
      </c>
      <c r="AH193" s="26">
        <f t="shared" si="53"/>
        <v>901680</v>
      </c>
      <c r="AI193" s="15">
        <f t="shared" si="56"/>
        <v>15028000</v>
      </c>
      <c r="AJ193" s="17">
        <f t="shared" si="52"/>
        <v>0.99998200333125686</v>
      </c>
    </row>
    <row r="194" spans="33:36">
      <c r="AG194" s="15">
        <v>171</v>
      </c>
      <c r="AH194" s="26">
        <f t="shared" si="53"/>
        <v>912319.2</v>
      </c>
      <c r="AI194" s="15">
        <f t="shared" si="56"/>
        <v>15205320</v>
      </c>
      <c r="AJ194" s="17">
        <f t="shared" si="52"/>
        <v>0.99998235864926144</v>
      </c>
    </row>
    <row r="195" spans="33:36">
      <c r="AG195" s="15">
        <v>172</v>
      </c>
      <c r="AH195" s="26">
        <f t="shared" si="53"/>
        <v>923020.79999999993</v>
      </c>
      <c r="AI195" s="15">
        <f t="shared" si="56"/>
        <v>15383680</v>
      </c>
      <c r="AJ195" s="17">
        <f t="shared" si="52"/>
        <v>0.99998270494128372</v>
      </c>
    </row>
    <row r="196" spans="33:36">
      <c r="AG196" s="15">
        <v>173</v>
      </c>
      <c r="AH196" s="26">
        <f t="shared" si="53"/>
        <v>933784.79999999993</v>
      </c>
      <c r="AI196" s="15">
        <f t="shared" si="56"/>
        <v>15563080</v>
      </c>
      <c r="AJ196" s="17">
        <f t="shared" ref="AJ196:AJ259" si="57">(1-1/((0.000000035)*AI196^1.7+1))</f>
        <v>0.99998304248709613</v>
      </c>
    </row>
    <row r="197" spans="33:36">
      <c r="AG197" s="15">
        <v>174</v>
      </c>
      <c r="AH197" s="26">
        <f t="shared" ref="AH197:AH260" si="58">AG197^2*$AE$1</f>
        <v>944611.2</v>
      </c>
      <c r="AI197" s="15">
        <f t="shared" si="56"/>
        <v>15743520</v>
      </c>
      <c r="AJ197" s="17">
        <f t="shared" si="57"/>
        <v>0.99998337155625194</v>
      </c>
    </row>
    <row r="198" spans="33:36">
      <c r="AG198" s="15">
        <v>175</v>
      </c>
      <c r="AH198" s="26">
        <f t="shared" si="58"/>
        <v>955500</v>
      </c>
      <c r="AI198" s="15">
        <f t="shared" si="56"/>
        <v>15925000</v>
      </c>
      <c r="AJ198" s="17">
        <f t="shared" si="57"/>
        <v>0.99998369240851481</v>
      </c>
    </row>
    <row r="199" spans="33:36">
      <c r="AG199" s="15">
        <v>176</v>
      </c>
      <c r="AH199" s="26">
        <f t="shared" si="58"/>
        <v>966451.19999999995</v>
      </c>
      <c r="AI199" s="15">
        <f t="shared" si="56"/>
        <v>16107520</v>
      </c>
      <c r="AJ199" s="17">
        <f t="shared" si="57"/>
        <v>0.99998400529426723</v>
      </c>
    </row>
    <row r="200" spans="33:36">
      <c r="AG200" s="15">
        <v>177</v>
      </c>
      <c r="AH200" s="26">
        <f t="shared" si="58"/>
        <v>977464.79999999993</v>
      </c>
      <c r="AI200" s="15">
        <f t="shared" si="56"/>
        <v>16291080</v>
      </c>
      <c r="AJ200" s="17">
        <f t="shared" si="57"/>
        <v>0.99998431045490022</v>
      </c>
    </row>
    <row r="201" spans="33:36">
      <c r="AG201" s="15">
        <v>178</v>
      </c>
      <c r="AH201" s="26">
        <f t="shared" si="58"/>
        <v>988540.79999999993</v>
      </c>
      <c r="AI201" s="15">
        <f t="shared" si="56"/>
        <v>16475680</v>
      </c>
      <c r="AJ201" s="17">
        <f t="shared" si="57"/>
        <v>0.99998460812318424</v>
      </c>
    </row>
    <row r="202" spans="33:36">
      <c r="AG202" s="15">
        <v>179</v>
      </c>
      <c r="AH202" s="26">
        <f t="shared" si="58"/>
        <v>999679.2</v>
      </c>
      <c r="AI202" s="15">
        <f t="shared" si="56"/>
        <v>16661320</v>
      </c>
      <c r="AJ202" s="17">
        <f t="shared" si="57"/>
        <v>0.99998489852362393</v>
      </c>
    </row>
    <row r="203" spans="33:36">
      <c r="AG203" s="15">
        <v>180</v>
      </c>
      <c r="AH203" s="26">
        <f t="shared" si="58"/>
        <v>1010880</v>
      </c>
      <c r="AI203" s="15">
        <f t="shared" si="56"/>
        <v>16848000</v>
      </c>
      <c r="AJ203" s="17">
        <f t="shared" si="57"/>
        <v>0.9999851818727945</v>
      </c>
    </row>
    <row r="204" spans="33:36">
      <c r="AG204" s="15">
        <v>181</v>
      </c>
      <c r="AH204" s="26">
        <f t="shared" si="58"/>
        <v>1022143.2</v>
      </c>
      <c r="AI204" s="15">
        <f t="shared" si="56"/>
        <v>17035720</v>
      </c>
      <c r="AJ204" s="17">
        <f t="shared" si="57"/>
        <v>0.99998545837966502</v>
      </c>
    </row>
    <row r="205" spans="33:36">
      <c r="AG205" s="15">
        <v>182</v>
      </c>
      <c r="AH205" s="26">
        <f t="shared" si="58"/>
        <v>1033468.7999999999</v>
      </c>
      <c r="AI205" s="15">
        <f t="shared" si="56"/>
        <v>17224480</v>
      </c>
      <c r="AJ205" s="17">
        <f t="shared" si="57"/>
        <v>0.99998572824590459</v>
      </c>
    </row>
    <row r="206" spans="33:36">
      <c r="AG206" s="15">
        <v>183</v>
      </c>
      <c r="AH206" s="26">
        <f t="shared" si="58"/>
        <v>1044856.7999999999</v>
      </c>
      <c r="AI206" s="15">
        <f t="shared" si="56"/>
        <v>17414280</v>
      </c>
      <c r="AJ206" s="17">
        <f t="shared" si="57"/>
        <v>0.99998599166617608</v>
      </c>
    </row>
    <row r="207" spans="33:36">
      <c r="AG207" s="15">
        <v>184</v>
      </c>
      <c r="AH207" s="26">
        <f t="shared" si="58"/>
        <v>1056307.2</v>
      </c>
      <c r="AI207" s="15">
        <f t="shared" si="56"/>
        <v>17605120</v>
      </c>
      <c r="AJ207" s="17">
        <f t="shared" si="57"/>
        <v>0.9999862488284158</v>
      </c>
    </row>
    <row r="208" spans="33:36">
      <c r="AG208" s="15">
        <v>185</v>
      </c>
      <c r="AH208" s="26">
        <f t="shared" si="58"/>
        <v>1067820</v>
      </c>
      <c r="AI208" s="15">
        <f t="shared" si="56"/>
        <v>17797000</v>
      </c>
      <c r="AJ208" s="17">
        <f t="shared" si="57"/>
        <v>0.99998649991410116</v>
      </c>
    </row>
    <row r="209" spans="33:36">
      <c r="AG209" s="15">
        <v>186</v>
      </c>
      <c r="AH209" s="26">
        <f t="shared" si="58"/>
        <v>1079395.2</v>
      </c>
      <c r="AI209" s="15">
        <f t="shared" si="56"/>
        <v>17989920</v>
      </c>
      <c r="AJ209" s="17">
        <f t="shared" si="57"/>
        <v>0.9999867450985056</v>
      </c>
    </row>
    <row r="210" spans="33:36">
      <c r="AG210" s="15">
        <v>187</v>
      </c>
      <c r="AH210" s="26">
        <f t="shared" si="58"/>
        <v>1091032.8</v>
      </c>
      <c r="AI210" s="15">
        <f t="shared" si="56"/>
        <v>18183880</v>
      </c>
      <c r="AJ210" s="17">
        <f t="shared" si="57"/>
        <v>0.99998698455094281</v>
      </c>
    </row>
    <row r="211" spans="33:36">
      <c r="AG211" s="15">
        <v>188</v>
      </c>
      <c r="AH211" s="26">
        <f t="shared" si="58"/>
        <v>1102732.8</v>
      </c>
      <c r="AI211" s="15">
        <f t="shared" si="56"/>
        <v>18378880</v>
      </c>
      <c r="AJ211" s="17">
        <f t="shared" si="57"/>
        <v>0.99998721843499927</v>
      </c>
    </row>
    <row r="212" spans="33:36">
      <c r="AG212" s="15">
        <v>189</v>
      </c>
      <c r="AH212" s="26">
        <f t="shared" si="58"/>
        <v>1114495.2</v>
      </c>
      <c r="AI212" s="15">
        <f t="shared" si="56"/>
        <v>18574920</v>
      </c>
      <c r="AJ212" s="17">
        <f t="shared" si="57"/>
        <v>0.99998744690875774</v>
      </c>
    </row>
    <row r="213" spans="33:36">
      <c r="AG213" s="15">
        <v>190</v>
      </c>
      <c r="AH213" s="26">
        <f t="shared" si="58"/>
        <v>1126320</v>
      </c>
      <c r="AI213" s="15">
        <f t="shared" si="56"/>
        <v>18772000</v>
      </c>
      <c r="AJ213" s="17">
        <f t="shared" si="57"/>
        <v>0.99998767012500989</v>
      </c>
    </row>
    <row r="214" spans="33:36">
      <c r="AG214" s="15">
        <v>191</v>
      </c>
      <c r="AH214" s="26">
        <f t="shared" si="58"/>
        <v>1138207.2</v>
      </c>
      <c r="AI214" s="15">
        <f t="shared" si="56"/>
        <v>18970120</v>
      </c>
      <c r="AJ214" s="17">
        <f t="shared" si="57"/>
        <v>0.99998788823146001</v>
      </c>
    </row>
    <row r="215" spans="33:36">
      <c r="AG215" s="15">
        <v>192</v>
      </c>
      <c r="AH215" s="26">
        <f t="shared" si="58"/>
        <v>1150156.8</v>
      </c>
      <c r="AI215" s="15">
        <f t="shared" si="56"/>
        <v>19169280</v>
      </c>
      <c r="AJ215" s="17">
        <f t="shared" si="57"/>
        <v>0.99998810137091965</v>
      </c>
    </row>
    <row r="216" spans="33:36">
      <c r="AG216" s="15">
        <v>193</v>
      </c>
      <c r="AH216" s="26">
        <f t="shared" si="58"/>
        <v>1162168.8</v>
      </c>
      <c r="AI216" s="15">
        <f t="shared" si="56"/>
        <v>19369480</v>
      </c>
      <c r="AJ216" s="17">
        <f t="shared" si="57"/>
        <v>0.99998830968149466</v>
      </c>
    </row>
    <row r="217" spans="33:36">
      <c r="AG217" s="15">
        <v>194</v>
      </c>
      <c r="AH217" s="26">
        <f t="shared" si="58"/>
        <v>1174243.2</v>
      </c>
      <c r="AI217" s="15">
        <f t="shared" si="56"/>
        <v>19570720</v>
      </c>
      <c r="AJ217" s="17">
        <f t="shared" si="57"/>
        <v>0.99998851329676286</v>
      </c>
    </row>
    <row r="218" spans="33:36">
      <c r="AG218" s="15">
        <v>195</v>
      </c>
      <c r="AH218" s="26">
        <f t="shared" si="58"/>
        <v>1186380</v>
      </c>
      <c r="AI218" s="15">
        <f t="shared" si="56"/>
        <v>19773000</v>
      </c>
      <c r="AJ218" s="17">
        <f t="shared" si="57"/>
        <v>0.99998871234594533</v>
      </c>
    </row>
    <row r="219" spans="33:36">
      <c r="AG219" s="15">
        <v>196</v>
      </c>
      <c r="AH219" s="26">
        <f t="shared" si="58"/>
        <v>1198579.2</v>
      </c>
      <c r="AI219" s="15">
        <f t="shared" si="56"/>
        <v>19976320</v>
      </c>
      <c r="AJ219" s="17">
        <f t="shared" si="57"/>
        <v>0.99998890695406939</v>
      </c>
    </row>
    <row r="220" spans="33:36">
      <c r="AG220" s="15">
        <v>197</v>
      </c>
      <c r="AH220" s="26">
        <f t="shared" si="58"/>
        <v>1210840.8</v>
      </c>
      <c r="AI220" s="15">
        <f t="shared" si="56"/>
        <v>20180680</v>
      </c>
      <c r="AJ220" s="17">
        <f t="shared" si="57"/>
        <v>0.99998909724212581</v>
      </c>
    </row>
    <row r="221" spans="33:36">
      <c r="AG221" s="15">
        <v>198</v>
      </c>
      <c r="AH221" s="26">
        <f t="shared" si="58"/>
        <v>1223164.8</v>
      </c>
      <c r="AI221" s="15">
        <f t="shared" si="56"/>
        <v>20386080</v>
      </c>
      <c r="AJ221" s="17">
        <f t="shared" si="57"/>
        <v>0.99998928332721804</v>
      </c>
    </row>
    <row r="222" spans="33:36">
      <c r="AG222" s="15">
        <v>199</v>
      </c>
      <c r="AH222" s="26">
        <f t="shared" si="58"/>
        <v>1235551.2</v>
      </c>
      <c r="AI222" s="15">
        <f t="shared" si="56"/>
        <v>20592520</v>
      </c>
      <c r="AJ222" s="17">
        <f t="shared" si="57"/>
        <v>0.99998946532270638</v>
      </c>
    </row>
    <row r="223" spans="33:36">
      <c r="AG223" s="15">
        <v>200</v>
      </c>
      <c r="AH223" s="26">
        <f t="shared" si="58"/>
        <v>1248000</v>
      </c>
      <c r="AI223" s="15">
        <f t="shared" si="56"/>
        <v>20800000</v>
      </c>
      <c r="AJ223" s="17">
        <f t="shared" si="57"/>
        <v>0.99998964333834572</v>
      </c>
    </row>
    <row r="224" spans="33:36">
      <c r="AG224" s="15">
        <v>201</v>
      </c>
      <c r="AH224" s="26">
        <f t="shared" si="58"/>
        <v>1260511.2</v>
      </c>
      <c r="AI224" s="15">
        <f t="shared" si="56"/>
        <v>21008520</v>
      </c>
      <c r="AJ224" s="17">
        <f t="shared" si="57"/>
        <v>0.99998981748041671</v>
      </c>
    </row>
    <row r="225" spans="33:36">
      <c r="AG225" s="15">
        <v>202</v>
      </c>
      <c r="AH225" s="26">
        <f t="shared" si="58"/>
        <v>1273084.8</v>
      </c>
      <c r="AI225" s="15">
        <f t="shared" si="56"/>
        <v>21218080</v>
      </c>
      <c r="AJ225" s="17">
        <f t="shared" si="57"/>
        <v>0.99998998785185322</v>
      </c>
    </row>
    <row r="226" spans="33:36">
      <c r="AG226" s="15">
        <v>203</v>
      </c>
      <c r="AH226" s="26">
        <f t="shared" si="58"/>
        <v>1285720.8</v>
      </c>
      <c r="AI226" s="15">
        <f t="shared" si="56"/>
        <v>21428680</v>
      </c>
      <c r="AJ226" s="17">
        <f t="shared" si="57"/>
        <v>0.99999015455236318</v>
      </c>
    </row>
    <row r="227" spans="33:36">
      <c r="AG227" s="15">
        <v>204</v>
      </c>
      <c r="AH227" s="26">
        <f t="shared" si="58"/>
        <v>1298419.2</v>
      </c>
      <c r="AI227" s="15">
        <f t="shared" si="56"/>
        <v>21640320</v>
      </c>
      <c r="AJ227" s="17">
        <f t="shared" si="57"/>
        <v>0.99999031767854463</v>
      </c>
    </row>
    <row r="228" spans="33:36">
      <c r="AG228" s="15">
        <v>205</v>
      </c>
      <c r="AH228" s="26">
        <f t="shared" si="58"/>
        <v>1311180</v>
      </c>
      <c r="AI228" s="15">
        <f t="shared" si="56"/>
        <v>21853000</v>
      </c>
      <c r="AJ228" s="17">
        <f t="shared" si="57"/>
        <v>0.99999047732399804</v>
      </c>
    </row>
    <row r="229" spans="33:36">
      <c r="AG229" s="15">
        <v>206</v>
      </c>
      <c r="AH229" s="26">
        <f t="shared" si="58"/>
        <v>1324003.2</v>
      </c>
      <c r="AI229" s="15">
        <f t="shared" si="56"/>
        <v>22066720</v>
      </c>
      <c r="AJ229" s="17">
        <f t="shared" si="57"/>
        <v>0.99999063357943252</v>
      </c>
    </row>
    <row r="230" spans="33:36">
      <c r="AG230" s="15">
        <v>207</v>
      </c>
      <c r="AH230" s="26">
        <f t="shared" si="58"/>
        <v>1336888.8</v>
      </c>
      <c r="AI230" s="15">
        <f t="shared" si="56"/>
        <v>22281480</v>
      </c>
      <c r="AJ230" s="17">
        <f t="shared" si="57"/>
        <v>0.99999078653276929</v>
      </c>
    </row>
    <row r="231" spans="33:36">
      <c r="AG231" s="15">
        <v>208</v>
      </c>
      <c r="AH231" s="26">
        <f t="shared" si="58"/>
        <v>1349836.8</v>
      </c>
      <c r="AI231" s="15">
        <f t="shared" si="56"/>
        <v>22497280</v>
      </c>
      <c r="AJ231" s="17">
        <f t="shared" si="57"/>
        <v>0.99999093626923974</v>
      </c>
    </row>
    <row r="232" spans="33:36">
      <c r="AG232" s="15">
        <v>209</v>
      </c>
      <c r="AH232" s="26">
        <f t="shared" si="58"/>
        <v>1362847.2</v>
      </c>
      <c r="AI232" s="15">
        <f t="shared" si="56"/>
        <v>22714120</v>
      </c>
      <c r="AJ232" s="17">
        <f t="shared" si="57"/>
        <v>0.99999108287148064</v>
      </c>
    </row>
    <row r="233" spans="33:36">
      <c r="AG233" s="15">
        <v>210</v>
      </c>
      <c r="AH233" s="26">
        <f t="shared" si="58"/>
        <v>1375920</v>
      </c>
      <c r="AI233" s="15">
        <f t="shared" ref="AI233:AI265" si="59">AG233^2*AE$2</f>
        <v>22932000</v>
      </c>
      <c r="AJ233" s="17">
        <f t="shared" si="57"/>
        <v>0.99999122641962457</v>
      </c>
    </row>
    <row r="234" spans="33:36">
      <c r="AG234" s="15">
        <v>211</v>
      </c>
      <c r="AH234" s="26">
        <f t="shared" si="58"/>
        <v>1389055.2</v>
      </c>
      <c r="AI234" s="15">
        <f t="shared" si="59"/>
        <v>23150920</v>
      </c>
      <c r="AJ234" s="17">
        <f t="shared" si="57"/>
        <v>0.99999136699138746</v>
      </c>
    </row>
    <row r="235" spans="33:36">
      <c r="AG235" s="15">
        <v>212</v>
      </c>
      <c r="AH235" s="26">
        <f t="shared" si="58"/>
        <v>1402252.8</v>
      </c>
      <c r="AI235" s="15">
        <f t="shared" si="59"/>
        <v>23370880</v>
      </c>
      <c r="AJ235" s="17">
        <f t="shared" si="57"/>
        <v>0.99999150466215259</v>
      </c>
    </row>
    <row r="236" spans="33:36">
      <c r="AG236" s="15">
        <v>213</v>
      </c>
      <c r="AH236" s="26">
        <f t="shared" si="58"/>
        <v>1415512.8</v>
      </c>
      <c r="AI236" s="15">
        <f t="shared" si="59"/>
        <v>23591880</v>
      </c>
      <c r="AJ236" s="17">
        <f t="shared" si="57"/>
        <v>0.99999163950505077</v>
      </c>
    </row>
    <row r="237" spans="33:36">
      <c r="AG237" s="15">
        <v>214</v>
      </c>
      <c r="AH237" s="26">
        <f t="shared" si="58"/>
        <v>1428835.2</v>
      </c>
      <c r="AI237" s="15">
        <f t="shared" si="59"/>
        <v>23813920</v>
      </c>
      <c r="AJ237" s="17">
        <f t="shared" si="57"/>
        <v>0.99999177159103825</v>
      </c>
    </row>
    <row r="238" spans="33:36">
      <c r="AG238" s="15">
        <v>215</v>
      </c>
      <c r="AH238" s="26">
        <f t="shared" si="58"/>
        <v>1442220</v>
      </c>
      <c r="AI238" s="15">
        <f t="shared" si="59"/>
        <v>24037000</v>
      </c>
      <c r="AJ238" s="17">
        <f t="shared" si="57"/>
        <v>0.99999190098897084</v>
      </c>
    </row>
    <row r="239" spans="33:36">
      <c r="AG239" s="15">
        <v>216</v>
      </c>
      <c r="AH239" s="26">
        <f t="shared" si="58"/>
        <v>1455667.2</v>
      </c>
      <c r="AI239" s="15">
        <f t="shared" si="59"/>
        <v>24261120</v>
      </c>
      <c r="AJ239" s="17">
        <f t="shared" si="57"/>
        <v>0.99999202776567553</v>
      </c>
    </row>
    <row r="240" spans="33:36">
      <c r="AG240" s="15">
        <v>217</v>
      </c>
      <c r="AH240" s="26">
        <f t="shared" si="58"/>
        <v>1469176.8</v>
      </c>
      <c r="AI240" s="15">
        <f t="shared" si="59"/>
        <v>24486280</v>
      </c>
      <c r="AJ240" s="17">
        <f t="shared" si="57"/>
        <v>0.99999215198601954</v>
      </c>
    </row>
    <row r="241" spans="33:36">
      <c r="AG241" s="15">
        <v>218</v>
      </c>
      <c r="AH241" s="26">
        <f t="shared" si="58"/>
        <v>1482748.8</v>
      </c>
      <c r="AI241" s="15">
        <f t="shared" si="59"/>
        <v>24712480</v>
      </c>
      <c r="AJ241" s="17">
        <f t="shared" si="57"/>
        <v>0.99999227371297605</v>
      </c>
    </row>
    <row r="242" spans="33:36">
      <c r="AG242" s="15">
        <v>219</v>
      </c>
      <c r="AH242" s="26">
        <f t="shared" si="58"/>
        <v>1496383.2</v>
      </c>
      <c r="AI242" s="15">
        <f t="shared" si="59"/>
        <v>24939720</v>
      </c>
      <c r="AJ242" s="17">
        <f t="shared" si="57"/>
        <v>0.99999239300768816</v>
      </c>
    </row>
    <row r="243" spans="33:36">
      <c r="AG243" s="15">
        <v>220</v>
      </c>
      <c r="AH243" s="26">
        <f t="shared" si="58"/>
        <v>1510080</v>
      </c>
      <c r="AI243" s="15">
        <f t="shared" si="59"/>
        <v>25168000</v>
      </c>
      <c r="AJ243" s="17">
        <f t="shared" si="57"/>
        <v>0.99999250992952993</v>
      </c>
    </row>
    <row r="244" spans="33:36">
      <c r="AG244" s="15">
        <v>221</v>
      </c>
      <c r="AH244" s="26">
        <f t="shared" si="58"/>
        <v>1523839.2</v>
      </c>
      <c r="AI244" s="15">
        <f t="shared" si="59"/>
        <v>25397320</v>
      </c>
      <c r="AJ244" s="17">
        <f t="shared" si="57"/>
        <v>0.99999262453616533</v>
      </c>
    </row>
    <row r="245" spans="33:36">
      <c r="AG245" s="15">
        <v>222</v>
      </c>
      <c r="AH245" s="26">
        <f t="shared" si="58"/>
        <v>1537660.8</v>
      </c>
      <c r="AI245" s="15">
        <f t="shared" si="59"/>
        <v>25627680</v>
      </c>
      <c r="AJ245" s="17">
        <f t="shared" si="57"/>
        <v>0.99999273688360502</v>
      </c>
    </row>
    <row r="246" spans="33:36">
      <c r="AG246" s="15">
        <v>223</v>
      </c>
      <c r="AH246" s="26">
        <f t="shared" si="58"/>
        <v>1551544.8</v>
      </c>
      <c r="AI246" s="15">
        <f t="shared" si="59"/>
        <v>25859080</v>
      </c>
      <c r="AJ246" s="17">
        <f t="shared" si="57"/>
        <v>0.99999284702626112</v>
      </c>
    </row>
    <row r="247" spans="33:36">
      <c r="AG247" s="15">
        <v>224</v>
      </c>
      <c r="AH247" s="26">
        <f t="shared" si="58"/>
        <v>1565491.2</v>
      </c>
      <c r="AI247" s="15">
        <f t="shared" si="59"/>
        <v>26091520</v>
      </c>
      <c r="AJ247" s="17">
        <f t="shared" si="57"/>
        <v>0.99999295501699903</v>
      </c>
    </row>
    <row r="248" spans="33:36">
      <c r="AG248" s="15">
        <v>225</v>
      </c>
      <c r="AH248" s="26">
        <f t="shared" si="58"/>
        <v>1579500</v>
      </c>
      <c r="AI248" s="15">
        <f t="shared" si="59"/>
        <v>26325000</v>
      </c>
      <c r="AJ248" s="17">
        <f t="shared" si="57"/>
        <v>0.99999306090718876</v>
      </c>
    </row>
    <row r="249" spans="33:36">
      <c r="AG249" s="15">
        <v>226</v>
      </c>
      <c r="AH249" s="26">
        <f t="shared" si="58"/>
        <v>1593571.2</v>
      </c>
      <c r="AI249" s="15">
        <f t="shared" si="59"/>
        <v>26559520</v>
      </c>
      <c r="AJ249" s="17">
        <f t="shared" si="57"/>
        <v>0.99999316474675337</v>
      </c>
    </row>
    <row r="250" spans="33:36">
      <c r="AG250" s="15">
        <v>227</v>
      </c>
      <c r="AH250" s="26">
        <f t="shared" si="58"/>
        <v>1607704.8</v>
      </c>
      <c r="AI250" s="15">
        <f t="shared" si="59"/>
        <v>26795080</v>
      </c>
      <c r="AJ250" s="17">
        <f t="shared" si="57"/>
        <v>0.99999326658421561</v>
      </c>
    </row>
    <row r="251" spans="33:36">
      <c r="AG251" s="15">
        <v>228</v>
      </c>
      <c r="AH251" s="26">
        <f t="shared" si="58"/>
        <v>1621900.8</v>
      </c>
      <c r="AI251" s="15">
        <f t="shared" si="59"/>
        <v>27031680</v>
      </c>
      <c r="AJ251" s="17">
        <f t="shared" si="57"/>
        <v>0.99999336646674375</v>
      </c>
    </row>
    <row r="252" spans="33:36">
      <c r="AG252" s="15">
        <v>229</v>
      </c>
      <c r="AH252" s="26">
        <f t="shared" si="58"/>
        <v>1636159.2</v>
      </c>
      <c r="AI252" s="15">
        <f t="shared" si="59"/>
        <v>27269320</v>
      </c>
      <c r="AJ252" s="17">
        <f t="shared" si="57"/>
        <v>0.99999346444019444</v>
      </c>
    </row>
    <row r="253" spans="33:36">
      <c r="AG253" s="15">
        <v>230</v>
      </c>
      <c r="AH253" s="26">
        <f t="shared" si="58"/>
        <v>1650480</v>
      </c>
      <c r="AI253" s="15">
        <f t="shared" si="59"/>
        <v>27508000</v>
      </c>
      <c r="AJ253" s="17">
        <f t="shared" si="57"/>
        <v>0.99999356054915522</v>
      </c>
    </row>
    <row r="254" spans="33:36">
      <c r="AG254" s="15">
        <v>231</v>
      </c>
      <c r="AH254" s="26">
        <f t="shared" si="58"/>
        <v>1664863.2</v>
      </c>
      <c r="AI254" s="15">
        <f t="shared" si="59"/>
        <v>27747720</v>
      </c>
      <c r="AJ254" s="17">
        <f t="shared" si="57"/>
        <v>0.99999365483698455</v>
      </c>
    </row>
    <row r="255" spans="33:36">
      <c r="AG255" s="15">
        <v>232</v>
      </c>
      <c r="AH255" s="26">
        <f t="shared" si="58"/>
        <v>1679308.8</v>
      </c>
      <c r="AI255" s="15">
        <f t="shared" si="59"/>
        <v>27988480</v>
      </c>
      <c r="AJ255" s="17">
        <f t="shared" si="57"/>
        <v>0.99999374734585122</v>
      </c>
    </row>
    <row r="256" spans="33:36">
      <c r="AG256" s="15">
        <v>233</v>
      </c>
      <c r="AH256" s="26">
        <f t="shared" si="58"/>
        <v>1693816.8</v>
      </c>
      <c r="AI256" s="15">
        <f t="shared" si="59"/>
        <v>28230280</v>
      </c>
      <c r="AJ256" s="17">
        <f t="shared" si="57"/>
        <v>0.99999383811677156</v>
      </c>
    </row>
    <row r="257" spans="33:36">
      <c r="AG257" s="15">
        <v>234</v>
      </c>
      <c r="AH257" s="26">
        <f t="shared" si="58"/>
        <v>1708387.2</v>
      </c>
      <c r="AI257" s="15">
        <f t="shared" si="59"/>
        <v>28473120</v>
      </c>
      <c r="AJ257" s="17">
        <f t="shared" si="57"/>
        <v>0.99999392718964597</v>
      </c>
    </row>
    <row r="258" spans="33:36">
      <c r="AG258" s="15">
        <v>235</v>
      </c>
      <c r="AH258" s="26">
        <f t="shared" si="58"/>
        <v>1723020</v>
      </c>
      <c r="AI258" s="15">
        <f t="shared" si="59"/>
        <v>28717000</v>
      </c>
      <c r="AJ258" s="17">
        <f t="shared" si="57"/>
        <v>0.99999401460329373</v>
      </c>
    </row>
    <row r="259" spans="33:36">
      <c r="AG259" s="15">
        <v>236</v>
      </c>
      <c r="AH259" s="26">
        <f t="shared" si="58"/>
        <v>1737715.2</v>
      </c>
      <c r="AI259" s="15">
        <f t="shared" si="59"/>
        <v>28961920</v>
      </c>
      <c r="AJ259" s="17">
        <f t="shared" si="57"/>
        <v>0.99999410039548664</v>
      </c>
    </row>
    <row r="260" spans="33:36">
      <c r="AG260" s="15">
        <v>237</v>
      </c>
      <c r="AH260" s="26">
        <f t="shared" si="58"/>
        <v>1752472.8</v>
      </c>
      <c r="AI260" s="15">
        <f t="shared" si="59"/>
        <v>29207880</v>
      </c>
      <c r="AJ260" s="17">
        <f t="shared" ref="AJ260:AJ265" si="60">(1-1/((0.000000035)*AI260^1.7+1))</f>
        <v>0.99999418460298184</v>
      </c>
    </row>
    <row r="261" spans="33:36">
      <c r="AG261" s="15">
        <v>238</v>
      </c>
      <c r="AH261" s="26">
        <f t="shared" ref="AH261:AH265" si="61">AG261^2*$AE$1</f>
        <v>1767292.8</v>
      </c>
      <c r="AI261" s="15">
        <f t="shared" si="59"/>
        <v>29454880</v>
      </c>
      <c r="AJ261" s="17">
        <f t="shared" si="60"/>
        <v>0.99999426726155316</v>
      </c>
    </row>
    <row r="262" spans="33:36">
      <c r="AG262" s="15">
        <v>239</v>
      </c>
      <c r="AH262" s="26">
        <f t="shared" si="61"/>
        <v>1782175.2</v>
      </c>
      <c r="AI262" s="15">
        <f t="shared" si="59"/>
        <v>29702920</v>
      </c>
      <c r="AJ262" s="17">
        <f t="shared" si="60"/>
        <v>0.99999434840602086</v>
      </c>
    </row>
    <row r="263" spans="33:36">
      <c r="AG263" s="15">
        <v>240</v>
      </c>
      <c r="AH263" s="26">
        <f t="shared" si="61"/>
        <v>1797120</v>
      </c>
      <c r="AI263" s="15">
        <f t="shared" si="59"/>
        <v>29952000</v>
      </c>
      <c r="AJ263" s="17">
        <f t="shared" si="60"/>
        <v>0.99999442807028183</v>
      </c>
    </row>
    <row r="264" spans="33:36">
      <c r="AG264" s="15">
        <v>241</v>
      </c>
      <c r="AH264" s="26">
        <f t="shared" si="61"/>
        <v>1812127.2</v>
      </c>
      <c r="AI264" s="15">
        <f t="shared" si="59"/>
        <v>30202120</v>
      </c>
      <c r="AJ264" s="17">
        <f t="shared" si="60"/>
        <v>0.9999945062873371</v>
      </c>
    </row>
    <row r="265" spans="33:36">
      <c r="AG265" s="15">
        <v>242</v>
      </c>
      <c r="AH265" s="26">
        <f t="shared" si="61"/>
        <v>1827196.8</v>
      </c>
      <c r="AI265" s="15">
        <f t="shared" si="59"/>
        <v>30453280</v>
      </c>
      <c r="AJ265" s="17">
        <f t="shared" si="60"/>
        <v>0.99999458308931899</v>
      </c>
    </row>
  </sheetData>
  <phoneticPr fontId="29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8C3D-AA0C-476C-8F80-00E895813E32}">
  <dimension ref="A1:AE91"/>
  <sheetViews>
    <sheetView topLeftCell="A25" workbookViewId="0">
      <selection activeCell="B33" sqref="B33"/>
    </sheetView>
  </sheetViews>
  <sheetFormatPr defaultRowHeight="15"/>
  <cols>
    <col min="1" max="1" width="60.140625" bestFit="1" customWidth="1"/>
  </cols>
  <sheetData>
    <row r="1" spans="1:31">
      <c r="B1" s="4" t="s">
        <v>39</v>
      </c>
    </row>
    <row r="2" spans="1:31">
      <c r="B2" s="4" t="s">
        <v>101</v>
      </c>
    </row>
    <row r="3" spans="1:31">
      <c r="B3" s="4" t="s">
        <v>105</v>
      </c>
    </row>
    <row r="4" spans="1:31">
      <c r="B4" s="4"/>
    </row>
    <row r="5" spans="1:31">
      <c r="B5" s="4" t="s">
        <v>137</v>
      </c>
    </row>
    <row r="6" spans="1:31">
      <c r="B6" s="4" t="s">
        <v>77</v>
      </c>
    </row>
    <row r="7" spans="1:31">
      <c r="B7" s="4" t="s">
        <v>133</v>
      </c>
    </row>
    <row r="8" spans="1:31">
      <c r="B8" s="4" t="s">
        <v>138</v>
      </c>
    </row>
    <row r="11" spans="1:31">
      <c r="A11" s="4" t="s">
        <v>0</v>
      </c>
      <c r="B11" s="1">
        <v>1.029442E-3</v>
      </c>
      <c r="C11" s="1">
        <v>7.170662E-4</v>
      </c>
      <c r="D11" s="1">
        <v>1.331558E-3</v>
      </c>
      <c r="E11" s="1">
        <v>1.8419980000000001E-3</v>
      </c>
      <c r="F11" s="1">
        <v>4.4021290000000003E-3</v>
      </c>
      <c r="G11" s="1">
        <v>6.6577900000000002E-3</v>
      </c>
      <c r="H11" s="1">
        <v>1.496055E-2</v>
      </c>
      <c r="I11" s="1">
        <v>4.0192760000000001E-2</v>
      </c>
      <c r="J11" s="1">
        <v>0.114702</v>
      </c>
      <c r="K11" s="1">
        <v>0.18373030000000001</v>
      </c>
      <c r="L11" s="1">
        <v>0.2261648</v>
      </c>
      <c r="M11" s="1">
        <v>0.21066090000000001</v>
      </c>
      <c r="N11" s="1">
        <v>0.18254290000000001</v>
      </c>
      <c r="O11" s="1">
        <v>0.15714719999999999</v>
      </c>
      <c r="P11" s="1">
        <v>0.13643330000000001</v>
      </c>
      <c r="Q11" s="1">
        <v>0.14474090000000001</v>
      </c>
      <c r="R11" s="1">
        <v>0.1399918</v>
      </c>
      <c r="S11" s="1">
        <v>0.12829960000000001</v>
      </c>
      <c r="T11" s="1">
        <v>0.1208308</v>
      </c>
      <c r="U11" s="1">
        <v>0.1165745</v>
      </c>
      <c r="V11" s="1">
        <v>0.1088003</v>
      </c>
      <c r="W11" s="1">
        <v>9.559426E-2</v>
      </c>
      <c r="X11" s="1">
        <v>9.1747819999999994E-2</v>
      </c>
      <c r="Y11" s="1">
        <v>8.3597989999999997E-2</v>
      </c>
      <c r="Z11" s="1">
        <v>7.2218809999999994E-2</v>
      </c>
      <c r="AA11" s="1">
        <v>6.3620529999999995E-2</v>
      </c>
      <c r="AB11" s="1">
        <v>5.5658060000000002E-2</v>
      </c>
      <c r="AC11" s="1">
        <v>5.1024590000000002E-2</v>
      </c>
      <c r="AD11" s="1">
        <v>4.7721449999999999E-2</v>
      </c>
      <c r="AE11" s="1">
        <v>4.0876959999999997E-2</v>
      </c>
    </row>
    <row r="12" spans="1:31">
      <c r="A12" s="4" t="s">
        <v>1</v>
      </c>
      <c r="B12" s="1">
        <v>1.029442E-3</v>
      </c>
      <c r="C12" s="1">
        <v>1.741446E-3</v>
      </c>
      <c r="D12" s="1">
        <v>1.638841E-3</v>
      </c>
      <c r="E12" s="1">
        <v>2.9676630000000002E-3</v>
      </c>
      <c r="F12" s="1">
        <v>8.2923830000000004E-3</v>
      </c>
      <c r="G12" s="1">
        <v>3.5337500000000001E-2</v>
      </c>
      <c r="H12" s="1">
        <v>7.9516340000000005E-2</v>
      </c>
      <c r="I12" s="1">
        <v>0.135548</v>
      </c>
      <c r="J12" s="1">
        <v>0.15112339999999999</v>
      </c>
      <c r="K12" s="1">
        <v>0.14506649999999999</v>
      </c>
      <c r="L12" s="1">
        <v>0.13288079999999999</v>
      </c>
      <c r="M12" s="1">
        <v>8.3793740000000005E-2</v>
      </c>
      <c r="N12" s="1">
        <v>6.6128370000000006E-2</v>
      </c>
      <c r="O12" s="1">
        <v>6.4166749999999995E-2</v>
      </c>
      <c r="P12" s="1">
        <v>7.0822689999999994E-2</v>
      </c>
      <c r="Q12" s="1">
        <v>5.7651029999999999E-2</v>
      </c>
      <c r="R12" s="1">
        <v>4.4617270000000001E-2</v>
      </c>
      <c r="S12" s="1">
        <v>3.7650910000000003E-2</v>
      </c>
      <c r="T12" s="1">
        <v>2.5271129999999999E-2</v>
      </c>
      <c r="U12" s="1">
        <v>1.7312029999999999E-2</v>
      </c>
      <c r="V12" s="1">
        <v>1.6904010000000001E-2</v>
      </c>
      <c r="W12" s="1">
        <v>1.506148E-2</v>
      </c>
      <c r="X12" s="1">
        <v>1.394157E-2</v>
      </c>
      <c r="Y12" s="1">
        <v>1.2703620000000001E-2</v>
      </c>
      <c r="Z12" s="1">
        <v>1.2292559999999999E-2</v>
      </c>
      <c r="AA12" s="1">
        <v>1.178158E-2</v>
      </c>
      <c r="AB12" s="1">
        <v>1.0967609999999999E-2</v>
      </c>
      <c r="AC12" s="1">
        <v>9.2213109999999994E-3</v>
      </c>
      <c r="AD12" s="1">
        <v>4.9155149999999996E-3</v>
      </c>
      <c r="AE12" s="1">
        <v>3.6881470000000001E-3</v>
      </c>
    </row>
    <row r="13" spans="1:31">
      <c r="A13" s="4" t="s">
        <v>2</v>
      </c>
      <c r="B13" s="1">
        <v>1.23533E-3</v>
      </c>
      <c r="C13" s="1">
        <v>2.356075E-3</v>
      </c>
      <c r="D13" s="1">
        <v>6.8626449999999997E-3</v>
      </c>
      <c r="E13" s="1">
        <v>1.668031E-2</v>
      </c>
      <c r="F13" s="1">
        <v>5.0470929999999997E-2</v>
      </c>
      <c r="G13" s="1">
        <v>9.4028470000000003E-2</v>
      </c>
      <c r="H13" s="1">
        <v>0.16712779999999999</v>
      </c>
      <c r="I13" s="1">
        <v>0.17286989999999999</v>
      </c>
      <c r="J13" s="1">
        <v>0.1467118</v>
      </c>
      <c r="K13" s="1">
        <v>0.1099082</v>
      </c>
      <c r="L13" s="1">
        <v>6.9937260000000001E-2</v>
      </c>
      <c r="M13" s="1">
        <v>4.8496009999999999E-2</v>
      </c>
      <c r="N13" s="1">
        <v>4.9059690000000003E-2</v>
      </c>
      <c r="O13" s="1">
        <v>3.9031370000000003E-2</v>
      </c>
      <c r="P13" s="1">
        <v>2.0541650000000002E-2</v>
      </c>
      <c r="Q13" s="1">
        <v>1.400388E-2</v>
      </c>
      <c r="R13" s="1">
        <v>8.3913219999999997E-3</v>
      </c>
      <c r="S13" s="1">
        <v>7.2641700000000003E-3</v>
      </c>
      <c r="T13" s="1">
        <v>3.9901779999999996E-3</v>
      </c>
      <c r="U13" s="1">
        <v>4.9170250000000002E-3</v>
      </c>
      <c r="V13" s="1">
        <v>2.76611E-3</v>
      </c>
      <c r="W13" s="1">
        <v>2.6639340000000002E-3</v>
      </c>
      <c r="X13" s="1">
        <v>1.9477190000000001E-3</v>
      </c>
      <c r="Y13" s="1">
        <v>2.0489699999999998E-3</v>
      </c>
      <c r="Z13" s="1">
        <v>1.1268179999999999E-3</v>
      </c>
      <c r="AA13" s="1">
        <v>8.1958819999999996E-4</v>
      </c>
      <c r="AB13" s="1">
        <v>2.2550230000000001E-3</v>
      </c>
      <c r="AC13" s="1">
        <v>1.4344259999999999E-3</v>
      </c>
      <c r="AD13" s="1">
        <v>1.228879E-3</v>
      </c>
      <c r="AE13" s="1">
        <v>7.1713959999999998E-4</v>
      </c>
    </row>
    <row r="14" spans="1:31">
      <c r="A14" s="4" t="s">
        <v>3</v>
      </c>
      <c r="B14" s="1">
        <v>9.2649780000000003E-4</v>
      </c>
      <c r="C14" s="1">
        <v>7.170662E-4</v>
      </c>
      <c r="D14" s="1">
        <v>9.218478E-4</v>
      </c>
      <c r="E14" s="1">
        <v>1.1256650000000001E-3</v>
      </c>
      <c r="F14" s="1">
        <v>5.9377559999999998E-3</v>
      </c>
      <c r="G14" s="1">
        <v>1.3622860000000001E-2</v>
      </c>
      <c r="H14" s="1">
        <v>1.106671E-2</v>
      </c>
      <c r="I14" s="1">
        <v>1.220137E-2</v>
      </c>
      <c r="J14" s="1">
        <v>1.2516670000000001E-2</v>
      </c>
      <c r="K14" s="1">
        <v>8.7637900000000005E-3</v>
      </c>
      <c r="L14" s="1">
        <v>3.5997120000000001E-3</v>
      </c>
      <c r="M14" s="1">
        <v>4.604052E-3</v>
      </c>
      <c r="N14" s="1">
        <v>2.0441539999999998E-3</v>
      </c>
      <c r="O14" s="1">
        <v>4.1892309999999999E-3</v>
      </c>
      <c r="P14" s="1">
        <v>6.2340319999999996E-3</v>
      </c>
      <c r="Q14" s="1">
        <v>4.5998159999999996E-3</v>
      </c>
      <c r="R14" s="1">
        <v>6.5493249999999999E-3</v>
      </c>
      <c r="S14" s="1">
        <v>6.4456720000000004E-3</v>
      </c>
      <c r="T14" s="1">
        <v>5.6271740000000004E-3</v>
      </c>
      <c r="U14" s="1">
        <v>3.0731410000000002E-3</v>
      </c>
      <c r="V14" s="1">
        <v>2.1514189999999999E-3</v>
      </c>
      <c r="W14" s="1">
        <v>1.3319670000000001E-3</v>
      </c>
      <c r="X14" s="1">
        <v>7.1758070000000002E-4</v>
      </c>
      <c r="Y14" s="1">
        <v>6.1469110000000003E-4</v>
      </c>
      <c r="Z14" s="1">
        <v>3.0731410000000003E-4</v>
      </c>
      <c r="AA14" s="1">
        <v>2.04897E-4</v>
      </c>
      <c r="AB14" s="1">
        <v>5.1250510000000005E-4</v>
      </c>
      <c r="AC14" s="1">
        <v>6.1475410000000005E-4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1.7500510000000001E-3</v>
      </c>
      <c r="C16" s="1">
        <v>2.5609510000000001E-3</v>
      </c>
      <c r="D16" s="1">
        <v>3.1752540000000002E-3</v>
      </c>
      <c r="E16" s="1">
        <v>7.9819890000000001E-3</v>
      </c>
      <c r="F16" s="1">
        <v>1.648239E-2</v>
      </c>
      <c r="G16" s="1">
        <v>3.2469530000000003E-2</v>
      </c>
      <c r="H16" s="1">
        <v>6.5785430000000006E-2</v>
      </c>
      <c r="I16" s="1">
        <v>0.12857579999999999</v>
      </c>
      <c r="J16" s="1">
        <v>0.22263260000000001</v>
      </c>
      <c r="K16" s="1">
        <v>0.31034129999999999</v>
      </c>
      <c r="L16" s="1">
        <v>0.42384040000000001</v>
      </c>
      <c r="M16" s="1">
        <v>0.56036419999999998</v>
      </c>
      <c r="N16" s="1">
        <v>0.65188060000000003</v>
      </c>
      <c r="O16" s="1">
        <v>0.70511900000000005</v>
      </c>
      <c r="P16" s="1">
        <v>0.74062340000000004</v>
      </c>
      <c r="Q16" s="1">
        <v>0.76070729999999998</v>
      </c>
      <c r="R16" s="1">
        <v>0.78622599999999998</v>
      </c>
      <c r="S16" s="1">
        <v>0.81102929999999995</v>
      </c>
      <c r="T16" s="1">
        <v>0.8403929</v>
      </c>
      <c r="U16" s="1">
        <v>0.85679159999999999</v>
      </c>
      <c r="V16" s="1">
        <v>0.86886589999999997</v>
      </c>
      <c r="W16" s="1">
        <v>0.88483610000000001</v>
      </c>
      <c r="X16" s="1">
        <v>0.89164529999999997</v>
      </c>
      <c r="Y16" s="1">
        <v>0.90082980000000001</v>
      </c>
      <c r="Z16" s="1">
        <v>0.91374719999999998</v>
      </c>
      <c r="AA16" s="1">
        <v>0.92306120000000003</v>
      </c>
      <c r="AB16" s="1">
        <v>0.93060679999999996</v>
      </c>
      <c r="AC16" s="1">
        <v>0.93770489999999995</v>
      </c>
      <c r="AD16" s="1">
        <v>0.94613420000000004</v>
      </c>
      <c r="AE16" s="1">
        <v>0.95471779999999995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5.9707628000000004E-3</v>
      </c>
      <c r="C18" s="1">
        <f t="shared" ref="C18:AE18" si="0">SUM(C11:C17)</f>
        <v>8.0926043999999999E-3</v>
      </c>
      <c r="D18" s="1">
        <f t="shared" si="0"/>
        <v>1.39301458E-2</v>
      </c>
      <c r="E18" s="1">
        <f t="shared" si="0"/>
        <v>3.0597625000000003E-2</v>
      </c>
      <c r="F18" s="1">
        <f t="shared" si="0"/>
        <v>8.5585588000000004E-2</v>
      </c>
      <c r="G18" s="1">
        <f t="shared" si="0"/>
        <v>0.18211615</v>
      </c>
      <c r="H18" s="1">
        <f t="shared" si="0"/>
        <v>0.33845682999999993</v>
      </c>
      <c r="I18" s="1">
        <f t="shared" si="0"/>
        <v>0.48938782999999997</v>
      </c>
      <c r="J18" s="1">
        <f t="shared" si="0"/>
        <v>0.64768647000000001</v>
      </c>
      <c r="K18" s="1">
        <f t="shared" si="0"/>
        <v>0.75781008999999999</v>
      </c>
      <c r="L18" s="1">
        <f t="shared" si="0"/>
        <v>0.85642297199999995</v>
      </c>
      <c r="M18" s="1">
        <f t="shared" si="0"/>
        <v>0.90791890200000003</v>
      </c>
      <c r="N18" s="1">
        <f t="shared" si="0"/>
        <v>0.95165571400000004</v>
      </c>
      <c r="O18" s="1">
        <f t="shared" si="0"/>
        <v>0.96965355100000006</v>
      </c>
      <c r="P18" s="1">
        <f t="shared" si="0"/>
        <v>0.97465507200000001</v>
      </c>
      <c r="Q18" s="1">
        <f t="shared" si="0"/>
        <v>0.98170292599999998</v>
      </c>
      <c r="R18" s="1">
        <f t="shared" si="0"/>
        <v>0.985775717</v>
      </c>
      <c r="S18" s="1">
        <f t="shared" si="0"/>
        <v>0.99068965199999992</v>
      </c>
      <c r="T18" s="1">
        <f t="shared" si="0"/>
        <v>0.99611218200000007</v>
      </c>
      <c r="U18" s="1">
        <f t="shared" si="0"/>
        <v>0.99866829599999996</v>
      </c>
      <c r="V18" s="1">
        <f t="shared" si="0"/>
        <v>0.99948773899999999</v>
      </c>
      <c r="W18" s="1">
        <f t="shared" si="0"/>
        <v>0.99948774100000004</v>
      </c>
      <c r="X18" s="1">
        <f t="shared" si="0"/>
        <v>0.99999998969999992</v>
      </c>
      <c r="Y18" s="1">
        <f t="shared" si="0"/>
        <v>0.99979507109999999</v>
      </c>
      <c r="Z18" s="1">
        <f t="shared" si="0"/>
        <v>0.99969270209999994</v>
      </c>
      <c r="AA18" s="1">
        <f t="shared" si="0"/>
        <v>0.99948779519999997</v>
      </c>
      <c r="AB18" s="1">
        <f t="shared" si="0"/>
        <v>0.99999999809999995</v>
      </c>
      <c r="AC18" s="1">
        <f t="shared" si="0"/>
        <v>0.99999998109999999</v>
      </c>
      <c r="AD18" s="1">
        <f t="shared" si="0"/>
        <v>1.0000000440000001</v>
      </c>
      <c r="AE18" s="1">
        <f t="shared" si="0"/>
        <v>1.0000000465999999</v>
      </c>
    </row>
    <row r="19" spans="1:31">
      <c r="A19" s="3" t="s">
        <v>17</v>
      </c>
      <c r="B19" s="1">
        <f>SUM(B12:B13)</f>
        <v>2.264772E-3</v>
      </c>
      <c r="C19" s="1">
        <f t="shared" ref="C19:AE19" si="1">SUM(C12:C13)</f>
        <v>4.0975209999999998E-3</v>
      </c>
      <c r="D19" s="1">
        <f t="shared" si="1"/>
        <v>8.5014859999999991E-3</v>
      </c>
      <c r="E19" s="1">
        <f t="shared" si="1"/>
        <v>1.9647972999999999E-2</v>
      </c>
      <c r="F19" s="1">
        <f t="shared" si="1"/>
        <v>5.8763312999999998E-2</v>
      </c>
      <c r="G19" s="1">
        <f t="shared" si="1"/>
        <v>0.12936597</v>
      </c>
      <c r="H19" s="1">
        <f t="shared" si="1"/>
        <v>0.24664414000000001</v>
      </c>
      <c r="I19" s="1">
        <f t="shared" si="1"/>
        <v>0.30841790000000002</v>
      </c>
      <c r="J19" s="1">
        <f t="shared" si="1"/>
        <v>0.29783519999999997</v>
      </c>
      <c r="K19" s="1">
        <f t="shared" si="1"/>
        <v>0.2549747</v>
      </c>
      <c r="L19" s="1">
        <f t="shared" si="1"/>
        <v>0.20281805999999999</v>
      </c>
      <c r="M19" s="1">
        <f t="shared" si="1"/>
        <v>0.13228975000000001</v>
      </c>
      <c r="N19" s="1">
        <f t="shared" si="1"/>
        <v>0.11518806000000001</v>
      </c>
      <c r="O19" s="1">
        <f t="shared" si="1"/>
        <v>0.10319812</v>
      </c>
      <c r="P19" s="1">
        <f t="shared" si="1"/>
        <v>9.1364339999999988E-2</v>
      </c>
      <c r="Q19" s="1">
        <f t="shared" si="1"/>
        <v>7.1654910000000002E-2</v>
      </c>
      <c r="R19" s="1">
        <f t="shared" si="1"/>
        <v>5.3008592E-2</v>
      </c>
      <c r="S19" s="1">
        <f t="shared" si="1"/>
        <v>4.4915080000000003E-2</v>
      </c>
      <c r="T19" s="1">
        <f t="shared" si="1"/>
        <v>2.9261308E-2</v>
      </c>
      <c r="U19" s="1">
        <f t="shared" si="1"/>
        <v>2.2229054999999998E-2</v>
      </c>
      <c r="V19" s="1">
        <f t="shared" si="1"/>
        <v>1.9670119999999999E-2</v>
      </c>
      <c r="W19" s="1">
        <f t="shared" si="1"/>
        <v>1.7725414000000002E-2</v>
      </c>
      <c r="X19" s="1">
        <f t="shared" si="1"/>
        <v>1.5889289000000001E-2</v>
      </c>
      <c r="Y19" s="1">
        <f t="shared" si="1"/>
        <v>1.4752589999999999E-2</v>
      </c>
      <c r="Z19" s="1">
        <f t="shared" si="1"/>
        <v>1.3419377999999999E-2</v>
      </c>
      <c r="AA19" s="1">
        <f t="shared" si="1"/>
        <v>1.26011682E-2</v>
      </c>
      <c r="AB19" s="1">
        <f t="shared" si="1"/>
        <v>1.3222632999999999E-2</v>
      </c>
      <c r="AC19" s="1">
        <f t="shared" si="1"/>
        <v>1.0655736999999998E-2</v>
      </c>
      <c r="AD19" s="1">
        <f t="shared" si="1"/>
        <v>6.1443939999999992E-3</v>
      </c>
      <c r="AE19" s="1">
        <f t="shared" si="1"/>
        <v>4.4052865999999998E-3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>
        <f>B18-(B15+B17)</f>
        <v>5.9707628000000004E-3</v>
      </c>
      <c r="C24" s="1">
        <f t="shared" ref="C24:AE24" si="2">C18-(C15+C17)</f>
        <v>8.0926043999999999E-3</v>
      </c>
      <c r="D24" s="1">
        <f t="shared" si="2"/>
        <v>1.39301458E-2</v>
      </c>
      <c r="E24" s="1">
        <f t="shared" si="2"/>
        <v>3.0597625000000003E-2</v>
      </c>
      <c r="F24" s="1">
        <f t="shared" si="2"/>
        <v>8.5585588000000004E-2</v>
      </c>
      <c r="G24" s="1">
        <f t="shared" si="2"/>
        <v>0.18211615</v>
      </c>
      <c r="H24" s="1">
        <f t="shared" si="2"/>
        <v>0.33845682999999993</v>
      </c>
      <c r="I24" s="1">
        <f t="shared" si="2"/>
        <v>0.48938782999999997</v>
      </c>
      <c r="J24" s="1">
        <f t="shared" si="2"/>
        <v>0.64768647000000001</v>
      </c>
      <c r="K24" s="1">
        <f t="shared" si="2"/>
        <v>0.75781008999999999</v>
      </c>
      <c r="L24" s="1">
        <f t="shared" si="2"/>
        <v>0.85642297199999995</v>
      </c>
      <c r="M24" s="1">
        <f t="shared" si="2"/>
        <v>0.90791890200000003</v>
      </c>
      <c r="N24" s="1">
        <f t="shared" si="2"/>
        <v>0.95165571400000004</v>
      </c>
      <c r="O24" s="1">
        <f t="shared" si="2"/>
        <v>0.96965355100000006</v>
      </c>
      <c r="P24" s="1">
        <f t="shared" si="2"/>
        <v>0.97465507200000001</v>
      </c>
      <c r="Q24" s="1">
        <f t="shared" si="2"/>
        <v>0.98170292599999998</v>
      </c>
      <c r="R24" s="1">
        <f t="shared" si="2"/>
        <v>0.985775717</v>
      </c>
      <c r="S24" s="1">
        <f t="shared" si="2"/>
        <v>0.99068965199999992</v>
      </c>
      <c r="T24" s="1">
        <f t="shared" si="2"/>
        <v>0.99611218200000007</v>
      </c>
      <c r="U24" s="1">
        <f t="shared" si="2"/>
        <v>0.99866829599999996</v>
      </c>
      <c r="V24" s="1">
        <f t="shared" si="2"/>
        <v>0.99948773899999999</v>
      </c>
      <c r="W24" s="1">
        <f t="shared" si="2"/>
        <v>0.99948774100000004</v>
      </c>
      <c r="X24" s="1">
        <f t="shared" si="2"/>
        <v>0.99999998969999992</v>
      </c>
      <c r="Y24" s="1">
        <f t="shared" si="2"/>
        <v>0.99979507109999999</v>
      </c>
      <c r="Z24" s="1">
        <f t="shared" si="2"/>
        <v>0.99969270209999994</v>
      </c>
      <c r="AA24" s="1">
        <f t="shared" si="2"/>
        <v>0.99948779519999997</v>
      </c>
      <c r="AB24" s="1">
        <f t="shared" si="2"/>
        <v>0.99999999809999995</v>
      </c>
      <c r="AC24" s="1">
        <f t="shared" si="2"/>
        <v>0.99999998109999999</v>
      </c>
      <c r="AD24" s="1">
        <f t="shared" si="2"/>
        <v>1.0000000440000001</v>
      </c>
      <c r="AE24" s="1">
        <f t="shared" si="2"/>
        <v>1.0000000465999999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3">C26*1000/60</f>
        <v>750</v>
      </c>
      <c r="D27" s="7">
        <f t="shared" si="3"/>
        <v>750</v>
      </c>
      <c r="E27" s="7">
        <f t="shared" si="3"/>
        <v>750</v>
      </c>
      <c r="F27" s="7">
        <f t="shared" si="3"/>
        <v>750</v>
      </c>
      <c r="G27" s="7">
        <f t="shared" si="3"/>
        <v>750</v>
      </c>
      <c r="H27" s="7">
        <f t="shared" si="3"/>
        <v>750</v>
      </c>
      <c r="I27" s="7">
        <f t="shared" si="3"/>
        <v>750</v>
      </c>
      <c r="J27" s="7">
        <f t="shared" si="3"/>
        <v>750</v>
      </c>
      <c r="K27" s="7">
        <f t="shared" si="3"/>
        <v>750</v>
      </c>
      <c r="L27" s="7">
        <f t="shared" si="3"/>
        <v>750</v>
      </c>
      <c r="M27" s="7">
        <f t="shared" si="3"/>
        <v>750</v>
      </c>
      <c r="N27" s="7">
        <f t="shared" si="3"/>
        <v>750</v>
      </c>
      <c r="O27" s="7">
        <f t="shared" si="3"/>
        <v>750</v>
      </c>
      <c r="P27" s="7">
        <f t="shared" si="3"/>
        <v>750</v>
      </c>
      <c r="Q27" s="7">
        <f t="shared" si="3"/>
        <v>750</v>
      </c>
      <c r="R27" s="7">
        <f t="shared" si="3"/>
        <v>750</v>
      </c>
      <c r="S27" s="7">
        <f t="shared" si="3"/>
        <v>750</v>
      </c>
      <c r="T27" s="7">
        <f t="shared" si="3"/>
        <v>750</v>
      </c>
      <c r="U27" s="7">
        <f t="shared" si="3"/>
        <v>750</v>
      </c>
      <c r="V27" s="7">
        <f t="shared" si="3"/>
        <v>750</v>
      </c>
      <c r="W27" s="7">
        <f t="shared" si="3"/>
        <v>750</v>
      </c>
      <c r="X27" s="7">
        <f t="shared" si="3"/>
        <v>750</v>
      </c>
      <c r="Y27" s="7">
        <f t="shared" si="3"/>
        <v>750</v>
      </c>
      <c r="Z27" s="7">
        <f t="shared" si="3"/>
        <v>750</v>
      </c>
      <c r="AA27" s="7">
        <f t="shared" si="3"/>
        <v>750</v>
      </c>
      <c r="AB27" s="7">
        <f t="shared" si="3"/>
        <v>750</v>
      </c>
      <c r="AC27" s="7">
        <f t="shared" si="3"/>
        <v>750</v>
      </c>
      <c r="AD27" s="7">
        <f t="shared" si="3"/>
        <v>750</v>
      </c>
      <c r="AE27" s="7">
        <f t="shared" si="3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4">$C40*C25^2*C27</f>
        <v>3000000</v>
      </c>
      <c r="D28" s="7">
        <f t="shared" si="4"/>
        <v>6750000</v>
      </c>
      <c r="E28" s="7">
        <f t="shared" si="4"/>
        <v>12000000</v>
      </c>
      <c r="F28" s="7">
        <f t="shared" si="4"/>
        <v>18750000</v>
      </c>
      <c r="G28" s="7">
        <f t="shared" si="4"/>
        <v>27000000</v>
      </c>
      <c r="H28" s="7">
        <f t="shared" si="4"/>
        <v>36750000</v>
      </c>
      <c r="I28" s="7">
        <f t="shared" si="4"/>
        <v>48000000</v>
      </c>
      <c r="J28" s="7">
        <f t="shared" si="4"/>
        <v>60750000</v>
      </c>
      <c r="K28" s="7">
        <f t="shared" si="4"/>
        <v>75000000</v>
      </c>
      <c r="L28" s="7">
        <f>$C40*L25^2*L27</f>
        <v>90750000</v>
      </c>
      <c r="M28" s="7">
        <f t="shared" ref="M28:AE28" si="5">$C40*M25^2*M27</f>
        <v>108000000</v>
      </c>
      <c r="N28" s="7">
        <f t="shared" si="5"/>
        <v>126750000</v>
      </c>
      <c r="O28" s="7">
        <f t="shared" si="5"/>
        <v>147000000</v>
      </c>
      <c r="P28" s="7">
        <f t="shared" si="5"/>
        <v>168750000</v>
      </c>
      <c r="Q28" s="7">
        <f t="shared" si="5"/>
        <v>192000000</v>
      </c>
      <c r="R28" s="7">
        <f t="shared" si="5"/>
        <v>216750000</v>
      </c>
      <c r="S28" s="7">
        <f t="shared" si="5"/>
        <v>243000000</v>
      </c>
      <c r="T28" s="7">
        <f t="shared" si="5"/>
        <v>270750000</v>
      </c>
      <c r="U28" s="7">
        <f t="shared" si="5"/>
        <v>300000000</v>
      </c>
      <c r="V28" s="7">
        <f t="shared" si="5"/>
        <v>330750000</v>
      </c>
      <c r="W28" s="7">
        <f t="shared" si="5"/>
        <v>363000000</v>
      </c>
      <c r="X28" s="7">
        <f t="shared" si="5"/>
        <v>396750000</v>
      </c>
      <c r="Y28" s="7">
        <f t="shared" si="5"/>
        <v>432000000</v>
      </c>
      <c r="Z28" s="7">
        <f t="shared" si="5"/>
        <v>468750000</v>
      </c>
      <c r="AA28" s="7">
        <f t="shared" si="5"/>
        <v>507000000</v>
      </c>
      <c r="AB28" s="7">
        <f t="shared" si="5"/>
        <v>546750000</v>
      </c>
      <c r="AC28" s="7">
        <f t="shared" si="5"/>
        <v>588000000</v>
      </c>
      <c r="AD28" s="7">
        <f t="shared" si="5"/>
        <v>630750000</v>
      </c>
      <c r="AE28" s="7">
        <f t="shared" si="5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6">$C41*C25^2*C26</f>
        <v>180</v>
      </c>
      <c r="D29" s="7">
        <f t="shared" si="6"/>
        <v>405</v>
      </c>
      <c r="E29" s="7">
        <f t="shared" si="6"/>
        <v>720</v>
      </c>
      <c r="F29" s="7">
        <f t="shared" si="6"/>
        <v>1125</v>
      </c>
      <c r="G29" s="7">
        <f t="shared" si="6"/>
        <v>1620</v>
      </c>
      <c r="H29" s="7">
        <f t="shared" si="6"/>
        <v>2205</v>
      </c>
      <c r="I29" s="7">
        <f t="shared" si="6"/>
        <v>2880</v>
      </c>
      <c r="J29" s="7">
        <f t="shared" si="6"/>
        <v>3645</v>
      </c>
      <c r="K29" s="7">
        <f t="shared" si="6"/>
        <v>4500</v>
      </c>
      <c r="L29" s="7">
        <f t="shared" si="6"/>
        <v>5445</v>
      </c>
      <c r="M29" s="7">
        <f t="shared" si="6"/>
        <v>6480</v>
      </c>
      <c r="N29" s="7">
        <f t="shared" si="6"/>
        <v>7605</v>
      </c>
      <c r="O29" s="7">
        <f t="shared" si="6"/>
        <v>8820</v>
      </c>
      <c r="P29" s="7">
        <f t="shared" si="6"/>
        <v>10125</v>
      </c>
      <c r="Q29" s="7">
        <f t="shared" si="6"/>
        <v>11520</v>
      </c>
      <c r="R29" s="7">
        <f t="shared" si="6"/>
        <v>13005</v>
      </c>
      <c r="S29" s="7">
        <f t="shared" si="6"/>
        <v>14580</v>
      </c>
      <c r="T29" s="7">
        <f t="shared" si="6"/>
        <v>16245</v>
      </c>
      <c r="U29" s="7">
        <f t="shared" si="6"/>
        <v>18000</v>
      </c>
      <c r="V29" s="7">
        <f t="shared" si="6"/>
        <v>19845</v>
      </c>
      <c r="W29" s="7">
        <f t="shared" si="6"/>
        <v>21780</v>
      </c>
      <c r="X29" s="7">
        <f t="shared" si="6"/>
        <v>23805</v>
      </c>
      <c r="Y29" s="7">
        <f t="shared" si="6"/>
        <v>25920</v>
      </c>
      <c r="Z29" s="7">
        <f t="shared" si="6"/>
        <v>28125</v>
      </c>
      <c r="AA29" s="7">
        <f t="shared" si="6"/>
        <v>30420</v>
      </c>
      <c r="AB29" s="7">
        <f t="shared" si="6"/>
        <v>32805</v>
      </c>
      <c r="AC29" s="7">
        <f t="shared" si="6"/>
        <v>35280</v>
      </c>
      <c r="AD29" s="7">
        <f t="shared" si="6"/>
        <v>37845</v>
      </c>
      <c r="AE29" s="7">
        <f t="shared" si="6"/>
        <v>40500</v>
      </c>
    </row>
    <row r="30" spans="1:31">
      <c r="A30" s="7" t="s">
        <v>10</v>
      </c>
      <c r="B30" s="3">
        <f t="shared" ref="B30:AE30" si="7">$C40*B25^2*ABS($C57)</f>
        <v>70491.9463311</v>
      </c>
      <c r="C30" s="3">
        <f t="shared" si="7"/>
        <v>281967.7853244</v>
      </c>
      <c r="D30" s="3">
        <f t="shared" si="7"/>
        <v>634427.51697989996</v>
      </c>
      <c r="E30" s="3">
        <f t="shared" si="7"/>
        <v>1127871.1412976</v>
      </c>
      <c r="F30" s="3">
        <f t="shared" si="7"/>
        <v>1762298.6582775</v>
      </c>
      <c r="G30" s="3">
        <f t="shared" si="7"/>
        <v>2537710.0679195998</v>
      </c>
      <c r="H30" s="3">
        <f t="shared" si="7"/>
        <v>3454105.3702238998</v>
      </c>
      <c r="I30" s="3">
        <f t="shared" si="7"/>
        <v>4511484.5651904</v>
      </c>
      <c r="J30" s="3">
        <f t="shared" si="7"/>
        <v>5709847.6528190998</v>
      </c>
      <c r="K30" s="3">
        <f t="shared" si="7"/>
        <v>7049194.6331099998</v>
      </c>
      <c r="L30" s="3">
        <f t="shared" si="7"/>
        <v>8529525.5060631</v>
      </c>
      <c r="M30" s="3">
        <f t="shared" si="7"/>
        <v>10150840.271678399</v>
      </c>
      <c r="N30" s="3">
        <f t="shared" si="7"/>
        <v>11913138.9299559</v>
      </c>
      <c r="O30" s="3">
        <f t="shared" si="7"/>
        <v>13816421.480895599</v>
      </c>
      <c r="P30" s="3">
        <f t="shared" si="7"/>
        <v>15860687.924497498</v>
      </c>
      <c r="Q30" s="3">
        <f t="shared" si="7"/>
        <v>18045938.2607616</v>
      </c>
      <c r="R30" s="3">
        <f t="shared" si="7"/>
        <v>20372172.489687897</v>
      </c>
      <c r="S30" s="3">
        <f t="shared" si="7"/>
        <v>22839390.611276399</v>
      </c>
      <c r="T30" s="3">
        <f t="shared" si="7"/>
        <v>25447592.625527099</v>
      </c>
      <c r="U30" s="3">
        <f t="shared" si="7"/>
        <v>28196778.532439999</v>
      </c>
      <c r="V30" s="3">
        <f t="shared" si="7"/>
        <v>31086948.332015097</v>
      </c>
      <c r="W30" s="3">
        <f t="shared" si="7"/>
        <v>34118102.0242524</v>
      </c>
      <c r="X30" s="3">
        <f t="shared" si="7"/>
        <v>37290239.6091519</v>
      </c>
      <c r="Y30" s="3">
        <f t="shared" si="7"/>
        <v>40603361.086713597</v>
      </c>
      <c r="Z30" s="3">
        <f t="shared" si="7"/>
        <v>44057466.456937499</v>
      </c>
      <c r="AA30" s="3">
        <f t="shared" si="7"/>
        <v>47652555.719823599</v>
      </c>
      <c r="AB30" s="3">
        <f t="shared" si="7"/>
        <v>51388628.875371896</v>
      </c>
      <c r="AC30" s="3">
        <f t="shared" si="7"/>
        <v>55265685.923582397</v>
      </c>
      <c r="AD30" s="3">
        <f t="shared" si="7"/>
        <v>59283726.864455096</v>
      </c>
      <c r="AE30" s="3">
        <f t="shared" si="7"/>
        <v>63442751.697989993</v>
      </c>
    </row>
    <row r="31" spans="1:31">
      <c r="A31" s="7" t="s">
        <v>10</v>
      </c>
      <c r="B31" s="3">
        <f>$C40*B25^2*ABS($C59)</f>
        <v>45776.009331100002</v>
      </c>
      <c r="C31" s="3">
        <f t="shared" ref="C31:AE31" si="8">$C40*C25^2*ABS($C59)</f>
        <v>183104.03732440001</v>
      </c>
      <c r="D31" s="3">
        <f t="shared" si="8"/>
        <v>411984.0839799</v>
      </c>
      <c r="E31" s="3">
        <f t="shared" si="8"/>
        <v>732416.14929760003</v>
      </c>
      <c r="F31" s="3">
        <f t="shared" si="8"/>
        <v>1144400.2332774999</v>
      </c>
      <c r="G31" s="3">
        <f t="shared" si="8"/>
        <v>1647936.3359196</v>
      </c>
      <c r="H31" s="3">
        <f t="shared" si="8"/>
        <v>2243024.4572239001</v>
      </c>
      <c r="I31" s="3">
        <f t="shared" si="8"/>
        <v>2929664.5971904001</v>
      </c>
      <c r="J31" s="3">
        <f t="shared" si="8"/>
        <v>3707856.7558191</v>
      </c>
      <c r="K31" s="3">
        <f t="shared" si="8"/>
        <v>4577600.9331099996</v>
      </c>
      <c r="L31" s="3">
        <f t="shared" si="8"/>
        <v>5538897.1290630996</v>
      </c>
      <c r="M31" s="3">
        <f t="shared" si="8"/>
        <v>6591745.3436783999</v>
      </c>
      <c r="N31" s="3">
        <f t="shared" si="8"/>
        <v>7736145.5769558996</v>
      </c>
      <c r="O31" s="3">
        <f t="shared" si="8"/>
        <v>8972097.8288956005</v>
      </c>
      <c r="P31" s="3">
        <f t="shared" si="8"/>
        <v>10299602.099497499</v>
      </c>
      <c r="Q31" s="3">
        <f t="shared" si="8"/>
        <v>11718658.3887616</v>
      </c>
      <c r="R31" s="3">
        <f t="shared" si="8"/>
        <v>13229266.6966879</v>
      </c>
      <c r="S31" s="3">
        <f t="shared" si="8"/>
        <v>14831427.0232764</v>
      </c>
      <c r="T31" s="3">
        <f t="shared" si="8"/>
        <v>16525139.368527099</v>
      </c>
      <c r="U31" s="3">
        <f t="shared" si="8"/>
        <v>18310403.732439999</v>
      </c>
      <c r="V31" s="3">
        <f t="shared" si="8"/>
        <v>20187220.115015101</v>
      </c>
      <c r="W31" s="3">
        <f t="shared" si="8"/>
        <v>22155588.516252398</v>
      </c>
      <c r="X31" s="3">
        <f t="shared" si="8"/>
        <v>24215508.936151899</v>
      </c>
      <c r="Y31" s="3">
        <f t="shared" si="8"/>
        <v>26366981.3747136</v>
      </c>
      <c r="Z31" s="3">
        <f t="shared" si="8"/>
        <v>28610005.831937499</v>
      </c>
      <c r="AA31" s="3">
        <f t="shared" si="8"/>
        <v>30944582.307823598</v>
      </c>
      <c r="AB31" s="3">
        <f t="shared" si="8"/>
        <v>33370710.802371901</v>
      </c>
      <c r="AC31" s="3">
        <f t="shared" si="8"/>
        <v>35888391.315582402</v>
      </c>
      <c r="AD31" s="3">
        <f t="shared" si="8"/>
        <v>38497623.847455099</v>
      </c>
      <c r="AE31" s="3">
        <f t="shared" si="8"/>
        <v>41198408.397989996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9">C25/1000000</f>
        <v>1.9999999999999999E-6</v>
      </c>
      <c r="D32" s="4">
        <f t="shared" si="9"/>
        <v>3.0000000000000001E-6</v>
      </c>
      <c r="E32" s="4">
        <f t="shared" si="9"/>
        <v>3.9999999999999998E-6</v>
      </c>
      <c r="F32" s="4">
        <f t="shared" si="9"/>
        <v>5.0000000000000004E-6</v>
      </c>
      <c r="G32" s="4">
        <f t="shared" si="9"/>
        <v>6.0000000000000002E-6</v>
      </c>
      <c r="H32" s="4">
        <f t="shared" si="9"/>
        <v>6.9999999999999999E-6</v>
      </c>
      <c r="I32" s="4">
        <f>I25/1000000</f>
        <v>7.9999999999999996E-6</v>
      </c>
      <c r="J32" s="4">
        <f t="shared" si="9"/>
        <v>9.0000000000000002E-6</v>
      </c>
      <c r="K32" s="4">
        <f t="shared" si="9"/>
        <v>1.0000000000000001E-5</v>
      </c>
      <c r="L32" s="4">
        <f t="shared" si="9"/>
        <v>1.1E-5</v>
      </c>
      <c r="M32" s="4">
        <f t="shared" si="9"/>
        <v>1.2E-5</v>
      </c>
      <c r="N32" s="4">
        <f t="shared" si="9"/>
        <v>1.2999999999999999E-5</v>
      </c>
      <c r="O32" s="4">
        <f t="shared" si="9"/>
        <v>1.4E-5</v>
      </c>
      <c r="P32" s="4">
        <f t="shared" si="9"/>
        <v>1.5E-5</v>
      </c>
      <c r="Q32" s="4">
        <f t="shared" si="9"/>
        <v>1.5999999999999999E-5</v>
      </c>
      <c r="R32" s="4">
        <f t="shared" si="9"/>
        <v>1.7E-5</v>
      </c>
      <c r="S32" s="4">
        <f t="shared" si="9"/>
        <v>1.8E-5</v>
      </c>
      <c r="T32" s="4">
        <f t="shared" si="9"/>
        <v>1.9000000000000001E-5</v>
      </c>
      <c r="U32" s="4">
        <f t="shared" si="9"/>
        <v>2.0000000000000002E-5</v>
      </c>
      <c r="V32" s="4">
        <f t="shared" si="9"/>
        <v>2.0999999999999999E-5</v>
      </c>
      <c r="W32" s="4">
        <f t="shared" si="9"/>
        <v>2.1999999999999999E-5</v>
      </c>
      <c r="X32" s="4">
        <f t="shared" si="9"/>
        <v>2.3E-5</v>
      </c>
      <c r="Y32" s="4">
        <f t="shared" si="9"/>
        <v>2.4000000000000001E-5</v>
      </c>
      <c r="Z32" s="4">
        <f t="shared" si="9"/>
        <v>2.5000000000000001E-5</v>
      </c>
      <c r="AA32" s="4">
        <f t="shared" si="9"/>
        <v>2.5999999999999998E-5</v>
      </c>
      <c r="AB32" s="4">
        <f t="shared" si="9"/>
        <v>2.6999999999999999E-5</v>
      </c>
      <c r="AC32" s="4">
        <f t="shared" si="9"/>
        <v>2.8E-5</v>
      </c>
      <c r="AD32" s="4">
        <f t="shared" si="9"/>
        <v>2.9E-5</v>
      </c>
      <c r="AE32" s="4">
        <f t="shared" si="9"/>
        <v>3.0000000000000001E-5</v>
      </c>
    </row>
    <row r="33" spans="1:31">
      <c r="A33" s="3" t="s">
        <v>12</v>
      </c>
      <c r="B33" s="4">
        <f>($C$40*$B$39*B32^2)*B46/(18*$C$42*$C$54)</f>
        <v>8.8423889057173363E-4</v>
      </c>
      <c r="C33" s="6">
        <f t="shared" ref="C33:AE33" si="10">($C$40*$B$39*C32^2)*C46/(18*$C$42*$C$54)</f>
        <v>3.2814973399739882E-3</v>
      </c>
      <c r="D33" s="6">
        <f t="shared" si="10"/>
        <v>7.1917753482067682E-3</v>
      </c>
      <c r="E33" s="6">
        <f t="shared" si="10"/>
        <v>1.2615072915270064E-2</v>
      </c>
      <c r="F33" s="6">
        <f t="shared" si="10"/>
        <v>1.955139004116389E-2</v>
      </c>
      <c r="G33" s="6">
        <f t="shared" si="10"/>
        <v>2.8000726725888232E-2</v>
      </c>
      <c r="H33" s="6">
        <f t="shared" si="10"/>
        <v>3.796308296944309E-2</v>
      </c>
      <c r="I33" s="6">
        <f t="shared" si="10"/>
        <v>4.9438458771828467E-2</v>
      </c>
      <c r="J33" s="6">
        <f t="shared" si="10"/>
        <v>6.2426854133044378E-2</v>
      </c>
      <c r="K33" s="6">
        <f t="shared" si="10"/>
        <v>7.6928269053090817E-2</v>
      </c>
      <c r="L33" s="6">
        <f t="shared" si="10"/>
        <v>9.2942703531967777E-2</v>
      </c>
      <c r="M33" s="6">
        <f t="shared" si="10"/>
        <v>0.11047015756967526</v>
      </c>
      <c r="N33" s="6">
        <f t="shared" si="10"/>
        <v>0.12951063116621322</v>
      </c>
      <c r="O33" s="6">
        <f t="shared" si="10"/>
        <v>0.15006412432158175</v>
      </c>
      <c r="P33" s="6">
        <f t="shared" si="10"/>
        <v>0.17213063703578077</v>
      </c>
      <c r="Q33" s="6">
        <f t="shared" si="10"/>
        <v>0.19571016930881033</v>
      </c>
      <c r="R33" s="6">
        <f t="shared" si="10"/>
        <v>0.2208027211406704</v>
      </c>
      <c r="S33" s="6">
        <f t="shared" si="10"/>
        <v>0.24740829253136101</v>
      </c>
      <c r="T33" s="6">
        <f t="shared" si="10"/>
        <v>0.27552688348088222</v>
      </c>
      <c r="U33" s="6">
        <f t="shared" si="10"/>
        <v>0.30515849398923389</v>
      </c>
      <c r="V33" s="6">
        <f t="shared" si="10"/>
        <v>0.33630312405641594</v>
      </c>
      <c r="W33" s="6">
        <f t="shared" si="10"/>
        <v>0.36896077368242869</v>
      </c>
      <c r="X33" s="6">
        <f t="shared" si="10"/>
        <v>0.40313144286727193</v>
      </c>
      <c r="Y33" s="6">
        <f t="shared" si="10"/>
        <v>0.43881513161094565</v>
      </c>
      <c r="Z33" s="6">
        <f t="shared" si="10"/>
        <v>0.47601183991344981</v>
      </c>
      <c r="AA33" s="6">
        <f t="shared" si="10"/>
        <v>0.51472156777478462</v>
      </c>
      <c r="AB33" s="6">
        <f t="shared" si="10"/>
        <v>0.55494431519494991</v>
      </c>
      <c r="AC33" s="6">
        <f t="shared" si="10"/>
        <v>0.59668008217394575</v>
      </c>
      <c r="AD33" s="6">
        <f t="shared" si="10"/>
        <v>0.63992886871177213</v>
      </c>
      <c r="AE33" s="6">
        <f t="shared" si="10"/>
        <v>0.68469067480842893</v>
      </c>
    </row>
    <row r="34" spans="1:31" ht="18">
      <c r="A34" s="3" t="s">
        <v>33</v>
      </c>
      <c r="B34" s="4">
        <f>(2*$C40*(B32)^2*B36*B46)/(9*$C42*$C44*($B35)^3)</f>
        <v>8.8378855245583264E-4</v>
      </c>
      <c r="C34" s="4">
        <f t="shared" ref="C34:AE34" si="11">(2*$C40*(C32)^2*C36*C46)/(9*$C42*$C44*($B35)^3)</f>
        <v>3.2798260910104167E-3</v>
      </c>
      <c r="D34" s="4">
        <f t="shared" si="11"/>
        <v>7.1881126156637543E-3</v>
      </c>
      <c r="E34" s="4">
        <f t="shared" si="11"/>
        <v>1.2608648126415843E-2</v>
      </c>
      <c r="F34" s="4">
        <f t="shared" si="11"/>
        <v>1.9541432623266686E-2</v>
      </c>
      <c r="G34" s="4">
        <f t="shared" si="11"/>
        <v>2.7986466106216277E-2</v>
      </c>
      <c r="H34" s="4">
        <f t="shared" si="11"/>
        <v>3.794374857526462E-2</v>
      </c>
      <c r="I34" s="4">
        <f t="shared" si="11"/>
        <v>4.9413280030411712E-2</v>
      </c>
      <c r="J34" s="4">
        <f t="shared" si="11"/>
        <v>6.2395060471657569E-2</v>
      </c>
      <c r="K34" s="4">
        <f t="shared" si="11"/>
        <v>7.6889089899002172E-2</v>
      </c>
      <c r="L34" s="4">
        <f t="shared" si="11"/>
        <v>9.2895368312445506E-2</v>
      </c>
      <c r="M34" s="4">
        <f t="shared" si="11"/>
        <v>0.11041389571198763</v>
      </c>
      <c r="N34" s="4">
        <f t="shared" si="11"/>
        <v>0.12944467209762847</v>
      </c>
      <c r="O34" s="4">
        <f t="shared" si="11"/>
        <v>0.14998769746936808</v>
      </c>
      <c r="P34" s="4">
        <f t="shared" si="11"/>
        <v>0.1720429718272064</v>
      </c>
      <c r="Q34" s="4">
        <f t="shared" si="11"/>
        <v>0.19561049517114354</v>
      </c>
      <c r="R34" s="4">
        <f t="shared" si="11"/>
        <v>0.2206902675011794</v>
      </c>
      <c r="S34" s="4">
        <f t="shared" si="11"/>
        <v>0.24728228881731404</v>
      </c>
      <c r="T34" s="4">
        <f t="shared" si="11"/>
        <v>0.27538655911954746</v>
      </c>
      <c r="U34" s="4">
        <f t="shared" si="11"/>
        <v>0.3050030784078796</v>
      </c>
      <c r="V34" s="4">
        <f t="shared" si="11"/>
        <v>0.33613184668231039</v>
      </c>
      <c r="W34" s="4">
        <f t="shared" si="11"/>
        <v>0.36877286394283998</v>
      </c>
      <c r="X34" s="4">
        <f t="shared" si="11"/>
        <v>0.40292613018946838</v>
      </c>
      <c r="Y34" s="4">
        <f t="shared" si="11"/>
        <v>0.43859164542219553</v>
      </c>
      <c r="Z34" s="4">
        <f t="shared" si="11"/>
        <v>0.47576940964102143</v>
      </c>
      <c r="AA34" s="4">
        <f t="shared" si="11"/>
        <v>0.51445942284594603</v>
      </c>
      <c r="AB34" s="4">
        <f t="shared" si="11"/>
        <v>0.55466168503696933</v>
      </c>
      <c r="AC34" s="4">
        <f t="shared" si="11"/>
        <v>0.59637619621409155</v>
      </c>
      <c r="AD34" s="4">
        <f t="shared" si="11"/>
        <v>0.63960295637731246</v>
      </c>
      <c r="AE34" s="4">
        <f t="shared" si="11"/>
        <v>0.68434196552663196</v>
      </c>
    </row>
    <row r="35" spans="1:31">
      <c r="A35" s="7" t="s">
        <v>102</v>
      </c>
      <c r="B35" s="6">
        <f>C54</f>
        <v>1.5665607052587252E-2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2">C27/1000000</f>
        <v>7.5000000000000002E-4</v>
      </c>
      <c r="D36" s="4">
        <f t="shared" si="12"/>
        <v>7.5000000000000002E-4</v>
      </c>
      <c r="E36" s="4">
        <f t="shared" si="12"/>
        <v>7.5000000000000002E-4</v>
      </c>
      <c r="F36" s="4">
        <f t="shared" si="12"/>
        <v>7.5000000000000002E-4</v>
      </c>
      <c r="G36" s="4">
        <f t="shared" si="12"/>
        <v>7.5000000000000002E-4</v>
      </c>
      <c r="H36" s="4">
        <f t="shared" si="12"/>
        <v>7.5000000000000002E-4</v>
      </c>
      <c r="I36" s="4">
        <f t="shared" si="12"/>
        <v>7.5000000000000002E-4</v>
      </c>
      <c r="J36" s="4">
        <f t="shared" si="12"/>
        <v>7.5000000000000002E-4</v>
      </c>
      <c r="K36" s="4">
        <f t="shared" si="12"/>
        <v>7.5000000000000002E-4</v>
      </c>
      <c r="L36" s="4">
        <f t="shared" si="12"/>
        <v>7.5000000000000002E-4</v>
      </c>
      <c r="M36" s="4">
        <f t="shared" si="12"/>
        <v>7.5000000000000002E-4</v>
      </c>
      <c r="N36" s="4">
        <f t="shared" si="12"/>
        <v>7.5000000000000002E-4</v>
      </c>
      <c r="O36" s="4">
        <f t="shared" si="12"/>
        <v>7.5000000000000002E-4</v>
      </c>
      <c r="P36" s="4">
        <f t="shared" si="12"/>
        <v>7.5000000000000002E-4</v>
      </c>
      <c r="Q36" s="4">
        <f t="shared" si="12"/>
        <v>7.5000000000000002E-4</v>
      </c>
      <c r="R36" s="4">
        <f t="shared" si="12"/>
        <v>7.5000000000000002E-4</v>
      </c>
      <c r="S36" s="4">
        <f t="shared" si="12"/>
        <v>7.5000000000000002E-4</v>
      </c>
      <c r="T36" s="4">
        <f t="shared" si="12"/>
        <v>7.5000000000000002E-4</v>
      </c>
      <c r="U36" s="4">
        <f t="shared" si="12"/>
        <v>7.5000000000000002E-4</v>
      </c>
      <c r="V36" s="4">
        <f t="shared" si="12"/>
        <v>7.5000000000000002E-4</v>
      </c>
      <c r="W36" s="4">
        <f t="shared" si="12"/>
        <v>7.5000000000000002E-4</v>
      </c>
      <c r="X36" s="4">
        <f t="shared" si="12"/>
        <v>7.5000000000000002E-4</v>
      </c>
      <c r="Y36" s="4">
        <f t="shared" si="12"/>
        <v>7.5000000000000002E-4</v>
      </c>
      <c r="Z36" s="4">
        <f t="shared" si="12"/>
        <v>7.5000000000000002E-4</v>
      </c>
      <c r="AA36" s="4">
        <f t="shared" si="12"/>
        <v>7.5000000000000002E-4</v>
      </c>
      <c r="AB36" s="4">
        <f t="shared" si="12"/>
        <v>7.5000000000000002E-4</v>
      </c>
      <c r="AC36" s="4">
        <f t="shared" si="12"/>
        <v>7.5000000000000002E-4</v>
      </c>
      <c r="AD36" s="4">
        <f t="shared" si="12"/>
        <v>7.5000000000000002E-4</v>
      </c>
      <c r="AE36" s="4">
        <f t="shared" si="12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3">C26/60</f>
        <v>0.75</v>
      </c>
      <c r="D37" s="4">
        <f t="shared" si="13"/>
        <v>0.75</v>
      </c>
      <c r="E37" s="4">
        <f t="shared" si="13"/>
        <v>0.75</v>
      </c>
      <c r="F37" s="4">
        <f t="shared" si="13"/>
        <v>0.75</v>
      </c>
      <c r="G37" s="4">
        <f t="shared" si="13"/>
        <v>0.75</v>
      </c>
      <c r="H37" s="4">
        <f t="shared" si="13"/>
        <v>0.75</v>
      </c>
      <c r="I37" s="4">
        <f t="shared" si="13"/>
        <v>0.75</v>
      </c>
      <c r="J37" s="4">
        <f t="shared" si="13"/>
        <v>0.75</v>
      </c>
      <c r="K37" s="4">
        <f t="shared" si="13"/>
        <v>0.75</v>
      </c>
      <c r="L37" s="4">
        <f t="shared" si="13"/>
        <v>0.75</v>
      </c>
      <c r="M37" s="4">
        <f t="shared" si="13"/>
        <v>0.75</v>
      </c>
      <c r="N37" s="4">
        <f t="shared" si="13"/>
        <v>0.75</v>
      </c>
      <c r="O37" s="4">
        <f t="shared" si="13"/>
        <v>0.75</v>
      </c>
      <c r="P37" s="4">
        <f t="shared" si="13"/>
        <v>0.75</v>
      </c>
      <c r="Q37" s="4">
        <f t="shared" si="13"/>
        <v>0.75</v>
      </c>
      <c r="R37" s="4">
        <f t="shared" si="13"/>
        <v>0.75</v>
      </c>
      <c r="S37" s="4">
        <f t="shared" si="13"/>
        <v>0.75</v>
      </c>
      <c r="T37" s="4">
        <f t="shared" si="13"/>
        <v>0.75</v>
      </c>
      <c r="U37" s="4">
        <f t="shared" si="13"/>
        <v>0.75</v>
      </c>
      <c r="V37" s="4">
        <f t="shared" si="13"/>
        <v>0.75</v>
      </c>
      <c r="W37" s="4">
        <f t="shared" si="13"/>
        <v>0.75</v>
      </c>
      <c r="X37" s="4">
        <f t="shared" si="13"/>
        <v>0.75</v>
      </c>
      <c r="Y37" s="4">
        <f t="shared" si="13"/>
        <v>0.75</v>
      </c>
      <c r="Z37" s="4">
        <f t="shared" si="13"/>
        <v>0.75</v>
      </c>
      <c r="AA37" s="4">
        <f t="shared" si="13"/>
        <v>0.75</v>
      </c>
      <c r="AB37" s="4">
        <f t="shared" si="13"/>
        <v>0.75</v>
      </c>
      <c r="AC37" s="4">
        <f t="shared" si="13"/>
        <v>0.75</v>
      </c>
      <c r="AD37" s="4">
        <f t="shared" si="13"/>
        <v>0.75</v>
      </c>
      <c r="AE37" s="4">
        <f t="shared" si="13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3.8931142513968111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4">1+2.52*($C45/C25)</f>
        <v>1.0844199999999999</v>
      </c>
      <c r="D46" s="4">
        <f t="shared" si="14"/>
        <v>1.0562800000000001</v>
      </c>
      <c r="E46" s="4">
        <f t="shared" si="14"/>
        <v>1.0422100000000001</v>
      </c>
      <c r="F46" s="4">
        <f t="shared" si="14"/>
        <v>1.033768</v>
      </c>
      <c r="G46" s="4">
        <f t="shared" si="14"/>
        <v>1.0281400000000001</v>
      </c>
      <c r="H46" s="4">
        <f t="shared" si="14"/>
        <v>1.0241199999999999</v>
      </c>
      <c r="I46" s="4">
        <f t="shared" si="14"/>
        <v>1.0211049999999999</v>
      </c>
      <c r="J46" s="4">
        <f t="shared" si="14"/>
        <v>1.0187599999999999</v>
      </c>
      <c r="K46" s="4">
        <f t="shared" si="14"/>
        <v>1.0168839999999999</v>
      </c>
      <c r="L46" s="4">
        <f t="shared" si="14"/>
        <v>1.015349090909091</v>
      </c>
      <c r="M46" s="4">
        <f t="shared" si="14"/>
        <v>1.01407</v>
      </c>
      <c r="N46" s="4">
        <f t="shared" si="14"/>
        <v>1.0129876923076924</v>
      </c>
      <c r="O46" s="4">
        <f t="shared" si="14"/>
        <v>1.01206</v>
      </c>
      <c r="P46" s="4">
        <f t="shared" si="14"/>
        <v>1.0112559999999999</v>
      </c>
      <c r="Q46" s="4">
        <f t="shared" si="14"/>
        <v>1.0105525</v>
      </c>
      <c r="R46" s="4">
        <f t="shared" si="14"/>
        <v>1.0099317647058823</v>
      </c>
      <c r="S46" s="4">
        <f t="shared" si="14"/>
        <v>1.0093799999999999</v>
      </c>
      <c r="T46" s="4">
        <f t="shared" si="14"/>
        <v>1.0088863157894736</v>
      </c>
      <c r="U46" s="4">
        <f t="shared" si="14"/>
        <v>1.0084420000000001</v>
      </c>
      <c r="V46" s="4">
        <f t="shared" si="14"/>
        <v>1.00804</v>
      </c>
      <c r="W46" s="4">
        <f t="shared" si="14"/>
        <v>1.0076745454545455</v>
      </c>
      <c r="X46" s="4">
        <f t="shared" si="14"/>
        <v>1.0073408695652173</v>
      </c>
      <c r="Y46" s="4">
        <f t="shared" si="14"/>
        <v>1.0070349999999999</v>
      </c>
      <c r="Z46" s="4">
        <f t="shared" si="14"/>
        <v>1.0067535999999999</v>
      </c>
      <c r="AA46" s="4">
        <f t="shared" si="14"/>
        <v>1.0064938461538462</v>
      </c>
      <c r="AB46" s="4">
        <f t="shared" si="14"/>
        <v>1.0062533333333334</v>
      </c>
      <c r="AC46" s="4">
        <f t="shared" si="14"/>
        <v>1.00603</v>
      </c>
      <c r="AD46" s="4">
        <f t="shared" si="14"/>
        <v>1.0058220689655173</v>
      </c>
      <c r="AE46" s="4">
        <f t="shared" si="14"/>
        <v>1.005628</v>
      </c>
    </row>
    <row r="47" spans="1:31">
      <c r="A47" s="2" t="s">
        <v>41</v>
      </c>
      <c r="B47" s="4"/>
      <c r="C47" s="4">
        <v>188.18172000000001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18818.172000000002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7.3699522000000002E-5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73699.521999999997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73.699522000000002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>
        <f>1.80634006*1000</f>
        <v>1806.34006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15.665607052587252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1.5665607052587252E-2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 s="4">
        <v>70.490657999999996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 s="4">
        <v>-1.2883311E-3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-70.491946331099996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45.774721</v>
      </c>
    </row>
    <row r="59" spans="1:31" s="4" customFormat="1">
      <c r="A59" s="2" t="s">
        <v>50</v>
      </c>
      <c r="C59" s="4">
        <f>C56-C58</f>
        <v>-45.776009331099999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81</v>
      </c>
      <c r="B61" s="4"/>
      <c r="C61" s="4">
        <v>541.19329800000003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82</v>
      </c>
      <c r="B62" s="4"/>
      <c r="C62" s="4">
        <v>500.92880200000002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83</v>
      </c>
      <c r="B63" s="4"/>
      <c r="C63" s="4">
        <v>398.536316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84</v>
      </c>
      <c r="B64" s="4"/>
      <c r="C64" s="4">
        <v>303.73785400000003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85</v>
      </c>
      <c r="B65" s="4"/>
      <c r="C65" s="4">
        <v>246.679733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86</v>
      </c>
      <c r="B66" s="4"/>
      <c r="C66" s="4">
        <v>209.04894999999999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87</v>
      </c>
      <c r="B67" s="4"/>
      <c r="C67" s="4">
        <v>193.25195299999999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88</v>
      </c>
      <c r="B68" s="4"/>
      <c r="C68" s="4">
        <v>193.448151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89</v>
      </c>
      <c r="B69" s="4"/>
      <c r="C69" s="4">
        <v>218.89146400000001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90</v>
      </c>
      <c r="B70" s="4"/>
      <c r="C70" s="4">
        <v>262.50604199999998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91</v>
      </c>
      <c r="B71" s="4"/>
      <c r="C71" s="4">
        <v>308.52535999999998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92</v>
      </c>
      <c r="B72" s="4"/>
      <c r="C72" s="4">
        <v>342.33886699999999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93</v>
      </c>
      <c r="B73" s="4"/>
      <c r="C73" s="4">
        <v>359.82379200000003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94</v>
      </c>
      <c r="B74" s="4"/>
      <c r="C74" s="4">
        <v>352.86337300000002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95</v>
      </c>
      <c r="B75" s="4"/>
      <c r="C75" s="4">
        <v>250.85378600000001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96</v>
      </c>
      <c r="B76" s="4"/>
      <c r="C76" s="4">
        <v>193.76031499999999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152</v>
      </c>
      <c r="B77" s="4"/>
      <c r="C77" s="4">
        <v>133.019384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153</v>
      </c>
      <c r="B78" s="4"/>
      <c r="C78" s="4">
        <v>125.385429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154</v>
      </c>
      <c r="B79" s="4"/>
      <c r="C79" s="4">
        <v>113.09569500000001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100</v>
      </c>
      <c r="B80" s="4"/>
      <c r="C80" s="4">
        <f>AVERAGE(C61:C79)</f>
        <v>276.2046612631579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>
      <c r="A81" s="2" t="s">
        <v>254</v>
      </c>
      <c r="C81">
        <f>C80/1000000</f>
        <v>2.7620466126315789E-4</v>
      </c>
    </row>
    <row r="82" spans="1:31">
      <c r="A82" s="2" t="s">
        <v>97</v>
      </c>
      <c r="B82" s="4"/>
      <c r="C82" s="4">
        <f>MIN(C61:C79)</f>
        <v>113.09569500000001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2" t="s">
        <v>255</v>
      </c>
      <c r="C83">
        <f>C82/1000000</f>
        <v>1.13095695E-4</v>
      </c>
    </row>
    <row r="84" spans="1:31" ht="18">
      <c r="A84" s="2" t="s">
        <v>98</v>
      </c>
      <c r="B84" s="4"/>
      <c r="C84" s="4">
        <f>4*$C43*B36/($C44*$C42*$C86)</f>
        <v>3790.6918613671169</v>
      </c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2" t="s">
        <v>256</v>
      </c>
      <c r="B85" s="4"/>
      <c r="C85" s="4">
        <f>SQRT(C80)</f>
        <v>16.619406164576336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2" t="s">
        <v>257</v>
      </c>
      <c r="B86" s="4"/>
      <c r="C86" s="4">
        <f>C85/1000</f>
        <v>1.6619406164576335E-2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8">
      <c r="A87" s="3" t="s">
        <v>33</v>
      </c>
      <c r="B87" s="4">
        <f t="shared" ref="B87:AE87" si="15">(2*$C40*(B32)^2*B36*B46)/(9*$C42*$C44*($C86)^3)</f>
        <v>7.4019057850014921E-4</v>
      </c>
      <c r="C87" s="4">
        <f t="shared" si="15"/>
        <v>2.7469199108077465E-3</v>
      </c>
      <c r="D87" s="4">
        <f t="shared" si="15"/>
        <v>6.0201879969227949E-3</v>
      </c>
      <c r="E87" s="4">
        <f t="shared" si="15"/>
        <v>1.0559994836845289E-2</v>
      </c>
      <c r="F87" s="4">
        <f t="shared" si="15"/>
        <v>1.6366340430575235E-2</v>
      </c>
      <c r="G87" s="4">
        <f t="shared" si="15"/>
        <v>2.3439224778112628E-2</v>
      </c>
      <c r="H87" s="4">
        <f t="shared" si="15"/>
        <v>3.1778647879457465E-2</v>
      </c>
      <c r="I87" s="4">
        <f t="shared" si="15"/>
        <v>4.1384609734609751E-2</v>
      </c>
      <c r="J87" s="4">
        <f t="shared" si="15"/>
        <v>5.2257110343569502E-2</v>
      </c>
      <c r="K87" s="4">
        <f t="shared" si="15"/>
        <v>6.4396149706336683E-2</v>
      </c>
      <c r="L87" s="4">
        <f t="shared" si="15"/>
        <v>7.7801727822911323E-2</v>
      </c>
      <c r="M87" s="4">
        <f t="shared" si="15"/>
        <v>9.2473844693293408E-2</v>
      </c>
      <c r="N87" s="4">
        <f t="shared" si="15"/>
        <v>0.10841250031748294</v>
      </c>
      <c r="O87" s="4">
        <f t="shared" si="15"/>
        <v>0.1256176946954799</v>
      </c>
      <c r="P87" s="4">
        <f t="shared" si="15"/>
        <v>0.14408942782728432</v>
      </c>
      <c r="Q87" s="4">
        <f t="shared" si="15"/>
        <v>0.16382769971289624</v>
      </c>
      <c r="R87" s="4">
        <f t="shared" si="15"/>
        <v>0.18483251035231554</v>
      </c>
      <c r="S87" s="4">
        <f t="shared" si="15"/>
        <v>0.20710385974554232</v>
      </c>
      <c r="T87" s="4">
        <f t="shared" si="15"/>
        <v>0.2306417478925766</v>
      </c>
      <c r="U87" s="4">
        <f t="shared" si="15"/>
        <v>0.2554461747934183</v>
      </c>
      <c r="V87" s="4">
        <f t="shared" si="15"/>
        <v>0.28151714044806736</v>
      </c>
      <c r="W87" s="4">
        <f t="shared" si="15"/>
        <v>0.30885464485652392</v>
      </c>
      <c r="X87" s="4">
        <f t="shared" si="15"/>
        <v>0.33745868801878798</v>
      </c>
      <c r="Y87" s="4">
        <f t="shared" si="15"/>
        <v>0.36732926993485943</v>
      </c>
      <c r="Z87" s="4">
        <f t="shared" si="15"/>
        <v>0.39846639060473837</v>
      </c>
      <c r="AA87" s="4">
        <f t="shared" si="15"/>
        <v>0.43087005002842471</v>
      </c>
      <c r="AB87" s="4">
        <f t="shared" si="15"/>
        <v>0.46454024820591849</v>
      </c>
      <c r="AC87" s="4">
        <f t="shared" si="15"/>
        <v>0.49947698513721978</v>
      </c>
      <c r="AD87" s="4">
        <f t="shared" si="15"/>
        <v>0.53568026082232856</v>
      </c>
      <c r="AE87" s="4">
        <f t="shared" si="15"/>
        <v>0.57315007526124462</v>
      </c>
    </row>
    <row r="88" spans="1:31">
      <c r="A88" s="2" t="s">
        <v>258</v>
      </c>
      <c r="B88" s="4"/>
      <c r="C88" s="4">
        <f>SQRT(C82)</f>
        <v>10.634645974361348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2" t="s">
        <v>259</v>
      </c>
      <c r="B89" s="4"/>
      <c r="C89" s="4">
        <f>C88/1000</f>
        <v>1.0634645974361348E-2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8">
      <c r="A90" s="3" t="s">
        <v>260</v>
      </c>
      <c r="B90" s="6">
        <f>(2*$C40*(B32)^2*B36*B46)/(9*$C42*$C44*($C89)^3)</f>
        <v>2.8250162317211918E-3</v>
      </c>
      <c r="C90" s="6">
        <f t="shared" ref="C90:AE90" si="16">(2*$C40*(C32)^2*C36*C46)/(9*$C42*$C44*($C89)^3)</f>
        <v>1.0483912603959804E-2</v>
      </c>
      <c r="D90" s="6">
        <f t="shared" si="16"/>
        <v>2.2976689116715847E-2</v>
      </c>
      <c r="E90" s="6">
        <f t="shared" si="16"/>
        <v>4.0303345769989299E-2</v>
      </c>
      <c r="F90" s="6">
        <f t="shared" si="16"/>
        <v>6.2463882563780188E-2</v>
      </c>
      <c r="G90" s="6">
        <f t="shared" si="16"/>
        <v>8.9458299498088492E-2</v>
      </c>
      <c r="H90" s="6">
        <f t="shared" si="16"/>
        <v>0.1212865965729142</v>
      </c>
      <c r="I90" s="6">
        <f t="shared" si="16"/>
        <v>0.15794877378825734</v>
      </c>
      <c r="J90" s="6">
        <f t="shared" si="16"/>
        <v>0.19944483114411793</v>
      </c>
      <c r="K90" s="6">
        <f t="shared" si="16"/>
        <v>0.24577476864049591</v>
      </c>
      <c r="L90" s="6">
        <f t="shared" si="16"/>
        <v>0.29693858627739134</v>
      </c>
      <c r="M90" s="6">
        <f t="shared" si="16"/>
        <v>0.35293628405480421</v>
      </c>
      <c r="N90" s="6">
        <f t="shared" si="16"/>
        <v>0.41376786197273441</v>
      </c>
      <c r="O90" s="6">
        <f t="shared" si="16"/>
        <v>0.47943332003118205</v>
      </c>
      <c r="P90" s="6">
        <f t="shared" si="16"/>
        <v>0.54993265823014714</v>
      </c>
      <c r="Q90" s="6">
        <f t="shared" si="16"/>
        <v>0.62526587656962973</v>
      </c>
      <c r="R90" s="6">
        <f t="shared" si="16"/>
        <v>0.70543297504962954</v>
      </c>
      <c r="S90" s="6">
        <f t="shared" si="16"/>
        <v>0.79043395367014702</v>
      </c>
      <c r="T90" s="6">
        <f t="shared" si="16"/>
        <v>0.88026881243118194</v>
      </c>
      <c r="U90" s="6">
        <f t="shared" si="16"/>
        <v>0.9749375513327343</v>
      </c>
      <c r="V90" s="6">
        <f t="shared" si="16"/>
        <v>1.0744401703748037</v>
      </c>
      <c r="W90" s="6">
        <f t="shared" si="16"/>
        <v>1.1787766695573907</v>
      </c>
      <c r="X90" s="6">
        <f t="shared" si="16"/>
        <v>1.2879470488804952</v>
      </c>
      <c r="Y90" s="6">
        <f t="shared" si="16"/>
        <v>1.4019513083441171</v>
      </c>
      <c r="Z90" s="6">
        <f t="shared" si="16"/>
        <v>1.5207894479482564</v>
      </c>
      <c r="AA90" s="6">
        <f t="shared" si="16"/>
        <v>1.6444614676929132</v>
      </c>
      <c r="AB90" s="6">
        <f t="shared" si="16"/>
        <v>1.7729673675780873</v>
      </c>
      <c r="AC90" s="6">
        <f t="shared" si="16"/>
        <v>1.9063071476037787</v>
      </c>
      <c r="AD90" s="6">
        <f t="shared" si="16"/>
        <v>2.0444808077699879</v>
      </c>
      <c r="AE90" s="6">
        <f t="shared" si="16"/>
        <v>2.1874883480767142</v>
      </c>
    </row>
    <row r="91" spans="1:31" ht="18">
      <c r="A91" s="2" t="s">
        <v>130</v>
      </c>
      <c r="B91" s="6">
        <f t="shared" ref="B91:AE91" si="17">$C43*B32*$B39/$C42</f>
        <v>0.25683887992776766</v>
      </c>
      <c r="C91" s="6">
        <f t="shared" si="17"/>
        <v>0.51367775985553532</v>
      </c>
      <c r="D91" s="6">
        <f t="shared" si="17"/>
        <v>0.77051663978330309</v>
      </c>
      <c r="E91" s="6">
        <f t="shared" si="17"/>
        <v>1.0273555197110706</v>
      </c>
      <c r="F91" s="6">
        <f t="shared" si="17"/>
        <v>1.2841943996388385</v>
      </c>
      <c r="G91" s="6">
        <f t="shared" si="17"/>
        <v>1.5410332795666062</v>
      </c>
      <c r="H91" s="6">
        <f t="shared" si="17"/>
        <v>1.7978721594943738</v>
      </c>
      <c r="I91" s="6">
        <f t="shared" si="17"/>
        <v>2.0547110394221413</v>
      </c>
      <c r="J91" s="6">
        <f t="shared" si="17"/>
        <v>2.3115499193499089</v>
      </c>
      <c r="K91" s="6">
        <f t="shared" si="17"/>
        <v>2.568388799277677</v>
      </c>
      <c r="L91" s="6">
        <f t="shared" si="17"/>
        <v>2.8252276792054447</v>
      </c>
      <c r="M91" s="6">
        <f t="shared" si="17"/>
        <v>3.0820665591332124</v>
      </c>
      <c r="N91" s="6">
        <f t="shared" si="17"/>
        <v>3.33890543906098</v>
      </c>
      <c r="O91" s="6">
        <f t="shared" si="17"/>
        <v>3.5957443189887477</v>
      </c>
      <c r="P91" s="6">
        <f t="shared" si="17"/>
        <v>3.8525831989165154</v>
      </c>
      <c r="Q91" s="6">
        <f t="shared" si="17"/>
        <v>4.1094220788442826</v>
      </c>
      <c r="R91" s="6">
        <f t="shared" si="17"/>
        <v>4.3662609587720507</v>
      </c>
      <c r="S91" s="6">
        <f t="shared" si="17"/>
        <v>4.6230998386998179</v>
      </c>
      <c r="T91" s="6">
        <f t="shared" si="17"/>
        <v>4.879938718627586</v>
      </c>
      <c r="U91" s="6">
        <f t="shared" si="17"/>
        <v>5.1367775985553541</v>
      </c>
      <c r="V91" s="6">
        <f t="shared" si="17"/>
        <v>5.3936164784831213</v>
      </c>
      <c r="W91" s="6">
        <f t="shared" si="17"/>
        <v>5.6504553584108894</v>
      </c>
      <c r="X91" s="6">
        <f t="shared" si="17"/>
        <v>5.9072942383386566</v>
      </c>
      <c r="Y91" s="6">
        <f t="shared" si="17"/>
        <v>6.1641331182664247</v>
      </c>
      <c r="Z91" s="6">
        <f t="shared" si="17"/>
        <v>6.4209719981941928</v>
      </c>
      <c r="AA91" s="6">
        <f t="shared" si="17"/>
        <v>6.6778108781219601</v>
      </c>
      <c r="AB91" s="6">
        <f t="shared" si="17"/>
        <v>6.9346497580497273</v>
      </c>
      <c r="AC91" s="6">
        <f t="shared" si="17"/>
        <v>7.1914886379774954</v>
      </c>
      <c r="AD91" s="6">
        <f t="shared" si="17"/>
        <v>7.4483275179052635</v>
      </c>
      <c r="AE91" s="6">
        <f t="shared" si="17"/>
        <v>7.7051663978330307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7073-81C8-49B1-A76B-79053DB2EC02}">
  <dimension ref="A1:AE100"/>
  <sheetViews>
    <sheetView topLeftCell="D25" workbookViewId="0">
      <selection activeCell="C92" sqref="C92"/>
    </sheetView>
  </sheetViews>
  <sheetFormatPr defaultRowHeight="15"/>
  <cols>
    <col min="1" max="1" width="60.140625" bestFit="1" customWidth="1"/>
  </cols>
  <sheetData>
    <row r="1" spans="1:31">
      <c r="B1" s="4" t="s">
        <v>40</v>
      </c>
    </row>
    <row r="2" spans="1:31">
      <c r="B2" s="4" t="s">
        <v>101</v>
      </c>
    </row>
    <row r="3" spans="1:31">
      <c r="B3" s="4" t="s">
        <v>105</v>
      </c>
    </row>
    <row r="4" spans="1:31">
      <c r="B4" s="4"/>
    </row>
    <row r="5" spans="1:31">
      <c r="B5" s="4" t="s">
        <v>137</v>
      </c>
    </row>
    <row r="6" spans="1:31">
      <c r="B6" s="4" t="s">
        <v>77</v>
      </c>
    </row>
    <row r="7" spans="1:31">
      <c r="B7" s="4" t="s">
        <v>133</v>
      </c>
    </row>
    <row r="8" spans="1:31">
      <c r="B8" s="4" t="s">
        <v>138</v>
      </c>
    </row>
    <row r="11" spans="1:31">
      <c r="A11" s="4" t="s">
        <v>0</v>
      </c>
      <c r="B11" s="1">
        <v>2.874153E-3</v>
      </c>
      <c r="C11" s="1">
        <v>3.1639110000000002E-3</v>
      </c>
      <c r="D11" s="1">
        <v>5.5102040000000003E-3</v>
      </c>
      <c r="E11" s="1">
        <v>1.39953E-2</v>
      </c>
      <c r="F11" s="1">
        <v>3.3329930000000001E-2</v>
      </c>
      <c r="G11" s="1">
        <v>5.9461670000000001E-2</v>
      </c>
      <c r="H11" s="1">
        <v>0.1245009</v>
      </c>
      <c r="I11" s="1">
        <v>0.21449779999999999</v>
      </c>
      <c r="J11" s="1">
        <v>0.2872787</v>
      </c>
      <c r="K11" s="1">
        <v>0.32770169999999998</v>
      </c>
      <c r="L11" s="1">
        <v>0.33267980000000003</v>
      </c>
      <c r="M11" s="1">
        <v>0.3314821</v>
      </c>
      <c r="N11" s="1">
        <v>0.33075019999999999</v>
      </c>
      <c r="O11" s="1">
        <v>0.3233278</v>
      </c>
      <c r="P11" s="1">
        <v>0.33288060000000003</v>
      </c>
      <c r="Q11" s="1">
        <v>0.32376450000000001</v>
      </c>
      <c r="R11" s="1">
        <v>0.30598599999999998</v>
      </c>
      <c r="S11" s="1">
        <v>0.29005350000000002</v>
      </c>
      <c r="T11" s="1">
        <v>0.26268720000000001</v>
      </c>
      <c r="U11" s="1">
        <v>0.2295403</v>
      </c>
      <c r="V11" s="1">
        <v>0.187637</v>
      </c>
      <c r="W11" s="1">
        <v>0.14590939999999999</v>
      </c>
      <c r="X11" s="1">
        <v>0.1184505</v>
      </c>
      <c r="Y11" s="1">
        <v>0.1010867</v>
      </c>
      <c r="Z11" s="1">
        <v>8.3256880000000005E-2</v>
      </c>
      <c r="AA11" s="1">
        <v>6.2594179999999999E-2</v>
      </c>
      <c r="AB11" s="1">
        <v>4.0596029999999998E-2</v>
      </c>
      <c r="AC11" s="1">
        <v>2.2124419999999999E-2</v>
      </c>
      <c r="AD11" s="1">
        <v>7.9412830000000004E-3</v>
      </c>
      <c r="AE11" s="1">
        <v>8.1887069999999999E-3</v>
      </c>
    </row>
    <row r="12" spans="1:31">
      <c r="A12" s="4" t="s">
        <v>1</v>
      </c>
      <c r="B12" s="1">
        <v>1.9503179999999999E-3</v>
      </c>
      <c r="C12" s="1">
        <v>2.7556640000000001E-3</v>
      </c>
      <c r="D12" s="1">
        <v>3.1632650000000002E-3</v>
      </c>
      <c r="E12" s="1">
        <v>1.041986E-2</v>
      </c>
      <c r="F12" s="1">
        <v>3.6397100000000002E-2</v>
      </c>
      <c r="G12" s="1">
        <v>9.9478049999999998E-2</v>
      </c>
      <c r="H12" s="1">
        <v>0.1683219</v>
      </c>
      <c r="I12" s="1">
        <v>0.17886759999999999</v>
      </c>
      <c r="J12" s="1">
        <v>0.16876469999999999</v>
      </c>
      <c r="K12" s="1">
        <v>0.15833929999999999</v>
      </c>
      <c r="L12" s="1">
        <v>0.1545764</v>
      </c>
      <c r="M12" s="1">
        <v>0.14337140000000001</v>
      </c>
      <c r="N12" s="1">
        <v>0.1064269</v>
      </c>
      <c r="O12" s="1">
        <v>7.8936439999999997E-2</v>
      </c>
      <c r="P12" s="1">
        <v>4.4927380000000003E-2</v>
      </c>
      <c r="Q12" s="1">
        <v>3.3333330000000001E-2</v>
      </c>
      <c r="R12" s="1">
        <v>2.3455739999999999E-2</v>
      </c>
      <c r="S12" s="1">
        <v>1.5401069999999999E-2</v>
      </c>
      <c r="T12" s="1">
        <v>1.163668E-2</v>
      </c>
      <c r="U12" s="1">
        <v>1.3476800000000001E-2</v>
      </c>
      <c r="V12" s="1">
        <v>2.0824200000000001E-2</v>
      </c>
      <c r="W12" s="1">
        <v>2.6569249999999999E-2</v>
      </c>
      <c r="X12" s="1">
        <v>2.295119E-2</v>
      </c>
      <c r="Y12" s="1">
        <v>1.607426E-2</v>
      </c>
      <c r="Z12" s="1">
        <v>8.9449539999999998E-3</v>
      </c>
      <c r="AA12" s="1">
        <v>7.1867390000000001E-3</v>
      </c>
      <c r="AB12" s="1">
        <v>4.5758539999999999E-3</v>
      </c>
      <c r="AC12" s="1">
        <v>1.427382E-3</v>
      </c>
      <c r="AD12" s="1">
        <v>1.082902E-3</v>
      </c>
      <c r="AE12" s="1">
        <v>9.7775599999999998E-4</v>
      </c>
    </row>
    <row r="13" spans="1:31">
      <c r="A13" s="4" t="s">
        <v>2</v>
      </c>
      <c r="B13" s="1">
        <v>7.185383E-4</v>
      </c>
      <c r="C13" s="1">
        <v>7.1443150000000003E-4</v>
      </c>
      <c r="D13" s="1">
        <v>6.1224490000000005E-4</v>
      </c>
      <c r="E13" s="1">
        <v>2.2474209999999999E-3</v>
      </c>
      <c r="F13" s="1">
        <v>6.645537E-3</v>
      </c>
      <c r="G13" s="1">
        <v>1.6067959999999999E-2</v>
      </c>
      <c r="H13" s="1">
        <v>1.6381690000000001E-2</v>
      </c>
      <c r="I13" s="1">
        <v>1.5562609999999999E-2</v>
      </c>
      <c r="J13" s="1">
        <v>9.5179610000000001E-3</v>
      </c>
      <c r="K13" s="1">
        <v>9.4776970000000002E-3</v>
      </c>
      <c r="L13" s="1">
        <v>1.042204E-2</v>
      </c>
      <c r="M13" s="1">
        <v>7.9193660000000006E-3</v>
      </c>
      <c r="N13" s="1">
        <v>4.6497209999999999E-3</v>
      </c>
      <c r="O13" s="1">
        <v>3.3236390000000002E-3</v>
      </c>
      <c r="P13" s="1">
        <v>2.29861E-3</v>
      </c>
      <c r="Q13" s="1">
        <v>7.3606729999999997E-4</v>
      </c>
      <c r="R13" s="1">
        <v>5.3067290000000003E-4</v>
      </c>
      <c r="S13" s="1">
        <v>1.0695189999999999E-4</v>
      </c>
      <c r="T13" s="1">
        <v>3.2324099999999999E-4</v>
      </c>
      <c r="U13" s="1">
        <v>1.086838E-4</v>
      </c>
      <c r="V13" s="1">
        <v>1.096011E-3</v>
      </c>
      <c r="W13" s="1">
        <v>1.3284620000000001E-3</v>
      </c>
      <c r="X13" s="1">
        <v>5.5978500000000004E-4</v>
      </c>
      <c r="Y13" s="1">
        <v>3.3959700000000002E-4</v>
      </c>
      <c r="Z13" s="1">
        <v>1.146789E-4</v>
      </c>
      <c r="AA13" s="1">
        <v>0</v>
      </c>
      <c r="AB13" s="1">
        <v>0</v>
      </c>
      <c r="AC13" s="1">
        <v>1.1894849999999999E-4</v>
      </c>
      <c r="AD13" s="1">
        <v>1.203225E-4</v>
      </c>
      <c r="AE13" s="1">
        <v>0</v>
      </c>
    </row>
    <row r="14" spans="1:31">
      <c r="A14" s="4" t="s">
        <v>3</v>
      </c>
      <c r="B14" s="1">
        <v>5.1324159999999999E-4</v>
      </c>
      <c r="C14" s="1">
        <v>7.1443150000000003E-4</v>
      </c>
      <c r="D14" s="1">
        <v>2.0408159999999999E-4</v>
      </c>
      <c r="E14" s="1">
        <v>5.1077740000000005E-4</v>
      </c>
      <c r="F14" s="1">
        <v>1.3291069999999999E-3</v>
      </c>
      <c r="G14" s="1">
        <v>1.6374989999999999E-3</v>
      </c>
      <c r="H14" s="1">
        <v>1.433398E-3</v>
      </c>
      <c r="I14" s="1">
        <v>1.331013E-3</v>
      </c>
      <c r="J14" s="1">
        <v>2.8656229999999999E-3</v>
      </c>
      <c r="K14" s="1">
        <v>4.7388480000000004E-3</v>
      </c>
      <c r="L14" s="1">
        <v>4.8498609999999996E-3</v>
      </c>
      <c r="M14" s="1">
        <v>5.1424460000000002E-3</v>
      </c>
      <c r="N14" s="1">
        <v>5.3730109999999996E-3</v>
      </c>
      <c r="O14" s="1">
        <v>6.439551E-3</v>
      </c>
      <c r="P14" s="1">
        <v>5.328597E-3</v>
      </c>
      <c r="Q14" s="1">
        <v>3.049422E-3</v>
      </c>
      <c r="R14" s="1">
        <v>3.1840369999999998E-3</v>
      </c>
      <c r="S14" s="1">
        <v>1.604278E-3</v>
      </c>
      <c r="T14" s="1">
        <v>1.0774700000000001E-3</v>
      </c>
      <c r="U14" s="1">
        <v>1.0868379999999999E-3</v>
      </c>
      <c r="V14" s="1">
        <v>2.5208240000000001E-3</v>
      </c>
      <c r="W14" s="1">
        <v>3.321156E-3</v>
      </c>
      <c r="X14" s="1">
        <v>4.5902369999999996E-3</v>
      </c>
      <c r="Y14" s="1">
        <v>2.6035770000000001E-3</v>
      </c>
      <c r="Z14" s="1">
        <v>1.490826E-3</v>
      </c>
      <c r="AA14" s="1">
        <v>1.390982E-3</v>
      </c>
      <c r="AB14" s="1">
        <v>8.213071E-4</v>
      </c>
      <c r="AC14" s="1">
        <v>2.3789699999999999E-4</v>
      </c>
      <c r="AD14" s="1">
        <v>0</v>
      </c>
      <c r="AE14" s="1">
        <v>1.222195E-4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1.3344279999999999E-3</v>
      </c>
      <c r="C16" s="1">
        <v>2.4494790000000001E-3</v>
      </c>
      <c r="D16" s="1">
        <v>2.9591840000000001E-3</v>
      </c>
      <c r="E16" s="1">
        <v>6.8444170000000002E-3</v>
      </c>
      <c r="F16" s="1">
        <v>1.0019429999999999E-2</v>
      </c>
      <c r="G16" s="1">
        <v>2.0775769999999999E-2</v>
      </c>
      <c r="H16" s="1">
        <v>4.9657010000000001E-2</v>
      </c>
      <c r="I16" s="1">
        <v>0.122146</v>
      </c>
      <c r="J16" s="1">
        <v>0.18759590000000001</v>
      </c>
      <c r="K16" s="1">
        <v>0.26753890000000002</v>
      </c>
      <c r="L16" s="1">
        <v>0.34062530000000002</v>
      </c>
      <c r="M16" s="1">
        <v>0.41520109999999999</v>
      </c>
      <c r="N16" s="1">
        <v>0.48233110000000001</v>
      </c>
      <c r="O16" s="1">
        <v>0.53448280000000004</v>
      </c>
      <c r="P16" s="1">
        <v>0.58019019999999999</v>
      </c>
      <c r="Q16" s="1">
        <v>0.62103050000000004</v>
      </c>
      <c r="R16" s="1">
        <v>0.65750370000000002</v>
      </c>
      <c r="S16" s="1">
        <v>0.68759360000000003</v>
      </c>
      <c r="T16" s="1">
        <v>0.71975</v>
      </c>
      <c r="U16" s="1">
        <v>0.75187479999999995</v>
      </c>
      <c r="V16" s="1">
        <v>0.78397629999999996</v>
      </c>
      <c r="W16" s="1">
        <v>0.81611869999999997</v>
      </c>
      <c r="X16" s="1">
        <v>0.84986569999999995</v>
      </c>
      <c r="Y16" s="1">
        <v>0.87887709999999997</v>
      </c>
      <c r="Z16" s="1">
        <v>0.9058486</v>
      </c>
      <c r="AA16" s="1">
        <v>0.92755299999999996</v>
      </c>
      <c r="AB16" s="1">
        <v>0.95377210000000001</v>
      </c>
      <c r="AC16" s="1">
        <v>0.97597239999999996</v>
      </c>
      <c r="AD16" s="1">
        <v>0.99061480000000002</v>
      </c>
      <c r="AE16" s="1">
        <v>0.99071129999999996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7.3906789000000011E-3</v>
      </c>
      <c r="C18" s="1">
        <f t="shared" ref="C18:AE18" si="0">SUM(C11:C17)</f>
        <v>9.7979169999999997E-3</v>
      </c>
      <c r="D18" s="1">
        <f t="shared" si="0"/>
        <v>1.2448979499999999E-2</v>
      </c>
      <c r="E18" s="1">
        <f t="shared" si="0"/>
        <v>3.4017775399999998E-2</v>
      </c>
      <c r="F18" s="1">
        <f t="shared" si="0"/>
        <v>8.7721103999999994E-2</v>
      </c>
      <c r="G18" s="1">
        <f t="shared" si="0"/>
        <v>0.19742094899999998</v>
      </c>
      <c r="H18" s="1">
        <f t="shared" si="0"/>
        <v>0.36029489799999997</v>
      </c>
      <c r="I18" s="1">
        <f t="shared" si="0"/>
        <v>0.53240502299999992</v>
      </c>
      <c r="J18" s="1">
        <f t="shared" si="0"/>
        <v>0.65602288399999997</v>
      </c>
      <c r="K18" s="1">
        <f t="shared" si="0"/>
        <v>0.76779644499999999</v>
      </c>
      <c r="L18" s="1">
        <f t="shared" si="0"/>
        <v>0.84315340100000002</v>
      </c>
      <c r="M18" s="1">
        <f t="shared" si="0"/>
        <v>0.90311641200000004</v>
      </c>
      <c r="N18" s="1">
        <f t="shared" si="0"/>
        <v>0.92953093200000003</v>
      </c>
      <c r="O18" s="1">
        <f t="shared" si="0"/>
        <v>0.94651023000000001</v>
      </c>
      <c r="P18" s="1">
        <f t="shared" si="0"/>
        <v>0.965625387</v>
      </c>
      <c r="Q18" s="1">
        <f t="shared" si="0"/>
        <v>0.9819138193000001</v>
      </c>
      <c r="R18" s="1">
        <f t="shared" si="0"/>
        <v>0.99066014989999995</v>
      </c>
      <c r="S18" s="1">
        <f t="shared" si="0"/>
        <v>0.99475939990000006</v>
      </c>
      <c r="T18" s="1">
        <f t="shared" si="0"/>
        <v>0.99547459100000002</v>
      </c>
      <c r="U18" s="1">
        <f t="shared" si="0"/>
        <v>0.99608742179999998</v>
      </c>
      <c r="V18" s="1">
        <f t="shared" si="0"/>
        <v>0.99605433499999996</v>
      </c>
      <c r="W18" s="1">
        <f t="shared" si="0"/>
        <v>0.99324696800000001</v>
      </c>
      <c r="X18" s="1">
        <f t="shared" si="0"/>
        <v>0.996417412</v>
      </c>
      <c r="Y18" s="1">
        <f t="shared" si="0"/>
        <v>0.99898123399999994</v>
      </c>
      <c r="Z18" s="1">
        <f t="shared" si="0"/>
        <v>0.99965593890000004</v>
      </c>
      <c r="AA18" s="1">
        <f t="shared" si="0"/>
        <v>0.998724901</v>
      </c>
      <c r="AB18" s="1">
        <f t="shared" si="0"/>
        <v>0.99976529110000001</v>
      </c>
      <c r="AC18" s="1">
        <f t="shared" si="0"/>
        <v>0.99988104749999995</v>
      </c>
      <c r="AD18" s="1">
        <f t="shared" si="0"/>
        <v>0.99975930749999997</v>
      </c>
      <c r="AE18" s="1">
        <f t="shared" si="0"/>
        <v>0.9999999825</v>
      </c>
    </row>
    <row r="19" spans="1:31">
      <c r="A19" s="3" t="s">
        <v>17</v>
      </c>
      <c r="B19" s="1">
        <f>SUM(B12:B13)</f>
        <v>2.6688562999999999E-3</v>
      </c>
      <c r="C19" s="1">
        <f t="shared" ref="C19:AE19" si="1">SUM(C12:C13)</f>
        <v>3.4700955E-3</v>
      </c>
      <c r="D19" s="1">
        <f t="shared" si="1"/>
        <v>3.7755099000000001E-3</v>
      </c>
      <c r="E19" s="1">
        <f t="shared" si="1"/>
        <v>1.2667280999999999E-2</v>
      </c>
      <c r="F19" s="1">
        <f t="shared" si="1"/>
        <v>4.3042637000000002E-2</v>
      </c>
      <c r="G19" s="1">
        <f t="shared" si="1"/>
        <v>0.11554601</v>
      </c>
      <c r="H19" s="1">
        <f t="shared" si="1"/>
        <v>0.18470359</v>
      </c>
      <c r="I19" s="1">
        <f t="shared" si="1"/>
        <v>0.19443020999999999</v>
      </c>
      <c r="J19" s="1">
        <f t="shared" si="1"/>
        <v>0.17828266099999998</v>
      </c>
      <c r="K19" s="1">
        <f t="shared" si="1"/>
        <v>0.167816997</v>
      </c>
      <c r="L19" s="1">
        <f t="shared" si="1"/>
        <v>0.16499844</v>
      </c>
      <c r="M19" s="1">
        <f t="shared" si="1"/>
        <v>0.15129076600000002</v>
      </c>
      <c r="N19" s="1">
        <f t="shared" si="1"/>
        <v>0.111076621</v>
      </c>
      <c r="O19" s="1">
        <f t="shared" si="1"/>
        <v>8.2260079E-2</v>
      </c>
      <c r="P19" s="1">
        <f t="shared" si="1"/>
        <v>4.7225990000000002E-2</v>
      </c>
      <c r="Q19" s="1">
        <f t="shared" si="1"/>
        <v>3.4069397299999998E-2</v>
      </c>
      <c r="R19" s="1">
        <f t="shared" si="1"/>
        <v>2.39864129E-2</v>
      </c>
      <c r="S19" s="1">
        <f t="shared" si="1"/>
        <v>1.55080219E-2</v>
      </c>
      <c r="T19" s="1">
        <f t="shared" si="1"/>
        <v>1.1959921E-2</v>
      </c>
      <c r="U19" s="1">
        <f t="shared" si="1"/>
        <v>1.3585483800000001E-2</v>
      </c>
      <c r="V19" s="1">
        <f t="shared" si="1"/>
        <v>2.1920211000000002E-2</v>
      </c>
      <c r="W19" s="1">
        <f t="shared" si="1"/>
        <v>2.7897711999999998E-2</v>
      </c>
      <c r="X19" s="1">
        <f t="shared" si="1"/>
        <v>2.3510975E-2</v>
      </c>
      <c r="Y19" s="1">
        <f t="shared" si="1"/>
        <v>1.6413857E-2</v>
      </c>
      <c r="Z19" s="1">
        <f t="shared" si="1"/>
        <v>9.0596328999999996E-3</v>
      </c>
      <c r="AA19" s="1">
        <f t="shared" si="1"/>
        <v>7.1867390000000001E-3</v>
      </c>
      <c r="AB19" s="1">
        <f t="shared" si="1"/>
        <v>4.5758539999999999E-3</v>
      </c>
      <c r="AC19" s="1">
        <f t="shared" si="1"/>
        <v>1.5463305E-3</v>
      </c>
      <c r="AD19" s="1">
        <f t="shared" si="1"/>
        <v>1.2032244999999999E-3</v>
      </c>
      <c r="AE19" s="1">
        <f t="shared" si="1"/>
        <v>9.7775599999999998E-4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2">C26*1000/60</f>
        <v>750</v>
      </c>
      <c r="D27" s="7">
        <f t="shared" si="2"/>
        <v>750</v>
      </c>
      <c r="E27" s="7">
        <f t="shared" si="2"/>
        <v>750</v>
      </c>
      <c r="F27" s="7">
        <f t="shared" si="2"/>
        <v>750</v>
      </c>
      <c r="G27" s="7">
        <f t="shared" si="2"/>
        <v>750</v>
      </c>
      <c r="H27" s="7">
        <f t="shared" si="2"/>
        <v>750</v>
      </c>
      <c r="I27" s="7">
        <f t="shared" si="2"/>
        <v>750</v>
      </c>
      <c r="J27" s="7">
        <f t="shared" si="2"/>
        <v>750</v>
      </c>
      <c r="K27" s="7">
        <f t="shared" si="2"/>
        <v>750</v>
      </c>
      <c r="L27" s="7">
        <f t="shared" si="2"/>
        <v>750</v>
      </c>
      <c r="M27" s="7">
        <f t="shared" si="2"/>
        <v>750</v>
      </c>
      <c r="N27" s="7">
        <f t="shared" si="2"/>
        <v>750</v>
      </c>
      <c r="O27" s="7">
        <f t="shared" si="2"/>
        <v>750</v>
      </c>
      <c r="P27" s="7">
        <f t="shared" si="2"/>
        <v>750</v>
      </c>
      <c r="Q27" s="7">
        <f t="shared" si="2"/>
        <v>750</v>
      </c>
      <c r="R27" s="7">
        <f t="shared" si="2"/>
        <v>750</v>
      </c>
      <c r="S27" s="7">
        <f t="shared" si="2"/>
        <v>750</v>
      </c>
      <c r="T27" s="7">
        <f t="shared" si="2"/>
        <v>750</v>
      </c>
      <c r="U27" s="7">
        <f t="shared" si="2"/>
        <v>750</v>
      </c>
      <c r="V27" s="7">
        <f t="shared" si="2"/>
        <v>750</v>
      </c>
      <c r="W27" s="7">
        <f t="shared" si="2"/>
        <v>750</v>
      </c>
      <c r="X27" s="7">
        <f t="shared" si="2"/>
        <v>750</v>
      </c>
      <c r="Y27" s="7">
        <f t="shared" si="2"/>
        <v>750</v>
      </c>
      <c r="Z27" s="7">
        <f t="shared" si="2"/>
        <v>750</v>
      </c>
      <c r="AA27" s="7">
        <f t="shared" si="2"/>
        <v>750</v>
      </c>
      <c r="AB27" s="7">
        <f t="shared" si="2"/>
        <v>750</v>
      </c>
      <c r="AC27" s="7">
        <f t="shared" si="2"/>
        <v>750</v>
      </c>
      <c r="AD27" s="7">
        <f t="shared" si="2"/>
        <v>750</v>
      </c>
      <c r="AE27" s="7">
        <f t="shared" si="2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3">$C40*C25^2*C27</f>
        <v>3000000</v>
      </c>
      <c r="D28" s="7">
        <f t="shared" si="3"/>
        <v>6750000</v>
      </c>
      <c r="E28" s="7">
        <f t="shared" si="3"/>
        <v>12000000</v>
      </c>
      <c r="F28" s="7">
        <f t="shared" si="3"/>
        <v>18750000</v>
      </c>
      <c r="G28" s="7">
        <f t="shared" si="3"/>
        <v>27000000</v>
      </c>
      <c r="H28" s="7">
        <f t="shared" si="3"/>
        <v>36750000</v>
      </c>
      <c r="I28" s="7">
        <f t="shared" si="3"/>
        <v>48000000</v>
      </c>
      <c r="J28" s="7">
        <f t="shared" si="3"/>
        <v>60750000</v>
      </c>
      <c r="K28" s="7">
        <f t="shared" si="3"/>
        <v>75000000</v>
      </c>
      <c r="L28" s="7">
        <f>$C40*L25^2*L27</f>
        <v>90750000</v>
      </c>
      <c r="M28" s="7">
        <f t="shared" ref="M28:AE28" si="4">$C40*M25^2*M27</f>
        <v>108000000</v>
      </c>
      <c r="N28" s="7">
        <f t="shared" si="4"/>
        <v>126750000</v>
      </c>
      <c r="O28" s="7">
        <f t="shared" si="4"/>
        <v>147000000</v>
      </c>
      <c r="P28" s="7">
        <f t="shared" si="4"/>
        <v>168750000</v>
      </c>
      <c r="Q28" s="7">
        <f t="shared" si="4"/>
        <v>192000000</v>
      </c>
      <c r="R28" s="7">
        <f t="shared" si="4"/>
        <v>216750000</v>
      </c>
      <c r="S28" s="7">
        <f t="shared" si="4"/>
        <v>243000000</v>
      </c>
      <c r="T28" s="7">
        <f t="shared" si="4"/>
        <v>270750000</v>
      </c>
      <c r="U28" s="7">
        <f t="shared" si="4"/>
        <v>300000000</v>
      </c>
      <c r="V28" s="7">
        <f t="shared" si="4"/>
        <v>330750000</v>
      </c>
      <c r="W28" s="7">
        <f t="shared" si="4"/>
        <v>363000000</v>
      </c>
      <c r="X28" s="7">
        <f t="shared" si="4"/>
        <v>396750000</v>
      </c>
      <c r="Y28" s="7">
        <f t="shared" si="4"/>
        <v>432000000</v>
      </c>
      <c r="Z28" s="7">
        <f t="shared" si="4"/>
        <v>468750000</v>
      </c>
      <c r="AA28" s="7">
        <f t="shared" si="4"/>
        <v>507000000</v>
      </c>
      <c r="AB28" s="7">
        <f t="shared" si="4"/>
        <v>546750000</v>
      </c>
      <c r="AC28" s="7">
        <f t="shared" si="4"/>
        <v>588000000</v>
      </c>
      <c r="AD28" s="7">
        <f t="shared" si="4"/>
        <v>630750000</v>
      </c>
      <c r="AE28" s="7">
        <f t="shared" si="4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5">$C41*C25^2*C26</f>
        <v>180</v>
      </c>
      <c r="D29" s="7">
        <f t="shared" si="5"/>
        <v>405</v>
      </c>
      <c r="E29" s="7">
        <f t="shared" si="5"/>
        <v>720</v>
      </c>
      <c r="F29" s="7">
        <f t="shared" si="5"/>
        <v>1125</v>
      </c>
      <c r="G29" s="7">
        <f t="shared" si="5"/>
        <v>1620</v>
      </c>
      <c r="H29" s="7">
        <f t="shared" si="5"/>
        <v>2205</v>
      </c>
      <c r="I29" s="7">
        <f t="shared" si="5"/>
        <v>2880</v>
      </c>
      <c r="J29" s="7">
        <f t="shared" si="5"/>
        <v>3645</v>
      </c>
      <c r="K29" s="7">
        <f t="shared" si="5"/>
        <v>4500</v>
      </c>
      <c r="L29" s="7">
        <f t="shared" si="5"/>
        <v>5445</v>
      </c>
      <c r="M29" s="7">
        <f t="shared" si="5"/>
        <v>6480</v>
      </c>
      <c r="N29" s="7">
        <f t="shared" si="5"/>
        <v>7605</v>
      </c>
      <c r="O29" s="7">
        <f t="shared" si="5"/>
        <v>8820</v>
      </c>
      <c r="P29" s="7">
        <f t="shared" si="5"/>
        <v>10125</v>
      </c>
      <c r="Q29" s="7">
        <f t="shared" si="5"/>
        <v>11520</v>
      </c>
      <c r="R29" s="7">
        <f t="shared" si="5"/>
        <v>13005</v>
      </c>
      <c r="S29" s="7">
        <f t="shared" si="5"/>
        <v>14580</v>
      </c>
      <c r="T29" s="7">
        <f t="shared" si="5"/>
        <v>16245</v>
      </c>
      <c r="U29" s="7">
        <f t="shared" si="5"/>
        <v>18000</v>
      </c>
      <c r="V29" s="7">
        <f t="shared" si="5"/>
        <v>19845</v>
      </c>
      <c r="W29" s="7">
        <f t="shared" si="5"/>
        <v>21780</v>
      </c>
      <c r="X29" s="7">
        <f t="shared" si="5"/>
        <v>23805</v>
      </c>
      <c r="Y29" s="7">
        <f t="shared" si="5"/>
        <v>25920</v>
      </c>
      <c r="Z29" s="7">
        <f t="shared" si="5"/>
        <v>28125</v>
      </c>
      <c r="AA29" s="7">
        <f t="shared" si="5"/>
        <v>30420</v>
      </c>
      <c r="AB29" s="7">
        <f t="shared" si="5"/>
        <v>32805</v>
      </c>
      <c r="AC29" s="7">
        <f t="shared" si="5"/>
        <v>35280</v>
      </c>
      <c r="AD29" s="7">
        <f t="shared" si="5"/>
        <v>37845</v>
      </c>
      <c r="AE29" s="7">
        <f t="shared" si="5"/>
        <v>40500</v>
      </c>
    </row>
    <row r="30" spans="1:31">
      <c r="A30" s="7" t="s">
        <v>10</v>
      </c>
      <c r="B30" s="3">
        <f t="shared" ref="B30:AE30" si="6">$C40*B25^2*ABS($C57)</f>
        <v>43080.897026660787</v>
      </c>
      <c r="C30" s="3">
        <f t="shared" si="6"/>
        <v>172323.58810664315</v>
      </c>
      <c r="D30" s="3">
        <f t="shared" si="6"/>
        <v>387728.07323994709</v>
      </c>
      <c r="E30" s="3">
        <f t="shared" si="6"/>
        <v>689294.35242657259</v>
      </c>
      <c r="F30" s="3">
        <f t="shared" si="6"/>
        <v>1077022.4256665197</v>
      </c>
      <c r="G30" s="3">
        <f t="shared" si="6"/>
        <v>1550912.2929597883</v>
      </c>
      <c r="H30" s="3">
        <f t="shared" si="6"/>
        <v>2110963.9543063785</v>
      </c>
      <c r="I30" s="3">
        <f t="shared" si="6"/>
        <v>2757177.4097062903</v>
      </c>
      <c r="J30" s="3">
        <f t="shared" si="6"/>
        <v>3489552.6591595234</v>
      </c>
      <c r="K30" s="3">
        <f t="shared" si="6"/>
        <v>4308089.7026660787</v>
      </c>
      <c r="L30" s="3">
        <f t="shared" si="6"/>
        <v>5212788.5402259547</v>
      </c>
      <c r="M30" s="3">
        <f t="shared" si="6"/>
        <v>6203649.1718391534</v>
      </c>
      <c r="N30" s="3">
        <f t="shared" si="6"/>
        <v>7280671.5975056728</v>
      </c>
      <c r="O30" s="3">
        <f t="shared" si="6"/>
        <v>8443855.817225514</v>
      </c>
      <c r="P30" s="3">
        <f t="shared" si="6"/>
        <v>9693201.8309986759</v>
      </c>
      <c r="Q30" s="3">
        <f t="shared" si="6"/>
        <v>11028709.638825161</v>
      </c>
      <c r="R30" s="3">
        <f t="shared" si="6"/>
        <v>12450379.240704967</v>
      </c>
      <c r="S30" s="3">
        <f t="shared" si="6"/>
        <v>13958210.636638094</v>
      </c>
      <c r="T30" s="3">
        <f t="shared" si="6"/>
        <v>15552203.826624544</v>
      </c>
      <c r="U30" s="3">
        <f t="shared" si="6"/>
        <v>17232358.810664315</v>
      </c>
      <c r="V30" s="3">
        <f t="shared" si="6"/>
        <v>18998675.588757407</v>
      </c>
      <c r="W30" s="3">
        <f t="shared" si="6"/>
        <v>20851154.160903819</v>
      </c>
      <c r="X30" s="3">
        <f t="shared" si="6"/>
        <v>22789794.527103554</v>
      </c>
      <c r="Y30" s="3">
        <f t="shared" si="6"/>
        <v>24814596.687356614</v>
      </c>
      <c r="Z30" s="3">
        <f t="shared" si="6"/>
        <v>26925560.641662993</v>
      </c>
      <c r="AA30" s="3">
        <f t="shared" si="6"/>
        <v>29122686.390022691</v>
      </c>
      <c r="AB30" s="3">
        <f t="shared" si="6"/>
        <v>31405973.932435714</v>
      </c>
      <c r="AC30" s="3">
        <f t="shared" si="6"/>
        <v>33775423.268902056</v>
      </c>
      <c r="AD30" s="3">
        <f t="shared" si="6"/>
        <v>36231034.399421722</v>
      </c>
      <c r="AE30" s="3">
        <f t="shared" si="6"/>
        <v>38772807.323994704</v>
      </c>
    </row>
    <row r="31" spans="1:31">
      <c r="A31" s="7" t="s">
        <v>10</v>
      </c>
      <c r="B31" s="3">
        <f>$C40*B25^2*ABS($C59)</f>
        <v>34840.277026660784</v>
      </c>
      <c r="C31" s="3">
        <f t="shared" ref="C31:AE31" si="7">$C40*C25^2*ABS($C59)</f>
        <v>139361.10810664314</v>
      </c>
      <c r="D31" s="3">
        <f t="shared" si="7"/>
        <v>313562.49323994707</v>
      </c>
      <c r="E31" s="3">
        <f t="shared" si="7"/>
        <v>557444.43242657254</v>
      </c>
      <c r="F31" s="3">
        <f t="shared" si="7"/>
        <v>871006.92566651967</v>
      </c>
      <c r="G31" s="3">
        <f t="shared" si="7"/>
        <v>1254249.9729597883</v>
      </c>
      <c r="H31" s="3">
        <f t="shared" si="7"/>
        <v>1707173.5743063786</v>
      </c>
      <c r="I31" s="3">
        <f t="shared" si="7"/>
        <v>2229777.7297062902</v>
      </c>
      <c r="J31" s="3">
        <f t="shared" si="7"/>
        <v>2822062.4391595237</v>
      </c>
      <c r="K31" s="3">
        <f t="shared" si="7"/>
        <v>3484027.7026660787</v>
      </c>
      <c r="L31" s="3">
        <f t="shared" si="7"/>
        <v>4215673.5202259552</v>
      </c>
      <c r="M31" s="3">
        <f t="shared" si="7"/>
        <v>5016999.8918391531</v>
      </c>
      <c r="N31" s="3">
        <f t="shared" si="7"/>
        <v>5888006.8175056726</v>
      </c>
      <c r="O31" s="3">
        <f t="shared" si="7"/>
        <v>6828694.2972255144</v>
      </c>
      <c r="P31" s="3">
        <f t="shared" si="7"/>
        <v>7839062.3309986768</v>
      </c>
      <c r="Q31" s="3">
        <f t="shared" si="7"/>
        <v>8919110.9188251607</v>
      </c>
      <c r="R31" s="3">
        <f t="shared" si="7"/>
        <v>10068840.060704967</v>
      </c>
      <c r="S31" s="3">
        <f t="shared" si="7"/>
        <v>11288249.756638095</v>
      </c>
      <c r="T31" s="3">
        <f t="shared" si="7"/>
        <v>12577340.006624544</v>
      </c>
      <c r="U31" s="3">
        <f t="shared" si="7"/>
        <v>13936110.810664315</v>
      </c>
      <c r="V31" s="3">
        <f t="shared" si="7"/>
        <v>15364562.168757407</v>
      </c>
      <c r="W31" s="3">
        <f t="shared" si="7"/>
        <v>16862694.080903821</v>
      </c>
      <c r="X31" s="3">
        <f t="shared" si="7"/>
        <v>18430506.547103554</v>
      </c>
      <c r="Y31" s="3">
        <f t="shared" si="7"/>
        <v>20067999.567356613</v>
      </c>
      <c r="Z31" s="3">
        <f t="shared" si="7"/>
        <v>21775173.141662993</v>
      </c>
      <c r="AA31" s="3">
        <f t="shared" si="7"/>
        <v>23552027.27002269</v>
      </c>
      <c r="AB31" s="3">
        <f t="shared" si="7"/>
        <v>25398561.952435713</v>
      </c>
      <c r="AC31" s="3">
        <f t="shared" si="7"/>
        <v>27314777.188902058</v>
      </c>
      <c r="AD31" s="3">
        <f t="shared" si="7"/>
        <v>29300672.97942172</v>
      </c>
      <c r="AE31" s="3">
        <f t="shared" si="7"/>
        <v>31356249.323994707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5.7900482011876493E-4</v>
      </c>
      <c r="C33" s="4">
        <f t="shared" ref="C33:AE33" si="9">($C$40*$B$39*C32^2)*C46/(18*$C$42*$C$54)</f>
        <v>2.1487437357831387E-3</v>
      </c>
      <c r="D33" s="4">
        <f t="shared" si="9"/>
        <v>4.7092167469931232E-3</v>
      </c>
      <c r="E33" s="4">
        <f t="shared" si="9"/>
        <v>8.2604238537487152E-3</v>
      </c>
      <c r="F33" s="4">
        <f t="shared" si="9"/>
        <v>1.2802365056049918E-2</v>
      </c>
      <c r="G33" s="4">
        <f t="shared" si="9"/>
        <v>1.8335040353896732E-2</v>
      </c>
      <c r="H33" s="4">
        <f t="shared" si="9"/>
        <v>2.4858449747289145E-2</v>
      </c>
      <c r="I33" s="4">
        <f t="shared" si="9"/>
        <v>3.2372593236227175E-2</v>
      </c>
      <c r="J33" s="4">
        <f t="shared" si="9"/>
        <v>4.0877470820710811E-2</v>
      </c>
      <c r="K33" s="4">
        <f t="shared" si="9"/>
        <v>5.037308250074006E-2</v>
      </c>
      <c r="L33" s="4">
        <f t="shared" si="9"/>
        <v>6.0859428276314916E-2</v>
      </c>
      <c r="M33" s="4">
        <f t="shared" si="9"/>
        <v>7.2336508147435405E-2</v>
      </c>
      <c r="N33" s="4">
        <f t="shared" si="9"/>
        <v>8.4804322114101452E-2</v>
      </c>
      <c r="O33" s="4">
        <f t="shared" si="9"/>
        <v>9.8262870176313133E-2</v>
      </c>
      <c r="P33" s="4">
        <f t="shared" si="9"/>
        <v>0.11271215233407043</v>
      </c>
      <c r="Q33" s="4">
        <f t="shared" si="9"/>
        <v>0.12815216858737333</v>
      </c>
      <c r="R33" s="4">
        <f t="shared" si="9"/>
        <v>0.14458291893622183</v>
      </c>
      <c r="S33" s="4">
        <f t="shared" si="9"/>
        <v>0.16200440338061595</v>
      </c>
      <c r="T33" s="4">
        <f t="shared" si="9"/>
        <v>0.18041662192055571</v>
      </c>
      <c r="U33" s="4">
        <f t="shared" si="9"/>
        <v>0.1998195745560411</v>
      </c>
      <c r="V33" s="4">
        <f t="shared" si="9"/>
        <v>0.220213261287072</v>
      </c>
      <c r="W33" s="4">
        <f t="shared" si="9"/>
        <v>0.24159768211364852</v>
      </c>
      <c r="X33" s="4">
        <f t="shared" si="9"/>
        <v>0.26397283703577074</v>
      </c>
      <c r="Y33" s="4">
        <f t="shared" si="9"/>
        <v>0.28733872605343852</v>
      </c>
      <c r="Z33" s="4">
        <f t="shared" si="9"/>
        <v>0.31169534916665181</v>
      </c>
      <c r="AA33" s="4">
        <f t="shared" si="9"/>
        <v>0.33704270637541084</v>
      </c>
      <c r="AB33" s="4">
        <f t="shared" si="9"/>
        <v>0.36338079767971548</v>
      </c>
      <c r="AC33" s="4">
        <f t="shared" si="9"/>
        <v>0.39070962307956564</v>
      </c>
      <c r="AD33" s="4">
        <f t="shared" si="9"/>
        <v>0.41902918257496152</v>
      </c>
      <c r="AE33" s="4">
        <f t="shared" si="9"/>
        <v>0.44833947616590292</v>
      </c>
    </row>
    <row r="34" spans="1:31" ht="18">
      <c r="A34" s="3" t="s">
        <v>33</v>
      </c>
      <c r="B34" s="4">
        <f>(2*$C40*(B32)^2*B36*B46)/(9*$C42*$C44*($B35)^3)</f>
        <v>5.7870993607490515E-4</v>
      </c>
      <c r="C34" s="4">
        <f t="shared" ref="C34:AE34" si="10">(2*$C40*(C32)^2*C36*C46)/(9*$C42*$C44*($B35)^3)</f>
        <v>2.1476493921438302E-3</v>
      </c>
      <c r="D34" s="4">
        <f t="shared" si="10"/>
        <v>4.7068183682067765E-3</v>
      </c>
      <c r="E34" s="4">
        <f t="shared" si="10"/>
        <v>8.2562168642637407E-3</v>
      </c>
      <c r="F34" s="4">
        <f t="shared" si="10"/>
        <v>1.2795844880314728E-2</v>
      </c>
      <c r="G34" s="4">
        <f t="shared" si="10"/>
        <v>1.8325702416359734E-2</v>
      </c>
      <c r="H34" s="4">
        <f t="shared" si="10"/>
        <v>2.4845789472398756E-2</v>
      </c>
      <c r="I34" s="4">
        <f t="shared" si="10"/>
        <v>3.2356106048431796E-2</v>
      </c>
      <c r="J34" s="4">
        <f t="shared" si="10"/>
        <v>4.0856652144458869E-2</v>
      </c>
      <c r="K34" s="4">
        <f t="shared" si="10"/>
        <v>5.0347427760479957E-2</v>
      </c>
      <c r="L34" s="4">
        <f t="shared" si="10"/>
        <v>6.0828432896495054E-2</v>
      </c>
      <c r="M34" s="4">
        <f t="shared" si="10"/>
        <v>7.2299667552504193E-2</v>
      </c>
      <c r="N34" s="4">
        <f t="shared" si="10"/>
        <v>8.4761131728507327E-2</v>
      </c>
      <c r="O34" s="4">
        <f t="shared" si="10"/>
        <v>9.8212825424504477E-2</v>
      </c>
      <c r="P34" s="4">
        <f t="shared" si="10"/>
        <v>0.11265474864049566</v>
      </c>
      <c r="Q34" s="4">
        <f t="shared" si="10"/>
        <v>0.12808690137648088</v>
      </c>
      <c r="R34" s="4">
        <f t="shared" si="10"/>
        <v>0.1445092836324601</v>
      </c>
      <c r="S34" s="4">
        <f t="shared" si="10"/>
        <v>0.16192189540843335</v>
      </c>
      <c r="T34" s="4">
        <f t="shared" si="10"/>
        <v>0.18032473670440063</v>
      </c>
      <c r="U34" s="4">
        <f t="shared" si="10"/>
        <v>0.19971780752036195</v>
      </c>
      <c r="V34" s="4">
        <f t="shared" si="10"/>
        <v>0.2201011078563172</v>
      </c>
      <c r="W34" s="4">
        <f t="shared" si="10"/>
        <v>0.24147463771226652</v>
      </c>
      <c r="X34" s="4">
        <f t="shared" si="10"/>
        <v>0.26383839708820989</v>
      </c>
      <c r="Y34" s="4">
        <f t="shared" si="10"/>
        <v>0.28719238598414726</v>
      </c>
      <c r="Z34" s="4">
        <f t="shared" si="10"/>
        <v>0.31153660440007863</v>
      </c>
      <c r="AA34" s="4">
        <f t="shared" si="10"/>
        <v>0.33687105233600406</v>
      </c>
      <c r="AB34" s="4">
        <f t="shared" si="10"/>
        <v>0.36319572979192344</v>
      </c>
      <c r="AC34" s="4">
        <f t="shared" si="10"/>
        <v>0.39051063676783687</v>
      </c>
      <c r="AD34" s="4">
        <f t="shared" si="10"/>
        <v>0.41881577326374436</v>
      </c>
      <c r="AE34" s="4">
        <f t="shared" si="10"/>
        <v>0.4481111392796458</v>
      </c>
    </row>
    <row r="35" spans="1:31">
      <c r="A35" s="7" t="s">
        <v>102</v>
      </c>
      <c r="B35" s="6">
        <f>C54</f>
        <v>1.8040270273868786E-2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1">C27/1000000</f>
        <v>7.5000000000000002E-4</v>
      </c>
      <c r="D36" s="4">
        <f t="shared" si="11"/>
        <v>7.5000000000000002E-4</v>
      </c>
      <c r="E36" s="4">
        <f t="shared" si="11"/>
        <v>7.5000000000000002E-4</v>
      </c>
      <c r="F36" s="4">
        <f t="shared" si="11"/>
        <v>7.5000000000000002E-4</v>
      </c>
      <c r="G36" s="4">
        <f t="shared" si="11"/>
        <v>7.5000000000000002E-4</v>
      </c>
      <c r="H36" s="4">
        <f t="shared" si="11"/>
        <v>7.5000000000000002E-4</v>
      </c>
      <c r="I36" s="4">
        <f t="shared" si="11"/>
        <v>7.5000000000000002E-4</v>
      </c>
      <c r="J36" s="4">
        <f t="shared" si="11"/>
        <v>7.5000000000000002E-4</v>
      </c>
      <c r="K36" s="4">
        <f t="shared" si="11"/>
        <v>7.5000000000000002E-4</v>
      </c>
      <c r="L36" s="4">
        <f t="shared" si="11"/>
        <v>7.5000000000000002E-4</v>
      </c>
      <c r="M36" s="4">
        <f t="shared" si="11"/>
        <v>7.5000000000000002E-4</v>
      </c>
      <c r="N36" s="4">
        <f t="shared" si="11"/>
        <v>7.5000000000000002E-4</v>
      </c>
      <c r="O36" s="4">
        <f t="shared" si="11"/>
        <v>7.5000000000000002E-4</v>
      </c>
      <c r="P36" s="4">
        <f t="shared" si="11"/>
        <v>7.5000000000000002E-4</v>
      </c>
      <c r="Q36" s="4">
        <f t="shared" si="11"/>
        <v>7.5000000000000002E-4</v>
      </c>
      <c r="R36" s="4">
        <f t="shared" si="11"/>
        <v>7.5000000000000002E-4</v>
      </c>
      <c r="S36" s="4">
        <f t="shared" si="11"/>
        <v>7.5000000000000002E-4</v>
      </c>
      <c r="T36" s="4">
        <f t="shared" si="11"/>
        <v>7.5000000000000002E-4</v>
      </c>
      <c r="U36" s="4">
        <f t="shared" si="11"/>
        <v>7.5000000000000002E-4</v>
      </c>
      <c r="V36" s="4">
        <f t="shared" si="11"/>
        <v>7.5000000000000002E-4</v>
      </c>
      <c r="W36" s="4">
        <f t="shared" si="11"/>
        <v>7.5000000000000002E-4</v>
      </c>
      <c r="X36" s="4">
        <f t="shared" si="11"/>
        <v>7.5000000000000002E-4</v>
      </c>
      <c r="Y36" s="4">
        <f t="shared" si="11"/>
        <v>7.5000000000000002E-4</v>
      </c>
      <c r="Z36" s="4">
        <f t="shared" si="11"/>
        <v>7.5000000000000002E-4</v>
      </c>
      <c r="AA36" s="4">
        <f t="shared" si="11"/>
        <v>7.5000000000000002E-4</v>
      </c>
      <c r="AB36" s="4">
        <f t="shared" si="11"/>
        <v>7.5000000000000002E-4</v>
      </c>
      <c r="AC36" s="4">
        <f t="shared" si="11"/>
        <v>7.5000000000000002E-4</v>
      </c>
      <c r="AD36" s="4">
        <f t="shared" si="11"/>
        <v>7.5000000000000002E-4</v>
      </c>
      <c r="AE36" s="4">
        <f t="shared" si="11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2">C26/60</f>
        <v>0.75</v>
      </c>
      <c r="D37" s="4">
        <f t="shared" si="12"/>
        <v>0.75</v>
      </c>
      <c r="E37" s="4">
        <f t="shared" si="12"/>
        <v>0.75</v>
      </c>
      <c r="F37" s="4">
        <f t="shared" si="12"/>
        <v>0.75</v>
      </c>
      <c r="G37" s="4">
        <f t="shared" si="12"/>
        <v>0.75</v>
      </c>
      <c r="H37" s="4">
        <f t="shared" si="12"/>
        <v>0.75</v>
      </c>
      <c r="I37" s="4">
        <f t="shared" si="12"/>
        <v>0.75</v>
      </c>
      <c r="J37" s="4">
        <f t="shared" si="12"/>
        <v>0.75</v>
      </c>
      <c r="K37" s="4">
        <f t="shared" si="12"/>
        <v>0.75</v>
      </c>
      <c r="L37" s="4">
        <f t="shared" si="12"/>
        <v>0.75</v>
      </c>
      <c r="M37" s="4">
        <f t="shared" si="12"/>
        <v>0.75</v>
      </c>
      <c r="N37" s="4">
        <f t="shared" si="12"/>
        <v>0.75</v>
      </c>
      <c r="O37" s="4">
        <f t="shared" si="12"/>
        <v>0.75</v>
      </c>
      <c r="P37" s="4">
        <f t="shared" si="12"/>
        <v>0.75</v>
      </c>
      <c r="Q37" s="4">
        <f t="shared" si="12"/>
        <v>0.75</v>
      </c>
      <c r="R37" s="4">
        <f t="shared" si="12"/>
        <v>0.75</v>
      </c>
      <c r="S37" s="4">
        <f t="shared" si="12"/>
        <v>0.75</v>
      </c>
      <c r="T37" s="4">
        <f t="shared" si="12"/>
        <v>0.75</v>
      </c>
      <c r="U37" s="4">
        <f t="shared" si="12"/>
        <v>0.75</v>
      </c>
      <c r="V37" s="4">
        <f t="shared" si="12"/>
        <v>0.75</v>
      </c>
      <c r="W37" s="4">
        <f t="shared" si="12"/>
        <v>0.75</v>
      </c>
      <c r="X37" s="4">
        <f t="shared" si="12"/>
        <v>0.75</v>
      </c>
      <c r="Y37" s="4">
        <f t="shared" si="12"/>
        <v>0.75</v>
      </c>
      <c r="Z37" s="4">
        <f t="shared" si="12"/>
        <v>0.75</v>
      </c>
      <c r="AA37" s="4">
        <f t="shared" si="12"/>
        <v>0.75</v>
      </c>
      <c r="AB37" s="4">
        <f t="shared" si="12"/>
        <v>0.75</v>
      </c>
      <c r="AC37" s="4">
        <f t="shared" si="12"/>
        <v>0.75</v>
      </c>
      <c r="AD37" s="4">
        <f t="shared" si="12"/>
        <v>0.75</v>
      </c>
      <c r="AE37" s="4">
        <f t="shared" si="12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2.9356584576347711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 s="4">
        <v>212.55033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21255.032999999999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9.5861635000000006E-5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95861.635000000009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95.861635000000007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18.040270273868785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1.8040270273868786E-2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43.080897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 s="6">
        <v>-2.6660786000000001E-8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-43.080897026660786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34.840277</v>
      </c>
    </row>
    <row r="59" spans="1:31" s="4" customFormat="1">
      <c r="A59" s="2" t="s">
        <v>50</v>
      </c>
      <c r="C59" s="4">
        <f>C56-C58</f>
        <v>-34.840277026660786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155</v>
      </c>
      <c r="B61" s="4"/>
      <c r="C61" s="4">
        <v>313.856964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156</v>
      </c>
      <c r="B62" s="4"/>
      <c r="C62" s="4">
        <v>278.294647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157</v>
      </c>
      <c r="B63" s="4"/>
      <c r="C63" s="4">
        <v>226.443726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79</v>
      </c>
      <c r="B64" s="4"/>
      <c r="C64" s="4">
        <v>190.06561300000001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80</v>
      </c>
      <c r="B65" s="4"/>
      <c r="C65" s="4">
        <v>172.92858899999999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81</v>
      </c>
      <c r="B66" s="4"/>
      <c r="C66" s="4">
        <v>188.70330799999999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82</v>
      </c>
      <c r="B67" s="4"/>
      <c r="C67" s="4">
        <v>195.99163799999999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83</v>
      </c>
      <c r="B68" s="4"/>
      <c r="C68" s="4">
        <v>188.56189000000001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84</v>
      </c>
      <c r="B69" s="4"/>
      <c r="C69" s="4">
        <v>193.96791099999999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85</v>
      </c>
      <c r="B70" s="4"/>
      <c r="C70" s="4">
        <v>206.453033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86</v>
      </c>
      <c r="B71" s="4"/>
      <c r="C71" s="4">
        <v>228.261505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87</v>
      </c>
      <c r="B72" s="4"/>
      <c r="C72" s="4">
        <v>228.95146199999999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88</v>
      </c>
      <c r="B73" s="4"/>
      <c r="C73" s="4">
        <v>160.32096999999999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89</v>
      </c>
      <c r="B74" s="4"/>
      <c r="C74" s="4">
        <v>189.437637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90</v>
      </c>
      <c r="B75" s="4"/>
      <c r="C75" s="4">
        <v>236.02049299999999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91</v>
      </c>
      <c r="B76" s="4"/>
      <c r="C76" s="4">
        <v>283.99169899999998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158</v>
      </c>
      <c r="B77" s="4"/>
      <c r="C77" s="4">
        <v>326.40411399999999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159</v>
      </c>
      <c r="B78" s="4"/>
      <c r="C78" s="4">
        <v>349.62948599999999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160</v>
      </c>
      <c r="B79" s="4"/>
      <c r="C79" s="4">
        <v>304.51383299999998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161</v>
      </c>
      <c r="B80" s="4"/>
      <c r="C80" s="4">
        <v>236.705286</v>
      </c>
    </row>
    <row r="81" spans="1:31">
      <c r="A81" s="2" t="s">
        <v>162</v>
      </c>
      <c r="B81" s="4"/>
      <c r="C81" s="4">
        <v>201.73467400000001</v>
      </c>
    </row>
    <row r="82" spans="1:31">
      <c r="A82" s="2" t="s">
        <v>163</v>
      </c>
      <c r="B82" s="4"/>
      <c r="C82" s="4">
        <v>163.125733</v>
      </c>
    </row>
    <row r="83" spans="1:31">
      <c r="A83" s="2" t="s">
        <v>164</v>
      </c>
      <c r="B83" s="4"/>
      <c r="C83" s="4">
        <v>146.205444</v>
      </c>
    </row>
    <row r="84" spans="1:31">
      <c r="A84" s="2" t="s">
        <v>165</v>
      </c>
      <c r="B84" s="4"/>
      <c r="C84" s="4">
        <v>157.888428</v>
      </c>
    </row>
    <row r="85" spans="1:31">
      <c r="A85" s="2" t="s">
        <v>166</v>
      </c>
      <c r="B85" s="4"/>
      <c r="C85" s="4">
        <v>173.22816499999999</v>
      </c>
    </row>
    <row r="86" spans="1:31">
      <c r="A86" s="2" t="s">
        <v>167</v>
      </c>
      <c r="B86" s="4"/>
      <c r="C86" s="4">
        <v>181.77131700000001</v>
      </c>
    </row>
    <row r="87" spans="1:31">
      <c r="A87" s="2" t="s">
        <v>168</v>
      </c>
      <c r="B87" s="4"/>
      <c r="C87" s="4">
        <v>181.68606600000001</v>
      </c>
    </row>
    <row r="88" spans="1:31" s="4" customFormat="1">
      <c r="A88" s="2" t="s">
        <v>216</v>
      </c>
      <c r="C88" s="4">
        <v>195.560089</v>
      </c>
    </row>
    <row r="89" spans="1:31">
      <c r="A89" s="2" t="s">
        <v>100</v>
      </c>
      <c r="B89" s="4"/>
      <c r="C89" s="4">
        <f>AVERAGE(C61:C88)</f>
        <v>217.8822757142857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254</v>
      </c>
      <c r="C90">
        <f>C89/1000000</f>
        <v>2.1788227571428568E-4</v>
      </c>
    </row>
    <row r="91" spans="1:31">
      <c r="A91" s="2" t="s">
        <v>97</v>
      </c>
      <c r="B91" s="4"/>
      <c r="C91" s="4">
        <f>MIN(C61:C88)</f>
        <v>146.205444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255</v>
      </c>
      <c r="C92">
        <f>C91/1000000</f>
        <v>1.4620544399999999E-4</v>
      </c>
    </row>
    <row r="93" spans="1:31" ht="18">
      <c r="A93" s="2" t="s">
        <v>98</v>
      </c>
      <c r="B93" s="4"/>
      <c r="C93" s="4">
        <f>4*$C43*B36/($C44*$C42*$C95)</f>
        <v>4267.9864625820874</v>
      </c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2" t="s">
        <v>256</v>
      </c>
      <c r="B94" s="4"/>
      <c r="C94" s="4">
        <f>SQRT(C89)</f>
        <v>14.760835874512178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257</v>
      </c>
      <c r="B95" s="4"/>
      <c r="C95" s="4">
        <f>C94/1000</f>
        <v>1.4760835874512178E-2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>
      <c r="A96" s="3" t="s">
        <v>33</v>
      </c>
      <c r="B96" s="4">
        <f t="shared" ref="B96:AE96" si="14">(2*$C40*(B32)^2*B36*B46)/(9*$C42*$C44*($C95)^3)</f>
        <v>1.0564700850508708E-3</v>
      </c>
      <c r="C96" s="4">
        <f t="shared" si="14"/>
        <v>3.9206642128293522E-3</v>
      </c>
      <c r="D96" s="4">
        <f t="shared" si="14"/>
        <v>8.5925823833354481E-3</v>
      </c>
      <c r="E96" s="4">
        <f t="shared" si="14"/>
        <v>1.5072224596569152E-2</v>
      </c>
      <c r="F96" s="4">
        <f t="shared" si="14"/>
        <v>2.3359590852530469E-2</v>
      </c>
      <c r="G96" s="4">
        <f t="shared" si="14"/>
        <v>3.3454681151219398E-2</v>
      </c>
      <c r="H96" s="4">
        <f t="shared" si="14"/>
        <v>4.535749549263593E-2</v>
      </c>
      <c r="I96" s="4">
        <f t="shared" si="14"/>
        <v>5.9068033876780078E-2</v>
      </c>
      <c r="J96" s="4">
        <f t="shared" si="14"/>
        <v>7.458629630365185E-2</v>
      </c>
      <c r="K96" s="4">
        <f t="shared" si="14"/>
        <v>9.1912282773251225E-2</v>
      </c>
      <c r="L96" s="4">
        <f t="shared" si="14"/>
        <v>0.1110459932855782</v>
      </c>
      <c r="M96" s="4">
        <f t="shared" si="14"/>
        <v>0.1319874278406328</v>
      </c>
      <c r="N96" s="4">
        <f t="shared" si="14"/>
        <v>0.15473658643841501</v>
      </c>
      <c r="O96" s="4">
        <f t="shared" si="14"/>
        <v>0.17929346907892479</v>
      </c>
      <c r="P96" s="4">
        <f t="shared" si="14"/>
        <v>0.20565807576216222</v>
      </c>
      <c r="Q96" s="4">
        <f t="shared" si="14"/>
        <v>0.23383040648812731</v>
      </c>
      <c r="R96" s="4">
        <f t="shared" si="14"/>
        <v>0.26381046125681989</v>
      </c>
      <c r="S96" s="4">
        <f t="shared" si="14"/>
        <v>0.2955982400682402</v>
      </c>
      <c r="T96" s="4">
        <f t="shared" si="14"/>
        <v>0.32919374292238812</v>
      </c>
      <c r="U96" s="4">
        <f t="shared" si="14"/>
        <v>0.36459696981926365</v>
      </c>
      <c r="V96" s="4">
        <f t="shared" si="14"/>
        <v>0.40180792075886668</v>
      </c>
      <c r="W96" s="4">
        <f t="shared" si="14"/>
        <v>0.44082659574119737</v>
      </c>
      <c r="X96" s="4">
        <f t="shared" si="14"/>
        <v>0.48165299476625573</v>
      </c>
      <c r="Y96" s="4">
        <f t="shared" si="14"/>
        <v>0.52428711783404169</v>
      </c>
      <c r="Z96" s="4">
        <f t="shared" si="14"/>
        <v>0.56872896494455516</v>
      </c>
      <c r="AA96" s="4">
        <f t="shared" si="14"/>
        <v>0.6149785360977964</v>
      </c>
      <c r="AB96" s="4">
        <f t="shared" si="14"/>
        <v>0.66303583129376509</v>
      </c>
      <c r="AC96" s="4">
        <f t="shared" si="14"/>
        <v>0.71290085053246144</v>
      </c>
      <c r="AD96" s="4">
        <f t="shared" si="14"/>
        <v>0.76457359381388545</v>
      </c>
      <c r="AE96" s="4">
        <f t="shared" si="14"/>
        <v>0.81805406113803691</v>
      </c>
    </row>
    <row r="97" spans="1:31">
      <c r="A97" s="2" t="s">
        <v>258</v>
      </c>
      <c r="C97">
        <f>SQRT(C91)</f>
        <v>12.091544318241571</v>
      </c>
    </row>
    <row r="98" spans="1:31">
      <c r="A98" s="2" t="s">
        <v>259</v>
      </c>
      <c r="C98">
        <f>C97/1000</f>
        <v>1.2091544318241571E-2</v>
      </c>
    </row>
    <row r="99" spans="1:31" ht="18">
      <c r="A99" s="3" t="s">
        <v>260</v>
      </c>
      <c r="B99" s="6">
        <f>(2*$C40*(B32)^2*B36*B46)/(9*$C42*$C44*($C98)^3)</f>
        <v>1.9219617582595225E-3</v>
      </c>
      <c r="C99" s="6">
        <f t="shared" ref="C99:AE99" si="15">(2*$C40*(C32)^2*C36*C46)/(9*$C42*$C44*($C98)^3)</f>
        <v>7.132588788514394E-3</v>
      </c>
      <c r="D99" s="6">
        <f t="shared" si="15"/>
        <v>1.5631881090764618E-2</v>
      </c>
      <c r="E99" s="6">
        <f t="shared" si="15"/>
        <v>2.7419838665010191E-2</v>
      </c>
      <c r="F99" s="6">
        <f t="shared" si="15"/>
        <v>4.2496461511251117E-2</v>
      </c>
      <c r="G99" s="6">
        <f t="shared" si="15"/>
        <v>6.0861749629487392E-2</v>
      </c>
      <c r="H99" s="6">
        <f t="shared" si="15"/>
        <v>8.2515703019719E-2</v>
      </c>
      <c r="I99" s="6">
        <f t="shared" si="15"/>
        <v>0.10745832168194597</v>
      </c>
      <c r="J99" s="6">
        <f t="shared" si="15"/>
        <v>0.1356896056161683</v>
      </c>
      <c r="K99" s="6">
        <f t="shared" si="15"/>
        <v>0.16720955482238598</v>
      </c>
      <c r="L99" s="6">
        <f t="shared" si="15"/>
        <v>0.20201816930059899</v>
      </c>
      <c r="M99" s="6">
        <f t="shared" si="15"/>
        <v>0.24011544905080739</v>
      </c>
      <c r="N99" s="6">
        <f t="shared" si="15"/>
        <v>0.28150139407301106</v>
      </c>
      <c r="O99" s="6">
        <f t="shared" si="15"/>
        <v>0.32617600436721012</v>
      </c>
      <c r="P99" s="6">
        <f t="shared" si="15"/>
        <v>0.37413927993340451</v>
      </c>
      <c r="Q99" s="6">
        <f t="shared" si="15"/>
        <v>0.42539122077159436</v>
      </c>
      <c r="R99" s="6">
        <f t="shared" si="15"/>
        <v>0.47993182688177943</v>
      </c>
      <c r="S99" s="6">
        <f t="shared" si="15"/>
        <v>0.5377610982639599</v>
      </c>
      <c r="T99" s="6">
        <f t="shared" si="15"/>
        <v>0.59887903491813588</v>
      </c>
      <c r="U99" s="6">
        <f t="shared" si="15"/>
        <v>0.66328563684430708</v>
      </c>
      <c r="V99" s="6">
        <f t="shared" si="15"/>
        <v>0.73098090404247351</v>
      </c>
      <c r="W99" s="6">
        <f t="shared" si="15"/>
        <v>0.80196483651263528</v>
      </c>
      <c r="X99" s="6">
        <f t="shared" si="15"/>
        <v>0.87623743425479261</v>
      </c>
      <c r="Y99" s="6">
        <f t="shared" si="15"/>
        <v>0.95379869726894517</v>
      </c>
      <c r="Z99" s="6">
        <f t="shared" si="15"/>
        <v>1.0346486255550931</v>
      </c>
      <c r="AA99" s="6">
        <f t="shared" si="15"/>
        <v>1.1187872191132364</v>
      </c>
      <c r="AB99" s="6">
        <f t="shared" si="15"/>
        <v>1.206214477943375</v>
      </c>
      <c r="AC99" s="6">
        <f t="shared" si="15"/>
        <v>1.2969304020455088</v>
      </c>
      <c r="AD99" s="6">
        <f t="shared" si="15"/>
        <v>1.3909349914196383</v>
      </c>
      <c r="AE99" s="6">
        <f t="shared" si="15"/>
        <v>1.4882282460657628</v>
      </c>
    </row>
    <row r="100" spans="1:31" ht="18">
      <c r="A100" s="2" t="s">
        <v>130</v>
      </c>
      <c r="B100" s="6">
        <f t="shared" ref="B100:AE100" si="16">$C43*B32*$B39/$C42</f>
        <v>0.19367302920505555</v>
      </c>
      <c r="C100" s="6">
        <f t="shared" si="16"/>
        <v>0.3873460584101111</v>
      </c>
      <c r="D100" s="6">
        <f t="shared" si="16"/>
        <v>0.58101908761516674</v>
      </c>
      <c r="E100" s="6">
        <f t="shared" si="16"/>
        <v>0.77469211682022221</v>
      </c>
      <c r="F100" s="6">
        <f t="shared" si="16"/>
        <v>0.96836514602527779</v>
      </c>
      <c r="G100" s="6">
        <f t="shared" si="16"/>
        <v>1.1620381752303335</v>
      </c>
      <c r="H100" s="6">
        <f t="shared" si="16"/>
        <v>1.355711204435389</v>
      </c>
      <c r="I100" s="6">
        <f t="shared" si="16"/>
        <v>1.5493842336404444</v>
      </c>
      <c r="J100" s="6">
        <f t="shared" si="16"/>
        <v>1.7430572628455003</v>
      </c>
      <c r="K100" s="6">
        <f t="shared" si="16"/>
        <v>1.9367302920505556</v>
      </c>
      <c r="L100" s="6">
        <f t="shared" si="16"/>
        <v>2.1304033212556113</v>
      </c>
      <c r="M100" s="6">
        <f t="shared" si="16"/>
        <v>2.324076350460667</v>
      </c>
      <c r="N100" s="6">
        <f t="shared" si="16"/>
        <v>2.5177493796657222</v>
      </c>
      <c r="O100" s="6">
        <f t="shared" si="16"/>
        <v>2.7114224088707779</v>
      </c>
      <c r="P100" s="6">
        <f t="shared" si="16"/>
        <v>2.905095438075834</v>
      </c>
      <c r="Q100" s="6">
        <f t="shared" si="16"/>
        <v>3.0987684672808888</v>
      </c>
      <c r="R100" s="6">
        <f t="shared" si="16"/>
        <v>3.2924414964859445</v>
      </c>
      <c r="S100" s="6">
        <f t="shared" si="16"/>
        <v>3.4861145256910007</v>
      </c>
      <c r="T100" s="6">
        <f t="shared" si="16"/>
        <v>3.6797875548960564</v>
      </c>
      <c r="U100" s="6">
        <f t="shared" si="16"/>
        <v>3.8734605841011112</v>
      </c>
      <c r="V100" s="6">
        <f t="shared" si="16"/>
        <v>4.0671336133061669</v>
      </c>
      <c r="W100" s="6">
        <f t="shared" si="16"/>
        <v>4.2608066425112225</v>
      </c>
      <c r="X100" s="6">
        <f t="shared" si="16"/>
        <v>4.4544796717162782</v>
      </c>
      <c r="Y100" s="6">
        <f t="shared" si="16"/>
        <v>4.6481527009213339</v>
      </c>
      <c r="Z100" s="6">
        <f t="shared" si="16"/>
        <v>4.8418257301263896</v>
      </c>
      <c r="AA100" s="6">
        <f t="shared" si="16"/>
        <v>5.0354987593314444</v>
      </c>
      <c r="AB100" s="6">
        <f t="shared" si="16"/>
        <v>5.2291717885364992</v>
      </c>
      <c r="AC100" s="6">
        <f t="shared" si="16"/>
        <v>5.4228448177415558</v>
      </c>
      <c r="AD100" s="6">
        <f t="shared" si="16"/>
        <v>5.6165178469466115</v>
      </c>
      <c r="AE100" s="6">
        <f t="shared" si="16"/>
        <v>5.8101908761516681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771C-C772-492E-A288-40D8345CE4B9}">
  <dimension ref="A1:AE100"/>
  <sheetViews>
    <sheetView topLeftCell="A25" workbookViewId="0">
      <selection activeCell="C90" sqref="C90"/>
    </sheetView>
  </sheetViews>
  <sheetFormatPr defaultRowHeight="15"/>
  <cols>
    <col min="1" max="1" width="60.140625" bestFit="1" customWidth="1"/>
  </cols>
  <sheetData>
    <row r="1" spans="1:31">
      <c r="B1" s="4" t="s">
        <v>40</v>
      </c>
      <c r="C1" s="4"/>
      <c r="D1" s="4"/>
      <c r="E1" s="4"/>
      <c r="F1" s="4"/>
      <c r="G1" s="4"/>
      <c r="H1" s="4"/>
      <c r="I1" s="4"/>
      <c r="J1" s="4"/>
    </row>
    <row r="2" spans="1:31">
      <c r="B2" s="4" t="s">
        <v>101</v>
      </c>
      <c r="C2" s="4"/>
      <c r="D2" s="4"/>
      <c r="E2" s="4"/>
      <c r="F2" s="4"/>
      <c r="G2" s="4"/>
      <c r="H2" s="4"/>
      <c r="I2" s="4"/>
      <c r="J2" s="4"/>
    </row>
    <row r="3" spans="1:31">
      <c r="B3" s="4" t="s">
        <v>105</v>
      </c>
      <c r="C3" s="4"/>
      <c r="D3" s="4"/>
      <c r="E3" s="4"/>
      <c r="F3" s="4"/>
      <c r="G3" s="4"/>
      <c r="H3" s="4"/>
      <c r="I3" s="4"/>
      <c r="J3" s="4"/>
    </row>
    <row r="4" spans="1:31">
      <c r="B4" s="4"/>
      <c r="C4" s="4"/>
      <c r="D4" s="4"/>
      <c r="E4" s="4"/>
      <c r="F4" s="4"/>
      <c r="G4" s="4"/>
      <c r="H4" s="4"/>
      <c r="I4" s="4"/>
      <c r="J4" s="4"/>
    </row>
    <row r="5" spans="1:31">
      <c r="B5" s="4" t="s">
        <v>137</v>
      </c>
      <c r="C5" s="4"/>
      <c r="D5" s="4"/>
      <c r="E5" s="4"/>
      <c r="F5" s="4"/>
      <c r="G5" s="4"/>
      <c r="H5" s="4"/>
      <c r="I5" s="4"/>
      <c r="J5" s="4"/>
    </row>
    <row r="6" spans="1:31">
      <c r="B6" s="4" t="s">
        <v>77</v>
      </c>
      <c r="C6" s="4"/>
      <c r="D6" s="4"/>
      <c r="E6" s="4"/>
      <c r="F6" s="4"/>
      <c r="G6" s="4"/>
      <c r="H6" s="4"/>
      <c r="I6" s="4"/>
      <c r="J6" s="4"/>
    </row>
    <row r="7" spans="1:31">
      <c r="B7" s="4" t="s">
        <v>133</v>
      </c>
      <c r="C7" s="4"/>
      <c r="D7" s="4"/>
      <c r="E7" s="4"/>
      <c r="F7" s="4"/>
      <c r="G7" s="4"/>
      <c r="H7" s="4"/>
      <c r="I7" s="4"/>
      <c r="J7" s="4"/>
    </row>
    <row r="8" spans="1:31">
      <c r="B8" s="4" t="s">
        <v>139</v>
      </c>
      <c r="C8" s="4"/>
      <c r="D8" s="4"/>
      <c r="E8" s="4"/>
      <c r="F8" s="4"/>
      <c r="G8" s="4"/>
      <c r="H8" s="4"/>
      <c r="I8" s="4"/>
      <c r="J8" s="4"/>
    </row>
    <row r="11" spans="1:31">
      <c r="A11" s="4" t="s">
        <v>0</v>
      </c>
      <c r="B11" s="1">
        <v>2.1406730000000001E-3</v>
      </c>
      <c r="C11" s="1">
        <v>1.0191600000000001E-3</v>
      </c>
      <c r="D11" s="1">
        <v>2.245585E-3</v>
      </c>
      <c r="E11" s="1">
        <v>2.3534229999999999E-3</v>
      </c>
      <c r="F11" s="1">
        <v>2.9771070000000001E-3</v>
      </c>
      <c r="G11" s="1">
        <v>5.252858E-3</v>
      </c>
      <c r="H11" s="1">
        <v>1.253496E-2</v>
      </c>
      <c r="I11" s="1">
        <v>2.1682480000000001E-2</v>
      </c>
      <c r="J11" s="1">
        <v>3.40694E-2</v>
      </c>
      <c r="K11" s="1">
        <v>4.1578499999999997E-2</v>
      </c>
      <c r="L11" s="1">
        <v>5.1229950000000003E-2</v>
      </c>
      <c r="M11" s="1">
        <v>6.3728670000000001E-2</v>
      </c>
      <c r="N11" s="1">
        <v>9.0680380000000005E-2</v>
      </c>
      <c r="O11" s="1">
        <v>0.13343659999999999</v>
      </c>
      <c r="P11" s="1">
        <v>0.1831778</v>
      </c>
      <c r="Q11" s="1">
        <v>0.24220620000000001</v>
      </c>
      <c r="R11" s="1">
        <v>0.28974569999999999</v>
      </c>
      <c r="S11" s="1">
        <v>0.31478630000000002</v>
      </c>
      <c r="T11" s="1">
        <v>0.32969300000000001</v>
      </c>
      <c r="U11" s="1">
        <v>0.32261260000000003</v>
      </c>
      <c r="V11" s="1">
        <v>0.31481720000000002</v>
      </c>
      <c r="W11" s="1">
        <v>0.28441909999999998</v>
      </c>
      <c r="X11" s="1">
        <v>0.242783</v>
      </c>
      <c r="Y11" s="1">
        <v>0.2009039</v>
      </c>
      <c r="Z11" s="1">
        <v>0.16708999999999999</v>
      </c>
      <c r="AA11" s="1">
        <v>0.13238079999999999</v>
      </c>
      <c r="AB11" s="1">
        <v>9.8852999999999996E-2</v>
      </c>
      <c r="AC11" s="1">
        <v>6.5820400000000001E-2</v>
      </c>
      <c r="AD11" s="1">
        <v>3.6191719999999997E-2</v>
      </c>
      <c r="AE11" s="1">
        <v>2.1598639999999999E-2</v>
      </c>
    </row>
    <row r="12" spans="1:31">
      <c r="A12" s="4" t="s">
        <v>1</v>
      </c>
      <c r="B12" s="1">
        <v>9.1743119999999998E-4</v>
      </c>
      <c r="C12" s="1">
        <v>9.1724419999999996E-4</v>
      </c>
      <c r="D12" s="1">
        <v>1.122793E-3</v>
      </c>
      <c r="E12" s="1">
        <v>1.432518E-3</v>
      </c>
      <c r="F12" s="1">
        <v>2.3611539999999999E-3</v>
      </c>
      <c r="G12" s="1">
        <v>4.2228860000000003E-3</v>
      </c>
      <c r="H12" s="1">
        <v>9.7379049999999998E-3</v>
      </c>
      <c r="I12" s="1">
        <v>3.5963719999999998E-2</v>
      </c>
      <c r="J12" s="1">
        <v>5.7097790000000002E-2</v>
      </c>
      <c r="K12" s="1">
        <v>8.167584E-2</v>
      </c>
      <c r="L12" s="1">
        <v>0.12588240000000001</v>
      </c>
      <c r="M12" s="1">
        <v>0.16245409999999999</v>
      </c>
      <c r="N12" s="1">
        <v>0.19240869999999999</v>
      </c>
      <c r="O12" s="1">
        <v>0.20480190000000001</v>
      </c>
      <c r="P12" s="1">
        <v>0.1964466</v>
      </c>
      <c r="Q12" s="1">
        <v>0.18499489999999999</v>
      </c>
      <c r="R12" s="1">
        <v>0.16769249999999999</v>
      </c>
      <c r="S12" s="1">
        <v>0.1576891</v>
      </c>
      <c r="T12" s="1">
        <v>0.1396675</v>
      </c>
      <c r="U12" s="1">
        <v>0.12209299999999999</v>
      </c>
      <c r="V12" s="1">
        <v>9.8443630000000004E-2</v>
      </c>
      <c r="W12" s="1">
        <v>7.848724E-2</v>
      </c>
      <c r="X12" s="1">
        <v>6.5052550000000001E-2</v>
      </c>
      <c r="Y12" s="1">
        <v>5.6012050000000001E-2</v>
      </c>
      <c r="Z12" s="1">
        <v>4.0502400000000001E-2</v>
      </c>
      <c r="AA12" s="1">
        <v>2.9887739999999999E-2</v>
      </c>
      <c r="AB12" s="1">
        <v>1.9921520000000002E-2</v>
      </c>
      <c r="AC12" s="1">
        <v>1.253722E-2</v>
      </c>
      <c r="AD12" s="1">
        <v>5.7059019999999997E-3</v>
      </c>
      <c r="AE12" s="1">
        <v>1.360544E-3</v>
      </c>
    </row>
    <row r="13" spans="1:31">
      <c r="A13" s="4" t="s">
        <v>2</v>
      </c>
      <c r="B13" s="1">
        <v>1.019368E-4</v>
      </c>
      <c r="C13" s="1">
        <v>0</v>
      </c>
      <c r="D13" s="1">
        <v>3.0621620000000001E-4</v>
      </c>
      <c r="E13" s="1">
        <v>5.1161360000000005E-4</v>
      </c>
      <c r="F13" s="1">
        <v>1.026589E-4</v>
      </c>
      <c r="G13" s="1">
        <v>3.0899170000000002E-4</v>
      </c>
      <c r="H13" s="1">
        <v>1.7611110000000001E-3</v>
      </c>
      <c r="I13" s="1">
        <v>1.772126E-3</v>
      </c>
      <c r="J13" s="1">
        <v>2.9442689999999998E-3</v>
      </c>
      <c r="K13" s="1">
        <v>4.0203130000000002E-3</v>
      </c>
      <c r="L13" s="1">
        <v>6.0962569999999999E-3</v>
      </c>
      <c r="M13" s="1">
        <v>9.2892630000000007E-3</v>
      </c>
      <c r="N13" s="1">
        <v>8.8602060000000007E-3</v>
      </c>
      <c r="O13" s="1">
        <v>1.106439E-2</v>
      </c>
      <c r="P13" s="1">
        <v>1.518048E-2</v>
      </c>
      <c r="Q13" s="1">
        <v>1.6672380000000001E-2</v>
      </c>
      <c r="R13" s="1">
        <v>1.2890489999999999E-2</v>
      </c>
      <c r="S13" s="1">
        <v>8.5237360000000005E-3</v>
      </c>
      <c r="T13" s="1">
        <v>6.9166360000000003E-3</v>
      </c>
      <c r="U13" s="1">
        <v>4.9480460000000002E-3</v>
      </c>
      <c r="V13" s="1">
        <v>5.3144380000000003E-3</v>
      </c>
      <c r="W13" s="1">
        <v>4.9216420000000004E-3</v>
      </c>
      <c r="X13" s="1">
        <v>5.0552080000000003E-3</v>
      </c>
      <c r="Y13" s="1">
        <v>4.2454119999999996E-3</v>
      </c>
      <c r="Z13" s="1">
        <v>4.6570700000000001E-3</v>
      </c>
      <c r="AA13" s="1">
        <v>4.519609E-3</v>
      </c>
      <c r="AB13" s="1">
        <v>3.0184119999999998E-3</v>
      </c>
      <c r="AC13" s="1">
        <v>1.567152E-3</v>
      </c>
      <c r="AD13" s="1">
        <v>1.6302579999999999E-4</v>
      </c>
      <c r="AE13" s="1">
        <v>6.8027210000000003E-4</v>
      </c>
    </row>
    <row r="14" spans="1:31">
      <c r="A14" s="4" t="s">
        <v>3</v>
      </c>
      <c r="B14" s="1">
        <v>2.0387359999999999E-4</v>
      </c>
      <c r="C14" s="1">
        <v>0</v>
      </c>
      <c r="D14" s="1">
        <v>3.0621620000000001E-4</v>
      </c>
      <c r="E14" s="1">
        <v>9.2090450000000001E-4</v>
      </c>
      <c r="F14" s="1">
        <v>1.2319060000000001E-3</v>
      </c>
      <c r="G14" s="1">
        <v>9.2697500000000002E-4</v>
      </c>
      <c r="H14" s="1">
        <v>1.9683000000000001E-3</v>
      </c>
      <c r="I14" s="1">
        <v>3.1272800000000001E-3</v>
      </c>
      <c r="J14" s="1">
        <v>3.6803360000000002E-3</v>
      </c>
      <c r="K14" s="1">
        <v>8.1464239999999993E-3</v>
      </c>
      <c r="L14" s="1">
        <v>1.219251E-2</v>
      </c>
      <c r="M14" s="1">
        <v>1.479801E-2</v>
      </c>
      <c r="N14" s="1">
        <v>1.5970249999999998E-2</v>
      </c>
      <c r="O14" s="1">
        <v>1.150697E-2</v>
      </c>
      <c r="P14" s="1">
        <v>1.338131E-2</v>
      </c>
      <c r="Q14" s="1">
        <v>7.8794109999999994E-3</v>
      </c>
      <c r="R14" s="1">
        <v>7.7807459999999998E-3</v>
      </c>
      <c r="S14" s="1">
        <v>4.9721790000000002E-3</v>
      </c>
      <c r="T14" s="1">
        <v>3.0336120000000002E-3</v>
      </c>
      <c r="U14" s="1">
        <v>3.5873329999999998E-3</v>
      </c>
      <c r="V14" s="1">
        <v>1.898013E-3</v>
      </c>
      <c r="W14" s="1">
        <v>1.1656520000000001E-3</v>
      </c>
      <c r="X14" s="1">
        <v>1.330318E-3</v>
      </c>
      <c r="Y14" s="1">
        <v>2.19118E-3</v>
      </c>
      <c r="Z14" s="1">
        <v>2.9635899999999999E-3</v>
      </c>
      <c r="AA14" s="1">
        <v>1.0205570000000001E-3</v>
      </c>
      <c r="AB14" s="1">
        <v>7.5460309999999999E-4</v>
      </c>
      <c r="AC14" s="1">
        <v>1.2537220000000001E-3</v>
      </c>
      <c r="AD14" s="1">
        <v>3.2605150000000001E-4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2.0387359999999999E-4</v>
      </c>
      <c r="C16" s="1">
        <v>1.6306560000000001E-3</v>
      </c>
      <c r="D16" s="1">
        <v>3.7766660000000001E-3</v>
      </c>
      <c r="E16" s="1">
        <v>5.7300729999999996E-3</v>
      </c>
      <c r="F16" s="1">
        <v>1.0163230000000001E-2</v>
      </c>
      <c r="G16" s="1">
        <v>1.6273559999999999E-2</v>
      </c>
      <c r="H16" s="1">
        <v>2.3723190000000002E-2</v>
      </c>
      <c r="I16" s="1">
        <v>3.638069E-2</v>
      </c>
      <c r="J16" s="1">
        <v>5.278654E-2</v>
      </c>
      <c r="K16" s="1">
        <v>7.2259840000000006E-2</v>
      </c>
      <c r="L16" s="1">
        <v>0.10053479999999999</v>
      </c>
      <c r="M16" s="1">
        <v>0.12421690000000001</v>
      </c>
      <c r="N16" s="1">
        <v>0.1547801</v>
      </c>
      <c r="O16" s="1">
        <v>0.1910821</v>
      </c>
      <c r="P16" s="1">
        <v>0.23816480000000001</v>
      </c>
      <c r="Q16" s="1">
        <v>0.29233759999999998</v>
      </c>
      <c r="R16" s="1">
        <v>0.34258509999999998</v>
      </c>
      <c r="S16" s="1">
        <v>0.38605420000000001</v>
      </c>
      <c r="T16" s="1">
        <v>0.43671880000000002</v>
      </c>
      <c r="U16" s="1">
        <v>0.48973280000000002</v>
      </c>
      <c r="V16" s="1">
        <v>0.54144000000000003</v>
      </c>
      <c r="W16" s="1">
        <v>0.60199460000000005</v>
      </c>
      <c r="X16" s="1">
        <v>0.66276440000000003</v>
      </c>
      <c r="Y16" s="1">
        <v>0.71829639999999995</v>
      </c>
      <c r="Z16" s="1">
        <v>0.76926329999999998</v>
      </c>
      <c r="AA16" s="1">
        <v>0.81994460000000002</v>
      </c>
      <c r="AB16" s="1">
        <v>0.86643530000000002</v>
      </c>
      <c r="AC16" s="1">
        <v>0.91035889999999997</v>
      </c>
      <c r="AD16" s="1">
        <v>0.95484190000000002</v>
      </c>
      <c r="AE16" s="1">
        <v>0.97551019999999999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3.5677881999999998E-3</v>
      </c>
      <c r="C18" s="1">
        <f t="shared" ref="C18:AE18" si="0">SUM(C11:C17)</f>
        <v>3.5670602000000004E-3</v>
      </c>
      <c r="D18" s="1">
        <f t="shared" si="0"/>
        <v>7.7574763999999994E-3</v>
      </c>
      <c r="E18" s="1">
        <f t="shared" si="0"/>
        <v>1.09485321E-2</v>
      </c>
      <c r="F18" s="1">
        <f t="shared" si="0"/>
        <v>1.6836055900000001E-2</v>
      </c>
      <c r="G18" s="1">
        <f t="shared" si="0"/>
        <v>2.6985270700000001E-2</v>
      </c>
      <c r="H18" s="1">
        <f t="shared" si="0"/>
        <v>4.9725465999999996E-2</v>
      </c>
      <c r="I18" s="1">
        <f t="shared" si="0"/>
        <v>9.8926295999999997E-2</v>
      </c>
      <c r="J18" s="1">
        <f t="shared" si="0"/>
        <v>0.15057833500000001</v>
      </c>
      <c r="K18" s="1">
        <f t="shared" si="0"/>
        <v>0.20768091700000002</v>
      </c>
      <c r="L18" s="1">
        <f t="shared" si="0"/>
        <v>0.29593591699999999</v>
      </c>
      <c r="M18" s="1">
        <f t="shared" si="0"/>
        <v>0.37448694300000002</v>
      </c>
      <c r="N18" s="1">
        <f t="shared" si="0"/>
        <v>0.46269963599999997</v>
      </c>
      <c r="O18" s="1">
        <f t="shared" si="0"/>
        <v>0.55189195999999996</v>
      </c>
      <c r="P18" s="1">
        <f t="shared" si="0"/>
        <v>0.64635098999999996</v>
      </c>
      <c r="Q18" s="1">
        <f t="shared" si="0"/>
        <v>0.74409049099999991</v>
      </c>
      <c r="R18" s="1">
        <f t="shared" si="0"/>
        <v>0.82069453599999997</v>
      </c>
      <c r="S18" s="1">
        <f t="shared" si="0"/>
        <v>0.87202551500000003</v>
      </c>
      <c r="T18" s="1">
        <f t="shared" si="0"/>
        <v>0.91602954800000003</v>
      </c>
      <c r="U18" s="1">
        <f t="shared" si="0"/>
        <v>0.94297377900000012</v>
      </c>
      <c r="V18" s="1">
        <f t="shared" si="0"/>
        <v>0.96191328099999995</v>
      </c>
      <c r="W18" s="1">
        <f t="shared" si="0"/>
        <v>0.97098823400000001</v>
      </c>
      <c r="X18" s="1">
        <f t="shared" si="0"/>
        <v>0.97698547600000007</v>
      </c>
      <c r="Y18" s="1">
        <f t="shared" si="0"/>
        <v>0.98164894199999997</v>
      </c>
      <c r="Z18" s="1">
        <f t="shared" si="0"/>
        <v>0.98447635999999994</v>
      </c>
      <c r="AA18" s="1">
        <f t="shared" si="0"/>
        <v>0.987753306</v>
      </c>
      <c r="AB18" s="1">
        <f t="shared" si="0"/>
        <v>0.98898283510000007</v>
      </c>
      <c r="AC18" s="1">
        <f t="shared" si="0"/>
        <v>0.99153739399999996</v>
      </c>
      <c r="AD18" s="1">
        <f t="shared" si="0"/>
        <v>0.99722859930000007</v>
      </c>
      <c r="AE18" s="1">
        <f t="shared" si="0"/>
        <v>0.99914965609999995</v>
      </c>
    </row>
    <row r="19" spans="1:31">
      <c r="A19" s="3" t="s">
        <v>17</v>
      </c>
      <c r="B19" s="1">
        <f>SUM(B12:B13)</f>
        <v>1.0193679999999999E-3</v>
      </c>
      <c r="C19" s="1">
        <f t="shared" ref="C19:AE19" si="1">SUM(C12:C13)</f>
        <v>9.1724419999999996E-4</v>
      </c>
      <c r="D19" s="1">
        <f t="shared" si="1"/>
        <v>1.4290092E-3</v>
      </c>
      <c r="E19" s="1">
        <f t="shared" si="1"/>
        <v>1.9441316000000002E-3</v>
      </c>
      <c r="F19" s="1">
        <f t="shared" si="1"/>
        <v>2.4638129E-3</v>
      </c>
      <c r="G19" s="1">
        <f t="shared" si="1"/>
        <v>4.5318777000000008E-3</v>
      </c>
      <c r="H19" s="1">
        <f t="shared" si="1"/>
        <v>1.1499016000000001E-2</v>
      </c>
      <c r="I19" s="1">
        <f t="shared" si="1"/>
        <v>3.7735845999999997E-2</v>
      </c>
      <c r="J19" s="1">
        <f t="shared" si="1"/>
        <v>6.0042059000000002E-2</v>
      </c>
      <c r="K19" s="1">
        <f t="shared" si="1"/>
        <v>8.5696152999999997E-2</v>
      </c>
      <c r="L19" s="1">
        <f t="shared" si="1"/>
        <v>0.131978657</v>
      </c>
      <c r="M19" s="1">
        <f t="shared" si="1"/>
        <v>0.17174336299999998</v>
      </c>
      <c r="N19" s="1">
        <f t="shared" si="1"/>
        <v>0.201268906</v>
      </c>
      <c r="O19" s="1">
        <f t="shared" si="1"/>
        <v>0.21586629000000002</v>
      </c>
      <c r="P19" s="1">
        <f t="shared" si="1"/>
        <v>0.21162708</v>
      </c>
      <c r="Q19" s="1">
        <f t="shared" si="1"/>
        <v>0.20166728</v>
      </c>
      <c r="R19" s="1">
        <f t="shared" si="1"/>
        <v>0.18058299</v>
      </c>
      <c r="S19" s="1">
        <f t="shared" si="1"/>
        <v>0.166212836</v>
      </c>
      <c r="T19" s="1">
        <f t="shared" si="1"/>
        <v>0.146584136</v>
      </c>
      <c r="U19" s="1">
        <f t="shared" si="1"/>
        <v>0.12704104599999999</v>
      </c>
      <c r="V19" s="1">
        <f t="shared" si="1"/>
        <v>0.10375806800000001</v>
      </c>
      <c r="W19" s="1">
        <f t="shared" si="1"/>
        <v>8.3408882000000004E-2</v>
      </c>
      <c r="X19" s="1">
        <f t="shared" si="1"/>
        <v>7.0107758000000006E-2</v>
      </c>
      <c r="Y19" s="1">
        <f t="shared" si="1"/>
        <v>6.0257461999999998E-2</v>
      </c>
      <c r="Z19" s="1">
        <f t="shared" si="1"/>
        <v>4.515947E-2</v>
      </c>
      <c r="AA19" s="1">
        <f t="shared" si="1"/>
        <v>3.4407348999999997E-2</v>
      </c>
      <c r="AB19" s="1">
        <f t="shared" si="1"/>
        <v>2.2939932000000003E-2</v>
      </c>
      <c r="AC19" s="1">
        <f t="shared" si="1"/>
        <v>1.4104372E-2</v>
      </c>
      <c r="AD19" s="1">
        <f t="shared" si="1"/>
        <v>5.8689277999999998E-3</v>
      </c>
      <c r="AE19" s="1">
        <f t="shared" si="1"/>
        <v>2.0408161E-3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>
        <f>B18-(B17+B15)</f>
        <v>3.5677881999999998E-3</v>
      </c>
      <c r="C24" s="1">
        <f t="shared" ref="C24:AE24" si="2">C18-(C17+C15)</f>
        <v>3.5670602000000004E-3</v>
      </c>
      <c r="D24" s="1">
        <f t="shared" si="2"/>
        <v>7.7574763999999994E-3</v>
      </c>
      <c r="E24" s="1">
        <f t="shared" si="2"/>
        <v>1.09485321E-2</v>
      </c>
      <c r="F24" s="1">
        <f t="shared" si="2"/>
        <v>1.6836055900000001E-2</v>
      </c>
      <c r="G24" s="1">
        <f t="shared" si="2"/>
        <v>2.6985270700000001E-2</v>
      </c>
      <c r="H24" s="1">
        <f t="shared" si="2"/>
        <v>4.9725465999999996E-2</v>
      </c>
      <c r="I24" s="1">
        <f t="shared" si="2"/>
        <v>9.8926295999999997E-2</v>
      </c>
      <c r="J24" s="1">
        <f t="shared" si="2"/>
        <v>0.15057833500000001</v>
      </c>
      <c r="K24" s="1">
        <f t="shared" si="2"/>
        <v>0.20768091700000002</v>
      </c>
      <c r="L24" s="1">
        <f t="shared" si="2"/>
        <v>0.29593591699999999</v>
      </c>
      <c r="M24" s="1">
        <f t="shared" si="2"/>
        <v>0.37448694300000002</v>
      </c>
      <c r="N24" s="1">
        <f t="shared" si="2"/>
        <v>0.46269963599999997</v>
      </c>
      <c r="O24" s="1">
        <f t="shared" si="2"/>
        <v>0.55189195999999996</v>
      </c>
      <c r="P24" s="1">
        <f t="shared" si="2"/>
        <v>0.64635098999999996</v>
      </c>
      <c r="Q24" s="1">
        <f t="shared" si="2"/>
        <v>0.74409049099999991</v>
      </c>
      <c r="R24" s="1">
        <f t="shared" si="2"/>
        <v>0.82069453599999997</v>
      </c>
      <c r="S24" s="1">
        <f t="shared" si="2"/>
        <v>0.87202551500000003</v>
      </c>
      <c r="T24" s="1">
        <f t="shared" si="2"/>
        <v>0.91602954800000003</v>
      </c>
      <c r="U24" s="1">
        <f t="shared" si="2"/>
        <v>0.94297377900000012</v>
      </c>
      <c r="V24" s="1">
        <f t="shared" si="2"/>
        <v>0.96191328099999995</v>
      </c>
      <c r="W24" s="1">
        <f t="shared" si="2"/>
        <v>0.97098823400000001</v>
      </c>
      <c r="X24" s="1">
        <f t="shared" si="2"/>
        <v>0.97698547600000007</v>
      </c>
      <c r="Y24" s="1">
        <f t="shared" si="2"/>
        <v>0.98164894199999997</v>
      </c>
      <c r="Z24" s="1">
        <f t="shared" si="2"/>
        <v>0.98447635999999994</v>
      </c>
      <c r="AA24" s="1">
        <f t="shared" si="2"/>
        <v>0.987753306</v>
      </c>
      <c r="AB24" s="1">
        <f t="shared" si="2"/>
        <v>0.98898283510000007</v>
      </c>
      <c r="AC24" s="1">
        <f t="shared" si="2"/>
        <v>0.99153739399999996</v>
      </c>
      <c r="AD24" s="1">
        <f t="shared" si="2"/>
        <v>0.99722859930000007</v>
      </c>
      <c r="AE24" s="1">
        <f t="shared" si="2"/>
        <v>0.99914965609999995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3">C26*1000/60</f>
        <v>300</v>
      </c>
      <c r="D27" s="7">
        <f t="shared" si="3"/>
        <v>300</v>
      </c>
      <c r="E27" s="7">
        <f t="shared" si="3"/>
        <v>300</v>
      </c>
      <c r="F27" s="7">
        <f t="shared" si="3"/>
        <v>300</v>
      </c>
      <c r="G27" s="7">
        <f t="shared" si="3"/>
        <v>300</v>
      </c>
      <c r="H27" s="7">
        <f t="shared" si="3"/>
        <v>300</v>
      </c>
      <c r="I27" s="7">
        <f t="shared" si="3"/>
        <v>300</v>
      </c>
      <c r="J27" s="7">
        <f t="shared" si="3"/>
        <v>300</v>
      </c>
      <c r="K27" s="7">
        <f t="shared" si="3"/>
        <v>300</v>
      </c>
      <c r="L27" s="7">
        <f t="shared" si="3"/>
        <v>300</v>
      </c>
      <c r="M27" s="7">
        <f t="shared" si="3"/>
        <v>300</v>
      </c>
      <c r="N27" s="7">
        <f t="shared" si="3"/>
        <v>300</v>
      </c>
      <c r="O27" s="7">
        <f t="shared" si="3"/>
        <v>300</v>
      </c>
      <c r="P27" s="7">
        <f t="shared" si="3"/>
        <v>300</v>
      </c>
      <c r="Q27" s="7">
        <f t="shared" si="3"/>
        <v>300</v>
      </c>
      <c r="R27" s="7">
        <f t="shared" si="3"/>
        <v>300</v>
      </c>
      <c r="S27" s="7">
        <f t="shared" si="3"/>
        <v>300</v>
      </c>
      <c r="T27" s="7">
        <f t="shared" si="3"/>
        <v>300</v>
      </c>
      <c r="U27" s="7">
        <f t="shared" si="3"/>
        <v>300</v>
      </c>
      <c r="V27" s="7">
        <f t="shared" si="3"/>
        <v>300</v>
      </c>
      <c r="W27" s="7">
        <f t="shared" si="3"/>
        <v>300</v>
      </c>
      <c r="X27" s="7">
        <f t="shared" si="3"/>
        <v>300</v>
      </c>
      <c r="Y27" s="7">
        <f t="shared" si="3"/>
        <v>300</v>
      </c>
      <c r="Z27" s="7">
        <f t="shared" si="3"/>
        <v>300</v>
      </c>
      <c r="AA27" s="7">
        <f t="shared" si="3"/>
        <v>300</v>
      </c>
      <c r="AB27" s="7">
        <f t="shared" si="3"/>
        <v>300</v>
      </c>
      <c r="AC27" s="7">
        <f t="shared" si="3"/>
        <v>300</v>
      </c>
      <c r="AD27" s="7">
        <f t="shared" si="3"/>
        <v>300</v>
      </c>
      <c r="AE27" s="7">
        <f t="shared" si="3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4">$C40*C25^2*C27</f>
        <v>1200000</v>
      </c>
      <c r="D28" s="7">
        <f t="shared" si="4"/>
        <v>2700000</v>
      </c>
      <c r="E28" s="7">
        <f t="shared" si="4"/>
        <v>4800000</v>
      </c>
      <c r="F28" s="7">
        <f t="shared" si="4"/>
        <v>7500000</v>
      </c>
      <c r="G28" s="7">
        <f t="shared" si="4"/>
        <v>10800000</v>
      </c>
      <c r="H28" s="7">
        <f t="shared" si="4"/>
        <v>14700000</v>
      </c>
      <c r="I28" s="7">
        <f t="shared" si="4"/>
        <v>19200000</v>
      </c>
      <c r="J28" s="7">
        <f t="shared" si="4"/>
        <v>24300000</v>
      </c>
      <c r="K28" s="7">
        <f t="shared" si="4"/>
        <v>30000000</v>
      </c>
      <c r="L28" s="7">
        <f>$C40*L25^2*L27</f>
        <v>36300000</v>
      </c>
      <c r="M28" s="7">
        <f t="shared" ref="M28:AE28" si="5">$C40*M25^2*M27</f>
        <v>43200000</v>
      </c>
      <c r="N28" s="7">
        <f t="shared" si="5"/>
        <v>50700000</v>
      </c>
      <c r="O28" s="7">
        <f t="shared" si="5"/>
        <v>58800000</v>
      </c>
      <c r="P28" s="7">
        <f t="shared" si="5"/>
        <v>67500000</v>
      </c>
      <c r="Q28" s="7">
        <f t="shared" si="5"/>
        <v>76800000</v>
      </c>
      <c r="R28" s="7">
        <f t="shared" si="5"/>
        <v>86700000</v>
      </c>
      <c r="S28" s="7">
        <f t="shared" si="5"/>
        <v>97200000</v>
      </c>
      <c r="T28" s="7">
        <f t="shared" si="5"/>
        <v>108300000</v>
      </c>
      <c r="U28" s="7">
        <f t="shared" si="5"/>
        <v>120000000</v>
      </c>
      <c r="V28" s="7">
        <f t="shared" si="5"/>
        <v>132300000</v>
      </c>
      <c r="W28" s="7">
        <f t="shared" si="5"/>
        <v>145200000</v>
      </c>
      <c r="X28" s="7">
        <f t="shared" si="5"/>
        <v>158700000</v>
      </c>
      <c r="Y28" s="7">
        <f t="shared" si="5"/>
        <v>172800000</v>
      </c>
      <c r="Z28" s="7">
        <f t="shared" si="5"/>
        <v>187500000</v>
      </c>
      <c r="AA28" s="7">
        <f t="shared" si="5"/>
        <v>202800000</v>
      </c>
      <c r="AB28" s="7">
        <f t="shared" si="5"/>
        <v>218700000</v>
      </c>
      <c r="AC28" s="7">
        <f t="shared" si="5"/>
        <v>235200000</v>
      </c>
      <c r="AD28" s="7">
        <f t="shared" si="5"/>
        <v>252300000</v>
      </c>
      <c r="AE28" s="7">
        <f t="shared" si="5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6">$C41*C25^2*C26</f>
        <v>72</v>
      </c>
      <c r="D29" s="7">
        <f t="shared" si="6"/>
        <v>162</v>
      </c>
      <c r="E29" s="7">
        <f t="shared" si="6"/>
        <v>288</v>
      </c>
      <c r="F29" s="7">
        <f t="shared" si="6"/>
        <v>450</v>
      </c>
      <c r="G29" s="7">
        <f t="shared" si="6"/>
        <v>648</v>
      </c>
      <c r="H29" s="7">
        <f t="shared" si="6"/>
        <v>882</v>
      </c>
      <c r="I29" s="7">
        <f t="shared" si="6"/>
        <v>1152</v>
      </c>
      <c r="J29" s="7">
        <f t="shared" si="6"/>
        <v>1458</v>
      </c>
      <c r="K29" s="7">
        <f t="shared" si="6"/>
        <v>1800</v>
      </c>
      <c r="L29" s="7">
        <f t="shared" si="6"/>
        <v>2178</v>
      </c>
      <c r="M29" s="7">
        <f t="shared" si="6"/>
        <v>2592</v>
      </c>
      <c r="N29" s="7">
        <f t="shared" si="6"/>
        <v>3042</v>
      </c>
      <c r="O29" s="7">
        <f t="shared" si="6"/>
        <v>3528</v>
      </c>
      <c r="P29" s="7">
        <f t="shared" si="6"/>
        <v>4050</v>
      </c>
      <c r="Q29" s="7">
        <f t="shared" si="6"/>
        <v>4608</v>
      </c>
      <c r="R29" s="7">
        <f t="shared" si="6"/>
        <v>5202</v>
      </c>
      <c r="S29" s="7">
        <f t="shared" si="6"/>
        <v>5832</v>
      </c>
      <c r="T29" s="7">
        <f t="shared" si="6"/>
        <v>6498</v>
      </c>
      <c r="U29" s="7">
        <f t="shared" si="6"/>
        <v>7200</v>
      </c>
      <c r="V29" s="7">
        <f t="shared" si="6"/>
        <v>7938</v>
      </c>
      <c r="W29" s="7">
        <f t="shared" si="6"/>
        <v>8712</v>
      </c>
      <c r="X29" s="7">
        <f t="shared" si="6"/>
        <v>9522</v>
      </c>
      <c r="Y29" s="7">
        <f t="shared" si="6"/>
        <v>10368</v>
      </c>
      <c r="Z29" s="7">
        <f t="shared" si="6"/>
        <v>11250</v>
      </c>
      <c r="AA29" s="7">
        <f t="shared" si="6"/>
        <v>12168</v>
      </c>
      <c r="AB29" s="7">
        <f t="shared" si="6"/>
        <v>13122</v>
      </c>
      <c r="AC29" s="7">
        <f t="shared" si="6"/>
        <v>14112</v>
      </c>
      <c r="AD29" s="7">
        <f t="shared" si="6"/>
        <v>15138</v>
      </c>
      <c r="AE29" s="7">
        <f t="shared" si="6"/>
        <v>16200</v>
      </c>
    </row>
    <row r="30" spans="1:31">
      <c r="A30" s="7" t="s">
        <v>10</v>
      </c>
      <c r="B30" s="3">
        <f t="shared" ref="B30:AE30" si="7">$C40*B25^2*ABS($C57)</f>
        <v>8749.1520999999993</v>
      </c>
      <c r="C30" s="3">
        <f t="shared" si="7"/>
        <v>34996.608399999997</v>
      </c>
      <c r="D30" s="3">
        <f t="shared" si="7"/>
        <v>78742.368900000001</v>
      </c>
      <c r="E30" s="3">
        <f t="shared" si="7"/>
        <v>139986.43359999999</v>
      </c>
      <c r="F30" s="3">
        <f t="shared" si="7"/>
        <v>218728.80249999999</v>
      </c>
      <c r="G30" s="3">
        <f t="shared" si="7"/>
        <v>314969.47560000001</v>
      </c>
      <c r="H30" s="3">
        <f t="shared" si="7"/>
        <v>428708.45289999997</v>
      </c>
      <c r="I30" s="3">
        <f t="shared" si="7"/>
        <v>559945.73439999996</v>
      </c>
      <c r="J30" s="3">
        <f t="shared" si="7"/>
        <v>708681.32010000001</v>
      </c>
      <c r="K30" s="3">
        <f t="shared" si="7"/>
        <v>874915.21</v>
      </c>
      <c r="L30" s="3">
        <f t="shared" si="7"/>
        <v>1058647.4040999999</v>
      </c>
      <c r="M30" s="3">
        <f t="shared" si="7"/>
        <v>1259877.9024</v>
      </c>
      <c r="N30" s="3">
        <f t="shared" si="7"/>
        <v>1478606.7049</v>
      </c>
      <c r="O30" s="3">
        <f t="shared" si="7"/>
        <v>1714833.8115999999</v>
      </c>
      <c r="P30" s="3">
        <f t="shared" si="7"/>
        <v>1968559.2224999999</v>
      </c>
      <c r="Q30" s="3">
        <f t="shared" si="7"/>
        <v>2239782.9375999998</v>
      </c>
      <c r="R30" s="3">
        <f t="shared" si="7"/>
        <v>2528504.9569000001</v>
      </c>
      <c r="S30" s="3">
        <f t="shared" si="7"/>
        <v>2834725.2804</v>
      </c>
      <c r="T30" s="3">
        <f t="shared" si="7"/>
        <v>3158443.9081000001</v>
      </c>
      <c r="U30" s="3">
        <f t="shared" si="7"/>
        <v>3499660.84</v>
      </c>
      <c r="V30" s="3">
        <f t="shared" si="7"/>
        <v>3858376.0760999997</v>
      </c>
      <c r="W30" s="3">
        <f t="shared" si="7"/>
        <v>4234589.6163999997</v>
      </c>
      <c r="X30" s="3">
        <f t="shared" si="7"/>
        <v>4628301.4609000003</v>
      </c>
      <c r="Y30" s="3">
        <f t="shared" si="7"/>
        <v>5039511.6096000001</v>
      </c>
      <c r="Z30" s="3">
        <f t="shared" si="7"/>
        <v>5468220.0625</v>
      </c>
      <c r="AA30" s="3">
        <f t="shared" si="7"/>
        <v>5914426.8196</v>
      </c>
      <c r="AB30" s="3">
        <f t="shared" si="7"/>
        <v>6378131.8809000002</v>
      </c>
      <c r="AC30" s="3">
        <f t="shared" si="7"/>
        <v>6859335.2463999996</v>
      </c>
      <c r="AD30" s="3">
        <f t="shared" si="7"/>
        <v>7358036.9161</v>
      </c>
      <c r="AE30" s="3">
        <f t="shared" si="7"/>
        <v>7874236.8899999997</v>
      </c>
    </row>
    <row r="31" spans="1:31">
      <c r="A31" s="7" t="s">
        <v>10</v>
      </c>
      <c r="B31" s="3">
        <f>$C40*B25^2*ABS($C59)</f>
        <v>6620.4521999999997</v>
      </c>
      <c r="C31" s="3">
        <f t="shared" ref="C31:AE31" si="8">$C40*C25^2*ABS($C59)</f>
        <v>26481.808799999999</v>
      </c>
      <c r="D31" s="3">
        <f t="shared" si="8"/>
        <v>59584.069799999997</v>
      </c>
      <c r="E31" s="3">
        <f t="shared" si="8"/>
        <v>105927.2352</v>
      </c>
      <c r="F31" s="3">
        <f t="shared" si="8"/>
        <v>165511.30499999999</v>
      </c>
      <c r="G31" s="3">
        <f t="shared" si="8"/>
        <v>238336.27919999999</v>
      </c>
      <c r="H31" s="3">
        <f t="shared" si="8"/>
        <v>324402.15779999999</v>
      </c>
      <c r="I31" s="3">
        <f t="shared" si="8"/>
        <v>423708.94079999998</v>
      </c>
      <c r="J31" s="3">
        <f t="shared" si="8"/>
        <v>536256.62820000004</v>
      </c>
      <c r="K31" s="3">
        <f t="shared" si="8"/>
        <v>662045.22</v>
      </c>
      <c r="L31" s="3">
        <f t="shared" si="8"/>
        <v>801074.71620000002</v>
      </c>
      <c r="M31" s="3">
        <f t="shared" si="8"/>
        <v>953345.11679999996</v>
      </c>
      <c r="N31" s="3">
        <f t="shared" si="8"/>
        <v>1118856.4217999999</v>
      </c>
      <c r="O31" s="3">
        <f t="shared" si="8"/>
        <v>1297608.6311999999</v>
      </c>
      <c r="P31" s="3">
        <f t="shared" si="8"/>
        <v>1489601.7449999999</v>
      </c>
      <c r="Q31" s="3">
        <f t="shared" si="8"/>
        <v>1694835.7631999999</v>
      </c>
      <c r="R31" s="3">
        <f t="shared" si="8"/>
        <v>1913310.6857999999</v>
      </c>
      <c r="S31" s="3">
        <f t="shared" si="8"/>
        <v>2145026.5128000001</v>
      </c>
      <c r="T31" s="3">
        <f t="shared" si="8"/>
        <v>2389983.2442000001</v>
      </c>
      <c r="U31" s="3">
        <f t="shared" si="8"/>
        <v>2648180.88</v>
      </c>
      <c r="V31" s="3">
        <f t="shared" si="8"/>
        <v>2919619.4202000001</v>
      </c>
      <c r="W31" s="3">
        <f t="shared" si="8"/>
        <v>3204298.8648000001</v>
      </c>
      <c r="X31" s="3">
        <f t="shared" si="8"/>
        <v>3502219.2138</v>
      </c>
      <c r="Y31" s="3">
        <f t="shared" si="8"/>
        <v>3813380.4671999998</v>
      </c>
      <c r="Z31" s="3">
        <f t="shared" si="8"/>
        <v>4137782.625</v>
      </c>
      <c r="AA31" s="3">
        <f t="shared" si="8"/>
        <v>4475425.6871999996</v>
      </c>
      <c r="AB31" s="3">
        <f t="shared" si="8"/>
        <v>4826309.6537999995</v>
      </c>
      <c r="AC31" s="3">
        <f t="shared" si="8"/>
        <v>5190434.5247999998</v>
      </c>
      <c r="AD31" s="3">
        <f t="shared" si="8"/>
        <v>5567800.3001999995</v>
      </c>
      <c r="AE31" s="3">
        <f t="shared" si="8"/>
        <v>5958406.9799999995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9">C25/1000000</f>
        <v>1.9999999999999999E-6</v>
      </c>
      <c r="D32" s="4">
        <f t="shared" si="9"/>
        <v>3.0000000000000001E-6</v>
      </c>
      <c r="E32" s="4">
        <f t="shared" si="9"/>
        <v>3.9999999999999998E-6</v>
      </c>
      <c r="F32" s="4">
        <f t="shared" si="9"/>
        <v>5.0000000000000004E-6</v>
      </c>
      <c r="G32" s="4">
        <f t="shared" si="9"/>
        <v>6.0000000000000002E-6</v>
      </c>
      <c r="H32" s="4">
        <f t="shared" si="9"/>
        <v>6.9999999999999999E-6</v>
      </c>
      <c r="I32" s="4">
        <f>I25/1000000</f>
        <v>7.9999999999999996E-6</v>
      </c>
      <c r="J32" s="4">
        <f t="shared" si="9"/>
        <v>9.0000000000000002E-6</v>
      </c>
      <c r="K32" s="4">
        <f t="shared" si="9"/>
        <v>1.0000000000000001E-5</v>
      </c>
      <c r="L32" s="4">
        <f t="shared" si="9"/>
        <v>1.1E-5</v>
      </c>
      <c r="M32" s="4">
        <f t="shared" si="9"/>
        <v>1.2E-5</v>
      </c>
      <c r="N32" s="4">
        <f t="shared" si="9"/>
        <v>1.2999999999999999E-5</v>
      </c>
      <c r="O32" s="4">
        <f t="shared" si="9"/>
        <v>1.4E-5</v>
      </c>
      <c r="P32" s="4">
        <f t="shared" si="9"/>
        <v>1.5E-5</v>
      </c>
      <c r="Q32" s="4">
        <f t="shared" si="9"/>
        <v>1.5999999999999999E-5</v>
      </c>
      <c r="R32" s="4">
        <f t="shared" si="9"/>
        <v>1.7E-5</v>
      </c>
      <c r="S32" s="4">
        <f t="shared" si="9"/>
        <v>1.8E-5</v>
      </c>
      <c r="T32" s="4">
        <f t="shared" si="9"/>
        <v>1.9000000000000001E-5</v>
      </c>
      <c r="U32" s="4">
        <f t="shared" si="9"/>
        <v>2.0000000000000002E-5</v>
      </c>
      <c r="V32" s="4">
        <f t="shared" si="9"/>
        <v>2.0999999999999999E-5</v>
      </c>
      <c r="W32" s="4">
        <f t="shared" si="9"/>
        <v>2.1999999999999999E-5</v>
      </c>
      <c r="X32" s="4">
        <f t="shared" si="9"/>
        <v>2.3E-5</v>
      </c>
      <c r="Y32" s="4">
        <f t="shared" si="9"/>
        <v>2.4000000000000001E-5</v>
      </c>
      <c r="Z32" s="4">
        <f t="shared" si="9"/>
        <v>2.5000000000000001E-5</v>
      </c>
      <c r="AA32" s="4">
        <f t="shared" si="9"/>
        <v>2.5999999999999998E-5</v>
      </c>
      <c r="AB32" s="4">
        <f t="shared" si="9"/>
        <v>2.6999999999999999E-5</v>
      </c>
      <c r="AC32" s="4">
        <f t="shared" si="9"/>
        <v>2.8E-5</v>
      </c>
      <c r="AD32" s="4">
        <f t="shared" si="9"/>
        <v>2.9E-5</v>
      </c>
      <c r="AE32" s="4">
        <f t="shared" si="9"/>
        <v>3.0000000000000001E-5</v>
      </c>
    </row>
    <row r="33" spans="1:31">
      <c r="A33" s="3" t="s">
        <v>12</v>
      </c>
      <c r="B33" s="4">
        <f>($C$40*$B$39*B32^2)*B46/(18*$C$42*$C$54)</f>
        <v>2.3160192804750596E-4</v>
      </c>
      <c r="C33" s="4">
        <f t="shared" ref="C33:AE33" si="10">($C$40*$B$39*C32^2)*C46/(18*$C$42*$C$54)</f>
        <v>8.5949749431325545E-4</v>
      </c>
      <c r="D33" s="4">
        <f t="shared" si="10"/>
        <v>1.8836866987972491E-3</v>
      </c>
      <c r="E33" s="4">
        <f t="shared" si="10"/>
        <v>3.3041695414994855E-3</v>
      </c>
      <c r="F33" s="4">
        <f t="shared" si="10"/>
        <v>5.1209460224199664E-3</v>
      </c>
      <c r="G33" s="4">
        <f t="shared" si="10"/>
        <v>7.3340161415586915E-3</v>
      </c>
      <c r="H33" s="4">
        <f t="shared" si="10"/>
        <v>9.9433798989156559E-3</v>
      </c>
      <c r="I33" s="4">
        <f t="shared" si="10"/>
        <v>1.2949037294490868E-2</v>
      </c>
      <c r="J33" s="4">
        <f t="shared" si="10"/>
        <v>1.6350988328284324E-2</v>
      </c>
      <c r="K33" s="4">
        <f t="shared" si="10"/>
        <v>2.0149233000296019E-2</v>
      </c>
      <c r="L33" s="4">
        <f t="shared" si="10"/>
        <v>2.4343771310525966E-2</v>
      </c>
      <c r="M33" s="4">
        <f t="shared" si="10"/>
        <v>2.8934603258974158E-2</v>
      </c>
      <c r="N33" s="4">
        <f t="shared" si="10"/>
        <v>3.3921728845640577E-2</v>
      </c>
      <c r="O33" s="4">
        <f t="shared" si="10"/>
        <v>3.930514807052525E-2</v>
      </c>
      <c r="P33" s="4">
        <f t="shared" si="10"/>
        <v>4.5084860933628165E-2</v>
      </c>
      <c r="Q33" s="4">
        <f t="shared" si="10"/>
        <v>5.1260867434949328E-2</v>
      </c>
      <c r="R33" s="4">
        <f t="shared" si="10"/>
        <v>5.7833167574488725E-2</v>
      </c>
      <c r="S33" s="4">
        <f t="shared" si="10"/>
        <v>6.4801761352246384E-2</v>
      </c>
      <c r="T33" s="4">
        <f t="shared" si="10"/>
        <v>7.2166648768222277E-2</v>
      </c>
      <c r="U33" s="4">
        <f t="shared" si="10"/>
        <v>7.9927829822416419E-2</v>
      </c>
      <c r="V33" s="4">
        <f t="shared" si="10"/>
        <v>8.8085304514828794E-2</v>
      </c>
      <c r="W33" s="4">
        <f t="shared" si="10"/>
        <v>9.6639072845459403E-2</v>
      </c>
      <c r="X33" s="4">
        <f t="shared" si="10"/>
        <v>0.10558913481430827</v>
      </c>
      <c r="Y33" s="4">
        <f t="shared" si="10"/>
        <v>0.11493549042137539</v>
      </c>
      <c r="Z33" s="4">
        <f t="shared" si="10"/>
        <v>0.12467813966666073</v>
      </c>
      <c r="AA33" s="4">
        <f t="shared" si="10"/>
        <v>0.13481708255016431</v>
      </c>
      <c r="AB33" s="4">
        <f t="shared" si="10"/>
        <v>0.14535231907188617</v>
      </c>
      <c r="AC33" s="4">
        <f t="shared" si="10"/>
        <v>0.15628384923182626</v>
      </c>
      <c r="AD33" s="4">
        <f t="shared" si="10"/>
        <v>0.16761167302998459</v>
      </c>
      <c r="AE33" s="4">
        <f t="shared" si="10"/>
        <v>0.17933579046636114</v>
      </c>
    </row>
    <row r="34" spans="1:31" ht="18">
      <c r="A34" s="3" t="s">
        <v>33</v>
      </c>
      <c r="B34" s="4">
        <f>(2*$C40*(B32)^2*B36*B46)/(9*$C42*$C44*($B35)^3)</f>
        <v>2.3148397442996206E-4</v>
      </c>
      <c r="C34" s="4">
        <f t="shared" ref="C34:AE34" si="11">(2*$C40*(C32)^2*C36*C46)/(9*$C42*$C44*($B35)^3)</f>
        <v>8.5905975685753196E-4</v>
      </c>
      <c r="D34" s="4">
        <f t="shared" si="11"/>
        <v>1.8827273472827105E-3</v>
      </c>
      <c r="E34" s="4">
        <f t="shared" si="11"/>
        <v>3.3024867457054964E-3</v>
      </c>
      <c r="F34" s="4">
        <f t="shared" si="11"/>
        <v>5.1183379521258917E-3</v>
      </c>
      <c r="G34" s="4">
        <f t="shared" si="11"/>
        <v>7.3302809665438933E-3</v>
      </c>
      <c r="H34" s="4">
        <f t="shared" si="11"/>
        <v>9.9383157889594998E-3</v>
      </c>
      <c r="I34" s="4">
        <f t="shared" si="11"/>
        <v>1.2942442419372719E-2</v>
      </c>
      <c r="J34" s="4">
        <f t="shared" si="11"/>
        <v>1.6342660857783544E-2</v>
      </c>
      <c r="K34" s="4">
        <f t="shared" si="11"/>
        <v>2.013897110419198E-2</v>
      </c>
      <c r="L34" s="4">
        <f t="shared" si="11"/>
        <v>2.433137315859802E-2</v>
      </c>
      <c r="M34" s="4">
        <f t="shared" si="11"/>
        <v>2.8919867021001675E-2</v>
      </c>
      <c r="N34" s="4">
        <f t="shared" si="11"/>
        <v>3.3904452691402923E-2</v>
      </c>
      <c r="O34" s="4">
        <f t="shared" si="11"/>
        <v>3.9285130169801792E-2</v>
      </c>
      <c r="P34" s="4">
        <f t="shared" si="11"/>
        <v>4.5061899456198255E-2</v>
      </c>
      <c r="Q34" s="4">
        <f t="shared" si="11"/>
        <v>5.1234760550592347E-2</v>
      </c>
      <c r="R34" s="4">
        <f t="shared" si="11"/>
        <v>5.7803713452984032E-2</v>
      </c>
      <c r="S34" s="4">
        <f t="shared" si="11"/>
        <v>6.4768758163373338E-2</v>
      </c>
      <c r="T34" s="4">
        <f t="shared" si="11"/>
        <v>7.2129894681760245E-2</v>
      </c>
      <c r="U34" s="4">
        <f t="shared" si="11"/>
        <v>7.9887123008144781E-2</v>
      </c>
      <c r="V34" s="4">
        <f t="shared" si="11"/>
        <v>8.8040443142526875E-2</v>
      </c>
      <c r="W34" s="4">
        <f t="shared" si="11"/>
        <v>9.6589855084906598E-2</v>
      </c>
      <c r="X34" s="4">
        <f t="shared" si="11"/>
        <v>0.10553535883528394</v>
      </c>
      <c r="Y34" s="4">
        <f t="shared" si="11"/>
        <v>0.1148769543936589</v>
      </c>
      <c r="Z34" s="4">
        <f t="shared" si="11"/>
        <v>0.12461464176003144</v>
      </c>
      <c r="AA34" s="4">
        <f t="shared" si="11"/>
        <v>0.13474842093440159</v>
      </c>
      <c r="AB34" s="4">
        <f t="shared" si="11"/>
        <v>0.14527829191676936</v>
      </c>
      <c r="AC34" s="4">
        <f t="shared" si="11"/>
        <v>0.15620425470713473</v>
      </c>
      <c r="AD34" s="4">
        <f t="shared" si="11"/>
        <v>0.16752630930549772</v>
      </c>
      <c r="AE34" s="4">
        <f t="shared" si="11"/>
        <v>0.17924445571185832</v>
      </c>
    </row>
    <row r="35" spans="1:31">
      <c r="A35" s="7" t="s">
        <v>102</v>
      </c>
      <c r="B35" s="6">
        <f>C54</f>
        <v>1.8040270273868786E-2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2">C27/1000000</f>
        <v>2.9999999999999997E-4</v>
      </c>
      <c r="D36" s="4">
        <f t="shared" si="12"/>
        <v>2.9999999999999997E-4</v>
      </c>
      <c r="E36" s="4">
        <f t="shared" si="12"/>
        <v>2.9999999999999997E-4</v>
      </c>
      <c r="F36" s="4">
        <f t="shared" si="12"/>
        <v>2.9999999999999997E-4</v>
      </c>
      <c r="G36" s="4">
        <f t="shared" si="12"/>
        <v>2.9999999999999997E-4</v>
      </c>
      <c r="H36" s="4">
        <f t="shared" si="12"/>
        <v>2.9999999999999997E-4</v>
      </c>
      <c r="I36" s="4">
        <f t="shared" si="12"/>
        <v>2.9999999999999997E-4</v>
      </c>
      <c r="J36" s="4">
        <f t="shared" si="12"/>
        <v>2.9999999999999997E-4</v>
      </c>
      <c r="K36" s="4">
        <f t="shared" si="12"/>
        <v>2.9999999999999997E-4</v>
      </c>
      <c r="L36" s="4">
        <f t="shared" si="12"/>
        <v>2.9999999999999997E-4</v>
      </c>
      <c r="M36" s="4">
        <f t="shared" si="12"/>
        <v>2.9999999999999997E-4</v>
      </c>
      <c r="N36" s="4">
        <f t="shared" si="12"/>
        <v>2.9999999999999997E-4</v>
      </c>
      <c r="O36" s="4">
        <f t="shared" si="12"/>
        <v>2.9999999999999997E-4</v>
      </c>
      <c r="P36" s="4">
        <f t="shared" si="12"/>
        <v>2.9999999999999997E-4</v>
      </c>
      <c r="Q36" s="4">
        <f t="shared" si="12"/>
        <v>2.9999999999999997E-4</v>
      </c>
      <c r="R36" s="4">
        <f t="shared" si="12"/>
        <v>2.9999999999999997E-4</v>
      </c>
      <c r="S36" s="4">
        <f t="shared" si="12"/>
        <v>2.9999999999999997E-4</v>
      </c>
      <c r="T36" s="4">
        <f t="shared" si="12"/>
        <v>2.9999999999999997E-4</v>
      </c>
      <c r="U36" s="4">
        <f t="shared" si="12"/>
        <v>2.9999999999999997E-4</v>
      </c>
      <c r="V36" s="4">
        <f t="shared" si="12"/>
        <v>2.9999999999999997E-4</v>
      </c>
      <c r="W36" s="4">
        <f t="shared" si="12"/>
        <v>2.9999999999999997E-4</v>
      </c>
      <c r="X36" s="4">
        <f t="shared" si="12"/>
        <v>2.9999999999999997E-4</v>
      </c>
      <c r="Y36" s="4">
        <f t="shared" si="12"/>
        <v>2.9999999999999997E-4</v>
      </c>
      <c r="Z36" s="4">
        <f t="shared" si="12"/>
        <v>2.9999999999999997E-4</v>
      </c>
      <c r="AA36" s="4">
        <f t="shared" si="12"/>
        <v>2.9999999999999997E-4</v>
      </c>
      <c r="AB36" s="4">
        <f t="shared" si="12"/>
        <v>2.9999999999999997E-4</v>
      </c>
      <c r="AC36" s="4">
        <f t="shared" si="12"/>
        <v>2.9999999999999997E-4</v>
      </c>
      <c r="AD36" s="4">
        <f t="shared" si="12"/>
        <v>2.9999999999999997E-4</v>
      </c>
      <c r="AE36" s="4">
        <f t="shared" si="12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3">C26/60</f>
        <v>0.3</v>
      </c>
      <c r="D37" s="4">
        <f t="shared" si="13"/>
        <v>0.3</v>
      </c>
      <c r="E37" s="4">
        <f t="shared" si="13"/>
        <v>0.3</v>
      </c>
      <c r="F37" s="4">
        <f t="shared" si="13"/>
        <v>0.3</v>
      </c>
      <c r="G37" s="4">
        <f t="shared" si="13"/>
        <v>0.3</v>
      </c>
      <c r="H37" s="4">
        <f t="shared" si="13"/>
        <v>0.3</v>
      </c>
      <c r="I37" s="4">
        <f t="shared" si="13"/>
        <v>0.3</v>
      </c>
      <c r="J37" s="4">
        <f t="shared" si="13"/>
        <v>0.3</v>
      </c>
      <c r="K37" s="4">
        <f t="shared" si="13"/>
        <v>0.3</v>
      </c>
      <c r="L37" s="4">
        <f t="shared" si="13"/>
        <v>0.3</v>
      </c>
      <c r="M37" s="4">
        <f t="shared" si="13"/>
        <v>0.3</v>
      </c>
      <c r="N37" s="4">
        <f t="shared" si="13"/>
        <v>0.3</v>
      </c>
      <c r="O37" s="4">
        <f t="shared" si="13"/>
        <v>0.3</v>
      </c>
      <c r="P37" s="4">
        <f t="shared" si="13"/>
        <v>0.3</v>
      </c>
      <c r="Q37" s="4">
        <f t="shared" si="13"/>
        <v>0.3</v>
      </c>
      <c r="R37" s="4">
        <f t="shared" si="13"/>
        <v>0.3</v>
      </c>
      <c r="S37" s="4">
        <f t="shared" si="13"/>
        <v>0.3</v>
      </c>
      <c r="T37" s="4">
        <f t="shared" si="13"/>
        <v>0.3</v>
      </c>
      <c r="U37" s="4">
        <f t="shared" si="13"/>
        <v>0.3</v>
      </c>
      <c r="V37" s="4">
        <f t="shared" si="13"/>
        <v>0.3</v>
      </c>
      <c r="W37" s="4">
        <f t="shared" si="13"/>
        <v>0.3</v>
      </c>
      <c r="X37" s="4">
        <f t="shared" si="13"/>
        <v>0.3</v>
      </c>
      <c r="Y37" s="4">
        <f t="shared" si="13"/>
        <v>0.3</v>
      </c>
      <c r="Z37" s="4">
        <f t="shared" si="13"/>
        <v>0.3</v>
      </c>
      <c r="AA37" s="4">
        <f t="shared" si="13"/>
        <v>0.3</v>
      </c>
      <c r="AB37" s="4">
        <f t="shared" si="13"/>
        <v>0.3</v>
      </c>
      <c r="AC37" s="4">
        <f t="shared" si="13"/>
        <v>0.3</v>
      </c>
      <c r="AD37" s="4">
        <f t="shared" si="13"/>
        <v>0.3</v>
      </c>
      <c r="AE37" s="4">
        <f t="shared" si="13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1.1742633830539082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4">1+2.52*($C45/C25)</f>
        <v>1.0844199999999999</v>
      </c>
      <c r="D46" s="4">
        <f t="shared" si="14"/>
        <v>1.0562800000000001</v>
      </c>
      <c r="E46" s="4">
        <f t="shared" si="14"/>
        <v>1.0422100000000001</v>
      </c>
      <c r="F46" s="4">
        <f t="shared" si="14"/>
        <v>1.033768</v>
      </c>
      <c r="G46" s="4">
        <f t="shared" si="14"/>
        <v>1.0281400000000001</v>
      </c>
      <c r="H46" s="4">
        <f t="shared" si="14"/>
        <v>1.0241199999999999</v>
      </c>
      <c r="I46" s="4">
        <f t="shared" si="14"/>
        <v>1.0211049999999999</v>
      </c>
      <c r="J46" s="4">
        <f t="shared" si="14"/>
        <v>1.0187599999999999</v>
      </c>
      <c r="K46" s="4">
        <f t="shared" si="14"/>
        <v>1.0168839999999999</v>
      </c>
      <c r="L46" s="4">
        <f t="shared" si="14"/>
        <v>1.015349090909091</v>
      </c>
      <c r="M46" s="4">
        <f t="shared" si="14"/>
        <v>1.01407</v>
      </c>
      <c r="N46" s="4">
        <f t="shared" si="14"/>
        <v>1.0129876923076924</v>
      </c>
      <c r="O46" s="4">
        <f t="shared" si="14"/>
        <v>1.01206</v>
      </c>
      <c r="P46" s="4">
        <f t="shared" si="14"/>
        <v>1.0112559999999999</v>
      </c>
      <c r="Q46" s="4">
        <f t="shared" si="14"/>
        <v>1.0105525</v>
      </c>
      <c r="R46" s="4">
        <f t="shared" si="14"/>
        <v>1.0099317647058823</v>
      </c>
      <c r="S46" s="4">
        <f t="shared" si="14"/>
        <v>1.0093799999999999</v>
      </c>
      <c r="T46" s="4">
        <f t="shared" si="14"/>
        <v>1.0088863157894736</v>
      </c>
      <c r="U46" s="4">
        <f t="shared" si="14"/>
        <v>1.0084420000000001</v>
      </c>
      <c r="V46" s="4">
        <f t="shared" si="14"/>
        <v>1.00804</v>
      </c>
      <c r="W46" s="4">
        <f t="shared" si="14"/>
        <v>1.0076745454545455</v>
      </c>
      <c r="X46" s="4">
        <f t="shared" si="14"/>
        <v>1.0073408695652173</v>
      </c>
      <c r="Y46" s="4">
        <f t="shared" si="14"/>
        <v>1.0070349999999999</v>
      </c>
      <c r="Z46" s="4">
        <f t="shared" si="14"/>
        <v>1.0067535999999999</v>
      </c>
      <c r="AA46" s="4">
        <f t="shared" si="14"/>
        <v>1.0064938461538462</v>
      </c>
      <c r="AB46" s="4">
        <f t="shared" si="14"/>
        <v>1.0062533333333334</v>
      </c>
      <c r="AC46" s="4">
        <f t="shared" si="14"/>
        <v>1.00603</v>
      </c>
      <c r="AD46" s="4">
        <f t="shared" si="14"/>
        <v>1.0058220689655173</v>
      </c>
      <c r="AE46" s="4">
        <f t="shared" si="14"/>
        <v>1.005628</v>
      </c>
    </row>
    <row r="47" spans="1:31">
      <c r="A47" s="2" t="s">
        <v>41</v>
      </c>
      <c r="B47" s="4"/>
      <c r="C47">
        <v>212.55033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21255.032999999999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9.5861635000000006E-5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95861.635000000009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95.861635000000007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18.040270273868785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1.8040270273868786E-2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 s="4">
        <v>8.7491520999999999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 s="4">
        <v>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-8.7491520999999999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6.6204521999999999</v>
      </c>
    </row>
    <row r="59" spans="1:31" s="4" customFormat="1">
      <c r="A59" s="2" t="s">
        <v>50</v>
      </c>
      <c r="C59" s="4">
        <f>C56-C58</f>
        <v>-6.6204521999999999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155</v>
      </c>
      <c r="B61" s="4"/>
      <c r="C61" s="4">
        <v>313.856964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156</v>
      </c>
      <c r="B62" s="4"/>
      <c r="C62" s="4">
        <v>278.294647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157</v>
      </c>
      <c r="B63" s="4"/>
      <c r="C63" s="4">
        <v>226.443726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79</v>
      </c>
      <c r="B64" s="4"/>
      <c r="C64" s="4">
        <v>190.06561300000001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80</v>
      </c>
      <c r="B65" s="4"/>
      <c r="C65" s="4">
        <v>172.92858899999999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81</v>
      </c>
      <c r="B66" s="4"/>
      <c r="C66" s="4">
        <v>188.70330799999999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82</v>
      </c>
      <c r="B67" s="4"/>
      <c r="C67" s="4">
        <v>195.99163799999999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83</v>
      </c>
      <c r="B68" s="4"/>
      <c r="C68" s="4">
        <v>188.56189000000001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84</v>
      </c>
      <c r="B69" s="4"/>
      <c r="C69" s="4">
        <v>193.96791099999999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85</v>
      </c>
      <c r="B70" s="4"/>
      <c r="C70" s="4">
        <v>206.453033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86</v>
      </c>
      <c r="B71" s="4"/>
      <c r="C71" s="4">
        <v>228.261505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87</v>
      </c>
      <c r="B72" s="4"/>
      <c r="C72" s="4">
        <v>228.95146199999999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88</v>
      </c>
      <c r="B73" s="4"/>
      <c r="C73" s="4">
        <v>160.32096999999999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89</v>
      </c>
      <c r="B74" s="4"/>
      <c r="C74" s="4">
        <v>189.437637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90</v>
      </c>
      <c r="B75" s="4"/>
      <c r="C75" s="4">
        <v>236.02049299999999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91</v>
      </c>
      <c r="B76" s="4"/>
      <c r="C76" s="4">
        <v>283.99169899999998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158</v>
      </c>
      <c r="B77" s="4"/>
      <c r="C77" s="4">
        <v>326.40411399999999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159</v>
      </c>
      <c r="B78" s="4"/>
      <c r="C78" s="4">
        <v>349.62948599999999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160</v>
      </c>
      <c r="B79" s="4"/>
      <c r="C79" s="4">
        <v>304.51383299999998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161</v>
      </c>
      <c r="C80">
        <v>236.705286</v>
      </c>
    </row>
    <row r="81" spans="1:31">
      <c r="A81" s="2" t="s">
        <v>162</v>
      </c>
      <c r="C81">
        <v>201.73467400000001</v>
      </c>
    </row>
    <row r="82" spans="1:31">
      <c r="A82" s="2" t="s">
        <v>163</v>
      </c>
      <c r="C82">
        <v>163.125733</v>
      </c>
    </row>
    <row r="83" spans="1:31">
      <c r="A83" s="2" t="s">
        <v>164</v>
      </c>
      <c r="C83">
        <v>146.205444</v>
      </c>
    </row>
    <row r="84" spans="1:31">
      <c r="A84" s="2" t="s">
        <v>165</v>
      </c>
      <c r="C84">
        <v>157.888428</v>
      </c>
    </row>
    <row r="85" spans="1:31">
      <c r="A85" s="2" t="s">
        <v>166</v>
      </c>
      <c r="C85">
        <v>173.22816499999999</v>
      </c>
    </row>
    <row r="86" spans="1:31">
      <c r="A86" s="2" t="s">
        <v>167</v>
      </c>
      <c r="C86">
        <v>181.77131700000001</v>
      </c>
    </row>
    <row r="87" spans="1:31">
      <c r="A87" s="2" t="s">
        <v>168</v>
      </c>
      <c r="C87">
        <v>181.68606600000001</v>
      </c>
    </row>
    <row r="88" spans="1:31" s="4" customFormat="1">
      <c r="A88" s="2" t="s">
        <v>216</v>
      </c>
      <c r="C88" s="4">
        <v>195.560089</v>
      </c>
    </row>
    <row r="89" spans="1:31">
      <c r="A89" s="2" t="s">
        <v>100</v>
      </c>
      <c r="B89" s="4"/>
      <c r="C89" s="4">
        <f>AVERAGE(C61:C88)</f>
        <v>217.8822757142857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254</v>
      </c>
      <c r="C90">
        <f>C89/1000000</f>
        <v>2.1788227571428568E-4</v>
      </c>
    </row>
    <row r="91" spans="1:31">
      <c r="A91" s="2" t="s">
        <v>97</v>
      </c>
      <c r="B91" s="4"/>
      <c r="C91" s="4">
        <f>MIN(C61:C88)</f>
        <v>146.205444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255</v>
      </c>
      <c r="C92">
        <f>C91/1000000</f>
        <v>1.4620544399999999E-4</v>
      </c>
    </row>
    <row r="93" spans="1:31" ht="18">
      <c r="A93" s="2" t="s">
        <v>98</v>
      </c>
      <c r="B93" s="4"/>
      <c r="C93" s="4">
        <f>4*$C43*B36/($C44*$C42*$C95)</f>
        <v>1707.194585032835</v>
      </c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2" t="s">
        <v>256</v>
      </c>
      <c r="B94" s="4"/>
      <c r="C94" s="4">
        <f>SQRT(C89)</f>
        <v>14.760835874512178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257</v>
      </c>
      <c r="B95" s="4"/>
      <c r="C95" s="4">
        <f>C94/1000</f>
        <v>1.4760835874512178E-2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>
      <c r="A96" s="3" t="s">
        <v>33</v>
      </c>
      <c r="B96" s="4">
        <f t="shared" ref="B96:AE96" si="15">(2*$C40*(B32)^2*B36*B46)/(9*$C42*$C44*($C95)^3)</f>
        <v>4.2258803402034828E-4</v>
      </c>
      <c r="C96" s="4">
        <f t="shared" si="15"/>
        <v>1.5682656851317407E-3</v>
      </c>
      <c r="D96" s="4">
        <f t="shared" si="15"/>
        <v>3.4370329533341785E-3</v>
      </c>
      <c r="E96" s="4">
        <f t="shared" si="15"/>
        <v>6.0288898386276603E-3</v>
      </c>
      <c r="F96" s="4">
        <f t="shared" si="15"/>
        <v>9.3438363410121884E-3</v>
      </c>
      <c r="G96" s="4">
        <f t="shared" si="15"/>
        <v>1.338187246048776E-2</v>
      </c>
      <c r="H96" s="4">
        <f t="shared" si="15"/>
        <v>1.814299819705437E-2</v>
      </c>
      <c r="I96" s="4">
        <f t="shared" si="15"/>
        <v>2.3627213550712029E-2</v>
      </c>
      <c r="J96" s="4">
        <f t="shared" si="15"/>
        <v>2.9834518521460733E-2</v>
      </c>
      <c r="K96" s="4">
        <f t="shared" si="15"/>
        <v>3.6764913109300489E-2</v>
      </c>
      <c r="L96" s="4">
        <f t="shared" si="15"/>
        <v>4.4418397314231278E-2</v>
      </c>
      <c r="M96" s="4">
        <f t="shared" si="15"/>
        <v>5.2794971136253123E-2</v>
      </c>
      <c r="N96" s="4">
        <f t="shared" si="15"/>
        <v>6.1894634575365988E-2</v>
      </c>
      <c r="O96" s="4">
        <f t="shared" si="15"/>
        <v>7.1717387631569929E-2</v>
      </c>
      <c r="P96" s="4">
        <f t="shared" si="15"/>
        <v>8.2263230304864876E-2</v>
      </c>
      <c r="Q96" s="4">
        <f t="shared" si="15"/>
        <v>9.3532162595250906E-2</v>
      </c>
      <c r="R96" s="4">
        <f t="shared" si="15"/>
        <v>0.10552418450272795</v>
      </c>
      <c r="S96" s="4">
        <f t="shared" si="15"/>
        <v>0.11823929602729606</v>
      </c>
      <c r="T96" s="4">
        <f t="shared" si="15"/>
        <v>0.13167749716895524</v>
      </c>
      <c r="U96" s="4">
        <f t="shared" si="15"/>
        <v>0.14583878792770547</v>
      </c>
      <c r="V96" s="4">
        <f t="shared" si="15"/>
        <v>0.16072316830354666</v>
      </c>
      <c r="W96" s="4">
        <f t="shared" si="15"/>
        <v>0.17633063829647894</v>
      </c>
      <c r="X96" s="4">
        <f t="shared" si="15"/>
        <v>0.19266119790650227</v>
      </c>
      <c r="Y96" s="4">
        <f t="shared" si="15"/>
        <v>0.20971484713361666</v>
      </c>
      <c r="Z96" s="4">
        <f t="shared" si="15"/>
        <v>0.22749158597782204</v>
      </c>
      <c r="AA96" s="4">
        <f t="shared" si="15"/>
        <v>0.24599141443911848</v>
      </c>
      <c r="AB96" s="4">
        <f t="shared" si="15"/>
        <v>0.26521433251750598</v>
      </c>
      <c r="AC96" s="4">
        <f t="shared" si="15"/>
        <v>0.28516034021298453</v>
      </c>
      <c r="AD96" s="4">
        <f t="shared" si="15"/>
        <v>0.30582943752555414</v>
      </c>
      <c r="AE96" s="4">
        <f t="shared" si="15"/>
        <v>0.32722162445521474</v>
      </c>
    </row>
    <row r="97" spans="1:31">
      <c r="A97" s="2" t="s">
        <v>258</v>
      </c>
      <c r="C97">
        <f>SQRT(C91)</f>
        <v>12.091544318241571</v>
      </c>
    </row>
    <row r="98" spans="1:31">
      <c r="A98" s="2" t="s">
        <v>259</v>
      </c>
      <c r="C98">
        <f>C97/1000</f>
        <v>1.2091544318241571E-2</v>
      </c>
    </row>
    <row r="99" spans="1:31" ht="18">
      <c r="A99" s="3" t="s">
        <v>260</v>
      </c>
      <c r="B99" s="6">
        <f>(2*$C40*(B32)^2*B36*B46)/(9*$C42*$C44*($C98)^3)</f>
        <v>7.6878470330380897E-4</v>
      </c>
      <c r="C99" s="6">
        <f t="shared" ref="C99:AE99" si="16">(2*$C40*(C32)^2*C36*C46)/(9*$C42*$C44*($C98)^3)</f>
        <v>2.8530355154057574E-3</v>
      </c>
      <c r="D99" s="6">
        <f t="shared" si="16"/>
        <v>6.2527524363058477E-3</v>
      </c>
      <c r="E99" s="6">
        <f t="shared" si="16"/>
        <v>1.0967935466004075E-2</v>
      </c>
      <c r="F99" s="6">
        <f t="shared" si="16"/>
        <v>1.6998584604500447E-2</v>
      </c>
      <c r="G99" s="6">
        <f t="shared" si="16"/>
        <v>2.4344699851794958E-2</v>
      </c>
      <c r="H99" s="6">
        <f t="shared" si="16"/>
        <v>3.3006281207887594E-2</v>
      </c>
      <c r="I99" s="6">
        <f t="shared" si="16"/>
        <v>4.2983328672778383E-2</v>
      </c>
      <c r="J99" s="6">
        <f t="shared" si="16"/>
        <v>5.427584224646731E-2</v>
      </c>
      <c r="K99" s="6">
        <f t="shared" si="16"/>
        <v>6.6883821928954382E-2</v>
      </c>
      <c r="L99" s="6">
        <f t="shared" si="16"/>
        <v>8.0807267720239592E-2</v>
      </c>
      <c r="M99" s="6">
        <f t="shared" si="16"/>
        <v>9.6046179620322955E-2</v>
      </c>
      <c r="N99" s="6">
        <f t="shared" si="16"/>
        <v>0.11260055762920441</v>
      </c>
      <c r="O99" s="6">
        <f t="shared" si="16"/>
        <v>0.13047040174688404</v>
      </c>
      <c r="P99" s="6">
        <f t="shared" si="16"/>
        <v>0.14965571197336178</v>
      </c>
      <c r="Q99" s="6">
        <f t="shared" si="16"/>
        <v>0.17015648830863772</v>
      </c>
      <c r="R99" s="6">
        <f t="shared" si="16"/>
        <v>0.19197273075271176</v>
      </c>
      <c r="S99" s="6">
        <f t="shared" si="16"/>
        <v>0.21510443930558396</v>
      </c>
      <c r="T99" s="6">
        <f t="shared" si="16"/>
        <v>0.23955161396725433</v>
      </c>
      <c r="U99" s="6">
        <f t="shared" si="16"/>
        <v>0.2653142547377228</v>
      </c>
      <c r="V99" s="6">
        <f t="shared" si="16"/>
        <v>0.29239236161698939</v>
      </c>
      <c r="W99" s="6">
        <f t="shared" si="16"/>
        <v>0.32078593460505406</v>
      </c>
      <c r="X99" s="6">
        <f t="shared" si="16"/>
        <v>0.35049497370191701</v>
      </c>
      <c r="Y99" s="6">
        <f t="shared" si="16"/>
        <v>0.38151947890757804</v>
      </c>
      <c r="Z99" s="6">
        <f t="shared" si="16"/>
        <v>0.41385945022203718</v>
      </c>
      <c r="AA99" s="6">
        <f t="shared" si="16"/>
        <v>0.4475148876452944</v>
      </c>
      <c r="AB99" s="6">
        <f t="shared" si="16"/>
        <v>0.48248579117734991</v>
      </c>
      <c r="AC99" s="6">
        <f t="shared" si="16"/>
        <v>0.51877216081820354</v>
      </c>
      <c r="AD99" s="6">
        <f t="shared" si="16"/>
        <v>0.55637399656785513</v>
      </c>
      <c r="AE99" s="6">
        <f t="shared" si="16"/>
        <v>0.59529129842630502</v>
      </c>
    </row>
    <row r="100" spans="1:31" ht="18">
      <c r="A100" s="2" t="s">
        <v>130</v>
      </c>
      <c r="B100" s="6">
        <f t="shared" ref="B100:AE100" si="17">$C43*B32*$B39/$C42</f>
        <v>7.7469211682022213E-2</v>
      </c>
      <c r="C100" s="6">
        <f t="shared" si="17"/>
        <v>0.15493842336404443</v>
      </c>
      <c r="D100" s="6">
        <f t="shared" si="17"/>
        <v>0.23240763504606662</v>
      </c>
      <c r="E100" s="6">
        <f t="shared" si="17"/>
        <v>0.30987684672808885</v>
      </c>
      <c r="F100" s="6">
        <f t="shared" si="17"/>
        <v>0.3873460584101111</v>
      </c>
      <c r="G100" s="6">
        <f t="shared" si="17"/>
        <v>0.46481527009213325</v>
      </c>
      <c r="H100" s="6">
        <f t="shared" si="17"/>
        <v>0.54228448177415545</v>
      </c>
      <c r="I100" s="6">
        <f t="shared" si="17"/>
        <v>0.6197536934561777</v>
      </c>
      <c r="J100" s="6">
        <f t="shared" si="17"/>
        <v>0.69722290513819984</v>
      </c>
      <c r="K100" s="6">
        <f t="shared" si="17"/>
        <v>0.77469211682022221</v>
      </c>
      <c r="L100" s="6">
        <f t="shared" si="17"/>
        <v>0.85216132850224424</v>
      </c>
      <c r="M100" s="6">
        <f t="shared" si="17"/>
        <v>0.9296305401842665</v>
      </c>
      <c r="N100" s="6">
        <f t="shared" si="17"/>
        <v>1.0070997518662888</v>
      </c>
      <c r="O100" s="6">
        <f t="shared" si="17"/>
        <v>1.0845689635483109</v>
      </c>
      <c r="P100" s="6">
        <f t="shared" si="17"/>
        <v>1.1620381752303333</v>
      </c>
      <c r="Q100" s="6">
        <f t="shared" si="17"/>
        <v>1.2395073869123554</v>
      </c>
      <c r="R100" s="6">
        <f t="shared" si="17"/>
        <v>1.3169765985943775</v>
      </c>
      <c r="S100" s="6">
        <f t="shared" si="17"/>
        <v>1.3944458102763997</v>
      </c>
      <c r="T100" s="6">
        <f t="shared" si="17"/>
        <v>1.4719150219584221</v>
      </c>
      <c r="U100" s="6">
        <f t="shared" si="17"/>
        <v>1.5493842336404444</v>
      </c>
      <c r="V100" s="6">
        <f t="shared" si="17"/>
        <v>1.6268534453224666</v>
      </c>
      <c r="W100" s="6">
        <f t="shared" si="17"/>
        <v>1.7043226570044885</v>
      </c>
      <c r="X100" s="6">
        <f t="shared" si="17"/>
        <v>1.7817918686865108</v>
      </c>
      <c r="Y100" s="6">
        <f t="shared" si="17"/>
        <v>1.859261080368533</v>
      </c>
      <c r="Z100" s="6">
        <f t="shared" si="17"/>
        <v>1.9367302920505554</v>
      </c>
      <c r="AA100" s="6">
        <f t="shared" si="17"/>
        <v>2.0141995037325775</v>
      </c>
      <c r="AB100" s="6">
        <f t="shared" si="17"/>
        <v>2.0916687154145994</v>
      </c>
      <c r="AC100" s="6">
        <f t="shared" si="17"/>
        <v>2.1691379270966218</v>
      </c>
      <c r="AD100" s="6">
        <f t="shared" si="17"/>
        <v>2.2466071387786442</v>
      </c>
      <c r="AE100" s="6">
        <f t="shared" si="17"/>
        <v>2.3240763504606665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3024-68A6-45CF-B47F-EE008DF8EC8A}">
  <dimension ref="A1:AE97"/>
  <sheetViews>
    <sheetView topLeftCell="D21" workbookViewId="0">
      <selection activeCell="C92" sqref="C92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140</v>
      </c>
      <c r="C1" s="4"/>
      <c r="D1" s="4"/>
      <c r="E1" s="4"/>
      <c r="F1" s="4"/>
      <c r="G1" s="4"/>
      <c r="H1" s="4"/>
      <c r="I1" s="4"/>
      <c r="J1" s="4"/>
      <c r="K1" s="4"/>
    </row>
    <row r="2" spans="1:31">
      <c r="B2" s="4" t="s">
        <v>101</v>
      </c>
      <c r="C2" s="4"/>
      <c r="D2" s="4"/>
      <c r="E2" s="4"/>
      <c r="F2" s="4"/>
      <c r="G2" s="4"/>
      <c r="H2" s="4"/>
      <c r="I2" s="4"/>
      <c r="J2" s="4"/>
      <c r="K2" s="4"/>
    </row>
    <row r="3" spans="1:31">
      <c r="B3" s="4" t="s">
        <v>105</v>
      </c>
      <c r="C3" s="4"/>
      <c r="D3" s="4"/>
      <c r="E3" s="4"/>
      <c r="F3" s="4"/>
      <c r="G3" s="4"/>
      <c r="H3" s="4"/>
      <c r="I3" s="4"/>
      <c r="J3" s="4"/>
      <c r="K3" s="4"/>
    </row>
    <row r="4" spans="1:31">
      <c r="B4" s="4"/>
      <c r="C4" s="4"/>
      <c r="D4" s="4"/>
      <c r="E4" s="4"/>
      <c r="F4" s="4"/>
      <c r="G4" s="4"/>
      <c r="H4" s="4"/>
      <c r="I4" s="4"/>
      <c r="J4" s="4"/>
      <c r="K4" s="4"/>
    </row>
    <row r="5" spans="1:31">
      <c r="B5" s="4" t="s">
        <v>137</v>
      </c>
      <c r="C5" s="4"/>
      <c r="D5" s="4"/>
      <c r="E5" s="4"/>
      <c r="F5" s="4"/>
      <c r="G5" s="4"/>
      <c r="H5" s="4"/>
      <c r="I5" s="4"/>
      <c r="J5" s="4"/>
      <c r="K5" s="4"/>
    </row>
    <row r="6" spans="1:31">
      <c r="B6" s="4" t="s">
        <v>134</v>
      </c>
      <c r="C6" s="4"/>
      <c r="D6" s="4"/>
      <c r="E6" s="4"/>
      <c r="F6" s="4"/>
      <c r="G6" s="4"/>
      <c r="H6" s="4"/>
      <c r="I6" s="4"/>
      <c r="J6" s="4"/>
      <c r="K6" s="4"/>
    </row>
    <row r="7" spans="1:31">
      <c r="B7" s="4" t="s">
        <v>133</v>
      </c>
      <c r="C7" s="4"/>
      <c r="D7" s="4"/>
      <c r="E7" s="4"/>
      <c r="F7" s="4"/>
      <c r="G7" s="4"/>
      <c r="H7" s="4"/>
      <c r="I7" s="4"/>
      <c r="J7" s="4"/>
      <c r="K7" s="4"/>
    </row>
    <row r="8" spans="1:31">
      <c r="B8" s="4" t="s">
        <v>136</v>
      </c>
      <c r="C8" s="4"/>
      <c r="D8" s="4"/>
      <c r="E8" s="4"/>
      <c r="F8" s="4"/>
      <c r="G8" s="4"/>
      <c r="H8" s="4"/>
      <c r="I8" s="4"/>
      <c r="J8" s="4"/>
      <c r="K8" s="4"/>
    </row>
    <row r="11" spans="1:31">
      <c r="A11" s="4" t="s">
        <v>0</v>
      </c>
      <c r="B11" s="1">
        <v>1.325449E-3</v>
      </c>
      <c r="C11" s="1">
        <v>1.8294540000000001E-3</v>
      </c>
      <c r="D11" s="1">
        <v>1.9330549999999999E-3</v>
      </c>
      <c r="E11" s="1">
        <v>1.940558E-3</v>
      </c>
      <c r="F11" s="1">
        <v>5.9615579999999996E-3</v>
      </c>
      <c r="G11" s="1">
        <v>1.2332879999999999E-2</v>
      </c>
      <c r="H11" s="1">
        <v>2.5879159999999998E-2</v>
      </c>
      <c r="I11" s="1">
        <v>4.43787E-2</v>
      </c>
      <c r="J11" s="1">
        <v>7.8030059999999998E-2</v>
      </c>
      <c r="K11" s="1">
        <v>0.1336281</v>
      </c>
      <c r="L11" s="1">
        <v>0.17687069999999999</v>
      </c>
      <c r="M11" s="1">
        <v>0.21710160000000001</v>
      </c>
      <c r="N11" s="1">
        <v>0.2487827</v>
      </c>
      <c r="O11" s="1">
        <v>0.28480939999999999</v>
      </c>
      <c r="P11" s="1">
        <v>0.31271959999999999</v>
      </c>
      <c r="Q11" s="1">
        <v>0.32107780000000002</v>
      </c>
      <c r="R11" s="1">
        <v>0.33288440000000002</v>
      </c>
      <c r="S11" s="1">
        <v>0.3146757</v>
      </c>
      <c r="T11" s="1">
        <v>0.28000510000000001</v>
      </c>
      <c r="U11" s="1">
        <v>0.23995759999999999</v>
      </c>
      <c r="V11" s="1">
        <v>0.22899820000000001</v>
      </c>
      <c r="W11" s="1">
        <v>0.2110417</v>
      </c>
      <c r="X11" s="1">
        <v>0.19790749999999999</v>
      </c>
      <c r="Y11" s="1">
        <v>0.17377960000000001</v>
      </c>
      <c r="Z11" s="1">
        <v>0.1550811</v>
      </c>
      <c r="AA11" s="1">
        <v>0.13502110000000001</v>
      </c>
      <c r="AB11" s="1">
        <v>0.1108348</v>
      </c>
      <c r="AC11" s="1">
        <v>7.9812209999999995E-2</v>
      </c>
      <c r="AD11" s="1">
        <v>5.3019730000000001E-2</v>
      </c>
      <c r="AE11" s="1">
        <v>2.7205099999999999E-2</v>
      </c>
    </row>
    <row r="12" spans="1:31">
      <c r="A12" s="4" t="s">
        <v>1</v>
      </c>
      <c r="B12" s="1">
        <v>3.568515E-3</v>
      </c>
      <c r="C12" s="1">
        <v>3.8621810000000001E-3</v>
      </c>
      <c r="D12" s="1">
        <v>5.1887269999999997E-3</v>
      </c>
      <c r="E12" s="1">
        <v>7.3536920000000002E-3</v>
      </c>
      <c r="F12" s="1">
        <v>1.7884669999999998E-2</v>
      </c>
      <c r="G12" s="1">
        <v>6.0317129999999997E-2</v>
      </c>
      <c r="H12" s="1">
        <v>9.9133879999999994E-2</v>
      </c>
      <c r="I12" s="1">
        <v>0.1413779</v>
      </c>
      <c r="J12" s="1">
        <v>0.1792986</v>
      </c>
      <c r="K12" s="1">
        <v>0.221635</v>
      </c>
      <c r="L12" s="1">
        <v>0.24742149999999999</v>
      </c>
      <c r="M12" s="1">
        <v>0.2978345</v>
      </c>
      <c r="N12" s="1">
        <v>0.30596760000000001</v>
      </c>
      <c r="O12" s="1">
        <v>0.2641944</v>
      </c>
      <c r="P12" s="1">
        <v>0.22230030000000001</v>
      </c>
      <c r="Q12" s="1">
        <v>0.18862280000000001</v>
      </c>
      <c r="R12" s="1">
        <v>0.1494858</v>
      </c>
      <c r="S12" s="1">
        <v>0.1284748</v>
      </c>
      <c r="T12" s="1">
        <v>0.12053460000000001</v>
      </c>
      <c r="U12" s="1">
        <v>0.1026117</v>
      </c>
      <c r="V12" s="1">
        <v>7.0165820000000004E-2</v>
      </c>
      <c r="W12" s="1">
        <v>5.9466360000000003E-2</v>
      </c>
      <c r="X12" s="1">
        <v>5.408193E-2</v>
      </c>
      <c r="Y12" s="1">
        <v>4.9739020000000002E-2</v>
      </c>
      <c r="Z12" s="1">
        <v>4.7198589999999999E-2</v>
      </c>
      <c r="AA12" s="1">
        <v>3.9324890000000001E-2</v>
      </c>
      <c r="AB12" s="1">
        <v>3.1438720000000003E-2</v>
      </c>
      <c r="AC12" s="1">
        <v>2.084507E-2</v>
      </c>
      <c r="AD12" s="1">
        <v>8.7701810000000002E-3</v>
      </c>
      <c r="AE12" s="1">
        <v>2.125399E-3</v>
      </c>
    </row>
    <row r="13" spans="1:31">
      <c r="A13" s="4" t="s">
        <v>2</v>
      </c>
      <c r="B13" s="1">
        <v>7.1370310000000003E-4</v>
      </c>
      <c r="C13" s="1">
        <v>8.1309079999999998E-4</v>
      </c>
      <c r="D13" s="1">
        <v>3.0521919999999998E-4</v>
      </c>
      <c r="E13" s="1">
        <v>6.1280769999999996E-4</v>
      </c>
      <c r="F13" s="1">
        <v>1.7473530000000001E-3</v>
      </c>
      <c r="G13" s="1">
        <v>4.870971E-3</v>
      </c>
      <c r="H13" s="1">
        <v>9.0785769999999991E-3</v>
      </c>
      <c r="I13" s="1">
        <v>1.8279799999999999E-2</v>
      </c>
      <c r="J13" s="1">
        <v>2.7928789999999998E-2</v>
      </c>
      <c r="K13" s="1">
        <v>2.3295940000000001E-2</v>
      </c>
      <c r="L13" s="1">
        <v>1.6677640000000001E-2</v>
      </c>
      <c r="M13" s="1">
        <v>1.521377E-2</v>
      </c>
      <c r="N13" s="1">
        <v>1.222965E-2</v>
      </c>
      <c r="O13" s="1">
        <v>6.5645510000000001E-3</v>
      </c>
      <c r="P13" s="1">
        <v>3.7479499999999999E-3</v>
      </c>
      <c r="Q13" s="1">
        <v>3.9520960000000004E-3</v>
      </c>
      <c r="R13" s="1">
        <v>3.4280119999999998E-3</v>
      </c>
      <c r="S13" s="1">
        <v>1.001753E-3</v>
      </c>
      <c r="T13" s="1">
        <v>8.995117E-4</v>
      </c>
      <c r="U13" s="1">
        <v>1.0605860000000001E-3</v>
      </c>
      <c r="V13" s="1">
        <v>4.1112789999999999E-4</v>
      </c>
      <c r="W13" s="1">
        <v>4.2577350000000001E-4</v>
      </c>
      <c r="X13" s="1">
        <v>2.9472439999999998E-4</v>
      </c>
      <c r="Y13" s="1">
        <v>1.38164E-3</v>
      </c>
      <c r="Z13" s="1">
        <v>1.1237759999999999E-3</v>
      </c>
      <c r="AA13" s="1">
        <v>6.7510550000000002E-4</v>
      </c>
      <c r="AB13" s="1">
        <v>1.0657189999999999E-3</v>
      </c>
      <c r="AC13" s="1">
        <v>5.6338030000000004E-4</v>
      </c>
      <c r="AD13" s="1">
        <v>3.9864460000000002E-4</v>
      </c>
      <c r="AE13" s="1">
        <v>2.1253989999999999E-4</v>
      </c>
    </row>
    <row r="14" spans="1:31">
      <c r="A14" s="4" t="s">
        <v>3</v>
      </c>
      <c r="B14" s="1">
        <v>6.1174549999999997E-4</v>
      </c>
      <c r="C14" s="1">
        <v>4.0654539999999999E-4</v>
      </c>
      <c r="D14" s="1">
        <v>1.220877E-3</v>
      </c>
      <c r="E14" s="1">
        <v>1.3277499999999999E-3</v>
      </c>
      <c r="F14" s="1">
        <v>1.952924E-3</v>
      </c>
      <c r="G14" s="1">
        <v>3.0054930000000001E-3</v>
      </c>
      <c r="H14" s="1">
        <v>4.1740579999999996E-3</v>
      </c>
      <c r="I14" s="1">
        <v>7.3964499999999997E-3</v>
      </c>
      <c r="J14" s="1">
        <v>1.065984E-2</v>
      </c>
      <c r="K14" s="1">
        <v>1.8226920000000001E-2</v>
      </c>
      <c r="L14" s="1">
        <v>2.9515030000000001E-2</v>
      </c>
      <c r="M14" s="1">
        <v>1.9100499999999999E-2</v>
      </c>
      <c r="N14" s="1">
        <v>1.9023890000000002E-2</v>
      </c>
      <c r="O14" s="1">
        <v>2.395485E-2</v>
      </c>
      <c r="P14" s="1">
        <v>3.3380180000000002E-2</v>
      </c>
      <c r="Q14" s="1">
        <v>2.5988020000000001E-2</v>
      </c>
      <c r="R14" s="1">
        <v>1.7997059999999999E-2</v>
      </c>
      <c r="S14" s="1">
        <v>8.2644629999999997E-3</v>
      </c>
      <c r="T14" s="1">
        <v>3.0840400000000001E-3</v>
      </c>
      <c r="U14" s="1">
        <v>4.1097709999999999E-3</v>
      </c>
      <c r="V14" s="1">
        <v>3.4260660000000002E-3</v>
      </c>
      <c r="W14" s="1">
        <v>2.2707920000000002E-3</v>
      </c>
      <c r="X14" s="1">
        <v>3.2419689999999999E-3</v>
      </c>
      <c r="Y14" s="1">
        <v>1.842186E-3</v>
      </c>
      <c r="Z14" s="1">
        <v>3.2107879999999998E-4</v>
      </c>
      <c r="AA14" s="1">
        <v>1.350211E-3</v>
      </c>
      <c r="AB14" s="1">
        <v>5.3285970000000002E-4</v>
      </c>
      <c r="AC14" s="1">
        <v>3.755869E-4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1.0195759999999999E-3</v>
      </c>
      <c r="C16" s="1">
        <v>2.540909E-3</v>
      </c>
      <c r="D16" s="1">
        <v>3.4591510000000002E-3</v>
      </c>
      <c r="E16" s="1">
        <v>4.4939230000000004E-3</v>
      </c>
      <c r="F16" s="1">
        <v>8.736766E-3</v>
      </c>
      <c r="G16" s="1">
        <v>1.3369260000000001E-2</v>
      </c>
      <c r="H16" s="1">
        <v>1.9931129999999998E-2</v>
      </c>
      <c r="I16" s="1">
        <v>2.704987E-2</v>
      </c>
      <c r="J16" s="1">
        <v>4.1040399999999998E-2</v>
      </c>
      <c r="K16" s="1">
        <v>5.9641930000000003E-2</v>
      </c>
      <c r="L16" s="1">
        <v>8.6899279999999995E-2</v>
      </c>
      <c r="M16" s="1">
        <v>0.1179345</v>
      </c>
      <c r="N16" s="1">
        <v>0.16192960000000001</v>
      </c>
      <c r="O16" s="1">
        <v>0.22158240000000001</v>
      </c>
      <c r="P16" s="1">
        <v>0.2873038</v>
      </c>
      <c r="Q16" s="1">
        <v>0.36431140000000001</v>
      </c>
      <c r="R16" s="1">
        <v>0.43596960000000001</v>
      </c>
      <c r="S16" s="1">
        <v>0.51314800000000005</v>
      </c>
      <c r="T16" s="1">
        <v>0.57350299999999999</v>
      </c>
      <c r="U16" s="1">
        <v>0.63860530000000004</v>
      </c>
      <c r="V16" s="1">
        <v>0.68672060000000001</v>
      </c>
      <c r="W16" s="1">
        <v>0.71771220000000002</v>
      </c>
      <c r="X16" s="1">
        <v>0.73961100000000002</v>
      </c>
      <c r="Y16" s="1">
        <v>0.76926620000000001</v>
      </c>
      <c r="Z16" s="1">
        <v>0.79338580000000003</v>
      </c>
      <c r="AA16" s="1">
        <v>0.82160339999999998</v>
      </c>
      <c r="AB16" s="1">
        <v>0.85470690000000005</v>
      </c>
      <c r="AC16" s="1">
        <v>0.89708920000000003</v>
      </c>
      <c r="AD16" s="1">
        <v>0.93721350000000003</v>
      </c>
      <c r="AE16" s="1">
        <v>0.97045700000000001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7.2389885999999994E-3</v>
      </c>
      <c r="C18" s="1">
        <f t="shared" ref="C18:AE18" si="0">SUM(C11:C17)</f>
        <v>9.4521802000000002E-3</v>
      </c>
      <c r="D18" s="1">
        <f t="shared" si="0"/>
        <v>1.2107029200000001E-2</v>
      </c>
      <c r="E18" s="1">
        <f t="shared" si="0"/>
        <v>1.5728730700000002E-2</v>
      </c>
      <c r="F18" s="1">
        <f t="shared" si="0"/>
        <v>3.6283270999999999E-2</v>
      </c>
      <c r="G18" s="1">
        <f t="shared" si="0"/>
        <v>9.3895734000000008E-2</v>
      </c>
      <c r="H18" s="1">
        <f t="shared" si="0"/>
        <v>0.158196805</v>
      </c>
      <c r="I18" s="1">
        <f t="shared" si="0"/>
        <v>0.23848272000000001</v>
      </c>
      <c r="J18" s="1">
        <f t="shared" si="0"/>
        <v>0.33695768999999992</v>
      </c>
      <c r="K18" s="1">
        <f t="shared" si="0"/>
        <v>0.45642789</v>
      </c>
      <c r="L18" s="1">
        <f t="shared" si="0"/>
        <v>0.55738414999999997</v>
      </c>
      <c r="M18" s="1">
        <f t="shared" si="0"/>
        <v>0.66718487000000004</v>
      </c>
      <c r="N18" s="1">
        <f t="shared" si="0"/>
        <v>0.74793344000000006</v>
      </c>
      <c r="O18" s="1">
        <f t="shared" si="0"/>
        <v>0.80110560099999994</v>
      </c>
      <c r="P18" s="1">
        <f t="shared" si="0"/>
        <v>0.85945182999999992</v>
      </c>
      <c r="Q18" s="1">
        <f t="shared" si="0"/>
        <v>0.90395211600000014</v>
      </c>
      <c r="R18" s="1">
        <f t="shared" si="0"/>
        <v>0.93976487200000003</v>
      </c>
      <c r="S18" s="1">
        <f t="shared" si="0"/>
        <v>0.96556471600000005</v>
      </c>
      <c r="T18" s="1">
        <f t="shared" si="0"/>
        <v>0.97802625170000002</v>
      </c>
      <c r="U18" s="1">
        <f t="shared" si="0"/>
        <v>0.98634495700000002</v>
      </c>
      <c r="V18" s="1">
        <f t="shared" si="0"/>
        <v>0.98972181390000002</v>
      </c>
      <c r="W18" s="1">
        <f t="shared" si="0"/>
        <v>0.99091682550000004</v>
      </c>
      <c r="X18" s="1">
        <f t="shared" si="0"/>
        <v>0.99513712339999993</v>
      </c>
      <c r="Y18" s="1">
        <f t="shared" si="0"/>
        <v>0.99600864599999994</v>
      </c>
      <c r="Z18" s="1">
        <f t="shared" si="0"/>
        <v>0.99711034480000005</v>
      </c>
      <c r="AA18" s="1">
        <f t="shared" si="0"/>
        <v>0.99797470649999998</v>
      </c>
      <c r="AB18" s="1">
        <f t="shared" si="0"/>
        <v>0.9985789987</v>
      </c>
      <c r="AC18" s="1">
        <f t="shared" si="0"/>
        <v>0.99868544719999996</v>
      </c>
      <c r="AD18" s="1">
        <f t="shared" si="0"/>
        <v>0.99940205560000006</v>
      </c>
      <c r="AE18" s="1">
        <f t="shared" si="0"/>
        <v>1.0000000389000001</v>
      </c>
    </row>
    <row r="19" spans="1:31">
      <c r="A19" s="3" t="s">
        <v>17</v>
      </c>
      <c r="B19" s="1">
        <f>SUM(B12:B13)</f>
        <v>4.2822181000000004E-3</v>
      </c>
      <c r="C19" s="1">
        <f t="shared" ref="C19:AE19" si="1">SUM(C12:C13)</f>
        <v>4.6752718000000002E-3</v>
      </c>
      <c r="D19" s="1">
        <f t="shared" si="1"/>
        <v>5.4939461999999996E-3</v>
      </c>
      <c r="E19" s="1">
        <f t="shared" si="1"/>
        <v>7.9664997000000008E-3</v>
      </c>
      <c r="F19" s="1">
        <f t="shared" si="1"/>
        <v>1.9632022999999998E-2</v>
      </c>
      <c r="G19" s="1">
        <f t="shared" si="1"/>
        <v>6.5188100999999998E-2</v>
      </c>
      <c r="H19" s="1">
        <f t="shared" si="1"/>
        <v>0.108212457</v>
      </c>
      <c r="I19" s="1">
        <f t="shared" si="1"/>
        <v>0.15965770000000001</v>
      </c>
      <c r="J19" s="1">
        <f t="shared" si="1"/>
        <v>0.20722739000000001</v>
      </c>
      <c r="K19" s="1">
        <f t="shared" si="1"/>
        <v>0.24493093999999999</v>
      </c>
      <c r="L19" s="1">
        <f t="shared" si="1"/>
        <v>0.26409914000000001</v>
      </c>
      <c r="M19" s="1">
        <f t="shared" si="1"/>
        <v>0.31304827000000002</v>
      </c>
      <c r="N19" s="1">
        <f t="shared" si="1"/>
        <v>0.31819724999999999</v>
      </c>
      <c r="O19" s="1">
        <f t="shared" si="1"/>
        <v>0.27075895099999997</v>
      </c>
      <c r="P19" s="1">
        <f t="shared" si="1"/>
        <v>0.22604825000000001</v>
      </c>
      <c r="Q19" s="1">
        <f t="shared" si="1"/>
        <v>0.192574896</v>
      </c>
      <c r="R19" s="1">
        <f t="shared" si="1"/>
        <v>0.15291381200000001</v>
      </c>
      <c r="S19" s="1">
        <f t="shared" si="1"/>
        <v>0.12947655299999999</v>
      </c>
      <c r="T19" s="1">
        <f t="shared" si="1"/>
        <v>0.1214341117</v>
      </c>
      <c r="U19" s="1">
        <f t="shared" si="1"/>
        <v>0.103672286</v>
      </c>
      <c r="V19" s="1">
        <f t="shared" si="1"/>
        <v>7.0576947900000006E-2</v>
      </c>
      <c r="W19" s="1">
        <f t="shared" si="1"/>
        <v>5.98921335E-2</v>
      </c>
      <c r="X19" s="1">
        <f t="shared" si="1"/>
        <v>5.4376654400000002E-2</v>
      </c>
      <c r="Y19" s="1">
        <f t="shared" si="1"/>
        <v>5.1120659999999998E-2</v>
      </c>
      <c r="Z19" s="1">
        <f t="shared" si="1"/>
        <v>4.8322365999999999E-2</v>
      </c>
      <c r="AA19" s="1">
        <f t="shared" si="1"/>
        <v>3.9999995500000003E-2</v>
      </c>
      <c r="AB19" s="1">
        <f t="shared" si="1"/>
        <v>3.2504439000000003E-2</v>
      </c>
      <c r="AC19" s="1">
        <f t="shared" si="1"/>
        <v>2.14084503E-2</v>
      </c>
      <c r="AD19" s="1">
        <f t="shared" si="1"/>
        <v>9.1688255999999996E-3</v>
      </c>
      <c r="AE19" s="1">
        <f t="shared" si="1"/>
        <v>2.3379389000000002E-3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>
        <f>B18-(B17+B15)</f>
        <v>7.2389885999999994E-3</v>
      </c>
      <c r="C24" s="1">
        <f t="shared" ref="C24:AE24" si="2">C18-(C17+C15)</f>
        <v>9.4521802000000002E-3</v>
      </c>
      <c r="D24" s="1">
        <f t="shared" si="2"/>
        <v>1.2107029200000001E-2</v>
      </c>
      <c r="E24" s="1">
        <f t="shared" si="2"/>
        <v>1.5728730700000002E-2</v>
      </c>
      <c r="F24" s="1">
        <f t="shared" si="2"/>
        <v>3.6283270999999999E-2</v>
      </c>
      <c r="G24" s="1">
        <f t="shared" si="2"/>
        <v>9.3895734000000008E-2</v>
      </c>
      <c r="H24" s="1">
        <f t="shared" si="2"/>
        <v>0.158196805</v>
      </c>
      <c r="I24" s="1">
        <f t="shared" si="2"/>
        <v>0.23848272000000001</v>
      </c>
      <c r="J24" s="1">
        <f t="shared" si="2"/>
        <v>0.33695768999999992</v>
      </c>
      <c r="K24" s="1">
        <f t="shared" si="2"/>
        <v>0.45642789</v>
      </c>
      <c r="L24" s="1">
        <f t="shared" si="2"/>
        <v>0.55738414999999997</v>
      </c>
      <c r="M24" s="1">
        <f t="shared" si="2"/>
        <v>0.66718487000000004</v>
      </c>
      <c r="N24" s="1">
        <f t="shared" si="2"/>
        <v>0.74793344000000006</v>
      </c>
      <c r="O24" s="1">
        <f t="shared" si="2"/>
        <v>0.80110560099999994</v>
      </c>
      <c r="P24" s="1">
        <f t="shared" si="2"/>
        <v>0.85945182999999992</v>
      </c>
      <c r="Q24" s="1">
        <f t="shared" si="2"/>
        <v>0.90395211600000014</v>
      </c>
      <c r="R24" s="1">
        <f t="shared" si="2"/>
        <v>0.93976487200000003</v>
      </c>
      <c r="S24" s="1">
        <f t="shared" si="2"/>
        <v>0.96556471600000005</v>
      </c>
      <c r="T24" s="1">
        <f t="shared" si="2"/>
        <v>0.97802625170000002</v>
      </c>
      <c r="U24" s="1">
        <f t="shared" si="2"/>
        <v>0.98634495700000002</v>
      </c>
      <c r="V24" s="1">
        <f t="shared" si="2"/>
        <v>0.98972181390000002</v>
      </c>
      <c r="W24" s="1">
        <f t="shared" si="2"/>
        <v>0.99091682550000004</v>
      </c>
      <c r="X24" s="1">
        <f t="shared" si="2"/>
        <v>0.99513712339999993</v>
      </c>
      <c r="Y24" s="1">
        <f t="shared" si="2"/>
        <v>0.99600864599999994</v>
      </c>
      <c r="Z24" s="1">
        <f t="shared" si="2"/>
        <v>0.99711034480000005</v>
      </c>
      <c r="AA24" s="1">
        <f t="shared" si="2"/>
        <v>0.99797470649999998</v>
      </c>
      <c r="AB24" s="1">
        <f t="shared" si="2"/>
        <v>0.9985789987</v>
      </c>
      <c r="AC24" s="1">
        <f t="shared" si="2"/>
        <v>0.99868544719999996</v>
      </c>
      <c r="AD24" s="1">
        <f t="shared" si="2"/>
        <v>0.99940205560000006</v>
      </c>
      <c r="AE24" s="1">
        <f t="shared" si="2"/>
        <v>1.0000000389000001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3">C26*1000/60</f>
        <v>300</v>
      </c>
      <c r="D27" s="7">
        <f t="shared" si="3"/>
        <v>300</v>
      </c>
      <c r="E27" s="7">
        <f t="shared" si="3"/>
        <v>300</v>
      </c>
      <c r="F27" s="7">
        <f t="shared" si="3"/>
        <v>300</v>
      </c>
      <c r="G27" s="7">
        <f t="shared" si="3"/>
        <v>300</v>
      </c>
      <c r="H27" s="7">
        <f t="shared" si="3"/>
        <v>300</v>
      </c>
      <c r="I27" s="7">
        <f t="shared" si="3"/>
        <v>300</v>
      </c>
      <c r="J27" s="7">
        <f t="shared" si="3"/>
        <v>300</v>
      </c>
      <c r="K27" s="7">
        <f t="shared" si="3"/>
        <v>300</v>
      </c>
      <c r="L27" s="7">
        <f t="shared" si="3"/>
        <v>300</v>
      </c>
      <c r="M27" s="7">
        <f t="shared" si="3"/>
        <v>300</v>
      </c>
      <c r="N27" s="7">
        <f t="shared" si="3"/>
        <v>300</v>
      </c>
      <c r="O27" s="7">
        <f t="shared" si="3"/>
        <v>300</v>
      </c>
      <c r="P27" s="7">
        <f t="shared" si="3"/>
        <v>300</v>
      </c>
      <c r="Q27" s="7">
        <f t="shared" si="3"/>
        <v>300</v>
      </c>
      <c r="R27" s="7">
        <f t="shared" si="3"/>
        <v>300</v>
      </c>
      <c r="S27" s="7">
        <f t="shared" si="3"/>
        <v>300</v>
      </c>
      <c r="T27" s="7">
        <f t="shared" si="3"/>
        <v>300</v>
      </c>
      <c r="U27" s="7">
        <f t="shared" si="3"/>
        <v>300</v>
      </c>
      <c r="V27" s="7">
        <f t="shared" si="3"/>
        <v>300</v>
      </c>
      <c r="W27" s="7">
        <f t="shared" si="3"/>
        <v>300</v>
      </c>
      <c r="X27" s="7">
        <f t="shared" si="3"/>
        <v>300</v>
      </c>
      <c r="Y27" s="7">
        <f t="shared" si="3"/>
        <v>300</v>
      </c>
      <c r="Z27" s="7">
        <f t="shared" si="3"/>
        <v>300</v>
      </c>
      <c r="AA27" s="7">
        <f t="shared" si="3"/>
        <v>300</v>
      </c>
      <c r="AB27" s="7">
        <f t="shared" si="3"/>
        <v>300</v>
      </c>
      <c r="AC27" s="7">
        <f t="shared" si="3"/>
        <v>300</v>
      </c>
      <c r="AD27" s="7">
        <f t="shared" si="3"/>
        <v>300</v>
      </c>
      <c r="AE27" s="7">
        <f t="shared" si="3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4">$C40*C25^2*C27</f>
        <v>1200000</v>
      </c>
      <c r="D28" s="7">
        <f t="shared" si="4"/>
        <v>2700000</v>
      </c>
      <c r="E28" s="7">
        <f t="shared" si="4"/>
        <v>4800000</v>
      </c>
      <c r="F28" s="7">
        <f t="shared" si="4"/>
        <v>7500000</v>
      </c>
      <c r="G28" s="7">
        <f t="shared" si="4"/>
        <v>10800000</v>
      </c>
      <c r="H28" s="7">
        <f t="shared" si="4"/>
        <v>14700000</v>
      </c>
      <c r="I28" s="7">
        <f t="shared" si="4"/>
        <v>19200000</v>
      </c>
      <c r="J28" s="7">
        <f t="shared" si="4"/>
        <v>24300000</v>
      </c>
      <c r="K28" s="7">
        <f t="shared" si="4"/>
        <v>30000000</v>
      </c>
      <c r="L28" s="7">
        <f>$C40*L25^2*L27</f>
        <v>36300000</v>
      </c>
      <c r="M28" s="7">
        <f t="shared" ref="M28:AE28" si="5">$C40*M25^2*M27</f>
        <v>43200000</v>
      </c>
      <c r="N28" s="7">
        <f t="shared" si="5"/>
        <v>50700000</v>
      </c>
      <c r="O28" s="7">
        <f t="shared" si="5"/>
        <v>58800000</v>
      </c>
      <c r="P28" s="7">
        <f t="shared" si="5"/>
        <v>67500000</v>
      </c>
      <c r="Q28" s="7">
        <f t="shared" si="5"/>
        <v>76800000</v>
      </c>
      <c r="R28" s="7">
        <f t="shared" si="5"/>
        <v>86700000</v>
      </c>
      <c r="S28" s="7">
        <f t="shared" si="5"/>
        <v>97200000</v>
      </c>
      <c r="T28" s="7">
        <f t="shared" si="5"/>
        <v>108300000</v>
      </c>
      <c r="U28" s="7">
        <f t="shared" si="5"/>
        <v>120000000</v>
      </c>
      <c r="V28" s="7">
        <f t="shared" si="5"/>
        <v>132300000</v>
      </c>
      <c r="W28" s="7">
        <f t="shared" si="5"/>
        <v>145200000</v>
      </c>
      <c r="X28" s="7">
        <f t="shared" si="5"/>
        <v>158700000</v>
      </c>
      <c r="Y28" s="7">
        <f t="shared" si="5"/>
        <v>172800000</v>
      </c>
      <c r="Z28" s="7">
        <f t="shared" si="5"/>
        <v>187500000</v>
      </c>
      <c r="AA28" s="7">
        <f t="shared" si="5"/>
        <v>202800000</v>
      </c>
      <c r="AB28" s="7">
        <f t="shared" si="5"/>
        <v>218700000</v>
      </c>
      <c r="AC28" s="7">
        <f t="shared" si="5"/>
        <v>235200000</v>
      </c>
      <c r="AD28" s="7">
        <f t="shared" si="5"/>
        <v>252300000</v>
      </c>
      <c r="AE28" s="7">
        <f t="shared" si="5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6">$C41*C25^2*C26</f>
        <v>72</v>
      </c>
      <c r="D29" s="7">
        <f t="shared" si="6"/>
        <v>162</v>
      </c>
      <c r="E29" s="7">
        <f t="shared" si="6"/>
        <v>288</v>
      </c>
      <c r="F29" s="7">
        <f t="shared" si="6"/>
        <v>450</v>
      </c>
      <c r="G29" s="7">
        <f t="shared" si="6"/>
        <v>648</v>
      </c>
      <c r="H29" s="7">
        <f t="shared" si="6"/>
        <v>882</v>
      </c>
      <c r="I29" s="7">
        <f t="shared" si="6"/>
        <v>1152</v>
      </c>
      <c r="J29" s="7">
        <f t="shared" si="6"/>
        <v>1458</v>
      </c>
      <c r="K29" s="7">
        <f t="shared" si="6"/>
        <v>1800</v>
      </c>
      <c r="L29" s="7">
        <f t="shared" si="6"/>
        <v>2178</v>
      </c>
      <c r="M29" s="7">
        <f t="shared" si="6"/>
        <v>2592</v>
      </c>
      <c r="N29" s="7">
        <f t="shared" si="6"/>
        <v>3042</v>
      </c>
      <c r="O29" s="7">
        <f t="shared" si="6"/>
        <v>3528</v>
      </c>
      <c r="P29" s="7">
        <f t="shared" si="6"/>
        <v>4050</v>
      </c>
      <c r="Q29" s="7">
        <f t="shared" si="6"/>
        <v>4608</v>
      </c>
      <c r="R29" s="7">
        <f t="shared" si="6"/>
        <v>5202</v>
      </c>
      <c r="S29" s="7">
        <f t="shared" si="6"/>
        <v>5832</v>
      </c>
      <c r="T29" s="7">
        <f t="shared" si="6"/>
        <v>6498</v>
      </c>
      <c r="U29" s="7">
        <f t="shared" si="6"/>
        <v>7200</v>
      </c>
      <c r="V29" s="7">
        <f t="shared" si="6"/>
        <v>7938</v>
      </c>
      <c r="W29" s="7">
        <f t="shared" si="6"/>
        <v>8712</v>
      </c>
      <c r="X29" s="7">
        <f t="shared" si="6"/>
        <v>9522</v>
      </c>
      <c r="Y29" s="7">
        <f t="shared" si="6"/>
        <v>10368</v>
      </c>
      <c r="Z29" s="7">
        <f t="shared" si="6"/>
        <v>11250</v>
      </c>
      <c r="AA29" s="7">
        <f t="shared" si="6"/>
        <v>12168</v>
      </c>
      <c r="AB29" s="7">
        <f t="shared" si="6"/>
        <v>13122</v>
      </c>
      <c r="AC29" s="7">
        <f t="shared" si="6"/>
        <v>14112</v>
      </c>
      <c r="AD29" s="7">
        <f t="shared" si="6"/>
        <v>15138</v>
      </c>
      <c r="AE29" s="7">
        <f t="shared" si="6"/>
        <v>16200</v>
      </c>
    </row>
    <row r="30" spans="1:31">
      <c r="A30" s="7" t="s">
        <v>10</v>
      </c>
      <c r="B30" s="3">
        <f t="shared" ref="B30:AE30" si="7">$C40*B25^2*ABS($C57)</f>
        <v>30464.010212999998</v>
      </c>
      <c r="C30" s="3">
        <f t="shared" si="7"/>
        <v>121856.04085199999</v>
      </c>
      <c r="D30" s="3">
        <f t="shared" si="7"/>
        <v>274176.09191699995</v>
      </c>
      <c r="E30" s="3">
        <f t="shared" si="7"/>
        <v>487424.16340799996</v>
      </c>
      <c r="F30" s="3">
        <f t="shared" si="7"/>
        <v>761600.25532499992</v>
      </c>
      <c r="G30" s="3">
        <f t="shared" si="7"/>
        <v>1096704.3676679998</v>
      </c>
      <c r="H30" s="3">
        <f t="shared" si="7"/>
        <v>1492736.5004369998</v>
      </c>
      <c r="I30" s="3">
        <f t="shared" si="7"/>
        <v>1949696.6536319999</v>
      </c>
      <c r="J30" s="3">
        <f t="shared" si="7"/>
        <v>2467584.8272529999</v>
      </c>
      <c r="K30" s="3">
        <f t="shared" si="7"/>
        <v>3046401.0212999997</v>
      </c>
      <c r="L30" s="3">
        <f t="shared" si="7"/>
        <v>3686145.2357729999</v>
      </c>
      <c r="M30" s="3">
        <f t="shared" si="7"/>
        <v>4386817.4706719993</v>
      </c>
      <c r="N30" s="3">
        <f t="shared" si="7"/>
        <v>5148417.725997</v>
      </c>
      <c r="O30" s="3">
        <f t="shared" si="7"/>
        <v>5970946.0017479993</v>
      </c>
      <c r="P30" s="3">
        <f t="shared" si="7"/>
        <v>6854402.2979249991</v>
      </c>
      <c r="Q30" s="3">
        <f t="shared" si="7"/>
        <v>7798786.6145279994</v>
      </c>
      <c r="R30" s="3">
        <f t="shared" si="7"/>
        <v>8804098.9515569992</v>
      </c>
      <c r="S30" s="3">
        <f t="shared" si="7"/>
        <v>9870339.3090119995</v>
      </c>
      <c r="T30" s="3">
        <f t="shared" si="7"/>
        <v>10997507.686892999</v>
      </c>
      <c r="U30" s="3">
        <f t="shared" si="7"/>
        <v>12185604.085199999</v>
      </c>
      <c r="V30" s="3">
        <f t="shared" si="7"/>
        <v>13434628.503932999</v>
      </c>
      <c r="W30" s="3">
        <f t="shared" si="7"/>
        <v>14744580.943092</v>
      </c>
      <c r="X30" s="3">
        <f t="shared" si="7"/>
        <v>16115461.402677</v>
      </c>
      <c r="Y30" s="3">
        <f t="shared" si="7"/>
        <v>17547269.882687997</v>
      </c>
      <c r="Z30" s="3">
        <f t="shared" si="7"/>
        <v>19040006.383125</v>
      </c>
      <c r="AA30" s="3">
        <f t="shared" si="7"/>
        <v>20593670.903988</v>
      </c>
      <c r="AB30" s="3">
        <f t="shared" si="7"/>
        <v>22208263.445276998</v>
      </c>
      <c r="AC30" s="3">
        <f t="shared" si="7"/>
        <v>23883784.006991997</v>
      </c>
      <c r="AD30" s="3">
        <f t="shared" si="7"/>
        <v>25620232.589132998</v>
      </c>
      <c r="AE30" s="3">
        <f t="shared" si="7"/>
        <v>27417609.191699997</v>
      </c>
    </row>
    <row r="31" spans="1:31">
      <c r="A31" s="7" t="s">
        <v>10</v>
      </c>
      <c r="B31" s="3">
        <f>$C40*B25^2*ABS($C59)</f>
        <v>28773.903213000001</v>
      </c>
      <c r="C31" s="3">
        <f t="shared" ref="C31:AE31" si="8">$C40*C25^2*ABS($C59)</f>
        <v>115095.61285200001</v>
      </c>
      <c r="D31" s="3">
        <f t="shared" si="8"/>
        <v>258965.12891699999</v>
      </c>
      <c r="E31" s="3">
        <f t="shared" si="8"/>
        <v>460382.45140800002</v>
      </c>
      <c r="F31" s="3">
        <f t="shared" si="8"/>
        <v>719347.58032499999</v>
      </c>
      <c r="G31" s="3">
        <f t="shared" si="8"/>
        <v>1035860.515668</v>
      </c>
      <c r="H31" s="3">
        <f t="shared" si="8"/>
        <v>1409921.2574370001</v>
      </c>
      <c r="I31" s="3">
        <f t="shared" si="8"/>
        <v>1841529.8056320001</v>
      </c>
      <c r="J31" s="3">
        <f t="shared" si="8"/>
        <v>2330686.160253</v>
      </c>
      <c r="K31" s="3">
        <f t="shared" si="8"/>
        <v>2877390.3213</v>
      </c>
      <c r="L31" s="3">
        <f t="shared" si="8"/>
        <v>3481642.2887730002</v>
      </c>
      <c r="M31" s="3">
        <f t="shared" si="8"/>
        <v>4143442.0626719999</v>
      </c>
      <c r="N31" s="3">
        <f t="shared" si="8"/>
        <v>4862789.6429970004</v>
      </c>
      <c r="O31" s="3">
        <f t="shared" si="8"/>
        <v>5639685.0297480002</v>
      </c>
      <c r="P31" s="3">
        <f t="shared" si="8"/>
        <v>6474128.2229249999</v>
      </c>
      <c r="Q31" s="3">
        <f t="shared" si="8"/>
        <v>7366119.2225280004</v>
      </c>
      <c r="R31" s="3">
        <f t="shared" si="8"/>
        <v>8315658.0285569998</v>
      </c>
      <c r="S31" s="3">
        <f t="shared" si="8"/>
        <v>9322744.6410119999</v>
      </c>
      <c r="T31" s="3">
        <f t="shared" si="8"/>
        <v>10387379.059893001</v>
      </c>
      <c r="U31" s="3">
        <f t="shared" si="8"/>
        <v>11509561.2852</v>
      </c>
      <c r="V31" s="3">
        <f t="shared" si="8"/>
        <v>12689291.316933</v>
      </c>
      <c r="W31" s="3">
        <f t="shared" si="8"/>
        <v>13926569.155092001</v>
      </c>
      <c r="X31" s="3">
        <f t="shared" si="8"/>
        <v>15221394.799676999</v>
      </c>
      <c r="Y31" s="3">
        <f t="shared" si="8"/>
        <v>16573768.250688</v>
      </c>
      <c r="Z31" s="3">
        <f t="shared" si="8"/>
        <v>17983689.508125</v>
      </c>
      <c r="AA31" s="3">
        <f t="shared" si="8"/>
        <v>19451158.571988001</v>
      </c>
      <c r="AB31" s="3">
        <f t="shared" si="8"/>
        <v>20976175.442276999</v>
      </c>
      <c r="AC31" s="3">
        <f t="shared" si="8"/>
        <v>22558740.118992001</v>
      </c>
      <c r="AD31" s="3">
        <f t="shared" si="8"/>
        <v>24198852.602133002</v>
      </c>
      <c r="AE31" s="3">
        <f t="shared" si="8"/>
        <v>25896512.8917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9">C25/1000000</f>
        <v>1.9999999999999999E-6</v>
      </c>
      <c r="D32" s="4">
        <f t="shared" si="9"/>
        <v>3.0000000000000001E-6</v>
      </c>
      <c r="E32" s="4">
        <f t="shared" si="9"/>
        <v>3.9999999999999998E-6</v>
      </c>
      <c r="F32" s="4">
        <f t="shared" si="9"/>
        <v>5.0000000000000004E-6</v>
      </c>
      <c r="G32" s="4">
        <f t="shared" si="9"/>
        <v>6.0000000000000002E-6</v>
      </c>
      <c r="H32" s="4">
        <f t="shared" si="9"/>
        <v>6.9999999999999999E-6</v>
      </c>
      <c r="I32" s="4">
        <f>I25/1000000</f>
        <v>7.9999999999999996E-6</v>
      </c>
      <c r="J32" s="4">
        <f t="shared" si="9"/>
        <v>9.0000000000000002E-6</v>
      </c>
      <c r="K32" s="4">
        <f t="shared" si="9"/>
        <v>1.0000000000000001E-5</v>
      </c>
      <c r="L32" s="4">
        <f t="shared" si="9"/>
        <v>1.1E-5</v>
      </c>
      <c r="M32" s="4">
        <f t="shared" si="9"/>
        <v>1.2E-5</v>
      </c>
      <c r="N32" s="4">
        <f t="shared" si="9"/>
        <v>1.2999999999999999E-5</v>
      </c>
      <c r="O32" s="4">
        <f t="shared" si="9"/>
        <v>1.4E-5</v>
      </c>
      <c r="P32" s="4">
        <f t="shared" si="9"/>
        <v>1.5E-5</v>
      </c>
      <c r="Q32" s="4">
        <f t="shared" si="9"/>
        <v>1.5999999999999999E-5</v>
      </c>
      <c r="R32" s="4">
        <f t="shared" si="9"/>
        <v>1.7E-5</v>
      </c>
      <c r="S32" s="4">
        <f t="shared" si="9"/>
        <v>1.8E-5</v>
      </c>
      <c r="T32" s="4">
        <f t="shared" si="9"/>
        <v>1.9000000000000001E-5</v>
      </c>
      <c r="U32" s="4">
        <f t="shared" si="9"/>
        <v>2.0000000000000002E-5</v>
      </c>
      <c r="V32" s="4">
        <f t="shared" si="9"/>
        <v>2.0999999999999999E-5</v>
      </c>
      <c r="W32" s="4">
        <f t="shared" si="9"/>
        <v>2.1999999999999999E-5</v>
      </c>
      <c r="X32" s="4">
        <f t="shared" si="9"/>
        <v>2.3E-5</v>
      </c>
      <c r="Y32" s="4">
        <f t="shared" si="9"/>
        <v>2.4000000000000001E-5</v>
      </c>
      <c r="Z32" s="4">
        <f t="shared" si="9"/>
        <v>2.5000000000000001E-5</v>
      </c>
      <c r="AA32" s="4">
        <f t="shared" si="9"/>
        <v>2.5999999999999998E-5</v>
      </c>
      <c r="AB32" s="4">
        <f t="shared" si="9"/>
        <v>2.6999999999999999E-5</v>
      </c>
      <c r="AC32" s="4">
        <f t="shared" si="9"/>
        <v>2.8E-5</v>
      </c>
      <c r="AD32" s="4">
        <f t="shared" si="9"/>
        <v>2.9E-5</v>
      </c>
      <c r="AE32" s="4">
        <f t="shared" si="9"/>
        <v>3.0000000000000001E-5</v>
      </c>
    </row>
    <row r="33" spans="1:31">
      <c r="A33" s="3" t="s">
        <v>12</v>
      </c>
      <c r="B33" s="4">
        <f>($C$40*$B$39*B32^2)*B46/(18*$C$42*$C$54)</f>
        <v>5.2895343088114541E-4</v>
      </c>
      <c r="C33" s="4">
        <f t="shared" ref="C33:AE33" si="10">($C$40*$B$39*C32^2)*C46/(18*$C$42*$C$54)</f>
        <v>1.962998116136106E-3</v>
      </c>
      <c r="D33" s="4">
        <f t="shared" si="10"/>
        <v>4.3021340557648832E-3</v>
      </c>
      <c r="E33" s="4">
        <f t="shared" si="10"/>
        <v>7.5463612497674755E-3</v>
      </c>
      <c r="F33" s="4">
        <f t="shared" si="10"/>
        <v>1.1695679698143885E-2</v>
      </c>
      <c r="G33" s="4">
        <f t="shared" si="10"/>
        <v>1.6750089400894109E-2</v>
      </c>
      <c r="H33" s="4">
        <f t="shared" si="10"/>
        <v>2.2709590358018141E-2</v>
      </c>
      <c r="I33" s="4">
        <f t="shared" si="10"/>
        <v>2.9574182569516001E-2</v>
      </c>
      <c r="J33" s="4">
        <f t="shared" si="10"/>
        <v>3.7343866035387668E-2</v>
      </c>
      <c r="K33" s="4">
        <f t="shared" si="10"/>
        <v>4.6018640755633153E-2</v>
      </c>
      <c r="L33" s="4">
        <f t="shared" si="10"/>
        <v>5.5598506730252462E-2</v>
      </c>
      <c r="M33" s="4">
        <f t="shared" si="10"/>
        <v>6.6083463959245581E-2</v>
      </c>
      <c r="N33" s="4">
        <f t="shared" si="10"/>
        <v>7.7473512442612497E-2</v>
      </c>
      <c r="O33" s="4">
        <f t="shared" si="10"/>
        <v>8.9768652180353251E-2</v>
      </c>
      <c r="P33" s="4">
        <f t="shared" si="10"/>
        <v>0.1029688831724678</v>
      </c>
      <c r="Q33" s="4">
        <f t="shared" si="10"/>
        <v>0.11707420541895619</v>
      </c>
      <c r="R33" s="4">
        <f t="shared" si="10"/>
        <v>0.13208461891981838</v>
      </c>
      <c r="S33" s="4">
        <f t="shared" si="10"/>
        <v>0.14800012367505441</v>
      </c>
      <c r="T33" s="4">
        <f t="shared" si="10"/>
        <v>0.16482071968466425</v>
      </c>
      <c r="U33" s="4">
        <f t="shared" si="10"/>
        <v>0.1825464069486479</v>
      </c>
      <c r="V33" s="4">
        <f t="shared" si="10"/>
        <v>0.20117718546700533</v>
      </c>
      <c r="W33" s="4">
        <f t="shared" si="10"/>
        <v>0.22071305523973661</v>
      </c>
      <c r="X33" s="4">
        <f t="shared" si="10"/>
        <v>0.24115401626684169</v>
      </c>
      <c r="Y33" s="4">
        <f t="shared" si="10"/>
        <v>0.26250006854832059</v>
      </c>
      <c r="Z33" s="4">
        <f t="shared" si="10"/>
        <v>0.28475121208417331</v>
      </c>
      <c r="AA33" s="4">
        <f t="shared" si="10"/>
        <v>0.3079074468743998</v>
      </c>
      <c r="AB33" s="4">
        <f t="shared" si="10"/>
        <v>0.33196877291900018</v>
      </c>
      <c r="AC33" s="4">
        <f t="shared" si="10"/>
        <v>0.35693519021797432</v>
      </c>
      <c r="AD33" s="4">
        <f t="shared" si="10"/>
        <v>0.3828066987713224</v>
      </c>
      <c r="AE33" s="4">
        <f t="shared" si="10"/>
        <v>0.40958329857904413</v>
      </c>
    </row>
    <row r="34" spans="1:31" ht="18">
      <c r="A34" s="3" t="s">
        <v>33</v>
      </c>
      <c r="B34" s="4">
        <f>(2*$C40*(B32)^2*B36*B46)/(9*$C42*$C44*($B35)^3)</f>
        <v>5.2868403774089534E-4</v>
      </c>
      <c r="C34" s="4">
        <f t="shared" ref="C34:AE34" si="11">(2*$C40*(C32)^2*C36*C46)/(9*$C42*$C44*($B35)^3)</f>
        <v>1.9619983717428617E-3</v>
      </c>
      <c r="D34" s="4">
        <f t="shared" si="11"/>
        <v>4.2999430020059003E-3</v>
      </c>
      <c r="E34" s="4">
        <f t="shared" si="11"/>
        <v>7.5425179285300101E-3</v>
      </c>
      <c r="F34" s="4">
        <f t="shared" si="11"/>
        <v>1.1689723151315194E-2</v>
      </c>
      <c r="G34" s="4">
        <f t="shared" si="11"/>
        <v>1.6741558670361444E-2</v>
      </c>
      <c r="H34" s="4">
        <f t="shared" si="11"/>
        <v>2.2698024485668763E-2</v>
      </c>
      <c r="I34" s="4">
        <f t="shared" si="11"/>
        <v>2.9559120597237157E-2</v>
      </c>
      <c r="J34" s="4">
        <f t="shared" si="11"/>
        <v>3.7324847005066622E-2</v>
      </c>
      <c r="K34" s="4">
        <f t="shared" si="11"/>
        <v>4.5995203709157162E-2</v>
      </c>
      <c r="L34" s="4">
        <f t="shared" si="11"/>
        <v>5.557019070950877E-2</v>
      </c>
      <c r="M34" s="4">
        <f t="shared" si="11"/>
        <v>6.6049808006121466E-2</v>
      </c>
      <c r="N34" s="4">
        <f t="shared" si="11"/>
        <v>7.7434055598995188E-2</v>
      </c>
      <c r="O34" s="4">
        <f t="shared" si="11"/>
        <v>8.9722933488130027E-2</v>
      </c>
      <c r="P34" s="4">
        <f t="shared" si="11"/>
        <v>0.1029164416735259</v>
      </c>
      <c r="Q34" s="4">
        <f t="shared" si="11"/>
        <v>0.11701458015518287</v>
      </c>
      <c r="R34" s="4">
        <f t="shared" si="11"/>
        <v>0.13201734893310091</v>
      </c>
      <c r="S34" s="4">
        <f t="shared" si="11"/>
        <v>0.14792474800728003</v>
      </c>
      <c r="T34" s="4">
        <f t="shared" si="11"/>
        <v>0.16473677737772024</v>
      </c>
      <c r="U34" s="4">
        <f t="shared" si="11"/>
        <v>0.18245343704442149</v>
      </c>
      <c r="V34" s="4">
        <f t="shared" si="11"/>
        <v>0.2010747270073838</v>
      </c>
      <c r="W34" s="4">
        <f t="shared" si="11"/>
        <v>0.22060064726660716</v>
      </c>
      <c r="X34" s="4">
        <f t="shared" si="11"/>
        <v>0.24103119782209165</v>
      </c>
      <c r="Y34" s="4">
        <f t="shared" si="11"/>
        <v>0.26236637867383716</v>
      </c>
      <c r="Z34" s="4">
        <f t="shared" si="11"/>
        <v>0.28460618982184377</v>
      </c>
      <c r="AA34" s="4">
        <f t="shared" si="11"/>
        <v>0.30775063126611141</v>
      </c>
      <c r="AB34" s="4">
        <f t="shared" si="11"/>
        <v>0.33179970300664019</v>
      </c>
      <c r="AC34" s="4">
        <f t="shared" si="11"/>
        <v>0.35675340504343001</v>
      </c>
      <c r="AD34" s="4">
        <f t="shared" si="11"/>
        <v>0.38261173737648085</v>
      </c>
      <c r="AE34" s="4">
        <f t="shared" si="11"/>
        <v>0.40937470000579285</v>
      </c>
    </row>
    <row r="35" spans="1:31">
      <c r="A35" s="7" t="s">
        <v>102</v>
      </c>
      <c r="B35" s="6">
        <f>C54</f>
        <v>1.3698865987306351E-2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2">C27/1000000</f>
        <v>2.9999999999999997E-4</v>
      </c>
      <c r="D36" s="4">
        <f t="shared" si="12"/>
        <v>2.9999999999999997E-4</v>
      </c>
      <c r="E36" s="4">
        <f t="shared" si="12"/>
        <v>2.9999999999999997E-4</v>
      </c>
      <c r="F36" s="4">
        <f t="shared" si="12"/>
        <v>2.9999999999999997E-4</v>
      </c>
      <c r="G36" s="4">
        <f t="shared" si="12"/>
        <v>2.9999999999999997E-4</v>
      </c>
      <c r="H36" s="4">
        <f t="shared" si="12"/>
        <v>2.9999999999999997E-4</v>
      </c>
      <c r="I36" s="4">
        <f t="shared" si="12"/>
        <v>2.9999999999999997E-4</v>
      </c>
      <c r="J36" s="4">
        <f t="shared" si="12"/>
        <v>2.9999999999999997E-4</v>
      </c>
      <c r="K36" s="4">
        <f t="shared" si="12"/>
        <v>2.9999999999999997E-4</v>
      </c>
      <c r="L36" s="4">
        <f t="shared" si="12"/>
        <v>2.9999999999999997E-4</v>
      </c>
      <c r="M36" s="4">
        <f t="shared" si="12"/>
        <v>2.9999999999999997E-4</v>
      </c>
      <c r="N36" s="4">
        <f t="shared" si="12"/>
        <v>2.9999999999999997E-4</v>
      </c>
      <c r="O36" s="4">
        <f t="shared" si="12"/>
        <v>2.9999999999999997E-4</v>
      </c>
      <c r="P36" s="4">
        <f t="shared" si="12"/>
        <v>2.9999999999999997E-4</v>
      </c>
      <c r="Q36" s="4">
        <f t="shared" si="12"/>
        <v>2.9999999999999997E-4</v>
      </c>
      <c r="R36" s="4">
        <f t="shared" si="12"/>
        <v>2.9999999999999997E-4</v>
      </c>
      <c r="S36" s="4">
        <f t="shared" si="12"/>
        <v>2.9999999999999997E-4</v>
      </c>
      <c r="T36" s="4">
        <f t="shared" si="12"/>
        <v>2.9999999999999997E-4</v>
      </c>
      <c r="U36" s="4">
        <f t="shared" si="12"/>
        <v>2.9999999999999997E-4</v>
      </c>
      <c r="V36" s="4">
        <f t="shared" si="12"/>
        <v>2.9999999999999997E-4</v>
      </c>
      <c r="W36" s="4">
        <f t="shared" si="12"/>
        <v>2.9999999999999997E-4</v>
      </c>
      <c r="X36" s="4">
        <f t="shared" si="12"/>
        <v>2.9999999999999997E-4</v>
      </c>
      <c r="Y36" s="4">
        <f t="shared" si="12"/>
        <v>2.9999999999999997E-4</v>
      </c>
      <c r="Z36" s="4">
        <f t="shared" si="12"/>
        <v>2.9999999999999997E-4</v>
      </c>
      <c r="AA36" s="4">
        <f t="shared" si="12"/>
        <v>2.9999999999999997E-4</v>
      </c>
      <c r="AB36" s="4">
        <f t="shared" si="12"/>
        <v>2.9999999999999997E-4</v>
      </c>
      <c r="AC36" s="4">
        <f t="shared" si="12"/>
        <v>2.9999999999999997E-4</v>
      </c>
      <c r="AD36" s="4">
        <f t="shared" si="12"/>
        <v>2.9999999999999997E-4</v>
      </c>
      <c r="AE36" s="4">
        <f t="shared" si="12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3">C26/60</f>
        <v>0.3</v>
      </c>
      <c r="D37" s="4">
        <f t="shared" si="13"/>
        <v>0.3</v>
      </c>
      <c r="E37" s="4">
        <f t="shared" si="13"/>
        <v>0.3</v>
      </c>
      <c r="F37" s="4">
        <f t="shared" si="13"/>
        <v>0.3</v>
      </c>
      <c r="G37" s="4">
        <f t="shared" si="13"/>
        <v>0.3</v>
      </c>
      <c r="H37" s="4">
        <f t="shared" si="13"/>
        <v>0.3</v>
      </c>
      <c r="I37" s="4">
        <f t="shared" si="13"/>
        <v>0.3</v>
      </c>
      <c r="J37" s="4">
        <f t="shared" si="13"/>
        <v>0.3</v>
      </c>
      <c r="K37" s="4">
        <f t="shared" si="13"/>
        <v>0.3</v>
      </c>
      <c r="L37" s="4">
        <f t="shared" si="13"/>
        <v>0.3</v>
      </c>
      <c r="M37" s="4">
        <f t="shared" si="13"/>
        <v>0.3</v>
      </c>
      <c r="N37" s="4">
        <f t="shared" si="13"/>
        <v>0.3</v>
      </c>
      <c r="O37" s="4">
        <f t="shared" si="13"/>
        <v>0.3</v>
      </c>
      <c r="P37" s="4">
        <f t="shared" si="13"/>
        <v>0.3</v>
      </c>
      <c r="Q37" s="4">
        <f t="shared" si="13"/>
        <v>0.3</v>
      </c>
      <c r="R37" s="4">
        <f t="shared" si="13"/>
        <v>0.3</v>
      </c>
      <c r="S37" s="4">
        <f t="shared" si="13"/>
        <v>0.3</v>
      </c>
      <c r="T37" s="4">
        <f t="shared" si="13"/>
        <v>0.3</v>
      </c>
      <c r="U37" s="4">
        <f t="shared" si="13"/>
        <v>0.3</v>
      </c>
      <c r="V37" s="4">
        <f t="shared" si="13"/>
        <v>0.3</v>
      </c>
      <c r="W37" s="4">
        <f t="shared" si="13"/>
        <v>0.3</v>
      </c>
      <c r="X37" s="4">
        <f t="shared" si="13"/>
        <v>0.3</v>
      </c>
      <c r="Y37" s="4">
        <f t="shared" si="13"/>
        <v>0.3</v>
      </c>
      <c r="Z37" s="4">
        <f t="shared" si="13"/>
        <v>0.3</v>
      </c>
      <c r="AA37" s="4">
        <f t="shared" si="13"/>
        <v>0.3</v>
      </c>
      <c r="AB37" s="4">
        <f t="shared" si="13"/>
        <v>0.3</v>
      </c>
      <c r="AC37" s="4">
        <f t="shared" si="13"/>
        <v>0.3</v>
      </c>
      <c r="AD37" s="4">
        <f t="shared" si="13"/>
        <v>0.3</v>
      </c>
      <c r="AE37" s="4">
        <f t="shared" si="13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2.0364903841417719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4">1+2.52*($C45/C25)</f>
        <v>1.0844199999999999</v>
      </c>
      <c r="D46" s="4">
        <f t="shared" si="14"/>
        <v>1.0562800000000001</v>
      </c>
      <c r="E46" s="4">
        <f t="shared" si="14"/>
        <v>1.0422100000000001</v>
      </c>
      <c r="F46" s="4">
        <f t="shared" si="14"/>
        <v>1.033768</v>
      </c>
      <c r="G46" s="4">
        <f t="shared" si="14"/>
        <v>1.0281400000000001</v>
      </c>
      <c r="H46" s="4">
        <f t="shared" si="14"/>
        <v>1.0241199999999999</v>
      </c>
      <c r="I46" s="4">
        <f t="shared" si="14"/>
        <v>1.0211049999999999</v>
      </c>
      <c r="J46" s="4">
        <f t="shared" si="14"/>
        <v>1.0187599999999999</v>
      </c>
      <c r="K46" s="4">
        <f t="shared" si="14"/>
        <v>1.0168839999999999</v>
      </c>
      <c r="L46" s="4">
        <f t="shared" si="14"/>
        <v>1.015349090909091</v>
      </c>
      <c r="M46" s="4">
        <f t="shared" si="14"/>
        <v>1.01407</v>
      </c>
      <c r="N46" s="4">
        <f t="shared" si="14"/>
        <v>1.0129876923076924</v>
      </c>
      <c r="O46" s="4">
        <f t="shared" si="14"/>
        <v>1.01206</v>
      </c>
      <c r="P46" s="4">
        <f t="shared" si="14"/>
        <v>1.0112559999999999</v>
      </c>
      <c r="Q46" s="4">
        <f t="shared" si="14"/>
        <v>1.0105525</v>
      </c>
      <c r="R46" s="4">
        <f t="shared" si="14"/>
        <v>1.0099317647058823</v>
      </c>
      <c r="S46" s="4">
        <f t="shared" si="14"/>
        <v>1.0093799999999999</v>
      </c>
      <c r="T46" s="4">
        <f t="shared" si="14"/>
        <v>1.0088863157894736</v>
      </c>
      <c r="U46" s="4">
        <f t="shared" si="14"/>
        <v>1.0084420000000001</v>
      </c>
      <c r="V46" s="4">
        <f t="shared" si="14"/>
        <v>1.00804</v>
      </c>
      <c r="W46" s="4">
        <f t="shared" si="14"/>
        <v>1.0076745454545455</v>
      </c>
      <c r="X46" s="4">
        <f t="shared" si="14"/>
        <v>1.0073408695652173</v>
      </c>
      <c r="Y46" s="4">
        <f t="shared" si="14"/>
        <v>1.0070349999999999</v>
      </c>
      <c r="Z46" s="4">
        <f t="shared" si="14"/>
        <v>1.0067535999999999</v>
      </c>
      <c r="AA46" s="4">
        <f t="shared" si="14"/>
        <v>1.0064938461538462</v>
      </c>
      <c r="AB46" s="4">
        <f t="shared" si="14"/>
        <v>1.0062533333333334</v>
      </c>
      <c r="AC46" s="4">
        <f t="shared" si="14"/>
        <v>1.00603</v>
      </c>
      <c r="AD46" s="4">
        <f t="shared" si="14"/>
        <v>1.0058220689655173</v>
      </c>
      <c r="AE46" s="4">
        <f t="shared" si="14"/>
        <v>1.005628</v>
      </c>
    </row>
    <row r="47" spans="1:31">
      <c r="A47" s="2" t="s">
        <v>41</v>
      </c>
      <c r="B47" s="4"/>
      <c r="C47">
        <v>184.98382000000001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18498.382000000001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6.3351714000000004E-5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63351.714000000007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63.351714000000001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13.69886598730635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1.3698865987306351E-2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30.427569999999999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-3.6440212999999999E-2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-30.464010212999998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28.737463000000002</v>
      </c>
    </row>
    <row r="59" spans="1:31" s="4" customFormat="1">
      <c r="A59" s="2" t="s">
        <v>50</v>
      </c>
      <c r="C59" s="4">
        <f>C56-C58</f>
        <v>-28.773903213000001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272.06823700000001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271.65011600000003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287.21804800000001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308.69528200000002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300.34802200000001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327.35739100000001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282.79697800000002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248.97143800000001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274.05764399999998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306.27165000000002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323.57644699999997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343.37356599999998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363.62835699999999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379.49288899999999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392.85086100000001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411.96847500000001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412.393036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320.70023300000003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249.854896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C80">
        <v>163.55495300000001</v>
      </c>
    </row>
    <row r="81" spans="1:31">
      <c r="A81" s="2" t="s">
        <v>94</v>
      </c>
      <c r="C81">
        <v>79.016709000000006</v>
      </c>
    </row>
    <row r="82" spans="1:31">
      <c r="A82" s="2" t="s">
        <v>95</v>
      </c>
      <c r="C82">
        <v>80.964225999999996</v>
      </c>
    </row>
    <row r="83" spans="1:31">
      <c r="A83" s="2" t="s">
        <v>96</v>
      </c>
      <c r="C83">
        <v>128.58944700000001</v>
      </c>
    </row>
    <row r="84" spans="1:31">
      <c r="A84" s="2" t="s">
        <v>152</v>
      </c>
      <c r="C84">
        <v>118.450638</v>
      </c>
    </row>
    <row r="85" spans="1:31">
      <c r="A85" s="2" t="s">
        <v>153</v>
      </c>
      <c r="C85">
        <v>109.39181499999999</v>
      </c>
    </row>
    <row r="86" spans="1:31">
      <c r="A86" s="2" t="s">
        <v>100</v>
      </c>
      <c r="B86" s="4"/>
      <c r="C86" s="4">
        <f>AVERAGE(C61:C85)</f>
        <v>270.28965416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2" t="s">
        <v>254</v>
      </c>
      <c r="C87">
        <f>C86/1000000</f>
        <v>2.7028965415999999E-4</v>
      </c>
    </row>
    <row r="88" spans="1:31">
      <c r="A88" s="2" t="s">
        <v>97</v>
      </c>
      <c r="B88" s="4"/>
      <c r="C88" s="4">
        <f>MIN(C61:C85)</f>
        <v>79.016709000000006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2" t="s">
        <v>255</v>
      </c>
      <c r="C89">
        <f>C88/1000000</f>
        <v>7.9016709000000003E-5</v>
      </c>
    </row>
    <row r="90" spans="1:31" ht="18">
      <c r="A90" s="2" t="s">
        <v>98</v>
      </c>
      <c r="B90" s="4"/>
      <c r="C90" s="4">
        <f>4*$C43*B36/($C44*$C42*$C92)</f>
        <v>1532.7780221691596</v>
      </c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2" t="s">
        <v>256</v>
      </c>
      <c r="B91" s="4"/>
      <c r="C91" s="4">
        <f>SQRT(C86)</f>
        <v>16.440488257956332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257</v>
      </c>
      <c r="B92" s="4"/>
      <c r="C92" s="4">
        <f>C91/1000</f>
        <v>1.6440488257956333E-2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8">
      <c r="A93" s="3" t="s">
        <v>33</v>
      </c>
      <c r="B93" s="4">
        <f t="shared" ref="B93:AE93" si="15">(2*$C40*(B32)^2*B36*B46)/(9*$C42*$C44*($C92)^3)</f>
        <v>3.0584819063369758E-4</v>
      </c>
      <c r="C93" s="4">
        <f t="shared" si="15"/>
        <v>1.1350326644775821E-3</v>
      </c>
      <c r="D93" s="4">
        <f t="shared" si="15"/>
        <v>2.4875534215316546E-3</v>
      </c>
      <c r="E93" s="4">
        <f t="shared" si="15"/>
        <v>4.363410461795913E-3</v>
      </c>
      <c r="F93" s="4">
        <f t="shared" si="15"/>
        <v>6.7626037852703607E-3</v>
      </c>
      <c r="G93" s="4">
        <f t="shared" si="15"/>
        <v>9.6851333919549948E-3</v>
      </c>
      <c r="H93" s="4">
        <f t="shared" si="15"/>
        <v>1.313099928184981E-2</v>
      </c>
      <c r="I93" s="4">
        <f t="shared" si="15"/>
        <v>1.7100201454954819E-2</v>
      </c>
      <c r="J93" s="4">
        <f t="shared" si="15"/>
        <v>2.1592739911270011E-2</v>
      </c>
      <c r="K93" s="4">
        <f t="shared" si="15"/>
        <v>2.6608614650795399E-2</v>
      </c>
      <c r="L93" s="4">
        <f t="shared" si="15"/>
        <v>3.2147825673530965E-2</v>
      </c>
      <c r="M93" s="4">
        <f t="shared" si="15"/>
        <v>3.8210372979476728E-2</v>
      </c>
      <c r="N93" s="4">
        <f t="shared" si="15"/>
        <v>4.4796256568632654E-2</v>
      </c>
      <c r="O93" s="4">
        <f t="shared" si="15"/>
        <v>5.1905476440998792E-2</v>
      </c>
      <c r="P93" s="4">
        <f t="shared" si="15"/>
        <v>5.9538032596575099E-2</v>
      </c>
      <c r="Q93" s="4">
        <f t="shared" si="15"/>
        <v>6.7693925035361618E-2</v>
      </c>
      <c r="R93" s="4">
        <f t="shared" si="15"/>
        <v>7.63731537573583E-2</v>
      </c>
      <c r="S93" s="4">
        <f t="shared" si="15"/>
        <v>8.5575718762565187E-2</v>
      </c>
      <c r="T93" s="4">
        <f t="shared" si="15"/>
        <v>9.5301620050982264E-2</v>
      </c>
      <c r="U93" s="4">
        <f t="shared" si="15"/>
        <v>0.10555085762260953</v>
      </c>
      <c r="V93" s="4">
        <f t="shared" si="15"/>
        <v>0.11632343147744695</v>
      </c>
      <c r="W93" s="4">
        <f t="shared" si="15"/>
        <v>0.12761934161549457</v>
      </c>
      <c r="X93" s="4">
        <f t="shared" si="15"/>
        <v>0.13943858803675238</v>
      </c>
      <c r="Y93" s="4">
        <f t="shared" si="15"/>
        <v>0.15178117074122038</v>
      </c>
      <c r="Z93" s="4">
        <f t="shared" si="15"/>
        <v>0.16464708972889858</v>
      </c>
      <c r="AA93" s="4">
        <f t="shared" si="15"/>
        <v>0.17803634499978693</v>
      </c>
      <c r="AB93" s="4">
        <f t="shared" si="15"/>
        <v>0.19194893655388551</v>
      </c>
      <c r="AC93" s="4">
        <f t="shared" si="15"/>
        <v>0.20638486439119424</v>
      </c>
      <c r="AD93" s="4">
        <f t="shared" si="15"/>
        <v>0.22134412851171317</v>
      </c>
      <c r="AE93" s="4">
        <f t="shared" si="15"/>
        <v>0.23682672891544229</v>
      </c>
    </row>
    <row r="94" spans="1:31">
      <c r="A94" s="2" t="s">
        <v>258</v>
      </c>
      <c r="C94">
        <f>SQRT(C88)</f>
        <v>8.8891343223060826</v>
      </c>
    </row>
    <row r="95" spans="1:31">
      <c r="A95" s="2" t="s">
        <v>259</v>
      </c>
      <c r="C95">
        <f>C94/1000</f>
        <v>8.8891343223060828E-3</v>
      </c>
    </row>
    <row r="96" spans="1:31" ht="18">
      <c r="A96" s="3" t="s">
        <v>260</v>
      </c>
      <c r="B96" s="6">
        <f>(2*$C40*(B32)^2*B36*B46)/(9*$C42*$C44*($C95)^3)</f>
        <v>1.934958447145498E-3</v>
      </c>
      <c r="C96" s="6">
        <f t="shared" ref="C96:AE96" si="16">(2*$C40*(C32)^2*C36*C46)/(9*$C42*$C44*($C95)^3)</f>
        <v>7.1808207770217326E-3</v>
      </c>
      <c r="D96" s="6">
        <f t="shared" si="16"/>
        <v>1.573758698962871E-2</v>
      </c>
      <c r="E96" s="6">
        <f t="shared" si="16"/>
        <v>2.760525708496642E-2</v>
      </c>
      <c r="F96" s="6">
        <f t="shared" si="16"/>
        <v>4.2783831063034884E-2</v>
      </c>
      <c r="G96" s="6">
        <f t="shared" si="16"/>
        <v>6.127330892383407E-2</v>
      </c>
      <c r="H96" s="6">
        <f t="shared" si="16"/>
        <v>8.3073690667363975E-2</v>
      </c>
      <c r="I96" s="6">
        <f t="shared" si="16"/>
        <v>0.10818497629362464</v>
      </c>
      <c r="J96" s="6">
        <f t="shared" si="16"/>
        <v>0.13660716580261603</v>
      </c>
      <c r="K96" s="6">
        <f t="shared" si="16"/>
        <v>0.1683402591943382</v>
      </c>
      <c r="L96" s="6">
        <f t="shared" si="16"/>
        <v>0.20338425646879107</v>
      </c>
      <c r="M96" s="6">
        <f t="shared" si="16"/>
        <v>0.24173915762597473</v>
      </c>
      <c r="N96" s="6">
        <f t="shared" si="16"/>
        <v>0.28340496266588899</v>
      </c>
      <c r="O96" s="6">
        <f t="shared" si="16"/>
        <v>0.3283816715885341</v>
      </c>
      <c r="P96" s="6">
        <f t="shared" si="16"/>
        <v>0.37666928439390984</v>
      </c>
      <c r="Q96" s="6">
        <f t="shared" si="16"/>
        <v>0.42826780108201651</v>
      </c>
      <c r="R96" s="6">
        <f t="shared" si="16"/>
        <v>0.48317722165285376</v>
      </c>
      <c r="S96" s="6">
        <f t="shared" si="16"/>
        <v>0.54139754610642188</v>
      </c>
      <c r="T96" s="6">
        <f t="shared" si="16"/>
        <v>0.60292877444272075</v>
      </c>
      <c r="U96" s="6">
        <f t="shared" si="16"/>
        <v>0.66777090666175032</v>
      </c>
      <c r="V96" s="6">
        <f t="shared" si="16"/>
        <v>0.73592394276351047</v>
      </c>
      <c r="W96" s="6">
        <f t="shared" si="16"/>
        <v>0.80738788274800133</v>
      </c>
      <c r="X96" s="6">
        <f t="shared" si="16"/>
        <v>0.8821627266152231</v>
      </c>
      <c r="Y96" s="6">
        <f t="shared" si="16"/>
        <v>0.96024847436517569</v>
      </c>
      <c r="Z96" s="6">
        <f t="shared" si="16"/>
        <v>1.0416451259978587</v>
      </c>
      <c r="AA96" s="6">
        <f t="shared" si="16"/>
        <v>1.1263526815132725</v>
      </c>
      <c r="AB96" s="6">
        <f t="shared" si="16"/>
        <v>1.2143711409114175</v>
      </c>
      <c r="AC96" s="6">
        <f t="shared" si="16"/>
        <v>1.3057005041922929</v>
      </c>
      <c r="AD96" s="6">
        <f t="shared" si="16"/>
        <v>1.4003407713558989</v>
      </c>
      <c r="AE96" s="6">
        <f t="shared" si="16"/>
        <v>1.4982919424022358</v>
      </c>
    </row>
    <row r="97" spans="1:31" ht="18">
      <c r="A97" s="2" t="s">
        <v>130</v>
      </c>
      <c r="B97" s="6">
        <f t="shared" ref="B97:AE97" si="17">$C43*B32*$B39/$C42</f>
        <v>0.13435257109625715</v>
      </c>
      <c r="C97" s="6">
        <f t="shared" si="17"/>
        <v>0.26870514219251429</v>
      </c>
      <c r="D97" s="6">
        <f t="shared" si="17"/>
        <v>0.40305771328877149</v>
      </c>
      <c r="E97" s="6">
        <f t="shared" si="17"/>
        <v>0.53741028438502858</v>
      </c>
      <c r="F97" s="6">
        <f t="shared" si="17"/>
        <v>0.67176285548128578</v>
      </c>
      <c r="G97" s="6">
        <f t="shared" si="17"/>
        <v>0.80611542657754298</v>
      </c>
      <c r="H97" s="6">
        <f t="shared" si="17"/>
        <v>0.94046799767380018</v>
      </c>
      <c r="I97" s="6">
        <f t="shared" si="17"/>
        <v>1.0748205687700572</v>
      </c>
      <c r="J97" s="6">
        <f t="shared" si="17"/>
        <v>1.2091731398663144</v>
      </c>
      <c r="K97" s="6">
        <f t="shared" si="17"/>
        <v>1.3435257109625716</v>
      </c>
      <c r="L97" s="6">
        <f t="shared" si="17"/>
        <v>1.4778782820588288</v>
      </c>
      <c r="M97" s="6">
        <f t="shared" si="17"/>
        <v>1.612230853155086</v>
      </c>
      <c r="N97" s="6">
        <f t="shared" si="17"/>
        <v>1.7465834242513429</v>
      </c>
      <c r="O97" s="6">
        <f t="shared" si="17"/>
        <v>1.8809359953476004</v>
      </c>
      <c r="P97" s="6">
        <f t="shared" si="17"/>
        <v>2.0152885664438576</v>
      </c>
      <c r="Q97" s="6">
        <f t="shared" si="17"/>
        <v>2.1496411375401143</v>
      </c>
      <c r="R97" s="6">
        <f t="shared" si="17"/>
        <v>2.283993708636372</v>
      </c>
      <c r="S97" s="6">
        <f t="shared" si="17"/>
        <v>2.4183462797326287</v>
      </c>
      <c r="T97" s="6">
        <f t="shared" si="17"/>
        <v>2.5526988508288864</v>
      </c>
      <c r="U97" s="6">
        <f t="shared" si="17"/>
        <v>2.6870514219251431</v>
      </c>
      <c r="V97" s="6">
        <f t="shared" si="17"/>
        <v>2.8214039930214003</v>
      </c>
      <c r="W97" s="6">
        <f t="shared" si="17"/>
        <v>2.9557565641176575</v>
      </c>
      <c r="X97" s="6">
        <f t="shared" si="17"/>
        <v>3.0901091352139147</v>
      </c>
      <c r="Y97" s="6">
        <f t="shared" si="17"/>
        <v>3.2244617063101719</v>
      </c>
      <c r="Z97" s="6">
        <f t="shared" si="17"/>
        <v>3.3588142774064296</v>
      </c>
      <c r="AA97" s="6">
        <f t="shared" si="17"/>
        <v>3.4931668485026859</v>
      </c>
      <c r="AB97" s="6">
        <f t="shared" si="17"/>
        <v>3.6275194195989426</v>
      </c>
      <c r="AC97" s="6">
        <f t="shared" si="17"/>
        <v>3.7618719906952007</v>
      </c>
      <c r="AD97" s="6">
        <f t="shared" si="17"/>
        <v>3.8962245617914575</v>
      </c>
      <c r="AE97" s="6">
        <f t="shared" si="17"/>
        <v>4.0305771328877151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6E18-1465-4A96-84E2-FA1F0657946F}">
  <dimension ref="A1:AE97"/>
  <sheetViews>
    <sheetView topLeftCell="D30" workbookViewId="0">
      <selection activeCell="B97" sqref="B97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140</v>
      </c>
    </row>
    <row r="2" spans="1:31">
      <c r="B2" s="4" t="s">
        <v>101</v>
      </c>
    </row>
    <row r="3" spans="1:31">
      <c r="B3" s="4" t="s">
        <v>105</v>
      </c>
    </row>
    <row r="4" spans="1:31">
      <c r="B4" s="4"/>
    </row>
    <row r="5" spans="1:31">
      <c r="B5" s="4" t="s">
        <v>137</v>
      </c>
    </row>
    <row r="6" spans="1:31">
      <c r="B6" s="4" t="s">
        <v>134</v>
      </c>
    </row>
    <row r="7" spans="1:31">
      <c r="B7" s="4" t="s">
        <v>133</v>
      </c>
    </row>
    <row r="8" spans="1:31">
      <c r="B8" s="4" t="s">
        <v>135</v>
      </c>
    </row>
    <row r="11" spans="1:31">
      <c r="A11" s="4" t="s">
        <v>0</v>
      </c>
      <c r="B11" s="1">
        <v>4.1870919999999999E-3</v>
      </c>
      <c r="C11" s="1">
        <v>3.7662870000000001E-3</v>
      </c>
      <c r="D11" s="1">
        <v>8.0260079999999994E-3</v>
      </c>
      <c r="E11" s="1">
        <v>3.1208699999999999E-2</v>
      </c>
      <c r="F11" s="1">
        <v>6.7534579999999997E-2</v>
      </c>
      <c r="G11" s="1">
        <v>0.10626339999999999</v>
      </c>
      <c r="H11" s="1">
        <v>0.18321080000000001</v>
      </c>
      <c r="I11" s="1">
        <v>0.2531426</v>
      </c>
      <c r="J11" s="1">
        <v>0.30929420000000002</v>
      </c>
      <c r="K11" s="1">
        <v>0.30393170000000003</v>
      </c>
      <c r="L11" s="1">
        <v>0.28491680000000003</v>
      </c>
      <c r="M11" s="1">
        <v>0.23766999999999999</v>
      </c>
      <c r="N11" s="1">
        <v>0.19914280000000001</v>
      </c>
      <c r="O11" s="1">
        <v>0.145533</v>
      </c>
      <c r="P11" s="1">
        <v>0.13139229999999999</v>
      </c>
      <c r="Q11" s="1">
        <v>0.1076923</v>
      </c>
      <c r="R11" s="1">
        <v>8.8431709999999997E-2</v>
      </c>
      <c r="S11" s="1">
        <v>6.7398630000000001E-2</v>
      </c>
      <c r="T11" s="1">
        <v>5.7666960000000003E-2</v>
      </c>
      <c r="U11" s="1">
        <v>5.4095999999999998E-2</v>
      </c>
      <c r="V11" s="1">
        <v>5.1305030000000001E-2</v>
      </c>
      <c r="W11" s="1">
        <v>5.699071E-2</v>
      </c>
      <c r="X11" s="1">
        <v>6.3846860000000005E-2</v>
      </c>
      <c r="Y11" s="1">
        <v>6.3995350000000006E-2</v>
      </c>
      <c r="Z11" s="1">
        <v>5.9508409999999998E-2</v>
      </c>
      <c r="AA11" s="1">
        <v>5.0566489999999999E-2</v>
      </c>
      <c r="AB11" s="1">
        <v>3.919197E-2</v>
      </c>
      <c r="AC11" s="1">
        <v>3.0314190000000001E-2</v>
      </c>
      <c r="AD11" s="1">
        <v>1.9312240000000001E-2</v>
      </c>
      <c r="AE11" s="1">
        <v>7.0913E-3</v>
      </c>
    </row>
    <row r="12" spans="1:31">
      <c r="A12" s="4" t="s">
        <v>1</v>
      </c>
      <c r="B12" s="1">
        <v>5.1062089999999996E-3</v>
      </c>
      <c r="C12" s="1">
        <v>9.7719869999999993E-3</v>
      </c>
      <c r="D12" s="1">
        <v>3.3221580000000001E-2</v>
      </c>
      <c r="E12" s="1">
        <v>7.1973159999999994E-2</v>
      </c>
      <c r="F12" s="1">
        <v>0.1266273</v>
      </c>
      <c r="G12" s="1">
        <v>0.1885154</v>
      </c>
      <c r="H12" s="1">
        <v>0.20853759999999999</v>
      </c>
      <c r="I12" s="1">
        <v>0.21859990000000001</v>
      </c>
      <c r="J12" s="1">
        <v>0.18383260000000001</v>
      </c>
      <c r="K12" s="1">
        <v>0.1536641</v>
      </c>
      <c r="L12" s="1">
        <v>0.1048279</v>
      </c>
      <c r="M12" s="1">
        <v>7.745821E-2</v>
      </c>
      <c r="N12" s="1">
        <v>5.8540660000000001E-2</v>
      </c>
      <c r="O12" s="1">
        <v>4.2512889999999998E-2</v>
      </c>
      <c r="P12" s="1">
        <v>4.1291689999999999E-2</v>
      </c>
      <c r="Q12" s="1">
        <v>4.1559829999999999E-2</v>
      </c>
      <c r="R12" s="1">
        <v>4.1469190000000003E-2</v>
      </c>
      <c r="S12" s="1">
        <v>3.8808570000000001E-2</v>
      </c>
      <c r="T12" s="1">
        <v>4.5474519999999997E-2</v>
      </c>
      <c r="U12" s="1">
        <v>4.9661900000000002E-2</v>
      </c>
      <c r="V12" s="1">
        <v>4.3239609999999998E-2</v>
      </c>
      <c r="W12" s="1">
        <v>2.5832770000000001E-2</v>
      </c>
      <c r="X12" s="1">
        <v>1.5933059999999999E-2</v>
      </c>
      <c r="Y12" s="1">
        <v>1.184669E-2</v>
      </c>
      <c r="Z12" s="1">
        <v>8.5852050000000003E-3</v>
      </c>
      <c r="AA12" s="1">
        <v>6.7978530000000004E-3</v>
      </c>
      <c r="AB12" s="1">
        <v>5.9271799999999998E-3</v>
      </c>
      <c r="AC12" s="1">
        <v>3.313697E-3</v>
      </c>
      <c r="AD12" s="1">
        <v>8.721655E-4</v>
      </c>
      <c r="AE12" s="1">
        <v>0</v>
      </c>
    </row>
    <row r="13" spans="1:31">
      <c r="A13" s="4" t="s">
        <v>2</v>
      </c>
      <c r="B13" s="1">
        <v>1.940359E-3</v>
      </c>
      <c r="C13" s="1">
        <v>1.8322480000000001E-3</v>
      </c>
      <c r="D13" s="1">
        <v>5.6893220000000001E-3</v>
      </c>
      <c r="E13" s="1">
        <v>1.2503810000000001E-2</v>
      </c>
      <c r="F13" s="1">
        <v>1.688365E-2</v>
      </c>
      <c r="G13" s="1">
        <v>1.593951E-2</v>
      </c>
      <c r="H13" s="1">
        <v>5.7189540000000001E-3</v>
      </c>
      <c r="I13" s="1">
        <v>9.2999490000000001E-3</v>
      </c>
      <c r="J13" s="1">
        <v>4.3085759999999997E-3</v>
      </c>
      <c r="K13" s="1">
        <v>2.8818440000000002E-3</v>
      </c>
      <c r="L13" s="1">
        <v>1.96423E-3</v>
      </c>
      <c r="M13" s="1">
        <v>2.5957839999999999E-3</v>
      </c>
      <c r="N13" s="1">
        <v>2.8224959999999999E-3</v>
      </c>
      <c r="O13" s="1">
        <v>3.472588E-3</v>
      </c>
      <c r="P13" s="1">
        <v>2.1175220000000002E-3</v>
      </c>
      <c r="Q13" s="1">
        <v>4.273504E-3</v>
      </c>
      <c r="R13" s="1">
        <v>2.3696680000000001E-3</v>
      </c>
      <c r="S13" s="1">
        <v>5.9789109999999999E-3</v>
      </c>
      <c r="T13" s="1">
        <v>9.8857640000000004E-4</v>
      </c>
      <c r="U13" s="1">
        <v>0</v>
      </c>
      <c r="V13" s="1">
        <v>0</v>
      </c>
      <c r="W13" s="1">
        <v>2.2660320000000001E-4</v>
      </c>
      <c r="X13" s="1">
        <v>1.146263E-4</v>
      </c>
      <c r="Y13" s="1">
        <v>1.16144E-4</v>
      </c>
      <c r="Z13" s="1">
        <v>0</v>
      </c>
      <c r="AA13" s="1">
        <v>0</v>
      </c>
      <c r="AB13" s="1">
        <v>1.2096289999999999E-4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1.123366E-3</v>
      </c>
      <c r="C14" s="1">
        <v>1.730456E-3</v>
      </c>
      <c r="D14" s="1">
        <v>1.828711E-3</v>
      </c>
      <c r="E14" s="1">
        <v>4.3712509999999996E-3</v>
      </c>
      <c r="F14" s="1">
        <v>7.5264440000000002E-3</v>
      </c>
      <c r="G14" s="1">
        <v>2.5646269999999999E-2</v>
      </c>
      <c r="H14" s="1">
        <v>3.5130719999999997E-2</v>
      </c>
      <c r="I14" s="1">
        <v>3.5871229999999997E-2</v>
      </c>
      <c r="J14" s="1">
        <v>3.652031E-2</v>
      </c>
      <c r="K14" s="1">
        <v>3.1391519999999999E-2</v>
      </c>
      <c r="L14" s="1">
        <v>2.1813289999999999E-2</v>
      </c>
      <c r="M14" s="1">
        <v>1.9416470000000002E-2</v>
      </c>
      <c r="N14" s="1">
        <v>1.8293960000000001E-2</v>
      </c>
      <c r="O14" s="1">
        <v>1.504788E-2</v>
      </c>
      <c r="P14" s="1">
        <v>6.0349389999999996E-3</v>
      </c>
      <c r="Q14" s="1">
        <v>1.1752139999999999E-3</v>
      </c>
      <c r="R14" s="1">
        <v>1.2925460000000001E-3</v>
      </c>
      <c r="S14" s="1">
        <v>2.608979E-3</v>
      </c>
      <c r="T14" s="1">
        <v>7.6889280000000003E-4</v>
      </c>
      <c r="U14" s="1">
        <v>9.9767210000000005E-4</v>
      </c>
      <c r="V14" s="1">
        <v>4.4807890000000001E-4</v>
      </c>
      <c r="W14" s="1">
        <v>4.5320640000000003E-4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2.9616009999999999E-3</v>
      </c>
      <c r="C16" s="1">
        <v>4.6824099999999997E-3</v>
      </c>
      <c r="D16" s="1">
        <v>5.1813470000000002E-3</v>
      </c>
      <c r="E16" s="1">
        <v>8.132561E-3</v>
      </c>
      <c r="F16" s="1">
        <v>1.6781939999999999E-2</v>
      </c>
      <c r="G16" s="1">
        <v>3.9235720000000002E-2</v>
      </c>
      <c r="H16" s="1">
        <v>0.1029412</v>
      </c>
      <c r="I16" s="1">
        <v>0.18783849999999999</v>
      </c>
      <c r="J16" s="1">
        <v>0.28836679999999998</v>
      </c>
      <c r="K16" s="1">
        <v>0.40356110000000001</v>
      </c>
      <c r="L16" s="1">
        <v>0.5180399</v>
      </c>
      <c r="M16" s="1">
        <v>0.62174229999999997</v>
      </c>
      <c r="N16" s="1">
        <v>0.69705209999999995</v>
      </c>
      <c r="O16" s="1">
        <v>0.75292009999999998</v>
      </c>
      <c r="P16" s="1">
        <v>0.78030699999999997</v>
      </c>
      <c r="Q16" s="1">
        <v>0.81517090000000003</v>
      </c>
      <c r="R16" s="1">
        <v>0.84058600000000006</v>
      </c>
      <c r="S16" s="1">
        <v>0.86694210000000005</v>
      </c>
      <c r="T16" s="1">
        <v>0.87972320000000004</v>
      </c>
      <c r="U16" s="1">
        <v>0.88992349999999998</v>
      </c>
      <c r="V16" s="1">
        <v>0.89671780000000001</v>
      </c>
      <c r="W16" s="1">
        <v>0.90244729999999995</v>
      </c>
      <c r="X16" s="1">
        <v>0.91150850000000005</v>
      </c>
      <c r="Y16" s="1">
        <v>0.9202091</v>
      </c>
      <c r="Z16" s="1">
        <v>0.92990709999999999</v>
      </c>
      <c r="AA16" s="1">
        <v>0.94203939999999997</v>
      </c>
      <c r="AB16" s="1">
        <v>0.95427600000000001</v>
      </c>
      <c r="AC16" s="1">
        <v>0.9658812</v>
      </c>
      <c r="AD16" s="1">
        <v>0.97981560000000001</v>
      </c>
      <c r="AE16" s="1">
        <v>0.99290869999999998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1.5318627E-2</v>
      </c>
      <c r="C18" s="1">
        <f t="shared" ref="C18:AE18" si="0">SUM(C11:C17)</f>
        <v>2.1783388000000001E-2</v>
      </c>
      <c r="D18" s="1">
        <f t="shared" si="0"/>
        <v>5.3946967999999998E-2</v>
      </c>
      <c r="E18" s="1">
        <f t="shared" si="0"/>
        <v>0.12818948199999999</v>
      </c>
      <c r="F18" s="1">
        <f t="shared" si="0"/>
        <v>0.235353914</v>
      </c>
      <c r="G18" s="1">
        <f t="shared" si="0"/>
        <v>0.3756003</v>
      </c>
      <c r="H18" s="1">
        <f t="shared" si="0"/>
        <v>0.53553927400000001</v>
      </c>
      <c r="I18" s="1">
        <f t="shared" si="0"/>
        <v>0.70475217899999998</v>
      </c>
      <c r="J18" s="1">
        <f t="shared" si="0"/>
        <v>0.82232248600000002</v>
      </c>
      <c r="K18" s="1">
        <f t="shared" si="0"/>
        <v>0.89543026400000003</v>
      </c>
      <c r="L18" s="1">
        <f t="shared" si="0"/>
        <v>0.93156212000000005</v>
      </c>
      <c r="M18" s="1">
        <f t="shared" si="0"/>
        <v>0.95888276399999994</v>
      </c>
      <c r="N18" s="1">
        <f t="shared" si="0"/>
        <v>0.97585201599999993</v>
      </c>
      <c r="O18" s="1">
        <f t="shared" si="0"/>
        <v>0.95948645799999999</v>
      </c>
      <c r="P18" s="1">
        <f t="shared" si="0"/>
        <v>0.96114345099999998</v>
      </c>
      <c r="Q18" s="1">
        <f t="shared" si="0"/>
        <v>0.96987174800000009</v>
      </c>
      <c r="R18" s="1">
        <f t="shared" si="0"/>
        <v>0.97414911400000004</v>
      </c>
      <c r="S18" s="1">
        <f t="shared" si="0"/>
        <v>0.98173719000000004</v>
      </c>
      <c r="T18" s="1">
        <f t="shared" si="0"/>
        <v>0.98462214920000002</v>
      </c>
      <c r="U18" s="1">
        <f t="shared" si="0"/>
        <v>0.99467907209999995</v>
      </c>
      <c r="V18" s="1">
        <f t="shared" si="0"/>
        <v>0.99171051889999995</v>
      </c>
      <c r="W18" s="1">
        <f t="shared" si="0"/>
        <v>0.98595058959999993</v>
      </c>
      <c r="X18" s="1">
        <f t="shared" si="0"/>
        <v>0.99140304630000009</v>
      </c>
      <c r="Y18" s="1">
        <f t="shared" si="0"/>
        <v>0.99616728399999999</v>
      </c>
      <c r="Z18" s="1">
        <f t="shared" si="0"/>
        <v>0.99800071499999998</v>
      </c>
      <c r="AA18" s="1">
        <f t="shared" si="0"/>
        <v>0.99940374300000001</v>
      </c>
      <c r="AB18" s="1">
        <f t="shared" si="0"/>
        <v>0.99951611289999998</v>
      </c>
      <c r="AC18" s="1">
        <f t="shared" si="0"/>
        <v>0.99950908699999996</v>
      </c>
      <c r="AD18" s="1">
        <f t="shared" si="0"/>
        <v>1.0000000055</v>
      </c>
      <c r="AE18" s="1">
        <f t="shared" si="0"/>
        <v>1</v>
      </c>
    </row>
    <row r="19" spans="1:31">
      <c r="A19" s="3" t="s">
        <v>17</v>
      </c>
      <c r="B19" s="1">
        <f>SUM(B12:B13)</f>
        <v>7.0465679999999996E-3</v>
      </c>
      <c r="C19" s="1">
        <f t="shared" ref="C19:AE19" si="1">SUM(C12:C13)</f>
        <v>1.1604234999999999E-2</v>
      </c>
      <c r="D19" s="1">
        <f t="shared" si="1"/>
        <v>3.8910901999999997E-2</v>
      </c>
      <c r="E19" s="1">
        <f t="shared" si="1"/>
        <v>8.4476969999999998E-2</v>
      </c>
      <c r="F19" s="1">
        <f t="shared" si="1"/>
        <v>0.14351095</v>
      </c>
      <c r="G19" s="1">
        <f t="shared" si="1"/>
        <v>0.20445490999999999</v>
      </c>
      <c r="H19" s="1">
        <f t="shared" si="1"/>
        <v>0.21425655399999999</v>
      </c>
      <c r="I19" s="1">
        <f t="shared" si="1"/>
        <v>0.22789984900000002</v>
      </c>
      <c r="J19" s="1">
        <f t="shared" si="1"/>
        <v>0.18814117600000002</v>
      </c>
      <c r="K19" s="1">
        <f t="shared" si="1"/>
        <v>0.15654594399999999</v>
      </c>
      <c r="L19" s="1">
        <f t="shared" si="1"/>
        <v>0.10679213</v>
      </c>
      <c r="M19" s="1">
        <f t="shared" si="1"/>
        <v>8.0053994000000003E-2</v>
      </c>
      <c r="N19" s="1">
        <f t="shared" si="1"/>
        <v>6.1363156000000002E-2</v>
      </c>
      <c r="O19" s="1">
        <f t="shared" si="1"/>
        <v>4.5985477999999996E-2</v>
      </c>
      <c r="P19" s="1">
        <f t="shared" si="1"/>
        <v>4.3409212000000003E-2</v>
      </c>
      <c r="Q19" s="1">
        <f t="shared" si="1"/>
        <v>4.5833333999999996E-2</v>
      </c>
      <c r="R19" s="1">
        <f t="shared" si="1"/>
        <v>4.3838858000000001E-2</v>
      </c>
      <c r="S19" s="1">
        <f t="shared" si="1"/>
        <v>4.4787481000000004E-2</v>
      </c>
      <c r="T19" s="1">
        <f t="shared" si="1"/>
        <v>4.6463096400000001E-2</v>
      </c>
      <c r="U19" s="1">
        <f t="shared" si="1"/>
        <v>4.9661900000000002E-2</v>
      </c>
      <c r="V19" s="1">
        <f t="shared" si="1"/>
        <v>4.3239609999999998E-2</v>
      </c>
      <c r="W19" s="1">
        <f t="shared" si="1"/>
        <v>2.6059373200000003E-2</v>
      </c>
      <c r="X19" s="1">
        <f t="shared" si="1"/>
        <v>1.6047686299999999E-2</v>
      </c>
      <c r="Y19" s="1">
        <f t="shared" si="1"/>
        <v>1.1962834E-2</v>
      </c>
      <c r="Z19" s="1">
        <f t="shared" si="1"/>
        <v>8.5852050000000003E-3</v>
      </c>
      <c r="AA19" s="1">
        <f t="shared" si="1"/>
        <v>6.7978530000000004E-3</v>
      </c>
      <c r="AB19" s="1">
        <f t="shared" si="1"/>
        <v>6.0481429000000001E-3</v>
      </c>
      <c r="AC19" s="1">
        <f t="shared" si="1"/>
        <v>3.313697E-3</v>
      </c>
      <c r="AD19" s="1">
        <f t="shared" si="1"/>
        <v>8.721655E-4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>
        <f>B18-(B17+B15)</f>
        <v>1.5318627E-2</v>
      </c>
      <c r="C24" s="1">
        <f t="shared" ref="C24:AE24" si="2">C18-(C17+C15)</f>
        <v>2.1783388000000001E-2</v>
      </c>
      <c r="D24" s="1">
        <f t="shared" si="2"/>
        <v>5.3946967999999998E-2</v>
      </c>
      <c r="E24" s="1">
        <f t="shared" si="2"/>
        <v>0.12818948199999999</v>
      </c>
      <c r="F24" s="1">
        <f t="shared" si="2"/>
        <v>0.235353914</v>
      </c>
      <c r="G24" s="1">
        <f t="shared" si="2"/>
        <v>0.3756003</v>
      </c>
      <c r="H24" s="1">
        <f t="shared" si="2"/>
        <v>0.53553927400000001</v>
      </c>
      <c r="I24" s="1">
        <f t="shared" si="2"/>
        <v>0.70475217899999998</v>
      </c>
      <c r="J24" s="1">
        <f t="shared" si="2"/>
        <v>0.82232248600000002</v>
      </c>
      <c r="K24" s="1">
        <f t="shared" si="2"/>
        <v>0.89543026400000003</v>
      </c>
      <c r="L24" s="1">
        <f t="shared" si="2"/>
        <v>0.93156212000000005</v>
      </c>
      <c r="M24" s="1">
        <f t="shared" si="2"/>
        <v>0.95888276399999994</v>
      </c>
      <c r="N24" s="1">
        <f t="shared" si="2"/>
        <v>0.97585201599999993</v>
      </c>
      <c r="O24" s="1">
        <f t="shared" si="2"/>
        <v>0.95948645799999999</v>
      </c>
      <c r="P24" s="1">
        <f t="shared" si="2"/>
        <v>0.96114345099999998</v>
      </c>
      <c r="Q24" s="1">
        <f t="shared" si="2"/>
        <v>0.96987174800000009</v>
      </c>
      <c r="R24" s="1">
        <f t="shared" si="2"/>
        <v>0.97414911400000004</v>
      </c>
      <c r="S24" s="1">
        <f t="shared" si="2"/>
        <v>0.98173719000000004</v>
      </c>
      <c r="T24" s="1">
        <f t="shared" si="2"/>
        <v>0.98462214920000002</v>
      </c>
      <c r="U24" s="1">
        <f t="shared" si="2"/>
        <v>0.99467907209999995</v>
      </c>
      <c r="V24" s="1">
        <f t="shared" si="2"/>
        <v>0.99171051889999995</v>
      </c>
      <c r="W24" s="1">
        <f t="shared" si="2"/>
        <v>0.98595058959999993</v>
      </c>
      <c r="X24" s="1">
        <f t="shared" si="2"/>
        <v>0.99140304630000009</v>
      </c>
      <c r="Y24" s="1">
        <f t="shared" si="2"/>
        <v>0.99616728399999999</v>
      </c>
      <c r="Z24" s="1">
        <f t="shared" si="2"/>
        <v>0.99800071499999998</v>
      </c>
      <c r="AA24" s="1">
        <f t="shared" si="2"/>
        <v>0.99940374300000001</v>
      </c>
      <c r="AB24" s="1">
        <f t="shared" si="2"/>
        <v>0.99951611289999998</v>
      </c>
      <c r="AC24" s="1">
        <f t="shared" si="2"/>
        <v>0.99950908699999996</v>
      </c>
      <c r="AD24" s="1">
        <f t="shared" si="2"/>
        <v>1.0000000055</v>
      </c>
      <c r="AE24" s="1">
        <f t="shared" si="2"/>
        <v>1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3">C26*1000/60</f>
        <v>750</v>
      </c>
      <c r="D27" s="7">
        <f t="shared" si="3"/>
        <v>750</v>
      </c>
      <c r="E27" s="7">
        <f t="shared" si="3"/>
        <v>750</v>
      </c>
      <c r="F27" s="7">
        <f t="shared" si="3"/>
        <v>750</v>
      </c>
      <c r="G27" s="7">
        <f t="shared" si="3"/>
        <v>750</v>
      </c>
      <c r="H27" s="7">
        <f t="shared" si="3"/>
        <v>750</v>
      </c>
      <c r="I27" s="7">
        <f t="shared" si="3"/>
        <v>750</v>
      </c>
      <c r="J27" s="7">
        <f t="shared" si="3"/>
        <v>750</v>
      </c>
      <c r="K27" s="7">
        <f t="shared" si="3"/>
        <v>750</v>
      </c>
      <c r="L27" s="7">
        <f t="shared" si="3"/>
        <v>750</v>
      </c>
      <c r="M27" s="7">
        <f t="shared" si="3"/>
        <v>750</v>
      </c>
      <c r="N27" s="7">
        <f t="shared" si="3"/>
        <v>750</v>
      </c>
      <c r="O27" s="7">
        <f t="shared" si="3"/>
        <v>750</v>
      </c>
      <c r="P27" s="7">
        <f t="shared" si="3"/>
        <v>750</v>
      </c>
      <c r="Q27" s="7">
        <f t="shared" si="3"/>
        <v>750</v>
      </c>
      <c r="R27" s="7">
        <f t="shared" si="3"/>
        <v>750</v>
      </c>
      <c r="S27" s="7">
        <f t="shared" si="3"/>
        <v>750</v>
      </c>
      <c r="T27" s="7">
        <f t="shared" si="3"/>
        <v>750</v>
      </c>
      <c r="U27" s="7">
        <f t="shared" si="3"/>
        <v>750</v>
      </c>
      <c r="V27" s="7">
        <f t="shared" si="3"/>
        <v>750</v>
      </c>
      <c r="W27" s="7">
        <f t="shared" si="3"/>
        <v>750</v>
      </c>
      <c r="X27" s="7">
        <f t="shared" si="3"/>
        <v>750</v>
      </c>
      <c r="Y27" s="7">
        <f t="shared" si="3"/>
        <v>750</v>
      </c>
      <c r="Z27" s="7">
        <f t="shared" si="3"/>
        <v>750</v>
      </c>
      <c r="AA27" s="7">
        <f t="shared" si="3"/>
        <v>750</v>
      </c>
      <c r="AB27" s="7">
        <f t="shared" si="3"/>
        <v>750</v>
      </c>
      <c r="AC27" s="7">
        <f t="shared" si="3"/>
        <v>750</v>
      </c>
      <c r="AD27" s="7">
        <f t="shared" si="3"/>
        <v>750</v>
      </c>
      <c r="AE27" s="7">
        <f t="shared" si="3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4">$C40*C25^2*C27</f>
        <v>3000000</v>
      </c>
      <c r="D28" s="7">
        <f t="shared" si="4"/>
        <v>6750000</v>
      </c>
      <c r="E28" s="7">
        <f t="shared" si="4"/>
        <v>12000000</v>
      </c>
      <c r="F28" s="7">
        <f t="shared" si="4"/>
        <v>18750000</v>
      </c>
      <c r="G28" s="7">
        <f t="shared" si="4"/>
        <v>27000000</v>
      </c>
      <c r="H28" s="7">
        <f t="shared" si="4"/>
        <v>36750000</v>
      </c>
      <c r="I28" s="7">
        <f t="shared" si="4"/>
        <v>48000000</v>
      </c>
      <c r="J28" s="7">
        <f t="shared" si="4"/>
        <v>60750000</v>
      </c>
      <c r="K28" s="7">
        <f t="shared" si="4"/>
        <v>75000000</v>
      </c>
      <c r="L28" s="7">
        <f>$C40*L25^2*L27</f>
        <v>90750000</v>
      </c>
      <c r="M28" s="7">
        <f t="shared" ref="M28:AE28" si="5">$C40*M25^2*M27</f>
        <v>108000000</v>
      </c>
      <c r="N28" s="7">
        <f t="shared" si="5"/>
        <v>126750000</v>
      </c>
      <c r="O28" s="7">
        <f t="shared" si="5"/>
        <v>147000000</v>
      </c>
      <c r="P28" s="7">
        <f t="shared" si="5"/>
        <v>168750000</v>
      </c>
      <c r="Q28" s="7">
        <f t="shared" si="5"/>
        <v>192000000</v>
      </c>
      <c r="R28" s="7">
        <f t="shared" si="5"/>
        <v>216750000</v>
      </c>
      <c r="S28" s="7">
        <f t="shared" si="5"/>
        <v>243000000</v>
      </c>
      <c r="T28" s="7">
        <f t="shared" si="5"/>
        <v>270750000</v>
      </c>
      <c r="U28" s="7">
        <f t="shared" si="5"/>
        <v>300000000</v>
      </c>
      <c r="V28" s="7">
        <f t="shared" si="5"/>
        <v>330750000</v>
      </c>
      <c r="W28" s="7">
        <f t="shared" si="5"/>
        <v>363000000</v>
      </c>
      <c r="X28" s="7">
        <f t="shared" si="5"/>
        <v>396750000</v>
      </c>
      <c r="Y28" s="7">
        <f t="shared" si="5"/>
        <v>432000000</v>
      </c>
      <c r="Z28" s="7">
        <f t="shared" si="5"/>
        <v>468750000</v>
      </c>
      <c r="AA28" s="7">
        <f t="shared" si="5"/>
        <v>507000000</v>
      </c>
      <c r="AB28" s="7">
        <f t="shared" si="5"/>
        <v>546750000</v>
      </c>
      <c r="AC28" s="7">
        <f t="shared" si="5"/>
        <v>588000000</v>
      </c>
      <c r="AD28" s="7">
        <f t="shared" si="5"/>
        <v>630750000</v>
      </c>
      <c r="AE28" s="7">
        <f t="shared" si="5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6">$C41*C25^2*C26</f>
        <v>180</v>
      </c>
      <c r="D29" s="7">
        <f t="shared" si="6"/>
        <v>405</v>
      </c>
      <c r="E29" s="7">
        <f t="shared" si="6"/>
        <v>720</v>
      </c>
      <c r="F29" s="7">
        <f t="shared" si="6"/>
        <v>1125</v>
      </c>
      <c r="G29" s="7">
        <f t="shared" si="6"/>
        <v>1620</v>
      </c>
      <c r="H29" s="7">
        <f t="shared" si="6"/>
        <v>2205</v>
      </c>
      <c r="I29" s="7">
        <f t="shared" si="6"/>
        <v>2880</v>
      </c>
      <c r="J29" s="7">
        <f t="shared" si="6"/>
        <v>3645</v>
      </c>
      <c r="K29" s="7">
        <f t="shared" si="6"/>
        <v>4500</v>
      </c>
      <c r="L29" s="7">
        <f t="shared" si="6"/>
        <v>5445</v>
      </c>
      <c r="M29" s="7">
        <f t="shared" si="6"/>
        <v>6480</v>
      </c>
      <c r="N29" s="7">
        <f t="shared" si="6"/>
        <v>7605</v>
      </c>
      <c r="O29" s="7">
        <f t="shared" si="6"/>
        <v>8820</v>
      </c>
      <c r="P29" s="7">
        <f t="shared" si="6"/>
        <v>10125</v>
      </c>
      <c r="Q29" s="7">
        <f t="shared" si="6"/>
        <v>11520</v>
      </c>
      <c r="R29" s="7">
        <f t="shared" si="6"/>
        <v>13005</v>
      </c>
      <c r="S29" s="7">
        <f t="shared" si="6"/>
        <v>14580</v>
      </c>
      <c r="T29" s="7">
        <f t="shared" si="6"/>
        <v>16245</v>
      </c>
      <c r="U29" s="7">
        <f t="shared" si="6"/>
        <v>18000</v>
      </c>
      <c r="V29" s="7">
        <f t="shared" si="6"/>
        <v>19845</v>
      </c>
      <c r="W29" s="7">
        <f t="shared" si="6"/>
        <v>21780</v>
      </c>
      <c r="X29" s="7">
        <f t="shared" si="6"/>
        <v>23805</v>
      </c>
      <c r="Y29" s="7">
        <f t="shared" si="6"/>
        <v>25920</v>
      </c>
      <c r="Z29" s="7">
        <f t="shared" si="6"/>
        <v>28125</v>
      </c>
      <c r="AA29" s="7">
        <f t="shared" si="6"/>
        <v>30420</v>
      </c>
      <c r="AB29" s="7">
        <f t="shared" si="6"/>
        <v>32805</v>
      </c>
      <c r="AC29" s="7">
        <f t="shared" si="6"/>
        <v>35280</v>
      </c>
      <c r="AD29" s="7">
        <f t="shared" si="6"/>
        <v>37845</v>
      </c>
      <c r="AE29" s="7">
        <f t="shared" si="6"/>
        <v>40500</v>
      </c>
    </row>
    <row r="30" spans="1:31">
      <c r="A30" s="7" t="s">
        <v>10</v>
      </c>
      <c r="B30" s="3">
        <f t="shared" ref="B30:AE30" si="7">$C40*B25^2*ABS($C57)</f>
        <v>175790.91678</v>
      </c>
      <c r="C30" s="3">
        <f t="shared" si="7"/>
        <v>703163.66712</v>
      </c>
      <c r="D30" s="3">
        <f t="shared" si="7"/>
        <v>1582118.2510200001</v>
      </c>
      <c r="E30" s="3">
        <f t="shared" si="7"/>
        <v>2812654.66848</v>
      </c>
      <c r="F30" s="3">
        <f t="shared" si="7"/>
        <v>4394772.9194999998</v>
      </c>
      <c r="G30" s="3">
        <f t="shared" si="7"/>
        <v>6328473.0040800003</v>
      </c>
      <c r="H30" s="3">
        <f t="shared" si="7"/>
        <v>8613754.922220001</v>
      </c>
      <c r="I30" s="3">
        <f t="shared" si="7"/>
        <v>11250618.67392</v>
      </c>
      <c r="J30" s="3">
        <f t="shared" si="7"/>
        <v>14239064.25918</v>
      </c>
      <c r="K30" s="3">
        <f t="shared" si="7"/>
        <v>17579091.677999999</v>
      </c>
      <c r="L30" s="3">
        <f t="shared" si="7"/>
        <v>21270700.930380002</v>
      </c>
      <c r="M30" s="3">
        <f t="shared" si="7"/>
        <v>25313892.016320001</v>
      </c>
      <c r="N30" s="3">
        <f t="shared" si="7"/>
        <v>29708664.935820002</v>
      </c>
      <c r="O30" s="3">
        <f t="shared" si="7"/>
        <v>34455019.688880004</v>
      </c>
      <c r="P30" s="3">
        <f t="shared" si="7"/>
        <v>39552956.2755</v>
      </c>
      <c r="Q30" s="3">
        <f t="shared" si="7"/>
        <v>45002474.69568</v>
      </c>
      <c r="R30" s="3">
        <f t="shared" si="7"/>
        <v>50803574.949419998</v>
      </c>
      <c r="S30" s="3">
        <f t="shared" si="7"/>
        <v>56956257.03672</v>
      </c>
      <c r="T30" s="3">
        <f t="shared" si="7"/>
        <v>63460520.95758</v>
      </c>
      <c r="U30" s="3">
        <f t="shared" si="7"/>
        <v>70316366.711999997</v>
      </c>
      <c r="V30" s="3">
        <f t="shared" si="7"/>
        <v>77523794.29998</v>
      </c>
      <c r="W30" s="3">
        <f t="shared" si="7"/>
        <v>85082803.721520007</v>
      </c>
      <c r="X30" s="3">
        <f t="shared" si="7"/>
        <v>92993394.976620004</v>
      </c>
      <c r="Y30" s="3">
        <f t="shared" si="7"/>
        <v>101255568.06528001</v>
      </c>
      <c r="Z30" s="3">
        <f t="shared" si="7"/>
        <v>109869322.9875</v>
      </c>
      <c r="AA30" s="3">
        <f t="shared" si="7"/>
        <v>118834659.74328001</v>
      </c>
      <c r="AB30" s="3">
        <f t="shared" si="7"/>
        <v>128151578.33262001</v>
      </c>
      <c r="AC30" s="3">
        <f t="shared" si="7"/>
        <v>137820078.75552002</v>
      </c>
      <c r="AD30" s="3">
        <f t="shared" si="7"/>
        <v>147840161.01198</v>
      </c>
      <c r="AE30" s="3">
        <f t="shared" si="7"/>
        <v>158211825.102</v>
      </c>
    </row>
    <row r="31" spans="1:31">
      <c r="A31" s="7" t="s">
        <v>10</v>
      </c>
      <c r="B31" s="3">
        <f>$C40*B25^2*ABS($C59)</f>
        <v>166229.25678000003</v>
      </c>
      <c r="C31" s="3">
        <f t="shared" ref="C31:AE31" si="8">$C40*C25^2*ABS($C59)</f>
        <v>664917.0271200001</v>
      </c>
      <c r="D31" s="3">
        <f t="shared" si="8"/>
        <v>1496063.3110200001</v>
      </c>
      <c r="E31" s="3">
        <f t="shared" si="8"/>
        <v>2659668.1084800004</v>
      </c>
      <c r="F31" s="3">
        <f t="shared" si="8"/>
        <v>4155731.4195000003</v>
      </c>
      <c r="G31" s="3">
        <f t="shared" si="8"/>
        <v>5984253.2440800006</v>
      </c>
      <c r="H31" s="3">
        <f t="shared" si="8"/>
        <v>8145233.5822200011</v>
      </c>
      <c r="I31" s="3">
        <f t="shared" si="8"/>
        <v>10638672.433920002</v>
      </c>
      <c r="J31" s="3">
        <f t="shared" si="8"/>
        <v>13464569.799180001</v>
      </c>
      <c r="K31" s="3">
        <f t="shared" si="8"/>
        <v>16622925.678000001</v>
      </c>
      <c r="L31" s="3">
        <f t="shared" si="8"/>
        <v>20113740.070380002</v>
      </c>
      <c r="M31" s="3">
        <f t="shared" si="8"/>
        <v>23937012.976320002</v>
      </c>
      <c r="N31" s="3">
        <f t="shared" si="8"/>
        <v>28092744.395820003</v>
      </c>
      <c r="O31" s="3">
        <f t="shared" si="8"/>
        <v>32580934.328880005</v>
      </c>
      <c r="P31" s="3">
        <f t="shared" si="8"/>
        <v>37401582.7755</v>
      </c>
      <c r="Q31" s="3">
        <f t="shared" si="8"/>
        <v>42554689.735680006</v>
      </c>
      <c r="R31" s="3">
        <f t="shared" si="8"/>
        <v>48040255.209420003</v>
      </c>
      <c r="S31" s="3">
        <f t="shared" si="8"/>
        <v>53858279.196720004</v>
      </c>
      <c r="T31" s="3">
        <f t="shared" si="8"/>
        <v>60008761.697580002</v>
      </c>
      <c r="U31" s="3">
        <f t="shared" si="8"/>
        <v>66491702.712000005</v>
      </c>
      <c r="V31" s="3">
        <f t="shared" si="8"/>
        <v>73307102.239980012</v>
      </c>
      <c r="W31" s="3">
        <f t="shared" si="8"/>
        <v>80454960.281520009</v>
      </c>
      <c r="X31" s="3">
        <f t="shared" si="8"/>
        <v>87935276.836620003</v>
      </c>
      <c r="Y31" s="3">
        <f t="shared" si="8"/>
        <v>95748051.905280009</v>
      </c>
      <c r="Z31" s="3">
        <f t="shared" si="8"/>
        <v>103893285.48750001</v>
      </c>
      <c r="AA31" s="3">
        <f t="shared" si="8"/>
        <v>112370977.58328001</v>
      </c>
      <c r="AB31" s="3">
        <f t="shared" si="8"/>
        <v>121181128.19262001</v>
      </c>
      <c r="AC31" s="3">
        <f t="shared" si="8"/>
        <v>130323737.31552002</v>
      </c>
      <c r="AD31" s="3">
        <f t="shared" si="8"/>
        <v>139798804.95198002</v>
      </c>
      <c r="AE31" s="3">
        <f t="shared" si="8"/>
        <v>149606331.102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9">C25/1000000</f>
        <v>1.9999999999999999E-6</v>
      </c>
      <c r="D32" s="4">
        <f t="shared" si="9"/>
        <v>3.0000000000000001E-6</v>
      </c>
      <c r="E32" s="4">
        <f t="shared" si="9"/>
        <v>3.9999999999999998E-6</v>
      </c>
      <c r="F32" s="4">
        <f t="shared" si="9"/>
        <v>5.0000000000000004E-6</v>
      </c>
      <c r="G32" s="4">
        <f t="shared" si="9"/>
        <v>6.0000000000000002E-6</v>
      </c>
      <c r="H32" s="4">
        <f t="shared" si="9"/>
        <v>6.9999999999999999E-6</v>
      </c>
      <c r="I32" s="4">
        <f>I25/1000000</f>
        <v>7.9999999999999996E-6</v>
      </c>
      <c r="J32" s="4">
        <f t="shared" si="9"/>
        <v>9.0000000000000002E-6</v>
      </c>
      <c r="K32" s="4">
        <f t="shared" si="9"/>
        <v>1.0000000000000001E-5</v>
      </c>
      <c r="L32" s="4">
        <f t="shared" si="9"/>
        <v>1.1E-5</v>
      </c>
      <c r="M32" s="4">
        <f t="shared" si="9"/>
        <v>1.2E-5</v>
      </c>
      <c r="N32" s="4">
        <f t="shared" si="9"/>
        <v>1.2999999999999999E-5</v>
      </c>
      <c r="O32" s="4">
        <f t="shared" si="9"/>
        <v>1.4E-5</v>
      </c>
      <c r="P32" s="4">
        <f t="shared" si="9"/>
        <v>1.5E-5</v>
      </c>
      <c r="Q32" s="4">
        <f t="shared" si="9"/>
        <v>1.5999999999999999E-5</v>
      </c>
      <c r="R32" s="4">
        <f t="shared" si="9"/>
        <v>1.7E-5</v>
      </c>
      <c r="S32" s="4">
        <f t="shared" si="9"/>
        <v>1.8E-5</v>
      </c>
      <c r="T32" s="4">
        <f t="shared" si="9"/>
        <v>1.9000000000000001E-5</v>
      </c>
      <c r="U32" s="4">
        <f t="shared" si="9"/>
        <v>2.0000000000000002E-5</v>
      </c>
      <c r="V32" s="4">
        <f t="shared" si="9"/>
        <v>2.0999999999999999E-5</v>
      </c>
      <c r="W32" s="4">
        <f t="shared" si="9"/>
        <v>2.1999999999999999E-5</v>
      </c>
      <c r="X32" s="4">
        <f t="shared" si="9"/>
        <v>2.3E-5</v>
      </c>
      <c r="Y32" s="4">
        <f t="shared" si="9"/>
        <v>2.4000000000000001E-5</v>
      </c>
      <c r="Z32" s="4">
        <f t="shared" si="9"/>
        <v>2.5000000000000001E-5</v>
      </c>
      <c r="AA32" s="4">
        <f t="shared" si="9"/>
        <v>2.5999999999999998E-5</v>
      </c>
      <c r="AB32" s="4">
        <f t="shared" si="9"/>
        <v>2.6999999999999999E-5</v>
      </c>
      <c r="AC32" s="4">
        <f t="shared" si="9"/>
        <v>2.8E-5</v>
      </c>
      <c r="AD32" s="4">
        <f t="shared" si="9"/>
        <v>2.9E-5</v>
      </c>
      <c r="AE32" s="4">
        <f t="shared" si="9"/>
        <v>3.0000000000000001E-5</v>
      </c>
    </row>
    <row r="33" spans="1:31">
      <c r="A33" s="3" t="s">
        <v>12</v>
      </c>
      <c r="B33" s="4">
        <f>($C$40*$B$39*B32^2)*B46/(18*$C$42*$C$54)</f>
        <v>1.3223835772028637E-3</v>
      </c>
      <c r="C33" s="4">
        <f t="shared" ref="C33:AE33" si="10">($C$40*$B$39*C32^2)*C46/(18*$C$42*$C$54)</f>
        <v>4.9074952903402662E-3</v>
      </c>
      <c r="D33" s="4">
        <f t="shared" si="10"/>
        <v>1.075533513941221E-2</v>
      </c>
      <c r="E33" s="4">
        <f t="shared" si="10"/>
        <v>1.8865903124418694E-2</v>
      </c>
      <c r="F33" s="4">
        <f t="shared" si="10"/>
        <v>2.9239199245359723E-2</v>
      </c>
      <c r="G33" s="4">
        <f t="shared" si="10"/>
        <v>4.1875223502235277E-2</v>
      </c>
      <c r="H33" s="4">
        <f t="shared" si="10"/>
        <v>5.6773975895045375E-2</v>
      </c>
      <c r="I33" s="4">
        <f t="shared" si="10"/>
        <v>7.3935456423790014E-2</v>
      </c>
      <c r="J33" s="4">
        <f t="shared" si="10"/>
        <v>9.3359665088469199E-2</v>
      </c>
      <c r="K33" s="4">
        <f t="shared" si="10"/>
        <v>0.11504660188908293</v>
      </c>
      <c r="L33" s="4">
        <f t="shared" si="10"/>
        <v>0.13899626682563115</v>
      </c>
      <c r="M33" s="4">
        <f t="shared" si="10"/>
        <v>0.16520865989811398</v>
      </c>
      <c r="N33" s="4">
        <f t="shared" si="10"/>
        <v>0.19368378110653131</v>
      </c>
      <c r="O33" s="4">
        <f t="shared" si="10"/>
        <v>0.22442163045088323</v>
      </c>
      <c r="P33" s="4">
        <f t="shared" si="10"/>
        <v>0.2574222079311696</v>
      </c>
      <c r="Q33" s="4">
        <f t="shared" si="10"/>
        <v>0.29268551354739053</v>
      </c>
      <c r="R33" s="4">
        <f t="shared" si="10"/>
        <v>0.33021154729954605</v>
      </c>
      <c r="S33" s="4">
        <f t="shared" si="10"/>
        <v>0.3700003091876361</v>
      </c>
      <c r="T33" s="4">
        <f t="shared" si="10"/>
        <v>0.41205179921166069</v>
      </c>
      <c r="U33" s="4">
        <f t="shared" si="10"/>
        <v>0.45636601737161986</v>
      </c>
      <c r="V33" s="4">
        <f t="shared" si="10"/>
        <v>0.50294296366751345</v>
      </c>
      <c r="W33" s="4">
        <f t="shared" si="10"/>
        <v>0.55178263809934158</v>
      </c>
      <c r="X33" s="4">
        <f t="shared" si="10"/>
        <v>0.60288504066710435</v>
      </c>
      <c r="Y33" s="4">
        <f t="shared" si="10"/>
        <v>0.65625017137080166</v>
      </c>
      <c r="Z33" s="4">
        <f t="shared" si="10"/>
        <v>0.71187803021043339</v>
      </c>
      <c r="AA33" s="4">
        <f t="shared" si="10"/>
        <v>0.76976861718599976</v>
      </c>
      <c r="AB33" s="4">
        <f t="shared" si="10"/>
        <v>0.82992193229750066</v>
      </c>
      <c r="AC33" s="4">
        <f t="shared" si="10"/>
        <v>0.8923379755449361</v>
      </c>
      <c r="AD33" s="4">
        <f t="shared" si="10"/>
        <v>0.95701674692830618</v>
      </c>
      <c r="AE33" s="4">
        <f t="shared" si="10"/>
        <v>1.0239582464476107</v>
      </c>
    </row>
    <row r="34" spans="1:31" ht="18">
      <c r="A34" s="3" t="s">
        <v>33</v>
      </c>
      <c r="B34" s="4">
        <f>(2*$C40*(B32)^2*B36*B46)/(9*$C42*$C44*($B35)^3)</f>
        <v>1.3217100943522385E-3</v>
      </c>
      <c r="C34" s="4">
        <f t="shared" ref="C34:AE34" si="11">(2*$C40*(C32)^2*C36*C46)/(9*$C42*$C44*($B35)^3)</f>
        <v>4.9049959293571543E-3</v>
      </c>
      <c r="D34" s="4">
        <f t="shared" si="11"/>
        <v>1.0749857505014752E-2</v>
      </c>
      <c r="E34" s="4">
        <f t="shared" si="11"/>
        <v>1.8856294821325024E-2</v>
      </c>
      <c r="F34" s="4">
        <f t="shared" si="11"/>
        <v>2.9224307878287982E-2</v>
      </c>
      <c r="G34" s="4">
        <f t="shared" si="11"/>
        <v>4.1853896675903612E-2</v>
      </c>
      <c r="H34" s="4">
        <f t="shared" si="11"/>
        <v>5.6745061214171916E-2</v>
      </c>
      <c r="I34" s="4">
        <f t="shared" si="11"/>
        <v>7.3897801493092899E-2</v>
      </c>
      <c r="J34" s="4">
        <f t="shared" si="11"/>
        <v>9.3312117512666576E-2</v>
      </c>
      <c r="K34" s="4">
        <f t="shared" si="11"/>
        <v>0.11498800927289292</v>
      </c>
      <c r="L34" s="4">
        <f t="shared" si="11"/>
        <v>0.13892547677377193</v>
      </c>
      <c r="M34" s="4">
        <f t="shared" si="11"/>
        <v>0.16512452001530367</v>
      </c>
      <c r="N34" s="4">
        <f t="shared" si="11"/>
        <v>0.19358513899748803</v>
      </c>
      <c r="O34" s="4">
        <f t="shared" si="11"/>
        <v>0.22430733372032505</v>
      </c>
      <c r="P34" s="4">
        <f t="shared" si="11"/>
        <v>0.25729110418381479</v>
      </c>
      <c r="Q34" s="4">
        <f t="shared" si="11"/>
        <v>0.29253645038795723</v>
      </c>
      <c r="R34" s="4">
        <f t="shared" si="11"/>
        <v>0.33004337233275227</v>
      </c>
      <c r="S34" s="4">
        <f t="shared" si="11"/>
        <v>0.3698118700182001</v>
      </c>
      <c r="T34" s="4">
        <f t="shared" si="11"/>
        <v>0.41184194344430064</v>
      </c>
      <c r="U34" s="4">
        <f t="shared" si="11"/>
        <v>0.4561335926110538</v>
      </c>
      <c r="V34" s="4">
        <f t="shared" si="11"/>
        <v>0.50268681751845945</v>
      </c>
      <c r="W34" s="4">
        <f t="shared" si="11"/>
        <v>0.55150161816651799</v>
      </c>
      <c r="X34" s="4">
        <f t="shared" si="11"/>
        <v>0.60257799455522909</v>
      </c>
      <c r="Y34" s="4">
        <f t="shared" si="11"/>
        <v>0.65591594668459297</v>
      </c>
      <c r="Z34" s="4">
        <f t="shared" si="11"/>
        <v>0.71151547455460951</v>
      </c>
      <c r="AA34" s="4">
        <f t="shared" si="11"/>
        <v>0.76937657816527871</v>
      </c>
      <c r="AB34" s="4">
        <f t="shared" si="11"/>
        <v>0.82949925751660059</v>
      </c>
      <c r="AC34" s="4">
        <f t="shared" si="11"/>
        <v>0.89188351260857512</v>
      </c>
      <c r="AD34" s="4">
        <f t="shared" si="11"/>
        <v>0.95652934344120244</v>
      </c>
      <c r="AE34" s="4">
        <f t="shared" si="11"/>
        <v>1.0234367500144821</v>
      </c>
    </row>
    <row r="35" spans="1:31">
      <c r="A35" s="7" t="s">
        <v>102</v>
      </c>
      <c r="B35" s="6">
        <f>C54</f>
        <v>1.3698865987306351E-2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2">C27/1000000</f>
        <v>7.5000000000000002E-4</v>
      </c>
      <c r="D36" s="4">
        <f t="shared" si="12"/>
        <v>7.5000000000000002E-4</v>
      </c>
      <c r="E36" s="4">
        <f t="shared" si="12"/>
        <v>7.5000000000000002E-4</v>
      </c>
      <c r="F36" s="4">
        <f t="shared" si="12"/>
        <v>7.5000000000000002E-4</v>
      </c>
      <c r="G36" s="4">
        <f t="shared" si="12"/>
        <v>7.5000000000000002E-4</v>
      </c>
      <c r="H36" s="4">
        <f t="shared" si="12"/>
        <v>7.5000000000000002E-4</v>
      </c>
      <c r="I36" s="4">
        <f t="shared" si="12"/>
        <v>7.5000000000000002E-4</v>
      </c>
      <c r="J36" s="4">
        <f t="shared" si="12"/>
        <v>7.5000000000000002E-4</v>
      </c>
      <c r="K36" s="4">
        <f t="shared" si="12"/>
        <v>7.5000000000000002E-4</v>
      </c>
      <c r="L36" s="4">
        <f t="shared" si="12"/>
        <v>7.5000000000000002E-4</v>
      </c>
      <c r="M36" s="4">
        <f t="shared" si="12"/>
        <v>7.5000000000000002E-4</v>
      </c>
      <c r="N36" s="4">
        <f t="shared" si="12"/>
        <v>7.5000000000000002E-4</v>
      </c>
      <c r="O36" s="4">
        <f t="shared" si="12"/>
        <v>7.5000000000000002E-4</v>
      </c>
      <c r="P36" s="4">
        <f t="shared" si="12"/>
        <v>7.5000000000000002E-4</v>
      </c>
      <c r="Q36" s="4">
        <f t="shared" si="12"/>
        <v>7.5000000000000002E-4</v>
      </c>
      <c r="R36" s="4">
        <f t="shared" si="12"/>
        <v>7.5000000000000002E-4</v>
      </c>
      <c r="S36" s="4">
        <f t="shared" si="12"/>
        <v>7.5000000000000002E-4</v>
      </c>
      <c r="T36" s="4">
        <f t="shared" si="12"/>
        <v>7.5000000000000002E-4</v>
      </c>
      <c r="U36" s="4">
        <f t="shared" si="12"/>
        <v>7.5000000000000002E-4</v>
      </c>
      <c r="V36" s="4">
        <f t="shared" si="12"/>
        <v>7.5000000000000002E-4</v>
      </c>
      <c r="W36" s="4">
        <f t="shared" si="12"/>
        <v>7.5000000000000002E-4</v>
      </c>
      <c r="X36" s="4">
        <f t="shared" si="12"/>
        <v>7.5000000000000002E-4</v>
      </c>
      <c r="Y36" s="4">
        <f t="shared" si="12"/>
        <v>7.5000000000000002E-4</v>
      </c>
      <c r="Z36" s="4">
        <f t="shared" si="12"/>
        <v>7.5000000000000002E-4</v>
      </c>
      <c r="AA36" s="4">
        <f t="shared" si="12"/>
        <v>7.5000000000000002E-4</v>
      </c>
      <c r="AB36" s="4">
        <f t="shared" si="12"/>
        <v>7.5000000000000002E-4</v>
      </c>
      <c r="AC36" s="4">
        <f t="shared" si="12"/>
        <v>7.5000000000000002E-4</v>
      </c>
      <c r="AD36" s="4">
        <f t="shared" si="12"/>
        <v>7.5000000000000002E-4</v>
      </c>
      <c r="AE36" s="4">
        <f t="shared" si="12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3">C26/60</f>
        <v>0.75</v>
      </c>
      <c r="D37" s="4">
        <f t="shared" si="13"/>
        <v>0.75</v>
      </c>
      <c r="E37" s="4">
        <f t="shared" si="13"/>
        <v>0.75</v>
      </c>
      <c r="F37" s="4">
        <f t="shared" si="13"/>
        <v>0.75</v>
      </c>
      <c r="G37" s="4">
        <f t="shared" si="13"/>
        <v>0.75</v>
      </c>
      <c r="H37" s="4">
        <f t="shared" si="13"/>
        <v>0.75</v>
      </c>
      <c r="I37" s="4">
        <f t="shared" si="13"/>
        <v>0.75</v>
      </c>
      <c r="J37" s="4">
        <f t="shared" si="13"/>
        <v>0.75</v>
      </c>
      <c r="K37" s="4">
        <f t="shared" si="13"/>
        <v>0.75</v>
      </c>
      <c r="L37" s="4">
        <f t="shared" si="13"/>
        <v>0.75</v>
      </c>
      <c r="M37" s="4">
        <f t="shared" si="13"/>
        <v>0.75</v>
      </c>
      <c r="N37" s="4">
        <f t="shared" si="13"/>
        <v>0.75</v>
      </c>
      <c r="O37" s="4">
        <f t="shared" si="13"/>
        <v>0.75</v>
      </c>
      <c r="P37" s="4">
        <f t="shared" si="13"/>
        <v>0.75</v>
      </c>
      <c r="Q37" s="4">
        <f t="shared" si="13"/>
        <v>0.75</v>
      </c>
      <c r="R37" s="4">
        <f t="shared" si="13"/>
        <v>0.75</v>
      </c>
      <c r="S37" s="4">
        <f t="shared" si="13"/>
        <v>0.75</v>
      </c>
      <c r="T37" s="4">
        <f t="shared" si="13"/>
        <v>0.75</v>
      </c>
      <c r="U37" s="4">
        <f t="shared" si="13"/>
        <v>0.75</v>
      </c>
      <c r="V37" s="4">
        <f t="shared" si="13"/>
        <v>0.75</v>
      </c>
      <c r="W37" s="4">
        <f t="shared" si="13"/>
        <v>0.75</v>
      </c>
      <c r="X37" s="4">
        <f t="shared" si="13"/>
        <v>0.75</v>
      </c>
      <c r="Y37" s="4">
        <f t="shared" si="13"/>
        <v>0.75</v>
      </c>
      <c r="Z37" s="4">
        <f t="shared" si="13"/>
        <v>0.75</v>
      </c>
      <c r="AA37" s="4">
        <f t="shared" si="13"/>
        <v>0.75</v>
      </c>
      <c r="AB37" s="4">
        <f t="shared" si="13"/>
        <v>0.75</v>
      </c>
      <c r="AC37" s="4">
        <f t="shared" si="13"/>
        <v>0.75</v>
      </c>
      <c r="AD37" s="4">
        <f t="shared" si="13"/>
        <v>0.75</v>
      </c>
      <c r="AE37" s="4">
        <f t="shared" si="13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5.0912259603544303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4">1+2.52*($C45/C25)</f>
        <v>1.0844199999999999</v>
      </c>
      <c r="D46" s="4">
        <f t="shared" si="14"/>
        <v>1.0562800000000001</v>
      </c>
      <c r="E46" s="4">
        <f t="shared" si="14"/>
        <v>1.0422100000000001</v>
      </c>
      <c r="F46" s="4">
        <f t="shared" si="14"/>
        <v>1.033768</v>
      </c>
      <c r="G46" s="4">
        <f t="shared" si="14"/>
        <v>1.0281400000000001</v>
      </c>
      <c r="H46" s="4">
        <f t="shared" si="14"/>
        <v>1.0241199999999999</v>
      </c>
      <c r="I46" s="4">
        <f t="shared" si="14"/>
        <v>1.0211049999999999</v>
      </c>
      <c r="J46" s="4">
        <f t="shared" si="14"/>
        <v>1.0187599999999999</v>
      </c>
      <c r="K46" s="4">
        <f t="shared" si="14"/>
        <v>1.0168839999999999</v>
      </c>
      <c r="L46" s="4">
        <f t="shared" si="14"/>
        <v>1.015349090909091</v>
      </c>
      <c r="M46" s="4">
        <f t="shared" si="14"/>
        <v>1.01407</v>
      </c>
      <c r="N46" s="4">
        <f t="shared" si="14"/>
        <v>1.0129876923076924</v>
      </c>
      <c r="O46" s="4">
        <f t="shared" si="14"/>
        <v>1.01206</v>
      </c>
      <c r="P46" s="4">
        <f t="shared" si="14"/>
        <v>1.0112559999999999</v>
      </c>
      <c r="Q46" s="4">
        <f t="shared" si="14"/>
        <v>1.0105525</v>
      </c>
      <c r="R46" s="4">
        <f t="shared" si="14"/>
        <v>1.0099317647058823</v>
      </c>
      <c r="S46" s="4">
        <f t="shared" si="14"/>
        <v>1.0093799999999999</v>
      </c>
      <c r="T46" s="4">
        <f t="shared" si="14"/>
        <v>1.0088863157894736</v>
      </c>
      <c r="U46" s="4">
        <f t="shared" si="14"/>
        <v>1.0084420000000001</v>
      </c>
      <c r="V46" s="4">
        <f t="shared" si="14"/>
        <v>1.00804</v>
      </c>
      <c r="W46" s="4">
        <f t="shared" si="14"/>
        <v>1.0076745454545455</v>
      </c>
      <c r="X46" s="4">
        <f t="shared" si="14"/>
        <v>1.0073408695652173</v>
      </c>
      <c r="Y46" s="4">
        <f t="shared" si="14"/>
        <v>1.0070349999999999</v>
      </c>
      <c r="Z46" s="4">
        <f t="shared" si="14"/>
        <v>1.0067535999999999</v>
      </c>
      <c r="AA46" s="4">
        <f t="shared" si="14"/>
        <v>1.0064938461538462</v>
      </c>
      <c r="AB46" s="4">
        <f t="shared" si="14"/>
        <v>1.0062533333333334</v>
      </c>
      <c r="AC46" s="4">
        <f t="shared" si="14"/>
        <v>1.00603</v>
      </c>
      <c r="AD46" s="4">
        <f t="shared" si="14"/>
        <v>1.0058220689655173</v>
      </c>
      <c r="AE46" s="4">
        <f t="shared" si="14"/>
        <v>1.005628</v>
      </c>
    </row>
    <row r="47" spans="1:31">
      <c r="A47" s="2" t="s">
        <v>41</v>
      </c>
      <c r="B47" s="4"/>
      <c r="C47">
        <v>184.98382000000001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18498.382000000001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6.3351714000000004E-5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63351.714000000007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63.351714000000001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13.69886598730635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1.3698865987306351E-2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175.48136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-0.30955677999999998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-175.79091678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165.91970000000001</v>
      </c>
    </row>
    <row r="59" spans="1:31" s="4" customFormat="1">
      <c r="A59" s="2" t="s">
        <v>50</v>
      </c>
      <c r="C59" s="4">
        <f>C56-C58</f>
        <v>-166.22925678000001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272.06823700000001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271.65011600000003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287.21804800000001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308.69528200000002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300.34802200000001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327.35739100000001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282.79697800000002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248.97143800000001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274.05764399999998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306.27165000000002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323.57644699999997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343.37356599999998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363.62835699999999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379.49288899999999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392.85086100000001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411.96847500000001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412.393036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320.70023300000003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249.854896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B80" s="4"/>
      <c r="C80" s="4">
        <v>163.55495300000001</v>
      </c>
    </row>
    <row r="81" spans="1:31">
      <c r="A81" s="2" t="s">
        <v>94</v>
      </c>
      <c r="B81" s="4"/>
      <c r="C81" s="4">
        <v>79.016709000000006</v>
      </c>
    </row>
    <row r="82" spans="1:31">
      <c r="A82" s="2" t="s">
        <v>95</v>
      </c>
      <c r="B82" s="4"/>
      <c r="C82" s="4">
        <v>80.964225999999996</v>
      </c>
    </row>
    <row r="83" spans="1:31">
      <c r="A83" s="2" t="s">
        <v>96</v>
      </c>
      <c r="B83" s="4"/>
      <c r="C83" s="4">
        <v>128.58944700000001</v>
      </c>
    </row>
    <row r="84" spans="1:31">
      <c r="A84" s="2" t="s">
        <v>152</v>
      </c>
      <c r="B84" s="4"/>
      <c r="C84" s="4">
        <v>118.450638</v>
      </c>
    </row>
    <row r="85" spans="1:31">
      <c r="A85" s="2" t="s">
        <v>153</v>
      </c>
      <c r="B85" s="4"/>
      <c r="C85" s="4">
        <v>109.39181499999999</v>
      </c>
    </row>
    <row r="86" spans="1:31">
      <c r="A86" s="2" t="s">
        <v>100</v>
      </c>
      <c r="B86" s="4"/>
      <c r="C86" s="4">
        <f>AVERAGE(C61:C85)</f>
        <v>270.28965416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2" t="s">
        <v>254</v>
      </c>
      <c r="C87">
        <f>C86/1000000</f>
        <v>2.7028965415999999E-4</v>
      </c>
    </row>
    <row r="88" spans="1:31">
      <c r="A88" s="2" t="s">
        <v>97</v>
      </c>
      <c r="B88" s="4"/>
      <c r="C88" s="4">
        <f>MIN(C61:C85)</f>
        <v>79.016709000000006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2" t="s">
        <v>255</v>
      </c>
      <c r="C89">
        <f>C88/1000000</f>
        <v>7.9016709000000003E-5</v>
      </c>
    </row>
    <row r="90" spans="1:31" ht="18">
      <c r="A90" s="2" t="s">
        <v>98</v>
      </c>
      <c r="B90" s="4"/>
      <c r="C90" s="4">
        <f>4*$C43*B36/($C44*$C42*$C92)</f>
        <v>3831.9450554228993</v>
      </c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2" t="s">
        <v>261</v>
      </c>
      <c r="B91" s="4"/>
      <c r="C91" s="4">
        <f>SQRT(C86)</f>
        <v>16.440488257956332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262</v>
      </c>
      <c r="B92" s="4"/>
      <c r="C92" s="4">
        <f>C91/1000</f>
        <v>1.6440488257956333E-2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8">
      <c r="A93" s="3" t="s">
        <v>33</v>
      </c>
      <c r="B93" s="4">
        <f t="shared" ref="B93:AE93" si="15">(2*$C40*(B32)^2*B36*B46)/(9*$C42*$C44*($C92)^3)</f>
        <v>7.64620476584244E-4</v>
      </c>
      <c r="C93" s="4">
        <f t="shared" si="15"/>
        <v>2.8375816611939555E-3</v>
      </c>
      <c r="D93" s="4">
        <f t="shared" si="15"/>
        <v>6.2188835538291368E-3</v>
      </c>
      <c r="E93" s="4">
        <f t="shared" si="15"/>
        <v>1.0908526154489784E-2</v>
      </c>
      <c r="F93" s="4">
        <f t="shared" si="15"/>
        <v>1.6906509463175901E-2</v>
      </c>
      <c r="G93" s="4">
        <f t="shared" si="15"/>
        <v>2.4212833479887487E-2</v>
      </c>
      <c r="H93" s="4">
        <f t="shared" si="15"/>
        <v>3.2827498204624536E-2</v>
      </c>
      <c r="I93" s="4">
        <f t="shared" si="15"/>
        <v>4.2750503637387048E-2</v>
      </c>
      <c r="J93" s="4">
        <f t="shared" si="15"/>
        <v>5.3981849778175044E-2</v>
      </c>
      <c r="K93" s="4">
        <f t="shared" si="15"/>
        <v>6.6521536626988495E-2</v>
      </c>
      <c r="L93" s="4">
        <f t="shared" si="15"/>
        <v>8.0369564183827416E-2</v>
      </c>
      <c r="M93" s="4">
        <f t="shared" si="15"/>
        <v>9.5525932448691828E-2</v>
      </c>
      <c r="N93" s="4">
        <f t="shared" si="15"/>
        <v>0.11199064142158166</v>
      </c>
      <c r="O93" s="4">
        <f t="shared" si="15"/>
        <v>0.129763691102497</v>
      </c>
      <c r="P93" s="4">
        <f t="shared" si="15"/>
        <v>0.14884508149143777</v>
      </c>
      <c r="Q93" s="4">
        <f t="shared" si="15"/>
        <v>0.16923481258840406</v>
      </c>
      <c r="R93" s="4">
        <f t="shared" si="15"/>
        <v>0.19093288439339576</v>
      </c>
      <c r="S93" s="4">
        <f t="shared" si="15"/>
        <v>0.21393929690641297</v>
      </c>
      <c r="T93" s="4">
        <f t="shared" si="15"/>
        <v>0.23825405012745568</v>
      </c>
      <c r="U93" s="4">
        <f t="shared" si="15"/>
        <v>0.26387714405652385</v>
      </c>
      <c r="V93" s="4">
        <f t="shared" si="15"/>
        <v>0.29080857869361737</v>
      </c>
      <c r="W93" s="4">
        <f t="shared" si="15"/>
        <v>0.31904835403873644</v>
      </c>
      <c r="X93" s="4">
        <f t="shared" si="15"/>
        <v>0.34859647009188099</v>
      </c>
      <c r="Y93" s="4">
        <f t="shared" si="15"/>
        <v>0.37945292685305104</v>
      </c>
      <c r="Z93" s="4">
        <f t="shared" si="15"/>
        <v>0.41161772432224653</v>
      </c>
      <c r="AA93" s="4">
        <f t="shared" si="15"/>
        <v>0.44509086249946744</v>
      </c>
      <c r="AB93" s="4">
        <f t="shared" si="15"/>
        <v>0.4798723413847138</v>
      </c>
      <c r="AC93" s="4">
        <f t="shared" si="15"/>
        <v>0.51596216097798564</v>
      </c>
      <c r="AD93" s="4">
        <f t="shared" si="15"/>
        <v>0.55336032127928303</v>
      </c>
      <c r="AE93" s="4">
        <f t="shared" si="15"/>
        <v>0.59206682228860574</v>
      </c>
    </row>
    <row r="94" spans="1:31">
      <c r="A94" s="2" t="s">
        <v>258</v>
      </c>
      <c r="C94">
        <f>SQRT(C88)</f>
        <v>8.8891343223060826</v>
      </c>
    </row>
    <row r="95" spans="1:31">
      <c r="A95" s="2" t="s">
        <v>259</v>
      </c>
      <c r="C95">
        <f>C94/1000</f>
        <v>8.8891343223060828E-3</v>
      </c>
    </row>
    <row r="96" spans="1:31" ht="18">
      <c r="A96" s="3" t="s">
        <v>260</v>
      </c>
      <c r="B96" s="6">
        <f>(2*$C40*(B32)^2*B36*B46)/(9*$C42*$C44*($C95)^3)</f>
        <v>4.8373961178637456E-3</v>
      </c>
      <c r="C96" s="6">
        <f t="shared" ref="C96:AE96" si="16">(2*$C40*(C32)^2*C36*C46)/(9*$C42*$C44*($C95)^3)</f>
        <v>1.7952051942554333E-2</v>
      </c>
      <c r="D96" s="6">
        <f t="shared" si="16"/>
        <v>3.9343967474071782E-2</v>
      </c>
      <c r="E96" s="6">
        <f t="shared" si="16"/>
        <v>6.9013142712416056E-2</v>
      </c>
      <c r="F96" s="6">
        <f t="shared" si="16"/>
        <v>0.10695957765758719</v>
      </c>
      <c r="G96" s="6">
        <f t="shared" si="16"/>
        <v>0.15318327230958517</v>
      </c>
      <c r="H96" s="6">
        <f t="shared" si="16"/>
        <v>0.20768422666840997</v>
      </c>
      <c r="I96" s="6">
        <f t="shared" si="16"/>
        <v>0.27046244073406162</v>
      </c>
      <c r="J96" s="6">
        <f t="shared" si="16"/>
        <v>0.34151791450654018</v>
      </c>
      <c r="K96" s="6">
        <f t="shared" si="16"/>
        <v>0.42085064798584554</v>
      </c>
      <c r="L96" s="6">
        <f t="shared" si="16"/>
        <v>0.50846064117197765</v>
      </c>
      <c r="M96" s="6">
        <f t="shared" si="16"/>
        <v>0.60434789406493683</v>
      </c>
      <c r="N96" s="6">
        <f t="shared" si="16"/>
        <v>0.70851240666472259</v>
      </c>
      <c r="O96" s="6">
        <f t="shared" si="16"/>
        <v>0.82095417897133527</v>
      </c>
      <c r="P96" s="6">
        <f t="shared" si="16"/>
        <v>0.94167321098477474</v>
      </c>
      <c r="Q96" s="6">
        <f t="shared" si="16"/>
        <v>1.0706695027050415</v>
      </c>
      <c r="R96" s="6">
        <f t="shared" si="16"/>
        <v>1.2079430541321345</v>
      </c>
      <c r="S96" s="6">
        <f t="shared" si="16"/>
        <v>1.3534938652660549</v>
      </c>
      <c r="T96" s="6">
        <f t="shared" si="16"/>
        <v>1.507321936106802</v>
      </c>
      <c r="U96" s="6">
        <f t="shared" si="16"/>
        <v>1.6694272666543759</v>
      </c>
      <c r="V96" s="6">
        <f t="shared" si="16"/>
        <v>1.8398098569087762</v>
      </c>
      <c r="W96" s="6">
        <f t="shared" si="16"/>
        <v>2.0184697068700035</v>
      </c>
      <c r="X96" s="6">
        <f t="shared" si="16"/>
        <v>2.205406816538058</v>
      </c>
      <c r="Y96" s="6">
        <f t="shared" si="16"/>
        <v>2.4006211859129394</v>
      </c>
      <c r="Z96" s="6">
        <f t="shared" si="16"/>
        <v>2.6041128149946475</v>
      </c>
      <c r="AA96" s="6">
        <f t="shared" si="16"/>
        <v>2.8158817037831825</v>
      </c>
      <c r="AB96" s="6">
        <f t="shared" si="16"/>
        <v>3.0359278522785438</v>
      </c>
      <c r="AC96" s="6">
        <f t="shared" si="16"/>
        <v>3.2642512604807323</v>
      </c>
      <c r="AD96" s="6">
        <f t="shared" si="16"/>
        <v>3.5008519283897481</v>
      </c>
      <c r="AE96" s="6">
        <f t="shared" si="16"/>
        <v>3.7457298560055894</v>
      </c>
    </row>
    <row r="97" spans="1:31" ht="18">
      <c r="A97" s="2" t="s">
        <v>130</v>
      </c>
      <c r="B97" s="6">
        <f t="shared" ref="B97:AE97" si="17">$C43*B32*$B39/$C42</f>
        <v>0.33588142774064289</v>
      </c>
      <c r="C97" s="6">
        <f t="shared" si="17"/>
        <v>0.67176285548128578</v>
      </c>
      <c r="D97" s="6">
        <f t="shared" si="17"/>
        <v>1.0076442832219288</v>
      </c>
      <c r="E97" s="6">
        <f t="shared" si="17"/>
        <v>1.3435257109625716</v>
      </c>
      <c r="F97" s="6">
        <f t="shared" si="17"/>
        <v>1.6794071387032148</v>
      </c>
      <c r="G97" s="6">
        <f t="shared" si="17"/>
        <v>2.0152885664438576</v>
      </c>
      <c r="H97" s="6">
        <f t="shared" si="17"/>
        <v>2.3511699941845006</v>
      </c>
      <c r="I97" s="6">
        <f t="shared" si="17"/>
        <v>2.6870514219251431</v>
      </c>
      <c r="J97" s="6">
        <f t="shared" si="17"/>
        <v>3.0229328496657866</v>
      </c>
      <c r="K97" s="6">
        <f t="shared" si="17"/>
        <v>3.3588142774064296</v>
      </c>
      <c r="L97" s="6">
        <f t="shared" si="17"/>
        <v>3.6946957051470726</v>
      </c>
      <c r="M97" s="6">
        <f t="shared" si="17"/>
        <v>4.0305771328877151</v>
      </c>
      <c r="N97" s="6">
        <f t="shared" si="17"/>
        <v>4.3664585606283586</v>
      </c>
      <c r="O97" s="6">
        <f t="shared" si="17"/>
        <v>4.7023399883690011</v>
      </c>
      <c r="P97" s="6">
        <f t="shared" si="17"/>
        <v>5.0382214161096446</v>
      </c>
      <c r="Q97" s="6">
        <f t="shared" si="17"/>
        <v>5.3741028438502862</v>
      </c>
      <c r="R97" s="6">
        <f t="shared" si="17"/>
        <v>5.7099842715909297</v>
      </c>
      <c r="S97" s="6">
        <f t="shared" si="17"/>
        <v>6.0458656993315731</v>
      </c>
      <c r="T97" s="6">
        <f t="shared" si="17"/>
        <v>6.3817471270722157</v>
      </c>
      <c r="U97" s="6">
        <f t="shared" si="17"/>
        <v>6.7176285548128591</v>
      </c>
      <c r="V97" s="6">
        <f t="shared" si="17"/>
        <v>7.0535099825535017</v>
      </c>
      <c r="W97" s="6">
        <f t="shared" si="17"/>
        <v>7.3893914102941451</v>
      </c>
      <c r="X97" s="6">
        <f t="shared" si="17"/>
        <v>7.7252728380347877</v>
      </c>
      <c r="Y97" s="6">
        <f t="shared" si="17"/>
        <v>8.0611542657754303</v>
      </c>
      <c r="Z97" s="6">
        <f t="shared" si="17"/>
        <v>8.3970356935160737</v>
      </c>
      <c r="AA97" s="6">
        <f t="shared" si="17"/>
        <v>8.7329171212567172</v>
      </c>
      <c r="AB97" s="6">
        <f t="shared" si="17"/>
        <v>9.0687985489973588</v>
      </c>
      <c r="AC97" s="6">
        <f t="shared" si="17"/>
        <v>9.4046799767380023</v>
      </c>
      <c r="AD97" s="6">
        <f t="shared" si="17"/>
        <v>9.7405614044786457</v>
      </c>
      <c r="AE97" s="6">
        <f t="shared" si="17"/>
        <v>10.076442832219289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191-C839-4F6E-A0E0-069E74C06F23}">
  <dimension ref="A1:AE100"/>
  <sheetViews>
    <sheetView topLeftCell="D22" workbookViewId="0">
      <selection activeCell="A97" sqref="A97:A99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141</v>
      </c>
      <c r="C1" s="4"/>
      <c r="D1" s="4"/>
      <c r="E1" s="4"/>
      <c r="F1" s="4"/>
      <c r="G1" s="4"/>
      <c r="H1" s="4"/>
      <c r="I1" s="4"/>
    </row>
    <row r="2" spans="1:31">
      <c r="B2" s="4" t="s">
        <v>101</v>
      </c>
      <c r="C2" s="4"/>
      <c r="D2" s="4"/>
      <c r="E2" s="4"/>
      <c r="F2" s="4"/>
      <c r="G2" s="4"/>
      <c r="H2" s="4"/>
      <c r="I2" s="4"/>
    </row>
    <row r="3" spans="1:31">
      <c r="B3" s="4" t="s">
        <v>105</v>
      </c>
      <c r="C3" s="4"/>
      <c r="D3" s="4"/>
      <c r="E3" s="4"/>
      <c r="F3" s="4"/>
      <c r="G3" s="4"/>
      <c r="H3" s="4"/>
      <c r="I3" s="4"/>
    </row>
    <row r="4" spans="1:31">
      <c r="B4" s="4"/>
      <c r="C4" s="4"/>
      <c r="D4" s="4"/>
      <c r="E4" s="4"/>
      <c r="F4" s="4"/>
      <c r="G4" s="4"/>
      <c r="H4" s="4"/>
      <c r="I4" s="4"/>
    </row>
    <row r="5" spans="1:31">
      <c r="B5" s="4" t="s">
        <v>137</v>
      </c>
      <c r="C5" s="4"/>
      <c r="D5" s="4"/>
      <c r="E5" s="4"/>
      <c r="F5" s="4"/>
      <c r="G5" s="4"/>
      <c r="H5" s="4"/>
      <c r="I5" s="4"/>
    </row>
    <row r="6" spans="1:31">
      <c r="B6" s="4" t="s">
        <v>134</v>
      </c>
      <c r="C6" s="4"/>
      <c r="D6" s="4"/>
      <c r="E6" s="4"/>
      <c r="F6" s="4"/>
      <c r="G6" s="4"/>
      <c r="H6" s="4"/>
      <c r="I6" s="4"/>
    </row>
    <row r="7" spans="1:31">
      <c r="B7" s="4" t="s">
        <v>133</v>
      </c>
      <c r="C7" s="4"/>
      <c r="D7" s="4"/>
      <c r="E7" s="4"/>
      <c r="F7" s="4"/>
      <c r="G7" s="4"/>
      <c r="H7" s="4"/>
      <c r="I7" s="4"/>
    </row>
    <row r="8" spans="1:31">
      <c r="B8" s="4" t="s">
        <v>136</v>
      </c>
      <c r="C8" s="4"/>
      <c r="D8" s="4"/>
      <c r="E8" s="4"/>
      <c r="F8" s="4"/>
      <c r="G8" s="4"/>
      <c r="H8" s="4"/>
      <c r="I8" s="4"/>
    </row>
    <row r="11" spans="1:31">
      <c r="A11" s="4" t="s">
        <v>0</v>
      </c>
      <c r="B11" s="1">
        <v>3.378378E-3</v>
      </c>
      <c r="C11" s="1">
        <v>4.9943940000000001E-3</v>
      </c>
      <c r="D11" s="1">
        <v>6.437768E-3</v>
      </c>
      <c r="E11" s="1">
        <v>1.5941139999999999E-2</v>
      </c>
      <c r="F11" s="1">
        <v>3.0607019999999999E-2</v>
      </c>
      <c r="G11" s="1">
        <v>0.12357360000000001</v>
      </c>
      <c r="H11" s="1">
        <v>0.24857879999999999</v>
      </c>
      <c r="I11" s="1">
        <v>0.41466999999999998</v>
      </c>
      <c r="J11" s="1">
        <v>0.46583390000000002</v>
      </c>
      <c r="K11" s="1">
        <v>0.45712469999999999</v>
      </c>
      <c r="L11" s="1">
        <v>0.37881550000000003</v>
      </c>
      <c r="M11" s="1">
        <v>0.28745809999999999</v>
      </c>
      <c r="N11" s="1">
        <v>0.21477099999999999</v>
      </c>
      <c r="O11" s="1">
        <v>0.136071</v>
      </c>
      <c r="P11" s="1">
        <v>7.3610640000000005E-2</v>
      </c>
      <c r="Q11" s="1">
        <v>3.3045480000000002E-2</v>
      </c>
      <c r="R11" s="1">
        <v>1.9577959999999998E-2</v>
      </c>
      <c r="S11" s="1">
        <v>1.2970010000000001E-2</v>
      </c>
      <c r="T11" s="1">
        <v>5.634493E-3</v>
      </c>
      <c r="U11" s="1">
        <v>3.7276340000000001E-3</v>
      </c>
      <c r="V11" s="1">
        <v>3.5542019999999998E-3</v>
      </c>
      <c r="W11" s="1">
        <v>1.6887499999999999E-3</v>
      </c>
      <c r="X11" s="1">
        <v>1.065388E-3</v>
      </c>
      <c r="Y11" s="1">
        <v>8.2248119999999997E-4</v>
      </c>
      <c r="Z11" s="1">
        <v>1.4124290000000001E-4</v>
      </c>
      <c r="AA11" s="1">
        <v>1.4564520000000001E-4</v>
      </c>
      <c r="AB11" s="1">
        <v>4.5221589999999999E-4</v>
      </c>
      <c r="AC11" s="1">
        <v>6.2460960000000002E-4</v>
      </c>
      <c r="AD11" s="1">
        <v>6.4935060000000002E-4</v>
      </c>
      <c r="AE11" s="1">
        <v>0</v>
      </c>
    </row>
    <row r="12" spans="1:31">
      <c r="A12" s="4" t="s">
        <v>1</v>
      </c>
      <c r="B12" s="1">
        <v>4.7092549999999999E-3</v>
      </c>
      <c r="C12" s="1">
        <v>4.0770559999999999E-3</v>
      </c>
      <c r="D12" s="1">
        <v>4.9049660000000002E-3</v>
      </c>
      <c r="E12" s="1">
        <v>9.9121190000000005E-3</v>
      </c>
      <c r="F12" s="1">
        <v>5.1796500000000002E-2</v>
      </c>
      <c r="G12" s="1">
        <v>0.1038347</v>
      </c>
      <c r="H12" s="1">
        <v>0.11741600000000001</v>
      </c>
      <c r="I12" s="1">
        <v>9.5838590000000001E-2</v>
      </c>
      <c r="J12" s="1">
        <v>5.5421430000000001E-2</v>
      </c>
      <c r="K12" s="1">
        <v>4.2557699999999997E-2</v>
      </c>
      <c r="L12" s="1">
        <v>2.1205950000000001E-2</v>
      </c>
      <c r="M12" s="1">
        <v>1.2315E-2</v>
      </c>
      <c r="N12" s="1">
        <v>7.7799690000000003E-3</v>
      </c>
      <c r="O12" s="1">
        <v>2.885683E-3</v>
      </c>
      <c r="P12" s="1">
        <v>2.479991E-3</v>
      </c>
      <c r="Q12" s="1">
        <v>8.0598729999999997E-4</v>
      </c>
      <c r="R12" s="1">
        <v>5.8616650000000001E-4</v>
      </c>
      <c r="S12" s="1">
        <v>1.18991E-4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2.047502E-4</v>
      </c>
      <c r="C13" s="1">
        <v>6.1155849999999996E-4</v>
      </c>
      <c r="D13" s="1">
        <v>1.328428E-3</v>
      </c>
      <c r="E13" s="1">
        <v>2.350296E-3</v>
      </c>
      <c r="F13" s="1">
        <v>7.472617E-3</v>
      </c>
      <c r="G13" s="1">
        <v>1.223399E-2</v>
      </c>
      <c r="H13" s="1">
        <v>1.426357E-2</v>
      </c>
      <c r="I13" s="1">
        <v>1.06137E-2</v>
      </c>
      <c r="J13" s="1">
        <v>1.8893670000000001E-3</v>
      </c>
      <c r="K13" s="1">
        <v>3.175947E-4</v>
      </c>
      <c r="L13" s="1">
        <v>2.1420160000000001E-4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8.1900080000000001E-4</v>
      </c>
      <c r="C14" s="1">
        <v>1.1211909999999999E-3</v>
      </c>
      <c r="D14" s="1">
        <v>1.532802E-3</v>
      </c>
      <c r="E14" s="1">
        <v>3.780912E-3</v>
      </c>
      <c r="F14" s="1">
        <v>1.4842869999999999E-2</v>
      </c>
      <c r="G14" s="1">
        <v>6.6104659999999996E-2</v>
      </c>
      <c r="H14" s="1">
        <v>0.10873389999999999</v>
      </c>
      <c r="I14" s="1">
        <v>6.725515E-2</v>
      </c>
      <c r="J14" s="1">
        <v>5.3217170000000001E-2</v>
      </c>
      <c r="K14" s="1">
        <v>3.3029849999999999E-2</v>
      </c>
      <c r="L14" s="1">
        <v>1.8635539999999999E-2</v>
      </c>
      <c r="M14" s="1">
        <v>4.861186E-3</v>
      </c>
      <c r="N14" s="1">
        <v>1.9723869999999999E-3</v>
      </c>
      <c r="O14" s="1">
        <v>5.5493899999999995E-4</v>
      </c>
      <c r="P14" s="1">
        <v>1.127269E-4</v>
      </c>
      <c r="Q14" s="1">
        <v>1.15141E-4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4.7092549999999999E-3</v>
      </c>
      <c r="C16" s="1">
        <v>3.465498E-3</v>
      </c>
      <c r="D16" s="1">
        <v>4.2918449999999999E-3</v>
      </c>
      <c r="E16" s="1">
        <v>1.0320869999999999E-2</v>
      </c>
      <c r="F16" s="1">
        <v>2.3134399999999999E-2</v>
      </c>
      <c r="G16" s="1">
        <v>6.6824300000000003E-2</v>
      </c>
      <c r="H16" s="1">
        <v>0.14459949999999999</v>
      </c>
      <c r="I16" s="1">
        <v>0.2136402</v>
      </c>
      <c r="J16" s="1">
        <v>0.32119239999999999</v>
      </c>
      <c r="K16" s="1">
        <v>0.42038959999999997</v>
      </c>
      <c r="L16" s="1">
        <v>0.56185070000000004</v>
      </c>
      <c r="M16" s="1">
        <v>0.69082860000000001</v>
      </c>
      <c r="N16" s="1">
        <v>0.77317550000000002</v>
      </c>
      <c r="O16" s="1">
        <v>0.86037739999999996</v>
      </c>
      <c r="P16" s="1">
        <v>0.9236839</v>
      </c>
      <c r="Q16" s="1">
        <v>0.96603340000000004</v>
      </c>
      <c r="R16" s="1">
        <v>0.97983589999999998</v>
      </c>
      <c r="S16" s="1">
        <v>0.98691099999999998</v>
      </c>
      <c r="T16" s="1">
        <v>0.99436550000000001</v>
      </c>
      <c r="U16" s="1">
        <v>0.99627239999999995</v>
      </c>
      <c r="V16" s="1">
        <v>0.99644580000000005</v>
      </c>
      <c r="W16" s="1">
        <v>0.99831119999999995</v>
      </c>
      <c r="X16" s="1">
        <v>0.99893460000000001</v>
      </c>
      <c r="Y16" s="1">
        <v>0.99917750000000005</v>
      </c>
      <c r="Z16" s="1">
        <v>0.99985880000000005</v>
      </c>
      <c r="AA16" s="1">
        <v>0.99985440000000003</v>
      </c>
      <c r="AB16" s="1">
        <v>0.99954779999999999</v>
      </c>
      <c r="AC16" s="1">
        <v>0.99937540000000002</v>
      </c>
      <c r="AD16" s="1">
        <v>0.99935059999999998</v>
      </c>
      <c r="AE16" s="1">
        <v>1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1.3820638999999999E-2</v>
      </c>
      <c r="C18" s="1">
        <f t="shared" ref="C18:AE18" si="0">SUM(C11:C17)</f>
        <v>1.4269697500000001E-2</v>
      </c>
      <c r="D18" s="1">
        <f t="shared" si="0"/>
        <v>1.8495808999999998E-2</v>
      </c>
      <c r="E18" s="1">
        <f t="shared" si="0"/>
        <v>4.2305336999999998E-2</v>
      </c>
      <c r="F18" s="1">
        <f t="shared" si="0"/>
        <v>0.127853407</v>
      </c>
      <c r="G18" s="1">
        <f t="shared" si="0"/>
        <v>0.37257125000000002</v>
      </c>
      <c r="H18" s="1">
        <f t="shared" si="0"/>
        <v>0.63359177</v>
      </c>
      <c r="I18" s="1">
        <f t="shared" si="0"/>
        <v>0.80201763999999987</v>
      </c>
      <c r="J18" s="1">
        <f t="shared" si="0"/>
        <v>0.89755426700000007</v>
      </c>
      <c r="K18" s="1">
        <f t="shared" si="0"/>
        <v>0.95341944469999995</v>
      </c>
      <c r="L18" s="1">
        <f t="shared" si="0"/>
        <v>0.98072189160000001</v>
      </c>
      <c r="M18" s="1">
        <f t="shared" si="0"/>
        <v>0.9954628860000001</v>
      </c>
      <c r="N18" s="1">
        <f t="shared" si="0"/>
        <v>0.99769885599999997</v>
      </c>
      <c r="O18" s="1">
        <f t="shared" si="0"/>
        <v>0.99988902199999996</v>
      </c>
      <c r="P18" s="1">
        <f t="shared" si="0"/>
        <v>0.99988725789999999</v>
      </c>
      <c r="Q18" s="1">
        <f t="shared" si="0"/>
        <v>1.0000000083</v>
      </c>
      <c r="R18" s="1">
        <f t="shared" si="0"/>
        <v>1.0000000265</v>
      </c>
      <c r="S18" s="1">
        <f t="shared" si="0"/>
        <v>1.0000000010000001</v>
      </c>
      <c r="T18" s="1">
        <f t="shared" si="0"/>
        <v>0.99999999299999998</v>
      </c>
      <c r="U18" s="1">
        <f t="shared" si="0"/>
        <v>1.0000000339999999</v>
      </c>
      <c r="V18" s="1">
        <f t="shared" si="0"/>
        <v>1.0000000019999999</v>
      </c>
      <c r="W18" s="1">
        <f t="shared" si="0"/>
        <v>0.99999994999999997</v>
      </c>
      <c r="X18" s="1">
        <f t="shared" si="0"/>
        <v>0.99999998800000001</v>
      </c>
      <c r="Y18" s="1">
        <f t="shared" si="0"/>
        <v>0.9999999812</v>
      </c>
      <c r="Z18" s="1">
        <f t="shared" si="0"/>
        <v>1.0000000429</v>
      </c>
      <c r="AA18" s="1">
        <f t="shared" si="0"/>
        <v>1.0000000452</v>
      </c>
      <c r="AB18" s="1">
        <f t="shared" si="0"/>
        <v>1.0000000159</v>
      </c>
      <c r="AC18" s="1">
        <f t="shared" si="0"/>
        <v>1.0000000096000001</v>
      </c>
      <c r="AD18" s="1">
        <f t="shared" si="0"/>
        <v>0.99999995060000002</v>
      </c>
      <c r="AE18" s="1">
        <f t="shared" si="0"/>
        <v>1</v>
      </c>
    </row>
    <row r="19" spans="1:31">
      <c r="A19" s="3" t="s">
        <v>17</v>
      </c>
      <c r="B19" s="1">
        <f>SUM(B12:B13)</f>
        <v>4.9140052E-3</v>
      </c>
      <c r="C19" s="1">
        <f t="shared" ref="C19:AE19" si="1">SUM(C12:C13)</f>
        <v>4.6886144999999995E-3</v>
      </c>
      <c r="D19" s="1">
        <f t="shared" si="1"/>
        <v>6.2333939999999997E-3</v>
      </c>
      <c r="E19" s="1">
        <f t="shared" si="1"/>
        <v>1.2262415E-2</v>
      </c>
      <c r="F19" s="1">
        <f t="shared" si="1"/>
        <v>5.9269117000000003E-2</v>
      </c>
      <c r="G19" s="1">
        <f t="shared" si="1"/>
        <v>0.11606869</v>
      </c>
      <c r="H19" s="1">
        <f t="shared" si="1"/>
        <v>0.13167957</v>
      </c>
      <c r="I19" s="1">
        <f t="shared" si="1"/>
        <v>0.10645229</v>
      </c>
      <c r="J19" s="1">
        <f t="shared" si="1"/>
        <v>5.7310797000000004E-2</v>
      </c>
      <c r="K19" s="1">
        <f t="shared" si="1"/>
        <v>4.2875294699999997E-2</v>
      </c>
      <c r="L19" s="1">
        <f t="shared" si="1"/>
        <v>2.1420151599999999E-2</v>
      </c>
      <c r="M19" s="1">
        <f t="shared" si="1"/>
        <v>1.2315E-2</v>
      </c>
      <c r="N19" s="1">
        <f t="shared" si="1"/>
        <v>7.7799690000000003E-3</v>
      </c>
      <c r="O19" s="1">
        <f t="shared" si="1"/>
        <v>2.885683E-3</v>
      </c>
      <c r="P19" s="1">
        <f t="shared" si="1"/>
        <v>2.479991E-3</v>
      </c>
      <c r="Q19" s="1">
        <f t="shared" si="1"/>
        <v>8.0598729999999997E-4</v>
      </c>
      <c r="R19" s="1">
        <f t="shared" si="1"/>
        <v>5.8616650000000001E-4</v>
      </c>
      <c r="S19" s="1">
        <f t="shared" si="1"/>
        <v>1.18991E-4</v>
      </c>
      <c r="T19" s="1">
        <f t="shared" si="1"/>
        <v>0</v>
      </c>
      <c r="U19" s="1">
        <f t="shared" si="1"/>
        <v>0</v>
      </c>
      <c r="V19" s="1">
        <f t="shared" si="1"/>
        <v>0</v>
      </c>
      <c r="W19" s="1">
        <f t="shared" si="1"/>
        <v>0</v>
      </c>
      <c r="X19" s="1">
        <f t="shared" si="1"/>
        <v>0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>
        <f>B18-(B17+B15)</f>
        <v>1.3820638999999999E-2</v>
      </c>
      <c r="C24" s="1">
        <f t="shared" ref="C24:AE24" si="2">C18-(C17+C15)</f>
        <v>1.4269697500000001E-2</v>
      </c>
      <c r="D24" s="1">
        <f t="shared" si="2"/>
        <v>1.8495808999999998E-2</v>
      </c>
      <c r="E24" s="1">
        <f t="shared" si="2"/>
        <v>4.2305336999999998E-2</v>
      </c>
      <c r="F24" s="1">
        <f t="shared" si="2"/>
        <v>0.127853407</v>
      </c>
      <c r="G24" s="1">
        <f t="shared" si="2"/>
        <v>0.37257125000000002</v>
      </c>
      <c r="H24" s="1">
        <f t="shared" si="2"/>
        <v>0.63359177</v>
      </c>
      <c r="I24" s="1">
        <f t="shared" si="2"/>
        <v>0.80201763999999987</v>
      </c>
      <c r="J24" s="1">
        <f t="shared" si="2"/>
        <v>0.89755426700000007</v>
      </c>
      <c r="K24" s="1">
        <f t="shared" si="2"/>
        <v>0.95341944469999995</v>
      </c>
      <c r="L24" s="1">
        <f t="shared" si="2"/>
        <v>0.98072189160000001</v>
      </c>
      <c r="M24" s="1">
        <f t="shared" si="2"/>
        <v>0.9954628860000001</v>
      </c>
      <c r="N24" s="1">
        <f t="shared" si="2"/>
        <v>0.99769885599999997</v>
      </c>
      <c r="O24" s="1">
        <f t="shared" si="2"/>
        <v>0.99988902199999996</v>
      </c>
      <c r="P24" s="1">
        <f t="shared" si="2"/>
        <v>0.99988725789999999</v>
      </c>
      <c r="Q24" s="1">
        <f t="shared" si="2"/>
        <v>1.0000000083</v>
      </c>
      <c r="R24" s="1">
        <f t="shared" si="2"/>
        <v>1.0000000265</v>
      </c>
      <c r="S24" s="1">
        <f t="shared" si="2"/>
        <v>1.0000000010000001</v>
      </c>
      <c r="T24" s="1">
        <f t="shared" si="2"/>
        <v>0.99999999299999998</v>
      </c>
      <c r="U24" s="1">
        <f t="shared" si="2"/>
        <v>1.0000000339999999</v>
      </c>
      <c r="V24" s="1">
        <f t="shared" si="2"/>
        <v>1.0000000019999999</v>
      </c>
      <c r="W24" s="1">
        <f t="shared" si="2"/>
        <v>0.99999994999999997</v>
      </c>
      <c r="X24" s="1">
        <f t="shared" si="2"/>
        <v>0.99999998800000001</v>
      </c>
      <c r="Y24" s="1">
        <f t="shared" si="2"/>
        <v>0.9999999812</v>
      </c>
      <c r="Z24" s="1">
        <f t="shared" si="2"/>
        <v>1.0000000429</v>
      </c>
      <c r="AA24" s="1">
        <f t="shared" si="2"/>
        <v>1.0000000452</v>
      </c>
      <c r="AB24" s="1">
        <f t="shared" si="2"/>
        <v>1.0000000159</v>
      </c>
      <c r="AC24" s="1">
        <f t="shared" si="2"/>
        <v>1.0000000096000001</v>
      </c>
      <c r="AD24" s="1">
        <f t="shared" si="2"/>
        <v>0.99999995060000002</v>
      </c>
      <c r="AE24" s="1">
        <f t="shared" si="2"/>
        <v>1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3">C26*1000/60</f>
        <v>300</v>
      </c>
      <c r="D27" s="7">
        <f t="shared" si="3"/>
        <v>300</v>
      </c>
      <c r="E27" s="7">
        <f t="shared" si="3"/>
        <v>300</v>
      </c>
      <c r="F27" s="7">
        <f t="shared" si="3"/>
        <v>300</v>
      </c>
      <c r="G27" s="7">
        <f t="shared" si="3"/>
        <v>300</v>
      </c>
      <c r="H27" s="7">
        <f t="shared" si="3"/>
        <v>300</v>
      </c>
      <c r="I27" s="7">
        <f t="shared" si="3"/>
        <v>300</v>
      </c>
      <c r="J27" s="7">
        <f t="shared" si="3"/>
        <v>300</v>
      </c>
      <c r="K27" s="7">
        <f t="shared" si="3"/>
        <v>300</v>
      </c>
      <c r="L27" s="7">
        <f t="shared" si="3"/>
        <v>300</v>
      </c>
      <c r="M27" s="7">
        <f t="shared" si="3"/>
        <v>300</v>
      </c>
      <c r="N27" s="7">
        <f t="shared" si="3"/>
        <v>300</v>
      </c>
      <c r="O27" s="7">
        <f t="shared" si="3"/>
        <v>300</v>
      </c>
      <c r="P27" s="7">
        <f t="shared" si="3"/>
        <v>300</v>
      </c>
      <c r="Q27" s="7">
        <f t="shared" si="3"/>
        <v>300</v>
      </c>
      <c r="R27" s="7">
        <f t="shared" si="3"/>
        <v>300</v>
      </c>
      <c r="S27" s="7">
        <f t="shared" si="3"/>
        <v>300</v>
      </c>
      <c r="T27" s="7">
        <f t="shared" si="3"/>
        <v>300</v>
      </c>
      <c r="U27" s="7">
        <f t="shared" si="3"/>
        <v>300</v>
      </c>
      <c r="V27" s="7">
        <f t="shared" si="3"/>
        <v>300</v>
      </c>
      <c r="W27" s="7">
        <f t="shared" si="3"/>
        <v>300</v>
      </c>
      <c r="X27" s="7">
        <f t="shared" si="3"/>
        <v>300</v>
      </c>
      <c r="Y27" s="7">
        <f t="shared" si="3"/>
        <v>300</v>
      </c>
      <c r="Z27" s="7">
        <f t="shared" si="3"/>
        <v>300</v>
      </c>
      <c r="AA27" s="7">
        <f t="shared" si="3"/>
        <v>300</v>
      </c>
      <c r="AB27" s="7">
        <f t="shared" si="3"/>
        <v>300</v>
      </c>
      <c r="AC27" s="7">
        <f t="shared" si="3"/>
        <v>300</v>
      </c>
      <c r="AD27" s="7">
        <f t="shared" si="3"/>
        <v>300</v>
      </c>
      <c r="AE27" s="7">
        <f t="shared" si="3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4">$C40*C25^2*C27</f>
        <v>1200000</v>
      </c>
      <c r="D28" s="7">
        <f t="shared" si="4"/>
        <v>2700000</v>
      </c>
      <c r="E28" s="7">
        <f t="shared" si="4"/>
        <v>4800000</v>
      </c>
      <c r="F28" s="7">
        <f t="shared" si="4"/>
        <v>7500000</v>
      </c>
      <c r="G28" s="7">
        <f t="shared" si="4"/>
        <v>10800000</v>
      </c>
      <c r="H28" s="7">
        <f t="shared" si="4"/>
        <v>14700000</v>
      </c>
      <c r="I28" s="7">
        <f t="shared" si="4"/>
        <v>19200000</v>
      </c>
      <c r="J28" s="7">
        <f t="shared" si="4"/>
        <v>24300000</v>
      </c>
      <c r="K28" s="7">
        <f t="shared" si="4"/>
        <v>30000000</v>
      </c>
      <c r="L28" s="7">
        <f>$C40*L25^2*L27</f>
        <v>36300000</v>
      </c>
      <c r="M28" s="7">
        <f t="shared" ref="M28:AE28" si="5">$C40*M25^2*M27</f>
        <v>43200000</v>
      </c>
      <c r="N28" s="7">
        <f t="shared" si="5"/>
        <v>50700000</v>
      </c>
      <c r="O28" s="7">
        <f t="shared" si="5"/>
        <v>58800000</v>
      </c>
      <c r="P28" s="7">
        <f t="shared" si="5"/>
        <v>67500000</v>
      </c>
      <c r="Q28" s="7">
        <f t="shared" si="5"/>
        <v>76800000</v>
      </c>
      <c r="R28" s="7">
        <f t="shared" si="5"/>
        <v>86700000</v>
      </c>
      <c r="S28" s="7">
        <f t="shared" si="5"/>
        <v>97200000</v>
      </c>
      <c r="T28" s="7">
        <f t="shared" si="5"/>
        <v>108300000</v>
      </c>
      <c r="U28" s="7">
        <f t="shared" si="5"/>
        <v>120000000</v>
      </c>
      <c r="V28" s="7">
        <f t="shared" si="5"/>
        <v>132300000</v>
      </c>
      <c r="W28" s="7">
        <f t="shared" si="5"/>
        <v>145200000</v>
      </c>
      <c r="X28" s="7">
        <f t="shared" si="5"/>
        <v>158700000</v>
      </c>
      <c r="Y28" s="7">
        <f t="shared" si="5"/>
        <v>172800000</v>
      </c>
      <c r="Z28" s="7">
        <f t="shared" si="5"/>
        <v>187500000</v>
      </c>
      <c r="AA28" s="7">
        <f t="shared" si="5"/>
        <v>202800000</v>
      </c>
      <c r="AB28" s="7">
        <f t="shared" si="5"/>
        <v>218700000</v>
      </c>
      <c r="AC28" s="7">
        <f t="shared" si="5"/>
        <v>235200000</v>
      </c>
      <c r="AD28" s="7">
        <f t="shared" si="5"/>
        <v>252300000</v>
      </c>
      <c r="AE28" s="7">
        <f t="shared" si="5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6">$C41*C25^2*C26</f>
        <v>72</v>
      </c>
      <c r="D29" s="7">
        <f t="shared" si="6"/>
        <v>162</v>
      </c>
      <c r="E29" s="7">
        <f t="shared" si="6"/>
        <v>288</v>
      </c>
      <c r="F29" s="7">
        <f t="shared" si="6"/>
        <v>450</v>
      </c>
      <c r="G29" s="7">
        <f t="shared" si="6"/>
        <v>648</v>
      </c>
      <c r="H29" s="7">
        <f t="shared" si="6"/>
        <v>882</v>
      </c>
      <c r="I29" s="7">
        <f t="shared" si="6"/>
        <v>1152</v>
      </c>
      <c r="J29" s="7">
        <f t="shared" si="6"/>
        <v>1458</v>
      </c>
      <c r="K29" s="7">
        <f t="shared" si="6"/>
        <v>1800</v>
      </c>
      <c r="L29" s="7">
        <f t="shared" si="6"/>
        <v>2178</v>
      </c>
      <c r="M29" s="7">
        <f t="shared" si="6"/>
        <v>2592</v>
      </c>
      <c r="N29" s="7">
        <f t="shared" si="6"/>
        <v>3042</v>
      </c>
      <c r="O29" s="7">
        <f t="shared" si="6"/>
        <v>3528</v>
      </c>
      <c r="P29" s="7">
        <f t="shared" si="6"/>
        <v>4050</v>
      </c>
      <c r="Q29" s="7">
        <f t="shared" si="6"/>
        <v>4608</v>
      </c>
      <c r="R29" s="7">
        <f t="shared" si="6"/>
        <v>5202</v>
      </c>
      <c r="S29" s="7">
        <f t="shared" si="6"/>
        <v>5832</v>
      </c>
      <c r="T29" s="7">
        <f t="shared" si="6"/>
        <v>6498</v>
      </c>
      <c r="U29" s="7">
        <f t="shared" si="6"/>
        <v>7200</v>
      </c>
      <c r="V29" s="7">
        <f t="shared" si="6"/>
        <v>7938</v>
      </c>
      <c r="W29" s="7">
        <f t="shared" si="6"/>
        <v>8712</v>
      </c>
      <c r="X29" s="7">
        <f t="shared" si="6"/>
        <v>9522</v>
      </c>
      <c r="Y29" s="7">
        <f t="shared" si="6"/>
        <v>10368</v>
      </c>
      <c r="Z29" s="7">
        <f t="shared" si="6"/>
        <v>11250</v>
      </c>
      <c r="AA29" s="7">
        <f t="shared" si="6"/>
        <v>12168</v>
      </c>
      <c r="AB29" s="7">
        <f t="shared" si="6"/>
        <v>13122</v>
      </c>
      <c r="AC29" s="7">
        <f t="shared" si="6"/>
        <v>14112</v>
      </c>
      <c r="AD29" s="7">
        <f t="shared" si="6"/>
        <v>15138</v>
      </c>
      <c r="AE29" s="7">
        <f t="shared" si="6"/>
        <v>16200</v>
      </c>
    </row>
    <row r="30" spans="1:31">
      <c r="A30" s="7" t="s">
        <v>10</v>
      </c>
      <c r="B30" s="3">
        <f t="shared" ref="B30:AE30" si="7">$C40*B25^2*ABS($C57)</f>
        <v>64319.477090000008</v>
      </c>
      <c r="C30" s="3">
        <f t="shared" si="7"/>
        <v>257277.90836000003</v>
      </c>
      <c r="D30" s="3">
        <f t="shared" si="7"/>
        <v>578875.29381000006</v>
      </c>
      <c r="E30" s="3">
        <f t="shared" si="7"/>
        <v>1029111.6334400001</v>
      </c>
      <c r="F30" s="3">
        <f t="shared" si="7"/>
        <v>1607986.9272500002</v>
      </c>
      <c r="G30" s="3">
        <f t="shared" si="7"/>
        <v>2315501.1752400002</v>
      </c>
      <c r="H30" s="3">
        <f t="shared" si="7"/>
        <v>3151654.3774100002</v>
      </c>
      <c r="I30" s="3">
        <f t="shared" si="7"/>
        <v>4116446.5337600005</v>
      </c>
      <c r="J30" s="3">
        <f t="shared" si="7"/>
        <v>5209877.6442900002</v>
      </c>
      <c r="K30" s="3">
        <f t="shared" si="7"/>
        <v>6431947.7090000007</v>
      </c>
      <c r="L30" s="3">
        <f t="shared" si="7"/>
        <v>7782656.7278900007</v>
      </c>
      <c r="M30" s="3">
        <f t="shared" si="7"/>
        <v>9262004.700960001</v>
      </c>
      <c r="N30" s="3">
        <f t="shared" si="7"/>
        <v>10869991.628210001</v>
      </c>
      <c r="O30" s="3">
        <f t="shared" si="7"/>
        <v>12606617.509640001</v>
      </c>
      <c r="P30" s="3">
        <f t="shared" si="7"/>
        <v>14471882.345250001</v>
      </c>
      <c r="Q30" s="3">
        <f t="shared" si="7"/>
        <v>16465786.135040002</v>
      </c>
      <c r="R30" s="3">
        <f t="shared" si="7"/>
        <v>18588328.879010003</v>
      </c>
      <c r="S30" s="3">
        <f t="shared" si="7"/>
        <v>20839510.577160001</v>
      </c>
      <c r="T30" s="3">
        <f t="shared" si="7"/>
        <v>23219331.229490001</v>
      </c>
      <c r="U30" s="3">
        <f t="shared" si="7"/>
        <v>25727790.836000003</v>
      </c>
      <c r="V30" s="3">
        <f t="shared" si="7"/>
        <v>28364889.396690004</v>
      </c>
      <c r="W30" s="3">
        <f t="shared" si="7"/>
        <v>31130626.911560003</v>
      </c>
      <c r="X30" s="3">
        <f t="shared" si="7"/>
        <v>34025003.380610004</v>
      </c>
      <c r="Y30" s="3">
        <f t="shared" si="7"/>
        <v>37048018.803840004</v>
      </c>
      <c r="Z30" s="3">
        <f t="shared" si="7"/>
        <v>40199673.181250006</v>
      </c>
      <c r="AA30" s="3">
        <f t="shared" si="7"/>
        <v>43479966.512840003</v>
      </c>
      <c r="AB30" s="3">
        <f t="shared" si="7"/>
        <v>46888898.798610002</v>
      </c>
      <c r="AC30" s="3">
        <f t="shared" si="7"/>
        <v>50426470.038560003</v>
      </c>
      <c r="AD30" s="3">
        <f t="shared" si="7"/>
        <v>54092680.232690006</v>
      </c>
      <c r="AE30" s="3">
        <f t="shared" si="7"/>
        <v>57887529.381000005</v>
      </c>
    </row>
    <row r="31" spans="1:31">
      <c r="A31" s="7" t="s">
        <v>10</v>
      </c>
      <c r="B31" s="3">
        <f>$C40*B25^2*ABS($C59)</f>
        <v>62202.651089999999</v>
      </c>
      <c r="C31" s="3">
        <f t="shared" ref="C31:AE31" si="8">$C40*C25^2*ABS($C59)</f>
        <v>248810.60436</v>
      </c>
      <c r="D31" s="3">
        <f t="shared" si="8"/>
        <v>559823.85980999994</v>
      </c>
      <c r="E31" s="3">
        <f t="shared" si="8"/>
        <v>995242.41743999999</v>
      </c>
      <c r="F31" s="3">
        <f t="shared" si="8"/>
        <v>1555066.2772499998</v>
      </c>
      <c r="G31" s="3">
        <f t="shared" si="8"/>
        <v>2239295.4392399997</v>
      </c>
      <c r="H31" s="3">
        <f t="shared" si="8"/>
        <v>3047929.9034099998</v>
      </c>
      <c r="I31" s="3">
        <f t="shared" si="8"/>
        <v>3980969.66976</v>
      </c>
      <c r="J31" s="3">
        <f t="shared" si="8"/>
        <v>5038414.7382899998</v>
      </c>
      <c r="K31" s="3">
        <f t="shared" si="8"/>
        <v>6220265.1089999992</v>
      </c>
      <c r="L31" s="3">
        <f t="shared" si="8"/>
        <v>7526520.7818899993</v>
      </c>
      <c r="M31" s="3">
        <f t="shared" si="8"/>
        <v>8957181.756959999</v>
      </c>
      <c r="N31" s="3">
        <f t="shared" si="8"/>
        <v>10512248.03421</v>
      </c>
      <c r="O31" s="3">
        <f t="shared" si="8"/>
        <v>12191719.613639999</v>
      </c>
      <c r="P31" s="3">
        <f t="shared" si="8"/>
        <v>13995596.49525</v>
      </c>
      <c r="Q31" s="3">
        <f t="shared" si="8"/>
        <v>15923878.67904</v>
      </c>
      <c r="R31" s="3">
        <f t="shared" si="8"/>
        <v>17976566.165009998</v>
      </c>
      <c r="S31" s="3">
        <f t="shared" si="8"/>
        <v>20153658.953159999</v>
      </c>
      <c r="T31" s="3">
        <f t="shared" si="8"/>
        <v>22455157.04349</v>
      </c>
      <c r="U31" s="3">
        <f t="shared" si="8"/>
        <v>24881060.435999997</v>
      </c>
      <c r="V31" s="3">
        <f t="shared" si="8"/>
        <v>27431369.130689997</v>
      </c>
      <c r="W31" s="3">
        <f t="shared" si="8"/>
        <v>30106083.127559997</v>
      </c>
      <c r="X31" s="3">
        <f t="shared" si="8"/>
        <v>32905202.426609997</v>
      </c>
      <c r="Y31" s="3">
        <f t="shared" si="8"/>
        <v>35828727.027839996</v>
      </c>
      <c r="Z31" s="3">
        <f t="shared" si="8"/>
        <v>38876656.931249999</v>
      </c>
      <c r="AA31" s="3">
        <f t="shared" si="8"/>
        <v>42048992.136840001</v>
      </c>
      <c r="AB31" s="3">
        <f t="shared" si="8"/>
        <v>45345732.644609995</v>
      </c>
      <c r="AC31" s="3">
        <f t="shared" si="8"/>
        <v>48766878.454559997</v>
      </c>
      <c r="AD31" s="3">
        <f t="shared" si="8"/>
        <v>52312429.566689998</v>
      </c>
      <c r="AE31" s="3">
        <f t="shared" si="8"/>
        <v>55982385.980999999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9">C25/1000000</f>
        <v>1.9999999999999999E-6</v>
      </c>
      <c r="D32" s="4">
        <f t="shared" si="9"/>
        <v>3.0000000000000001E-6</v>
      </c>
      <c r="E32" s="4">
        <f t="shared" si="9"/>
        <v>3.9999999999999998E-6</v>
      </c>
      <c r="F32" s="4">
        <f t="shared" si="9"/>
        <v>5.0000000000000004E-6</v>
      </c>
      <c r="G32" s="4">
        <f t="shared" si="9"/>
        <v>6.0000000000000002E-6</v>
      </c>
      <c r="H32" s="4">
        <f t="shared" si="9"/>
        <v>6.9999999999999999E-6</v>
      </c>
      <c r="I32" s="4">
        <f>I25/1000000</f>
        <v>7.9999999999999996E-6</v>
      </c>
      <c r="J32" s="4">
        <f t="shared" si="9"/>
        <v>9.0000000000000002E-6</v>
      </c>
      <c r="K32" s="4">
        <f t="shared" si="9"/>
        <v>1.0000000000000001E-5</v>
      </c>
      <c r="L32" s="4">
        <f t="shared" si="9"/>
        <v>1.1E-5</v>
      </c>
      <c r="M32" s="4">
        <f t="shared" si="9"/>
        <v>1.2E-5</v>
      </c>
      <c r="N32" s="4">
        <f t="shared" si="9"/>
        <v>1.2999999999999999E-5</v>
      </c>
      <c r="O32" s="4">
        <f t="shared" si="9"/>
        <v>1.4E-5</v>
      </c>
      <c r="P32" s="4">
        <f t="shared" si="9"/>
        <v>1.5E-5</v>
      </c>
      <c r="Q32" s="4">
        <f t="shared" si="9"/>
        <v>1.5999999999999999E-5</v>
      </c>
      <c r="R32" s="4">
        <f t="shared" si="9"/>
        <v>1.7E-5</v>
      </c>
      <c r="S32" s="4">
        <f t="shared" si="9"/>
        <v>1.8E-5</v>
      </c>
      <c r="T32" s="4">
        <f t="shared" si="9"/>
        <v>1.9000000000000001E-5</v>
      </c>
      <c r="U32" s="4">
        <f t="shared" si="9"/>
        <v>2.0000000000000002E-5</v>
      </c>
      <c r="V32" s="4">
        <f t="shared" si="9"/>
        <v>2.0999999999999999E-5</v>
      </c>
      <c r="W32" s="4">
        <f t="shared" si="9"/>
        <v>2.1999999999999999E-5</v>
      </c>
      <c r="X32" s="4">
        <f t="shared" si="9"/>
        <v>2.3E-5</v>
      </c>
      <c r="Y32" s="4">
        <f t="shared" si="9"/>
        <v>2.4000000000000001E-5</v>
      </c>
      <c r="Z32" s="4">
        <f t="shared" si="9"/>
        <v>2.5000000000000001E-5</v>
      </c>
      <c r="AA32" s="4">
        <f t="shared" si="9"/>
        <v>2.5999999999999998E-5</v>
      </c>
      <c r="AB32" s="4">
        <f t="shared" si="9"/>
        <v>2.6999999999999999E-5</v>
      </c>
      <c r="AC32" s="4">
        <f t="shared" si="9"/>
        <v>2.8E-5</v>
      </c>
      <c r="AD32" s="4">
        <f t="shared" si="9"/>
        <v>2.9E-5</v>
      </c>
      <c r="AE32" s="4">
        <f t="shared" si="9"/>
        <v>3.0000000000000001E-5</v>
      </c>
    </row>
    <row r="33" spans="1:31">
      <c r="A33" s="3" t="s">
        <v>12</v>
      </c>
      <c r="B33" s="4">
        <f>($C$40*$B$39*B32^2)*B46/(18*$C$42*$C$54)</f>
        <v>4.9622298878841458E-4</v>
      </c>
      <c r="C33" s="4">
        <f t="shared" ref="C33:AE33" si="10">($C$40*$B$39*C32^2)*C46/(18*$C$42*$C$54)</f>
        <v>1.8415322319630827E-3</v>
      </c>
      <c r="D33" s="4">
        <f t="shared" si="10"/>
        <v>4.0359277295240062E-3</v>
      </c>
      <c r="E33" s="4">
        <f t="shared" si="10"/>
        <v>7.0794094814711824E-3</v>
      </c>
      <c r="F33" s="4">
        <f t="shared" si="10"/>
        <v>1.0971977487804613E-2</v>
      </c>
      <c r="G33" s="4">
        <f t="shared" si="10"/>
        <v>1.57136317485243E-2</v>
      </c>
      <c r="H33" s="4">
        <f t="shared" si="10"/>
        <v>2.1304372263630231E-2</v>
      </c>
      <c r="I33" s="4">
        <f t="shared" si="10"/>
        <v>2.7744199033122429E-2</v>
      </c>
      <c r="J33" s="4">
        <f t="shared" si="10"/>
        <v>3.5033112057000874E-2</v>
      </c>
      <c r="K33" s="4">
        <f t="shared" si="10"/>
        <v>4.3171111335265577E-2</v>
      </c>
      <c r="L33" s="4">
        <f t="shared" si="10"/>
        <v>5.2158196867916527E-2</v>
      </c>
      <c r="M33" s="4">
        <f t="shared" si="10"/>
        <v>6.1994368654953738E-2</v>
      </c>
      <c r="N33" s="4">
        <f t="shared" si="10"/>
        <v>7.2679626696377203E-2</v>
      </c>
      <c r="O33" s="4">
        <f t="shared" si="10"/>
        <v>8.4213970992186901E-2</v>
      </c>
      <c r="P33" s="4">
        <f t="shared" si="10"/>
        <v>9.6597401542382874E-2</v>
      </c>
      <c r="Q33" s="4">
        <f t="shared" si="10"/>
        <v>0.10982991834696509</v>
      </c>
      <c r="R33" s="4">
        <f t="shared" si="10"/>
        <v>0.12391152140593356</v>
      </c>
      <c r="S33" s="4">
        <f t="shared" si="10"/>
        <v>0.13884221071928832</v>
      </c>
      <c r="T33" s="4">
        <f t="shared" si="10"/>
        <v>0.15462198628702931</v>
      </c>
      <c r="U33" s="4">
        <f t="shared" si="10"/>
        <v>0.17125084810915658</v>
      </c>
      <c r="V33" s="4">
        <f t="shared" si="10"/>
        <v>0.18872879618567004</v>
      </c>
      <c r="W33" s="4">
        <f t="shared" si="10"/>
        <v>0.20705583051656978</v>
      </c>
      <c r="X33" s="4">
        <f t="shared" si="10"/>
        <v>0.22623195110185576</v>
      </c>
      <c r="Y33" s="4">
        <f t="shared" si="10"/>
        <v>0.24625715794152805</v>
      </c>
      <c r="Z33" s="4">
        <f t="shared" si="10"/>
        <v>0.26713145103558655</v>
      </c>
      <c r="AA33" s="4">
        <f t="shared" si="10"/>
        <v>0.28885483038403131</v>
      </c>
      <c r="AB33" s="4">
        <f t="shared" si="10"/>
        <v>0.31142729598686236</v>
      </c>
      <c r="AC33" s="4">
        <f t="shared" si="10"/>
        <v>0.33484884784407959</v>
      </c>
      <c r="AD33" s="4">
        <f t="shared" si="10"/>
        <v>0.3591194859556831</v>
      </c>
      <c r="AE33" s="4">
        <f t="shared" si="10"/>
        <v>0.38423921032167291</v>
      </c>
    </row>
    <row r="34" spans="1:31" ht="18">
      <c r="A34" s="3" t="s">
        <v>33</v>
      </c>
      <c r="B34" s="4">
        <f>(2*$C40*(B32)^2*B36*B46)/(9*$C42*$C44*($B35)^3)</f>
        <v>4.9597026508645971E-4</v>
      </c>
      <c r="C34" s="4">
        <f t="shared" ref="C34:AE34" si="11">(2*$C40*(C32)^2*C36*C46)/(9*$C42*$C44*($B35)^3)</f>
        <v>1.8405943494920042E-3</v>
      </c>
      <c r="D34" s="4">
        <f t="shared" si="11"/>
        <v>4.0338722532166351E-3</v>
      </c>
      <c r="E34" s="4">
        <f t="shared" si="11"/>
        <v>7.0758039762603498E-3</v>
      </c>
      <c r="F34" s="4">
        <f t="shared" si="11"/>
        <v>1.0966389518623153E-2</v>
      </c>
      <c r="G34" s="4">
        <f t="shared" si="11"/>
        <v>1.5705628880305036E-2</v>
      </c>
      <c r="H34" s="4">
        <f t="shared" si="11"/>
        <v>2.1293522061306001E-2</v>
      </c>
      <c r="I34" s="4">
        <f t="shared" si="11"/>
        <v>2.7730069061626058E-2</v>
      </c>
      <c r="J34" s="4">
        <f t="shared" si="11"/>
        <v>3.5015269881265194E-2</v>
      </c>
      <c r="K34" s="4">
        <f t="shared" si="11"/>
        <v>4.3149124520223431E-2</v>
      </c>
      <c r="L34" s="4">
        <f t="shared" si="11"/>
        <v>5.2131632978500736E-2</v>
      </c>
      <c r="M34" s="4">
        <f t="shared" si="11"/>
        <v>6.1962795256097145E-2</v>
      </c>
      <c r="N34" s="4">
        <f t="shared" si="11"/>
        <v>7.2642611353012601E-2</v>
      </c>
      <c r="O34" s="4">
        <f t="shared" si="11"/>
        <v>8.4171081269247175E-2</v>
      </c>
      <c r="P34" s="4">
        <f t="shared" si="11"/>
        <v>9.6548205004800811E-2</v>
      </c>
      <c r="Q34" s="4">
        <f t="shared" si="11"/>
        <v>0.10977398255967356</v>
      </c>
      <c r="R34" s="4">
        <f t="shared" si="11"/>
        <v>0.12384841393386538</v>
      </c>
      <c r="S34" s="4">
        <f t="shared" si="11"/>
        <v>0.1387714991273763</v>
      </c>
      <c r="T34" s="4">
        <f t="shared" si="11"/>
        <v>0.15454323814020632</v>
      </c>
      <c r="U34" s="4">
        <f t="shared" si="11"/>
        <v>0.1711636309723554</v>
      </c>
      <c r="V34" s="4">
        <f t="shared" si="11"/>
        <v>0.18863267762382355</v>
      </c>
      <c r="W34" s="4">
        <f t="shared" si="11"/>
        <v>0.20695037809461075</v>
      </c>
      <c r="X34" s="4">
        <f t="shared" si="11"/>
        <v>0.22611673238471711</v>
      </c>
      <c r="Y34" s="4">
        <f t="shared" si="11"/>
        <v>0.24613174049414255</v>
      </c>
      <c r="Z34" s="4">
        <f t="shared" si="11"/>
        <v>0.266995402422887</v>
      </c>
      <c r="AA34" s="4">
        <f t="shared" si="11"/>
        <v>0.28870771817095059</v>
      </c>
      <c r="AB34" s="4">
        <f t="shared" si="11"/>
        <v>0.31126868773833327</v>
      </c>
      <c r="AC34" s="4">
        <f t="shared" si="11"/>
        <v>0.33467831112503504</v>
      </c>
      <c r="AD34" s="4">
        <f t="shared" si="11"/>
        <v>0.35893658833105585</v>
      </c>
      <c r="AE34" s="4">
        <f t="shared" si="11"/>
        <v>0.38404351935639575</v>
      </c>
    </row>
    <row r="35" spans="1:31">
      <c r="A35" s="7" t="s">
        <v>102</v>
      </c>
      <c r="B35" s="6">
        <f>C54</f>
        <v>1.3993664899308516E-2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2">C27/1000000</f>
        <v>2.9999999999999997E-4</v>
      </c>
      <c r="D36" s="4">
        <f t="shared" si="12"/>
        <v>2.9999999999999997E-4</v>
      </c>
      <c r="E36" s="4">
        <f t="shared" si="12"/>
        <v>2.9999999999999997E-4</v>
      </c>
      <c r="F36" s="4">
        <f t="shared" si="12"/>
        <v>2.9999999999999997E-4</v>
      </c>
      <c r="G36" s="4">
        <f t="shared" si="12"/>
        <v>2.9999999999999997E-4</v>
      </c>
      <c r="H36" s="4">
        <f t="shared" si="12"/>
        <v>2.9999999999999997E-4</v>
      </c>
      <c r="I36" s="4">
        <f t="shared" si="12"/>
        <v>2.9999999999999997E-4</v>
      </c>
      <c r="J36" s="4">
        <f t="shared" si="12"/>
        <v>2.9999999999999997E-4</v>
      </c>
      <c r="K36" s="4">
        <f t="shared" si="12"/>
        <v>2.9999999999999997E-4</v>
      </c>
      <c r="L36" s="4">
        <f t="shared" si="12"/>
        <v>2.9999999999999997E-4</v>
      </c>
      <c r="M36" s="4">
        <f t="shared" si="12"/>
        <v>2.9999999999999997E-4</v>
      </c>
      <c r="N36" s="4">
        <f t="shared" si="12"/>
        <v>2.9999999999999997E-4</v>
      </c>
      <c r="O36" s="4">
        <f t="shared" si="12"/>
        <v>2.9999999999999997E-4</v>
      </c>
      <c r="P36" s="4">
        <f t="shared" si="12"/>
        <v>2.9999999999999997E-4</v>
      </c>
      <c r="Q36" s="4">
        <f t="shared" si="12"/>
        <v>2.9999999999999997E-4</v>
      </c>
      <c r="R36" s="4">
        <f t="shared" si="12"/>
        <v>2.9999999999999997E-4</v>
      </c>
      <c r="S36" s="4">
        <f t="shared" si="12"/>
        <v>2.9999999999999997E-4</v>
      </c>
      <c r="T36" s="4">
        <f t="shared" si="12"/>
        <v>2.9999999999999997E-4</v>
      </c>
      <c r="U36" s="4">
        <f t="shared" si="12"/>
        <v>2.9999999999999997E-4</v>
      </c>
      <c r="V36" s="4">
        <f t="shared" si="12"/>
        <v>2.9999999999999997E-4</v>
      </c>
      <c r="W36" s="4">
        <f t="shared" si="12"/>
        <v>2.9999999999999997E-4</v>
      </c>
      <c r="X36" s="4">
        <f t="shared" si="12"/>
        <v>2.9999999999999997E-4</v>
      </c>
      <c r="Y36" s="4">
        <f t="shared" si="12"/>
        <v>2.9999999999999997E-4</v>
      </c>
      <c r="Z36" s="4">
        <f t="shared" si="12"/>
        <v>2.9999999999999997E-4</v>
      </c>
      <c r="AA36" s="4">
        <f t="shared" si="12"/>
        <v>2.9999999999999997E-4</v>
      </c>
      <c r="AB36" s="4">
        <f t="shared" si="12"/>
        <v>2.9999999999999997E-4</v>
      </c>
      <c r="AC36" s="4">
        <f t="shared" si="12"/>
        <v>2.9999999999999997E-4</v>
      </c>
      <c r="AD36" s="4">
        <f t="shared" si="12"/>
        <v>2.9999999999999997E-4</v>
      </c>
      <c r="AE36" s="4">
        <f t="shared" si="12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3">C26/60</f>
        <v>0.3</v>
      </c>
      <c r="D37" s="4">
        <f t="shared" si="13"/>
        <v>0.3</v>
      </c>
      <c r="E37" s="4">
        <f t="shared" si="13"/>
        <v>0.3</v>
      </c>
      <c r="F37" s="4">
        <f t="shared" si="13"/>
        <v>0.3</v>
      </c>
      <c r="G37" s="4">
        <f t="shared" si="13"/>
        <v>0.3</v>
      </c>
      <c r="H37" s="4">
        <f t="shared" si="13"/>
        <v>0.3</v>
      </c>
      <c r="I37" s="4">
        <f t="shared" si="13"/>
        <v>0.3</v>
      </c>
      <c r="J37" s="4">
        <f t="shared" si="13"/>
        <v>0.3</v>
      </c>
      <c r="K37" s="4">
        <f t="shared" si="13"/>
        <v>0.3</v>
      </c>
      <c r="L37" s="4">
        <f t="shared" si="13"/>
        <v>0.3</v>
      </c>
      <c r="M37" s="4">
        <f t="shared" si="13"/>
        <v>0.3</v>
      </c>
      <c r="N37" s="4">
        <f t="shared" si="13"/>
        <v>0.3</v>
      </c>
      <c r="O37" s="4">
        <f t="shared" si="13"/>
        <v>0.3</v>
      </c>
      <c r="P37" s="4">
        <f t="shared" si="13"/>
        <v>0.3</v>
      </c>
      <c r="Q37" s="4">
        <f t="shared" si="13"/>
        <v>0.3</v>
      </c>
      <c r="R37" s="4">
        <f t="shared" si="13"/>
        <v>0.3</v>
      </c>
      <c r="S37" s="4">
        <f t="shared" si="13"/>
        <v>0.3</v>
      </c>
      <c r="T37" s="4">
        <f t="shared" si="13"/>
        <v>0.3</v>
      </c>
      <c r="U37" s="4">
        <f t="shared" si="13"/>
        <v>0.3</v>
      </c>
      <c r="V37" s="4">
        <f t="shared" si="13"/>
        <v>0.3</v>
      </c>
      <c r="W37" s="4">
        <f t="shared" si="13"/>
        <v>0.3</v>
      </c>
      <c r="X37" s="4">
        <f t="shared" si="13"/>
        <v>0.3</v>
      </c>
      <c r="Y37" s="4">
        <f t="shared" si="13"/>
        <v>0.3</v>
      </c>
      <c r="Z37" s="4">
        <f t="shared" si="13"/>
        <v>0.3</v>
      </c>
      <c r="AA37" s="4">
        <f t="shared" si="13"/>
        <v>0.3</v>
      </c>
      <c r="AB37" s="4">
        <f t="shared" si="13"/>
        <v>0.3</v>
      </c>
      <c r="AC37" s="4">
        <f t="shared" si="13"/>
        <v>0.3</v>
      </c>
      <c r="AD37" s="4">
        <f t="shared" si="13"/>
        <v>0.3</v>
      </c>
      <c r="AE37" s="4">
        <f t="shared" si="13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1.951590333505026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4">1+2.52*($C45/C25)</f>
        <v>1.0844199999999999</v>
      </c>
      <c r="D46" s="4">
        <f t="shared" si="14"/>
        <v>1.0562800000000001</v>
      </c>
      <c r="E46" s="4">
        <f t="shared" si="14"/>
        <v>1.0422100000000001</v>
      </c>
      <c r="F46" s="4">
        <f t="shared" si="14"/>
        <v>1.033768</v>
      </c>
      <c r="G46" s="4">
        <f t="shared" si="14"/>
        <v>1.0281400000000001</v>
      </c>
      <c r="H46" s="4">
        <f t="shared" si="14"/>
        <v>1.0241199999999999</v>
      </c>
      <c r="I46" s="4">
        <f t="shared" si="14"/>
        <v>1.0211049999999999</v>
      </c>
      <c r="J46" s="4">
        <f t="shared" si="14"/>
        <v>1.0187599999999999</v>
      </c>
      <c r="K46" s="4">
        <f t="shared" si="14"/>
        <v>1.0168839999999999</v>
      </c>
      <c r="L46" s="4">
        <f t="shared" si="14"/>
        <v>1.015349090909091</v>
      </c>
      <c r="M46" s="4">
        <f t="shared" si="14"/>
        <v>1.01407</v>
      </c>
      <c r="N46" s="4">
        <f t="shared" si="14"/>
        <v>1.0129876923076924</v>
      </c>
      <c r="O46" s="4">
        <f t="shared" si="14"/>
        <v>1.01206</v>
      </c>
      <c r="P46" s="4">
        <f t="shared" si="14"/>
        <v>1.0112559999999999</v>
      </c>
      <c r="Q46" s="4">
        <f t="shared" si="14"/>
        <v>1.0105525</v>
      </c>
      <c r="R46" s="4">
        <f t="shared" si="14"/>
        <v>1.0099317647058823</v>
      </c>
      <c r="S46" s="4">
        <f t="shared" si="14"/>
        <v>1.0093799999999999</v>
      </c>
      <c r="T46" s="4">
        <f t="shared" si="14"/>
        <v>1.0088863157894736</v>
      </c>
      <c r="U46" s="4">
        <f t="shared" si="14"/>
        <v>1.0084420000000001</v>
      </c>
      <c r="V46" s="4">
        <f t="shared" si="14"/>
        <v>1.00804</v>
      </c>
      <c r="W46" s="4">
        <f t="shared" si="14"/>
        <v>1.0076745454545455</v>
      </c>
      <c r="X46" s="4">
        <f t="shared" si="14"/>
        <v>1.0073408695652173</v>
      </c>
      <c r="Y46" s="4">
        <f t="shared" si="14"/>
        <v>1.0070349999999999</v>
      </c>
      <c r="Z46" s="4">
        <f t="shared" si="14"/>
        <v>1.0067535999999999</v>
      </c>
      <c r="AA46" s="4">
        <f t="shared" si="14"/>
        <v>1.0064938461538462</v>
      </c>
      <c r="AB46" s="4">
        <f t="shared" si="14"/>
        <v>1.0062533333333334</v>
      </c>
      <c r="AC46" s="4">
        <f t="shared" si="14"/>
        <v>1.00603</v>
      </c>
      <c r="AD46" s="4">
        <f t="shared" si="14"/>
        <v>1.0058220689655173</v>
      </c>
      <c r="AE46" s="4">
        <f t="shared" si="14"/>
        <v>1.005628</v>
      </c>
    </row>
    <row r="47" spans="1:31">
      <c r="A47" s="2" t="s">
        <v>41</v>
      </c>
      <c r="B47" s="4"/>
      <c r="C47">
        <v>189.85964999999999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18985.965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6.6420808000000001E-5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66420.808000000005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66.420808000000008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13.993664899308516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1.3993664899308516E-2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64.173361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-0.14611609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C55-C56</f>
        <v>64.319477090000007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62.056534999999997</v>
      </c>
    </row>
    <row r="59" spans="1:31" s="4" customFormat="1">
      <c r="A59" s="2" t="s">
        <v>50</v>
      </c>
      <c r="C59" s="4">
        <f>C56-C58</f>
        <v>-62.202651089999996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202.45202599999999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200.031418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188.208618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180.38621499999999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183.131226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186.16490200000001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197.64846800000001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238.30317700000001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274.242188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315.36920199999997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317.76037600000001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401.55859400000003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389.08785999999998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444.16906699999998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458.92427099999998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441.45093900000001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352.53381300000001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360.60232500000001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349.01544200000001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C80">
        <v>149.95699300000001</v>
      </c>
    </row>
    <row r="81" spans="1:31">
      <c r="A81" s="2" t="s">
        <v>94</v>
      </c>
      <c r="C81">
        <v>137.82660300000001</v>
      </c>
    </row>
    <row r="82" spans="1:31">
      <c r="A82" s="2" t="s">
        <v>95</v>
      </c>
      <c r="C82">
        <v>128.41541599999999</v>
      </c>
    </row>
    <row r="83" spans="1:31">
      <c r="A83" s="2" t="s">
        <v>96</v>
      </c>
      <c r="C83">
        <v>106.461887</v>
      </c>
    </row>
    <row r="84" spans="1:31">
      <c r="A84" s="2" t="s">
        <v>152</v>
      </c>
      <c r="C84">
        <v>82.881707000000006</v>
      </c>
    </row>
    <row r="85" spans="1:31">
      <c r="A85" s="2" t="s">
        <v>153</v>
      </c>
      <c r="C85">
        <v>102.587654</v>
      </c>
    </row>
    <row r="86" spans="1:31">
      <c r="A86" s="2" t="s">
        <v>154</v>
      </c>
      <c r="C86">
        <v>114.578751</v>
      </c>
    </row>
    <row r="87" spans="1:31">
      <c r="A87" s="2" t="s">
        <v>214</v>
      </c>
      <c r="C87">
        <v>134.609848</v>
      </c>
    </row>
    <row r="88" spans="1:31">
      <c r="A88" s="2" t="s">
        <v>215</v>
      </c>
      <c r="C88">
        <v>102.800827</v>
      </c>
    </row>
    <row r="89" spans="1:31">
      <c r="A89" s="2" t="s">
        <v>100</v>
      </c>
      <c r="B89" s="4"/>
      <c r="C89" s="4">
        <f>AVERAGE(C61:C88)</f>
        <v>240.75570760714291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254</v>
      </c>
      <c r="C90">
        <f>C89/1000000</f>
        <v>2.4075570760714291E-4</v>
      </c>
    </row>
    <row r="91" spans="1:31">
      <c r="A91" s="2" t="s">
        <v>97</v>
      </c>
      <c r="B91" s="4"/>
      <c r="C91" s="4">
        <f>MIN(C61:C88)</f>
        <v>82.881707000000006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255</v>
      </c>
      <c r="C92">
        <f>C91/1000000</f>
        <v>8.2881707000000002E-5</v>
      </c>
    </row>
    <row r="93" spans="1:31" ht="18">
      <c r="A93" s="2" t="s">
        <v>98</v>
      </c>
      <c r="B93" s="4"/>
      <c r="C93" s="4">
        <f>4*$C43*B36/($C44*$C42*$C95)</f>
        <v>1624.0735000208556</v>
      </c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2" t="s">
        <v>256</v>
      </c>
      <c r="B94" s="4"/>
      <c r="C94" s="4">
        <f>SQRT(C89)</f>
        <v>15.516304573162481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257</v>
      </c>
      <c r="B95" s="4"/>
      <c r="C95" s="4">
        <f>C94/1000</f>
        <v>1.5516304573162481E-2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>
      <c r="A96" s="3" t="s">
        <v>33</v>
      </c>
      <c r="B96" s="4">
        <f t="shared" ref="B96:AE96" si="15">(2*$C40*(B32)^2*B36*B46)/(9*$C42*$C44*($C95)^3)</f>
        <v>3.6381882074942374E-4</v>
      </c>
      <c r="C96" s="4">
        <f t="shared" si="15"/>
        <v>1.3501673645566203E-3</v>
      </c>
      <c r="D96" s="4">
        <f t="shared" si="15"/>
        <v>2.9590456314215908E-3</v>
      </c>
      <c r="E96" s="4">
        <f t="shared" si="15"/>
        <v>5.1904536213443339E-3</v>
      </c>
      <c r="F96" s="4">
        <f t="shared" si="15"/>
        <v>8.0443913343248505E-3</v>
      </c>
      <c r="G96" s="4">
        <f t="shared" si="15"/>
        <v>1.152085877036314E-2</v>
      </c>
      <c r="H96" s="4">
        <f t="shared" si="15"/>
        <v>1.5619855929459197E-2</v>
      </c>
      <c r="I96" s="4">
        <f t="shared" si="15"/>
        <v>2.0341382811613032E-2</v>
      </c>
      <c r="J96" s="4">
        <f t="shared" si="15"/>
        <v>2.5685439416824638E-2</v>
      </c>
      <c r="K96" s="4">
        <f t="shared" si="15"/>
        <v>3.1652025745094028E-2</v>
      </c>
      <c r="L96" s="4">
        <f t="shared" si="15"/>
        <v>3.8241141796421178E-2</v>
      </c>
      <c r="M96" s="4">
        <f t="shared" si="15"/>
        <v>4.5452787570806112E-2</v>
      </c>
      <c r="N96" s="4">
        <f t="shared" si="15"/>
        <v>5.3286963068248795E-2</v>
      </c>
      <c r="O96" s="4">
        <f t="shared" si="15"/>
        <v>6.1743668288749276E-2</v>
      </c>
      <c r="P96" s="4">
        <f t="shared" si="15"/>
        <v>7.0822903232307513E-2</v>
      </c>
      <c r="Q96" s="4">
        <f t="shared" si="15"/>
        <v>8.0524667898923541E-2</v>
      </c>
      <c r="R96" s="4">
        <f t="shared" si="15"/>
        <v>9.0848962288597318E-2</v>
      </c>
      <c r="S96" s="4">
        <f t="shared" si="15"/>
        <v>0.1017957864013289</v>
      </c>
      <c r="T96" s="4">
        <f t="shared" si="15"/>
        <v>0.11336514023711826</v>
      </c>
      <c r="U96" s="4">
        <f t="shared" si="15"/>
        <v>0.12555702379596539</v>
      </c>
      <c r="V96" s="4">
        <f t="shared" si="15"/>
        <v>0.13837143707787025</v>
      </c>
      <c r="W96" s="4">
        <f t="shared" si="15"/>
        <v>0.15180838008283287</v>
      </c>
      <c r="X96" s="4">
        <f t="shared" si="15"/>
        <v>0.16586785281085331</v>
      </c>
      <c r="Y96" s="4">
        <f t="shared" si="15"/>
        <v>0.18054985526193154</v>
      </c>
      <c r="Z96" s="4">
        <f t="shared" si="15"/>
        <v>0.19585438743606751</v>
      </c>
      <c r="AA96" s="4">
        <f t="shared" si="15"/>
        <v>0.21178144933326121</v>
      </c>
      <c r="AB96" s="4">
        <f t="shared" si="15"/>
        <v>0.22833104095351275</v>
      </c>
      <c r="AC96" s="4">
        <f t="shared" si="15"/>
        <v>0.24550316229682206</v>
      </c>
      <c r="AD96" s="4">
        <f t="shared" si="15"/>
        <v>0.26329781336318908</v>
      </c>
      <c r="AE96" s="4">
        <f t="shared" si="15"/>
        <v>0.28171499415261397</v>
      </c>
    </row>
    <row r="97" spans="1:31">
      <c r="A97" s="2" t="s">
        <v>258</v>
      </c>
      <c r="C97">
        <f>SQRT(C91)</f>
        <v>9.1039390925027615</v>
      </c>
    </row>
    <row r="98" spans="1:31">
      <c r="A98" s="2" t="s">
        <v>259</v>
      </c>
      <c r="C98">
        <f>C97/1000</f>
        <v>9.1039390925027608E-3</v>
      </c>
    </row>
    <row r="99" spans="1:31" ht="18">
      <c r="A99" s="3" t="s">
        <v>260</v>
      </c>
      <c r="B99" s="6">
        <f>(2*$C40*(B32)^2*B36*B46)/(9*$C42*$C44*($C98)^3)</f>
        <v>1.8012003342989548E-3</v>
      </c>
      <c r="C99" s="6">
        <f t="shared" ref="C99:AE99" si="16">(2*$C40*(C32)^2*C36*C46)/(9*$C42*$C44*($C98)^3)</f>
        <v>6.6844312875003328E-3</v>
      </c>
      <c r="D99" s="6">
        <f t="shared" si="16"/>
        <v>1.4649692859604138E-2</v>
      </c>
      <c r="E99" s="6">
        <f t="shared" si="16"/>
        <v>2.5696985050610365E-2</v>
      </c>
      <c r="F99" s="6">
        <f t="shared" si="16"/>
        <v>3.9826307860519029E-2</v>
      </c>
      <c r="G99" s="6">
        <f t="shared" si="16"/>
        <v>5.7037661289330105E-2</v>
      </c>
      <c r="H99" s="6">
        <f t="shared" si="16"/>
        <v>7.7331045337043575E-2</v>
      </c>
      <c r="I99" s="6">
        <f t="shared" si="16"/>
        <v>0.1007064600036595</v>
      </c>
      <c r="J99" s="6">
        <f t="shared" si="16"/>
        <v>0.12716390528917784</v>
      </c>
      <c r="K99" s="6">
        <f t="shared" si="16"/>
        <v>0.15670338119359864</v>
      </c>
      <c r="L99" s="6">
        <f t="shared" si="16"/>
        <v>0.18932488771692182</v>
      </c>
      <c r="M99" s="6">
        <f t="shared" si="16"/>
        <v>0.22502842485914748</v>
      </c>
      <c r="N99" s="6">
        <f t="shared" si="16"/>
        <v>0.26381399262027544</v>
      </c>
      <c r="O99" s="6">
        <f t="shared" si="16"/>
        <v>0.30568159100030595</v>
      </c>
      <c r="P99" s="6">
        <f t="shared" si="16"/>
        <v>0.35063121999923874</v>
      </c>
      <c r="Q99" s="6">
        <f t="shared" si="16"/>
        <v>0.39866287961707414</v>
      </c>
      <c r="R99" s="6">
        <f t="shared" si="16"/>
        <v>0.44977656985381187</v>
      </c>
      <c r="S99" s="6">
        <f t="shared" si="16"/>
        <v>0.50397229070945204</v>
      </c>
      <c r="T99" s="6">
        <f t="shared" si="16"/>
        <v>0.56125004218399477</v>
      </c>
      <c r="U99" s="6">
        <f t="shared" si="16"/>
        <v>0.62160982427743983</v>
      </c>
      <c r="V99" s="6">
        <f t="shared" si="16"/>
        <v>0.6850516369897871</v>
      </c>
      <c r="W99" s="6">
        <f t="shared" si="16"/>
        <v>0.75157548032103694</v>
      </c>
      <c r="X99" s="6">
        <f t="shared" si="16"/>
        <v>0.82118135427118921</v>
      </c>
      <c r="Y99" s="6">
        <f t="shared" si="16"/>
        <v>0.89386925884024404</v>
      </c>
      <c r="Z99" s="6">
        <f t="shared" si="16"/>
        <v>0.96963919402820109</v>
      </c>
      <c r="AA99" s="6">
        <f t="shared" si="16"/>
        <v>1.0484911598350606</v>
      </c>
      <c r="AB99" s="6">
        <f t="shared" si="16"/>
        <v>1.1304251562608225</v>
      </c>
      <c r="AC99" s="6">
        <f t="shared" si="16"/>
        <v>1.215441183305487</v>
      </c>
      <c r="AD99" s="6">
        <f t="shared" si="16"/>
        <v>1.3035392409690536</v>
      </c>
      <c r="AE99" s="6">
        <f t="shared" si="16"/>
        <v>1.394719329251523</v>
      </c>
    </row>
    <row r="100" spans="1:31" ht="18">
      <c r="A100" s="2" t="s">
        <v>130</v>
      </c>
      <c r="B100" s="6">
        <f t="shared" ref="B100:AE100" si="17">$C43*B32*$B39/$C42</f>
        <v>0.12875149378301651</v>
      </c>
      <c r="C100" s="6">
        <f t="shared" si="17"/>
        <v>0.25750298756603301</v>
      </c>
      <c r="D100" s="6">
        <f t="shared" si="17"/>
        <v>0.38625448134904949</v>
      </c>
      <c r="E100" s="6">
        <f t="shared" si="17"/>
        <v>0.51500597513206603</v>
      </c>
      <c r="F100" s="6">
        <f t="shared" si="17"/>
        <v>0.64375746891508256</v>
      </c>
      <c r="G100" s="6">
        <f t="shared" si="17"/>
        <v>0.77250896269809899</v>
      </c>
      <c r="H100" s="6">
        <f t="shared" si="17"/>
        <v>0.90126045648111563</v>
      </c>
      <c r="I100" s="6">
        <f t="shared" si="17"/>
        <v>1.0300119502641321</v>
      </c>
      <c r="J100" s="6">
        <f t="shared" si="17"/>
        <v>1.1587634440471486</v>
      </c>
      <c r="K100" s="6">
        <f t="shared" si="17"/>
        <v>1.2875149378301651</v>
      </c>
      <c r="L100" s="6">
        <f t="shared" si="17"/>
        <v>1.4162664316131814</v>
      </c>
      <c r="M100" s="6">
        <f t="shared" si="17"/>
        <v>1.545017925396198</v>
      </c>
      <c r="N100" s="6">
        <f t="shared" si="17"/>
        <v>1.6737694191792145</v>
      </c>
      <c r="O100" s="6">
        <f t="shared" si="17"/>
        <v>1.8025209129622313</v>
      </c>
      <c r="P100" s="6">
        <f t="shared" si="17"/>
        <v>1.9312724067452476</v>
      </c>
      <c r="Q100" s="6">
        <f t="shared" si="17"/>
        <v>2.0600239005282641</v>
      </c>
      <c r="R100" s="6">
        <f t="shared" si="17"/>
        <v>2.1887753943112802</v>
      </c>
      <c r="S100" s="6">
        <f t="shared" si="17"/>
        <v>2.3175268880942972</v>
      </c>
      <c r="T100" s="6">
        <f t="shared" si="17"/>
        <v>2.4462783818773133</v>
      </c>
      <c r="U100" s="6">
        <f t="shared" si="17"/>
        <v>2.5750298756603303</v>
      </c>
      <c r="V100" s="6">
        <f t="shared" si="17"/>
        <v>2.7037813694433463</v>
      </c>
      <c r="W100" s="6">
        <f t="shared" si="17"/>
        <v>2.8325328632263629</v>
      </c>
      <c r="X100" s="6">
        <f t="shared" si="17"/>
        <v>2.9612843570093794</v>
      </c>
      <c r="Y100" s="6">
        <f t="shared" si="17"/>
        <v>3.090035850792396</v>
      </c>
      <c r="Z100" s="6">
        <f t="shared" si="17"/>
        <v>3.2187873445754129</v>
      </c>
      <c r="AA100" s="6">
        <f t="shared" si="17"/>
        <v>3.347538838358429</v>
      </c>
      <c r="AB100" s="6">
        <f t="shared" si="17"/>
        <v>3.4762903321414451</v>
      </c>
      <c r="AC100" s="6">
        <f t="shared" si="17"/>
        <v>3.6050418259244625</v>
      </c>
      <c r="AD100" s="6">
        <f t="shared" si="17"/>
        <v>3.7337933197074782</v>
      </c>
      <c r="AE100" s="6">
        <f t="shared" si="17"/>
        <v>3.8625448134904952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B92C-7691-4A39-90CE-8F9D3D77A16D}">
  <dimension ref="A1:AE100"/>
  <sheetViews>
    <sheetView topLeftCell="D25" workbookViewId="0">
      <selection activeCell="A97" sqref="A97:A99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141</v>
      </c>
      <c r="C1" s="4"/>
      <c r="D1" s="4"/>
      <c r="E1" s="4"/>
    </row>
    <row r="2" spans="1:31">
      <c r="B2" s="4" t="s">
        <v>101</v>
      </c>
      <c r="C2" s="4"/>
      <c r="D2" s="4"/>
      <c r="E2" s="4"/>
    </row>
    <row r="3" spans="1:31">
      <c r="B3" s="4" t="s">
        <v>105</v>
      </c>
      <c r="C3" s="4"/>
      <c r="D3" s="4"/>
      <c r="E3" s="4"/>
    </row>
    <row r="4" spans="1:31">
      <c r="B4" s="4"/>
      <c r="C4" s="4"/>
      <c r="D4" s="4"/>
      <c r="E4" s="4"/>
    </row>
    <row r="5" spans="1:31">
      <c r="B5" s="4" t="s">
        <v>137</v>
      </c>
      <c r="C5" s="4"/>
      <c r="D5" s="4"/>
      <c r="E5" s="4"/>
    </row>
    <row r="6" spans="1:31">
      <c r="B6" s="4" t="s">
        <v>134</v>
      </c>
      <c r="C6" s="4"/>
      <c r="D6" s="4"/>
      <c r="E6" s="4"/>
    </row>
    <row r="7" spans="1:31">
      <c r="B7" s="4" t="s">
        <v>133</v>
      </c>
      <c r="C7" s="4"/>
      <c r="D7" s="4"/>
      <c r="E7" s="4"/>
    </row>
    <row r="8" spans="1:31">
      <c r="B8" s="4" t="s">
        <v>135</v>
      </c>
      <c r="C8" s="4"/>
      <c r="D8" s="4"/>
      <c r="E8" s="4"/>
    </row>
    <row r="11" spans="1:31">
      <c r="A11" s="4" t="s">
        <v>0</v>
      </c>
      <c r="B11" s="1">
        <v>7.9594790000000002E-3</v>
      </c>
      <c r="C11" s="1">
        <v>1.6846429999999999E-2</v>
      </c>
      <c r="D11" s="1">
        <v>7.4887159999999994E-2</v>
      </c>
      <c r="E11" s="1">
        <v>0.22414149999999999</v>
      </c>
      <c r="F11" s="1">
        <v>0.348248</v>
      </c>
      <c r="G11" s="1">
        <v>0.43312820000000002</v>
      </c>
      <c r="H11" s="1">
        <v>0.38788129999999998</v>
      </c>
      <c r="I11" s="1">
        <v>0.28936830000000002</v>
      </c>
      <c r="J11" s="1">
        <v>0.14716170000000001</v>
      </c>
      <c r="K11" s="1">
        <v>6.7310659999999994E-2</v>
      </c>
      <c r="L11" s="1">
        <v>2.7692310000000001E-2</v>
      </c>
      <c r="M11" s="1">
        <v>1.6142299999999998E-2</v>
      </c>
      <c r="N11" s="1">
        <v>8.9755489999999993E-3</v>
      </c>
      <c r="O11" s="1">
        <v>4.3545880000000004E-3</v>
      </c>
      <c r="P11" s="1">
        <v>1.7734199999999999E-3</v>
      </c>
      <c r="Q11" s="1">
        <v>5.254309E-4</v>
      </c>
      <c r="R11" s="1">
        <v>1.059659E-4</v>
      </c>
      <c r="S11" s="1">
        <v>1.0711229999999999E-4</v>
      </c>
      <c r="T11" s="1">
        <v>1.08272E-4</v>
      </c>
      <c r="U11" s="1">
        <v>1.094331E-4</v>
      </c>
      <c r="V11" s="1">
        <v>0</v>
      </c>
      <c r="W11" s="1">
        <v>1.115449E-4</v>
      </c>
      <c r="X11" s="1">
        <v>0</v>
      </c>
      <c r="Y11" s="1">
        <v>0</v>
      </c>
      <c r="Z11" s="1">
        <v>0</v>
      </c>
      <c r="AA11" s="1">
        <v>1.163196E-4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4" t="s">
        <v>1</v>
      </c>
      <c r="B12" s="1">
        <v>6.8224109999999996E-3</v>
      </c>
      <c r="C12" s="1">
        <v>1.201849E-2</v>
      </c>
      <c r="D12" s="1">
        <v>7.2527700000000001E-2</v>
      </c>
      <c r="E12" s="1">
        <v>0.14523710000000001</v>
      </c>
      <c r="F12" s="1">
        <v>0.1435285</v>
      </c>
      <c r="G12" s="1">
        <v>0.110359</v>
      </c>
      <c r="H12" s="1">
        <v>1.968261E-2</v>
      </c>
      <c r="I12" s="1">
        <v>4.4170520000000003E-3</v>
      </c>
      <c r="J12" s="1">
        <v>1.028383E-4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1.7572880000000001E-3</v>
      </c>
      <c r="C13" s="1">
        <v>3.9034410000000001E-3</v>
      </c>
      <c r="D13" s="1">
        <v>6.6680339999999998E-3</v>
      </c>
      <c r="E13" s="1">
        <v>1.7886349999999999E-2</v>
      </c>
      <c r="F13" s="1">
        <v>1.3688830000000001E-2</v>
      </c>
      <c r="G13" s="1">
        <v>1.692308E-2</v>
      </c>
      <c r="H13" s="1">
        <v>2.8854079999999999E-3</v>
      </c>
      <c r="I13" s="1">
        <v>1.027221E-4</v>
      </c>
      <c r="J13" s="1">
        <v>1.028383E-4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1.0336989999999999E-3</v>
      </c>
      <c r="C14" s="1">
        <v>2.4653309999999999E-3</v>
      </c>
      <c r="D14" s="1">
        <v>4.4111610000000002E-3</v>
      </c>
      <c r="E14" s="1">
        <v>1.4717910000000001E-2</v>
      </c>
      <c r="F14" s="1">
        <v>1.8898760000000001E-2</v>
      </c>
      <c r="G14" s="1">
        <v>1.6615379999999999E-2</v>
      </c>
      <c r="H14" s="1">
        <v>1.5148389999999999E-2</v>
      </c>
      <c r="I14" s="1">
        <v>2.0544429999999999E-4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6.4089309999999997E-3</v>
      </c>
      <c r="C16" s="1">
        <v>9.5531590000000003E-3</v>
      </c>
      <c r="D16" s="1">
        <v>3.6828069999999997E-2</v>
      </c>
      <c r="E16" s="1">
        <v>0.1109975</v>
      </c>
      <c r="F16" s="1">
        <v>0.1828583</v>
      </c>
      <c r="G16" s="1">
        <v>0.32728210000000002</v>
      </c>
      <c r="H16" s="1">
        <v>0.53647979999999995</v>
      </c>
      <c r="I16" s="1">
        <v>0.70467389999999996</v>
      </c>
      <c r="J16" s="1">
        <v>0.8525298</v>
      </c>
      <c r="K16" s="1">
        <v>0.93268930000000005</v>
      </c>
      <c r="L16" s="1">
        <v>0.9723077</v>
      </c>
      <c r="M16" s="1">
        <v>0.98385769999999995</v>
      </c>
      <c r="N16" s="1">
        <v>0.99102449999999997</v>
      </c>
      <c r="O16" s="1">
        <v>0.99564540000000001</v>
      </c>
      <c r="P16" s="1">
        <v>0.99822659999999996</v>
      </c>
      <c r="Q16" s="1">
        <v>0.99947459999999999</v>
      </c>
      <c r="R16" s="1">
        <v>0.99989399999999995</v>
      </c>
      <c r="S16" s="1">
        <v>0.99989289999999997</v>
      </c>
      <c r="T16" s="1">
        <v>0.99989170000000005</v>
      </c>
      <c r="U16" s="1">
        <v>0.99989059999999996</v>
      </c>
      <c r="V16" s="1">
        <v>1</v>
      </c>
      <c r="W16" s="1">
        <v>0.99988849999999996</v>
      </c>
      <c r="X16" s="1">
        <v>1</v>
      </c>
      <c r="Y16" s="1">
        <v>1</v>
      </c>
      <c r="Z16" s="1">
        <v>1</v>
      </c>
      <c r="AA16" s="1">
        <v>0.99988370000000004</v>
      </c>
      <c r="AB16" s="1">
        <v>1</v>
      </c>
      <c r="AC16" s="1">
        <v>1</v>
      </c>
      <c r="AD16" s="1">
        <v>1</v>
      </c>
      <c r="AE16" s="1">
        <v>1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2.3981807999999997E-2</v>
      </c>
      <c r="C18" s="1">
        <f t="shared" ref="C18:AE18" si="0">SUM(C11:C17)</f>
        <v>4.4786850999999996E-2</v>
      </c>
      <c r="D18" s="1">
        <f t="shared" si="0"/>
        <v>0.19532212499999996</v>
      </c>
      <c r="E18" s="1">
        <f t="shared" si="0"/>
        <v>0.51298036000000002</v>
      </c>
      <c r="F18" s="1">
        <f t="shared" si="0"/>
        <v>0.70722239000000009</v>
      </c>
      <c r="G18" s="1">
        <f t="shared" si="0"/>
        <v>0.90430776000000002</v>
      </c>
      <c r="H18" s="1">
        <f t="shared" si="0"/>
        <v>0.96207750799999991</v>
      </c>
      <c r="I18" s="1">
        <f t="shared" si="0"/>
        <v>0.99876741839999994</v>
      </c>
      <c r="J18" s="1">
        <f t="shared" si="0"/>
        <v>0.99989717659999999</v>
      </c>
      <c r="K18" s="1">
        <f t="shared" si="0"/>
        <v>0.99999996000000002</v>
      </c>
      <c r="L18" s="1">
        <f t="shared" si="0"/>
        <v>1.0000000099999999</v>
      </c>
      <c r="M18" s="1">
        <f t="shared" si="0"/>
        <v>1</v>
      </c>
      <c r="N18" s="1">
        <f t="shared" si="0"/>
        <v>1.0000000490000001</v>
      </c>
      <c r="O18" s="1">
        <f t="shared" si="0"/>
        <v>0.99999998800000001</v>
      </c>
      <c r="P18" s="1">
        <f t="shared" si="0"/>
        <v>1.0000000199999999</v>
      </c>
      <c r="Q18" s="1">
        <f t="shared" si="0"/>
        <v>1.0000000308999999</v>
      </c>
      <c r="R18" s="1">
        <f t="shared" si="0"/>
        <v>0.99999996589999995</v>
      </c>
      <c r="S18" s="1">
        <f t="shared" si="0"/>
        <v>1.0000000122999999</v>
      </c>
      <c r="T18" s="1">
        <f t="shared" si="0"/>
        <v>0.99999997200000001</v>
      </c>
      <c r="U18" s="1">
        <f t="shared" si="0"/>
        <v>1.0000000330999999</v>
      </c>
      <c r="V18" s="1">
        <f t="shared" si="0"/>
        <v>1</v>
      </c>
      <c r="W18" s="1">
        <f t="shared" si="0"/>
        <v>1.0000000448999999</v>
      </c>
      <c r="X18" s="1">
        <f t="shared" si="0"/>
        <v>1</v>
      </c>
      <c r="Y18" s="1">
        <f t="shared" si="0"/>
        <v>1</v>
      </c>
      <c r="Z18" s="1">
        <f t="shared" si="0"/>
        <v>1</v>
      </c>
      <c r="AA18" s="1">
        <f t="shared" si="0"/>
        <v>1.0000000196000001</v>
      </c>
      <c r="AB18" s="1">
        <f t="shared" si="0"/>
        <v>1</v>
      </c>
      <c r="AC18" s="1">
        <f t="shared" si="0"/>
        <v>1</v>
      </c>
      <c r="AD18" s="1">
        <f t="shared" si="0"/>
        <v>1</v>
      </c>
      <c r="AE18" s="1">
        <f t="shared" si="0"/>
        <v>1</v>
      </c>
    </row>
    <row r="19" spans="1:31">
      <c r="A19" s="3" t="s">
        <v>17</v>
      </c>
      <c r="B19" s="1">
        <f>SUM(B12:B13)</f>
        <v>8.5796989999999997E-3</v>
      </c>
      <c r="C19" s="1">
        <f t="shared" ref="C19:AE19" si="1">SUM(C12:C13)</f>
        <v>1.5921931E-2</v>
      </c>
      <c r="D19" s="1">
        <f t="shared" si="1"/>
        <v>7.9195734000000004E-2</v>
      </c>
      <c r="E19" s="1">
        <f t="shared" si="1"/>
        <v>0.16312345</v>
      </c>
      <c r="F19" s="1">
        <f t="shared" si="1"/>
        <v>0.15721733000000002</v>
      </c>
      <c r="G19" s="1">
        <f t="shared" si="1"/>
        <v>0.12728207999999999</v>
      </c>
      <c r="H19" s="1">
        <f t="shared" si="1"/>
        <v>2.2568017999999999E-2</v>
      </c>
      <c r="I19" s="1">
        <f t="shared" si="1"/>
        <v>4.5197741000000003E-3</v>
      </c>
      <c r="J19" s="1">
        <f t="shared" si="1"/>
        <v>2.056766E-4</v>
      </c>
      <c r="K19" s="1">
        <f t="shared" si="1"/>
        <v>0</v>
      </c>
      <c r="L19" s="1">
        <f t="shared" si="1"/>
        <v>0</v>
      </c>
      <c r="M19" s="1">
        <f t="shared" si="1"/>
        <v>0</v>
      </c>
      <c r="N19" s="1">
        <f t="shared" si="1"/>
        <v>0</v>
      </c>
      <c r="O19" s="1">
        <f t="shared" si="1"/>
        <v>0</v>
      </c>
      <c r="P19" s="1">
        <f t="shared" si="1"/>
        <v>0</v>
      </c>
      <c r="Q19" s="1">
        <f t="shared" si="1"/>
        <v>0</v>
      </c>
      <c r="R19" s="1">
        <f t="shared" si="1"/>
        <v>0</v>
      </c>
      <c r="S19" s="1">
        <f t="shared" si="1"/>
        <v>0</v>
      </c>
      <c r="T19" s="1">
        <f t="shared" si="1"/>
        <v>0</v>
      </c>
      <c r="U19" s="1">
        <f t="shared" si="1"/>
        <v>0</v>
      </c>
      <c r="V19" s="1">
        <f t="shared" si="1"/>
        <v>0</v>
      </c>
      <c r="W19" s="1">
        <f t="shared" si="1"/>
        <v>0</v>
      </c>
      <c r="X19" s="1">
        <f t="shared" si="1"/>
        <v>0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>
        <f>B18-(B17+B15)</f>
        <v>2.3981807999999997E-2</v>
      </c>
      <c r="C24" s="1">
        <f t="shared" ref="C24:AE24" si="2">C18-(C17+C15)</f>
        <v>4.4786850999999996E-2</v>
      </c>
      <c r="D24" s="1">
        <f t="shared" si="2"/>
        <v>0.19532212499999996</v>
      </c>
      <c r="E24" s="1">
        <f t="shared" si="2"/>
        <v>0.51298036000000002</v>
      </c>
      <c r="F24" s="1">
        <f t="shared" si="2"/>
        <v>0.70722239000000009</v>
      </c>
      <c r="G24" s="1">
        <f t="shared" si="2"/>
        <v>0.90430776000000002</v>
      </c>
      <c r="H24" s="1">
        <f t="shared" si="2"/>
        <v>0.96207750799999991</v>
      </c>
      <c r="I24" s="1">
        <f t="shared" si="2"/>
        <v>0.99876741839999994</v>
      </c>
      <c r="J24" s="1">
        <f t="shared" si="2"/>
        <v>0.99989717659999999</v>
      </c>
      <c r="K24" s="1">
        <f t="shared" si="2"/>
        <v>0.99999996000000002</v>
      </c>
      <c r="L24" s="1">
        <f t="shared" si="2"/>
        <v>1.0000000099999999</v>
      </c>
      <c r="M24" s="1">
        <f t="shared" si="2"/>
        <v>1</v>
      </c>
      <c r="N24" s="1">
        <f t="shared" si="2"/>
        <v>1.0000000490000001</v>
      </c>
      <c r="O24" s="1">
        <f t="shared" si="2"/>
        <v>0.99999998800000001</v>
      </c>
      <c r="P24" s="1">
        <f t="shared" si="2"/>
        <v>1.0000000199999999</v>
      </c>
      <c r="Q24" s="1">
        <f t="shared" si="2"/>
        <v>1.0000000308999999</v>
      </c>
      <c r="R24" s="1">
        <f t="shared" si="2"/>
        <v>0.99999996589999995</v>
      </c>
      <c r="S24" s="1">
        <f t="shared" si="2"/>
        <v>1.0000000122999999</v>
      </c>
      <c r="T24" s="1">
        <f t="shared" si="2"/>
        <v>0.99999997200000001</v>
      </c>
      <c r="U24" s="1">
        <f t="shared" si="2"/>
        <v>1.0000000330999999</v>
      </c>
      <c r="V24" s="1">
        <f t="shared" si="2"/>
        <v>1</v>
      </c>
      <c r="W24" s="1">
        <f t="shared" si="2"/>
        <v>1.0000000448999999</v>
      </c>
      <c r="X24" s="1">
        <f t="shared" si="2"/>
        <v>1</v>
      </c>
      <c r="Y24" s="1">
        <f t="shared" si="2"/>
        <v>1</v>
      </c>
      <c r="Z24" s="1">
        <f t="shared" si="2"/>
        <v>1</v>
      </c>
      <c r="AA24" s="1">
        <f t="shared" si="2"/>
        <v>1.0000000196000001</v>
      </c>
      <c r="AB24" s="1">
        <f t="shared" si="2"/>
        <v>1</v>
      </c>
      <c r="AC24" s="1">
        <f t="shared" si="2"/>
        <v>1</v>
      </c>
      <c r="AD24" s="1">
        <f t="shared" si="2"/>
        <v>1</v>
      </c>
      <c r="AE24" s="1">
        <f t="shared" si="2"/>
        <v>1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3">C26*1000/60</f>
        <v>750</v>
      </c>
      <c r="D27" s="7">
        <f t="shared" si="3"/>
        <v>750</v>
      </c>
      <c r="E27" s="7">
        <f t="shared" si="3"/>
        <v>750</v>
      </c>
      <c r="F27" s="7">
        <f t="shared" si="3"/>
        <v>750</v>
      </c>
      <c r="G27" s="7">
        <f t="shared" si="3"/>
        <v>750</v>
      </c>
      <c r="H27" s="7">
        <f t="shared" si="3"/>
        <v>750</v>
      </c>
      <c r="I27" s="7">
        <f t="shared" si="3"/>
        <v>750</v>
      </c>
      <c r="J27" s="7">
        <f t="shared" si="3"/>
        <v>750</v>
      </c>
      <c r="K27" s="7">
        <f t="shared" si="3"/>
        <v>750</v>
      </c>
      <c r="L27" s="7">
        <f t="shared" si="3"/>
        <v>750</v>
      </c>
      <c r="M27" s="7">
        <f t="shared" si="3"/>
        <v>750</v>
      </c>
      <c r="N27" s="7">
        <f t="shared" si="3"/>
        <v>750</v>
      </c>
      <c r="O27" s="7">
        <f t="shared" si="3"/>
        <v>750</v>
      </c>
      <c r="P27" s="7">
        <f t="shared" si="3"/>
        <v>750</v>
      </c>
      <c r="Q27" s="7">
        <f t="shared" si="3"/>
        <v>750</v>
      </c>
      <c r="R27" s="7">
        <f t="shared" si="3"/>
        <v>750</v>
      </c>
      <c r="S27" s="7">
        <f t="shared" si="3"/>
        <v>750</v>
      </c>
      <c r="T27" s="7">
        <f t="shared" si="3"/>
        <v>750</v>
      </c>
      <c r="U27" s="7">
        <f t="shared" si="3"/>
        <v>750</v>
      </c>
      <c r="V27" s="7">
        <f t="shared" si="3"/>
        <v>750</v>
      </c>
      <c r="W27" s="7">
        <f t="shared" si="3"/>
        <v>750</v>
      </c>
      <c r="X27" s="7">
        <f t="shared" si="3"/>
        <v>750</v>
      </c>
      <c r="Y27" s="7">
        <f t="shared" si="3"/>
        <v>750</v>
      </c>
      <c r="Z27" s="7">
        <f t="shared" si="3"/>
        <v>750</v>
      </c>
      <c r="AA27" s="7">
        <f t="shared" si="3"/>
        <v>750</v>
      </c>
      <c r="AB27" s="7">
        <f t="shared" si="3"/>
        <v>750</v>
      </c>
      <c r="AC27" s="7">
        <f t="shared" si="3"/>
        <v>750</v>
      </c>
      <c r="AD27" s="7">
        <f t="shared" si="3"/>
        <v>750</v>
      </c>
      <c r="AE27" s="7">
        <f t="shared" si="3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4">$C40*C25^2*C27</f>
        <v>3000000</v>
      </c>
      <c r="D28" s="7">
        <f t="shared" si="4"/>
        <v>6750000</v>
      </c>
      <c r="E28" s="7">
        <f t="shared" si="4"/>
        <v>12000000</v>
      </c>
      <c r="F28" s="7">
        <f t="shared" si="4"/>
        <v>18750000</v>
      </c>
      <c r="G28" s="7">
        <f t="shared" si="4"/>
        <v>27000000</v>
      </c>
      <c r="H28" s="7">
        <f t="shared" si="4"/>
        <v>36750000</v>
      </c>
      <c r="I28" s="7">
        <f t="shared" si="4"/>
        <v>48000000</v>
      </c>
      <c r="J28" s="7">
        <f t="shared" si="4"/>
        <v>60750000</v>
      </c>
      <c r="K28" s="7">
        <f t="shared" si="4"/>
        <v>75000000</v>
      </c>
      <c r="L28" s="7">
        <f>$C40*L25^2*L27</f>
        <v>90750000</v>
      </c>
      <c r="M28" s="7">
        <f t="shared" ref="M28:AE28" si="5">$C40*M25^2*M27</f>
        <v>108000000</v>
      </c>
      <c r="N28" s="7">
        <f t="shared" si="5"/>
        <v>126750000</v>
      </c>
      <c r="O28" s="7">
        <f t="shared" si="5"/>
        <v>147000000</v>
      </c>
      <c r="P28" s="7">
        <f t="shared" si="5"/>
        <v>168750000</v>
      </c>
      <c r="Q28" s="7">
        <f t="shared" si="5"/>
        <v>192000000</v>
      </c>
      <c r="R28" s="7">
        <f t="shared" si="5"/>
        <v>216750000</v>
      </c>
      <c r="S28" s="7">
        <f t="shared" si="5"/>
        <v>243000000</v>
      </c>
      <c r="T28" s="7">
        <f t="shared" si="5"/>
        <v>270750000</v>
      </c>
      <c r="U28" s="7">
        <f t="shared" si="5"/>
        <v>300000000</v>
      </c>
      <c r="V28" s="7">
        <f t="shared" si="5"/>
        <v>330750000</v>
      </c>
      <c r="W28" s="7">
        <f t="shared" si="5"/>
        <v>363000000</v>
      </c>
      <c r="X28" s="7">
        <f t="shared" si="5"/>
        <v>396750000</v>
      </c>
      <c r="Y28" s="7">
        <f t="shared" si="5"/>
        <v>432000000</v>
      </c>
      <c r="Z28" s="7">
        <f t="shared" si="5"/>
        <v>468750000</v>
      </c>
      <c r="AA28" s="7">
        <f t="shared" si="5"/>
        <v>507000000</v>
      </c>
      <c r="AB28" s="7">
        <f t="shared" si="5"/>
        <v>546750000</v>
      </c>
      <c r="AC28" s="7">
        <f t="shared" si="5"/>
        <v>588000000</v>
      </c>
      <c r="AD28" s="7">
        <f t="shared" si="5"/>
        <v>630750000</v>
      </c>
      <c r="AE28" s="7">
        <f t="shared" si="5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6">$C41*C25^2*C26</f>
        <v>180</v>
      </c>
      <c r="D29" s="7">
        <f t="shared" si="6"/>
        <v>405</v>
      </c>
      <c r="E29" s="7">
        <f t="shared" si="6"/>
        <v>720</v>
      </c>
      <c r="F29" s="7">
        <f t="shared" si="6"/>
        <v>1125</v>
      </c>
      <c r="G29" s="7">
        <f t="shared" si="6"/>
        <v>1620</v>
      </c>
      <c r="H29" s="7">
        <f t="shared" si="6"/>
        <v>2205</v>
      </c>
      <c r="I29" s="7">
        <f t="shared" si="6"/>
        <v>2880</v>
      </c>
      <c r="J29" s="7">
        <f t="shared" si="6"/>
        <v>3645</v>
      </c>
      <c r="K29" s="7">
        <f t="shared" si="6"/>
        <v>4500</v>
      </c>
      <c r="L29" s="7">
        <f t="shared" si="6"/>
        <v>5445</v>
      </c>
      <c r="M29" s="7">
        <f t="shared" si="6"/>
        <v>6480</v>
      </c>
      <c r="N29" s="7">
        <f t="shared" si="6"/>
        <v>7605</v>
      </c>
      <c r="O29" s="7">
        <f t="shared" si="6"/>
        <v>8820</v>
      </c>
      <c r="P29" s="7">
        <f t="shared" si="6"/>
        <v>10125</v>
      </c>
      <c r="Q29" s="7">
        <f t="shared" si="6"/>
        <v>11520</v>
      </c>
      <c r="R29" s="7">
        <f t="shared" si="6"/>
        <v>13005</v>
      </c>
      <c r="S29" s="7">
        <f t="shared" si="6"/>
        <v>14580</v>
      </c>
      <c r="T29" s="7">
        <f t="shared" si="6"/>
        <v>16245</v>
      </c>
      <c r="U29" s="7">
        <f t="shared" si="6"/>
        <v>18000</v>
      </c>
      <c r="V29" s="7">
        <f t="shared" si="6"/>
        <v>19845</v>
      </c>
      <c r="W29" s="7">
        <f t="shared" si="6"/>
        <v>21780</v>
      </c>
      <c r="X29" s="7">
        <f t="shared" si="6"/>
        <v>23805</v>
      </c>
      <c r="Y29" s="7">
        <f t="shared" si="6"/>
        <v>25920</v>
      </c>
      <c r="Z29" s="7">
        <f t="shared" si="6"/>
        <v>28125</v>
      </c>
      <c r="AA29" s="7">
        <f t="shared" si="6"/>
        <v>30420</v>
      </c>
      <c r="AB29" s="7">
        <f t="shared" si="6"/>
        <v>32805</v>
      </c>
      <c r="AC29" s="7">
        <f t="shared" si="6"/>
        <v>35280</v>
      </c>
      <c r="AD29" s="7">
        <f t="shared" si="6"/>
        <v>37845</v>
      </c>
      <c r="AE29" s="7">
        <f t="shared" si="6"/>
        <v>40500</v>
      </c>
    </row>
    <row r="30" spans="1:31">
      <c r="A30" s="7" t="s">
        <v>10</v>
      </c>
      <c r="B30" s="3">
        <f t="shared" ref="B30:AE30" si="7">$C40*B25^2*ABS($C57)</f>
        <v>332499.02780000004</v>
      </c>
      <c r="C30" s="3">
        <f t="shared" si="7"/>
        <v>1329996.1112000002</v>
      </c>
      <c r="D30" s="3">
        <f t="shared" si="7"/>
        <v>2992491.2502000001</v>
      </c>
      <c r="E30" s="3">
        <f t="shared" si="7"/>
        <v>5319984.4448000006</v>
      </c>
      <c r="F30" s="3">
        <f t="shared" si="7"/>
        <v>8312475.6950000003</v>
      </c>
      <c r="G30" s="3">
        <f t="shared" si="7"/>
        <v>11969965.000800001</v>
      </c>
      <c r="H30" s="3">
        <f t="shared" si="7"/>
        <v>16292452.362200001</v>
      </c>
      <c r="I30" s="3">
        <f t="shared" si="7"/>
        <v>21279937.779200003</v>
      </c>
      <c r="J30" s="3">
        <f t="shared" si="7"/>
        <v>26932421.251800001</v>
      </c>
      <c r="K30" s="3">
        <f t="shared" si="7"/>
        <v>33249902.780000001</v>
      </c>
      <c r="L30" s="3">
        <f t="shared" si="7"/>
        <v>40232382.363800004</v>
      </c>
      <c r="M30" s="3">
        <f t="shared" si="7"/>
        <v>47879860.003200002</v>
      </c>
      <c r="N30" s="3">
        <f t="shared" si="7"/>
        <v>56192335.698200002</v>
      </c>
      <c r="O30" s="3">
        <f t="shared" si="7"/>
        <v>65169809.448800005</v>
      </c>
      <c r="P30" s="3">
        <f t="shared" si="7"/>
        <v>74812281.25500001</v>
      </c>
      <c r="Q30" s="3">
        <f t="shared" si="7"/>
        <v>85119751.11680001</v>
      </c>
      <c r="R30" s="3">
        <f t="shared" si="7"/>
        <v>96092219.034200013</v>
      </c>
      <c r="S30" s="3">
        <f t="shared" si="7"/>
        <v>107729685.0072</v>
      </c>
      <c r="T30" s="3">
        <f t="shared" si="7"/>
        <v>120032149.03580001</v>
      </c>
      <c r="U30" s="3">
        <f t="shared" si="7"/>
        <v>132999611.12</v>
      </c>
      <c r="V30" s="3">
        <f t="shared" si="7"/>
        <v>146632071.25980002</v>
      </c>
      <c r="W30" s="3">
        <f t="shared" si="7"/>
        <v>160929529.45520002</v>
      </c>
      <c r="X30" s="3">
        <f t="shared" si="7"/>
        <v>175891985.7062</v>
      </c>
      <c r="Y30" s="3">
        <f t="shared" si="7"/>
        <v>191519440.01280001</v>
      </c>
      <c r="Z30" s="3">
        <f t="shared" si="7"/>
        <v>207811892.375</v>
      </c>
      <c r="AA30" s="3">
        <f t="shared" si="7"/>
        <v>224769342.79280001</v>
      </c>
      <c r="AB30" s="3">
        <f t="shared" si="7"/>
        <v>242391791.26620001</v>
      </c>
      <c r="AC30" s="3">
        <f t="shared" si="7"/>
        <v>260679237.79520002</v>
      </c>
      <c r="AD30" s="3">
        <f t="shared" si="7"/>
        <v>279631682.37980002</v>
      </c>
      <c r="AE30" s="3">
        <f t="shared" si="7"/>
        <v>299249125.02000004</v>
      </c>
    </row>
    <row r="31" spans="1:31">
      <c r="A31" s="7" t="s">
        <v>10</v>
      </c>
      <c r="B31" s="3">
        <f>$C40*B25^2*ABS($C59)</f>
        <v>323264.6678</v>
      </c>
      <c r="C31" s="3">
        <f t="shared" ref="C31:AE31" si="8">$C40*C25^2*ABS($C59)</f>
        <v>1293058.6712</v>
      </c>
      <c r="D31" s="3">
        <f t="shared" si="8"/>
        <v>2909382.0101999999</v>
      </c>
      <c r="E31" s="3">
        <f t="shared" si="8"/>
        <v>5172234.6847999999</v>
      </c>
      <c r="F31" s="3">
        <f t="shared" si="8"/>
        <v>8081616.6949999994</v>
      </c>
      <c r="G31" s="3">
        <f t="shared" si="8"/>
        <v>11637528.0408</v>
      </c>
      <c r="H31" s="3">
        <f t="shared" si="8"/>
        <v>15839968.722199999</v>
      </c>
      <c r="I31" s="3">
        <f t="shared" si="8"/>
        <v>20688938.7392</v>
      </c>
      <c r="J31" s="3">
        <f t="shared" si="8"/>
        <v>26184438.091800001</v>
      </c>
      <c r="K31" s="3">
        <f t="shared" si="8"/>
        <v>32326466.779999997</v>
      </c>
      <c r="L31" s="3">
        <f t="shared" si="8"/>
        <v>39115024.803800002</v>
      </c>
      <c r="M31" s="3">
        <f t="shared" si="8"/>
        <v>46550112.163199998</v>
      </c>
      <c r="N31" s="3">
        <f t="shared" si="8"/>
        <v>54631728.858199999</v>
      </c>
      <c r="O31" s="3">
        <f t="shared" si="8"/>
        <v>63359874.888799995</v>
      </c>
      <c r="P31" s="3">
        <f t="shared" si="8"/>
        <v>72734550.254999995</v>
      </c>
      <c r="Q31" s="3">
        <f t="shared" si="8"/>
        <v>82755754.956799999</v>
      </c>
      <c r="R31" s="3">
        <f t="shared" si="8"/>
        <v>93423488.994199991</v>
      </c>
      <c r="S31" s="3">
        <f t="shared" si="8"/>
        <v>104737752.3672</v>
      </c>
      <c r="T31" s="3">
        <f t="shared" si="8"/>
        <v>116698545.07579999</v>
      </c>
      <c r="U31" s="3">
        <f t="shared" si="8"/>
        <v>129305867.11999999</v>
      </c>
      <c r="V31" s="3">
        <f t="shared" si="8"/>
        <v>142559718.4998</v>
      </c>
      <c r="W31" s="3">
        <f t="shared" si="8"/>
        <v>156460099.21520001</v>
      </c>
      <c r="X31" s="3">
        <f t="shared" si="8"/>
        <v>171007009.26620001</v>
      </c>
      <c r="Y31" s="3">
        <f t="shared" si="8"/>
        <v>186200448.65279999</v>
      </c>
      <c r="Z31" s="3">
        <f t="shared" si="8"/>
        <v>202040417.375</v>
      </c>
      <c r="AA31" s="3">
        <f t="shared" si="8"/>
        <v>218526915.43279999</v>
      </c>
      <c r="AB31" s="3">
        <f t="shared" si="8"/>
        <v>235659942.82619998</v>
      </c>
      <c r="AC31" s="3">
        <f t="shared" si="8"/>
        <v>253439499.55519998</v>
      </c>
      <c r="AD31" s="3">
        <f t="shared" si="8"/>
        <v>271865585.61979997</v>
      </c>
      <c r="AE31" s="3">
        <f t="shared" si="8"/>
        <v>290938201.01999998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9">C25/1000000</f>
        <v>1.9999999999999999E-6</v>
      </c>
      <c r="D32" s="4">
        <f t="shared" si="9"/>
        <v>3.0000000000000001E-6</v>
      </c>
      <c r="E32" s="4">
        <f t="shared" si="9"/>
        <v>3.9999999999999998E-6</v>
      </c>
      <c r="F32" s="4">
        <f t="shared" si="9"/>
        <v>5.0000000000000004E-6</v>
      </c>
      <c r="G32" s="4">
        <f t="shared" si="9"/>
        <v>6.0000000000000002E-6</v>
      </c>
      <c r="H32" s="4">
        <f t="shared" si="9"/>
        <v>6.9999999999999999E-6</v>
      </c>
      <c r="I32" s="4">
        <f>I25/1000000</f>
        <v>7.9999999999999996E-6</v>
      </c>
      <c r="J32" s="4">
        <f t="shared" si="9"/>
        <v>9.0000000000000002E-6</v>
      </c>
      <c r="K32" s="4">
        <f t="shared" si="9"/>
        <v>1.0000000000000001E-5</v>
      </c>
      <c r="L32" s="4">
        <f t="shared" si="9"/>
        <v>1.1E-5</v>
      </c>
      <c r="M32" s="4">
        <f t="shared" si="9"/>
        <v>1.2E-5</v>
      </c>
      <c r="N32" s="4">
        <f t="shared" si="9"/>
        <v>1.2999999999999999E-5</v>
      </c>
      <c r="O32" s="4">
        <f t="shared" si="9"/>
        <v>1.4E-5</v>
      </c>
      <c r="P32" s="4">
        <f t="shared" si="9"/>
        <v>1.5E-5</v>
      </c>
      <c r="Q32" s="4">
        <f t="shared" si="9"/>
        <v>1.5999999999999999E-5</v>
      </c>
      <c r="R32" s="4">
        <f t="shared" si="9"/>
        <v>1.7E-5</v>
      </c>
      <c r="S32" s="4">
        <f t="shared" si="9"/>
        <v>1.8E-5</v>
      </c>
      <c r="T32" s="4">
        <f t="shared" si="9"/>
        <v>1.9000000000000001E-5</v>
      </c>
      <c r="U32" s="4">
        <f t="shared" si="9"/>
        <v>2.0000000000000002E-5</v>
      </c>
      <c r="V32" s="4">
        <f t="shared" si="9"/>
        <v>2.0999999999999999E-5</v>
      </c>
      <c r="W32" s="4">
        <f t="shared" si="9"/>
        <v>2.1999999999999999E-5</v>
      </c>
      <c r="X32" s="4">
        <f t="shared" si="9"/>
        <v>2.3E-5</v>
      </c>
      <c r="Y32" s="4">
        <f t="shared" si="9"/>
        <v>2.4000000000000001E-5</v>
      </c>
      <c r="Z32" s="4">
        <f t="shared" si="9"/>
        <v>2.5000000000000001E-5</v>
      </c>
      <c r="AA32" s="4">
        <f t="shared" si="9"/>
        <v>2.5999999999999998E-5</v>
      </c>
      <c r="AB32" s="4">
        <f t="shared" si="9"/>
        <v>2.6999999999999999E-5</v>
      </c>
      <c r="AC32" s="4">
        <f t="shared" si="9"/>
        <v>2.8E-5</v>
      </c>
      <c r="AD32" s="4">
        <f t="shared" si="9"/>
        <v>2.9E-5</v>
      </c>
      <c r="AE32" s="4">
        <f t="shared" si="9"/>
        <v>3.0000000000000001E-5</v>
      </c>
    </row>
    <row r="33" spans="1:31">
      <c r="A33" s="3" t="s">
        <v>12</v>
      </c>
      <c r="B33" s="4">
        <f>($C$40*$B$39*B32^2)*B46/(18*$C$42*$C$54)</f>
        <v>1.2405574719710367E-3</v>
      </c>
      <c r="C33" s="4">
        <f t="shared" ref="C33:AE33" si="10">($C$40*$B$39*C32^2)*C46/(18*$C$42*$C$54)</f>
        <v>4.6038305799077075E-3</v>
      </c>
      <c r="D33" s="4">
        <f t="shared" si="10"/>
        <v>1.0089819323810017E-2</v>
      </c>
      <c r="E33" s="4">
        <f t="shared" si="10"/>
        <v>1.769852370367796E-2</v>
      </c>
      <c r="F33" s="4">
        <f t="shared" si="10"/>
        <v>2.7429943719511542E-2</v>
      </c>
      <c r="G33" s="4">
        <f t="shared" si="10"/>
        <v>3.9284079371310753E-2</v>
      </c>
      <c r="H33" s="4">
        <f t="shared" si="10"/>
        <v>5.3260930659075591E-2</v>
      </c>
      <c r="I33" s="4">
        <f t="shared" si="10"/>
        <v>6.9360497582806074E-2</v>
      </c>
      <c r="J33" s="4">
        <f t="shared" si="10"/>
        <v>8.758278014250219E-2</v>
      </c>
      <c r="K33" s="4">
        <f t="shared" si="10"/>
        <v>0.10792777833816394</v>
      </c>
      <c r="L33" s="4">
        <f t="shared" si="10"/>
        <v>0.13039549216979135</v>
      </c>
      <c r="M33" s="4">
        <f t="shared" si="10"/>
        <v>0.15498592163738437</v>
      </c>
      <c r="N33" s="4">
        <f t="shared" si="10"/>
        <v>0.18169906674094302</v>
      </c>
      <c r="O33" s="4">
        <f t="shared" si="10"/>
        <v>0.21053492748046729</v>
      </c>
      <c r="P33" s="4">
        <f t="shared" si="10"/>
        <v>0.24149350385595722</v>
      </c>
      <c r="Q33" s="4">
        <f t="shared" si="10"/>
        <v>0.27457479586741279</v>
      </c>
      <c r="R33" s="4">
        <f t="shared" si="10"/>
        <v>0.30977880351483394</v>
      </c>
      <c r="S33" s="4">
        <f t="shared" si="10"/>
        <v>0.34710552679822082</v>
      </c>
      <c r="T33" s="4">
        <f t="shared" si="10"/>
        <v>0.38655496571757336</v>
      </c>
      <c r="U33" s="4">
        <f t="shared" si="10"/>
        <v>0.42812712027289157</v>
      </c>
      <c r="V33" s="4">
        <f t="shared" si="10"/>
        <v>0.47182199046417511</v>
      </c>
      <c r="W33" s="4">
        <f t="shared" si="10"/>
        <v>0.51763957629142443</v>
      </c>
      <c r="X33" s="4">
        <f t="shared" si="10"/>
        <v>0.56557987775463947</v>
      </c>
      <c r="Y33" s="4">
        <f t="shared" si="10"/>
        <v>0.61564289485382018</v>
      </c>
      <c r="Z33" s="4">
        <f t="shared" si="10"/>
        <v>0.66782862758896644</v>
      </c>
      <c r="AA33" s="4">
        <f t="shared" si="10"/>
        <v>0.72213707596007837</v>
      </c>
      <c r="AB33" s="4">
        <f t="shared" si="10"/>
        <v>0.77856823996715596</v>
      </c>
      <c r="AC33" s="4">
        <f t="shared" si="10"/>
        <v>0.83712211961019911</v>
      </c>
      <c r="AD33" s="4">
        <f t="shared" si="10"/>
        <v>0.89779871488920793</v>
      </c>
      <c r="AE33" s="4">
        <f t="shared" si="10"/>
        <v>0.9605980258041823</v>
      </c>
    </row>
    <row r="34" spans="1:31" ht="18">
      <c r="A34" s="3" t="s">
        <v>33</v>
      </c>
      <c r="B34" s="4">
        <f>(2*$C40*(B32)^2*B36*B46)/(9*$C42*$C44*($B35)^3)</f>
        <v>1.2399256627161493E-3</v>
      </c>
      <c r="C34" s="4">
        <f t="shared" ref="C34:AE34" si="11">(2*$C40*(C32)^2*C36*C46)/(9*$C42*$C44*($B35)^3)</f>
        <v>4.6014858737300109E-3</v>
      </c>
      <c r="D34" s="4">
        <f t="shared" si="11"/>
        <v>1.0084680633041588E-2</v>
      </c>
      <c r="E34" s="4">
        <f t="shared" si="11"/>
        <v>1.7689509940650876E-2</v>
      </c>
      <c r="F34" s="4">
        <f t="shared" si="11"/>
        <v>2.7415973796557882E-2</v>
      </c>
      <c r="G34" s="4">
        <f t="shared" si="11"/>
        <v>3.9264072200762598E-2</v>
      </c>
      <c r="H34" s="4">
        <f t="shared" si="11"/>
        <v>5.3233805153265014E-2</v>
      </c>
      <c r="I34" s="4">
        <f t="shared" si="11"/>
        <v>6.9325172654065154E-2</v>
      </c>
      <c r="J34" s="4">
        <f t="shared" si="11"/>
        <v>8.7538174703163024E-2</v>
      </c>
      <c r="K34" s="4">
        <f t="shared" si="11"/>
        <v>0.10787281130055858</v>
      </c>
      <c r="L34" s="4">
        <f t="shared" si="11"/>
        <v>0.13032908244625185</v>
      </c>
      <c r="M34" s="4">
        <f t="shared" si="11"/>
        <v>0.15490698814024287</v>
      </c>
      <c r="N34" s="4">
        <f t="shared" si="11"/>
        <v>0.18160652838253155</v>
      </c>
      <c r="O34" s="4">
        <f t="shared" si="11"/>
        <v>0.21042770317311796</v>
      </c>
      <c r="P34" s="4">
        <f t="shared" si="11"/>
        <v>0.24137051251200206</v>
      </c>
      <c r="Q34" s="4">
        <f t="shared" si="11"/>
        <v>0.27443495639918397</v>
      </c>
      <c r="R34" s="4">
        <f t="shared" si="11"/>
        <v>0.30962103483466347</v>
      </c>
      <c r="S34" s="4">
        <f t="shared" si="11"/>
        <v>0.34692874781844074</v>
      </c>
      <c r="T34" s="4">
        <f t="shared" si="11"/>
        <v>0.3863580953505158</v>
      </c>
      <c r="U34" s="4">
        <f t="shared" si="11"/>
        <v>0.42790907743088857</v>
      </c>
      <c r="V34" s="4">
        <f t="shared" si="11"/>
        <v>0.47158169405955885</v>
      </c>
      <c r="W34" s="4">
        <f t="shared" si="11"/>
        <v>0.51737594523652697</v>
      </c>
      <c r="X34" s="4">
        <f t="shared" si="11"/>
        <v>0.56529183096179281</v>
      </c>
      <c r="Y34" s="4">
        <f t="shared" si="11"/>
        <v>0.61532935123535637</v>
      </c>
      <c r="Z34" s="4">
        <f t="shared" si="11"/>
        <v>0.66748850605721766</v>
      </c>
      <c r="AA34" s="4">
        <f t="shared" si="11"/>
        <v>0.72176929542737667</v>
      </c>
      <c r="AB34" s="4">
        <f t="shared" si="11"/>
        <v>0.77817171934583329</v>
      </c>
      <c r="AC34" s="4">
        <f t="shared" si="11"/>
        <v>0.83669577781258764</v>
      </c>
      <c r="AD34" s="4">
        <f t="shared" si="11"/>
        <v>0.89734147082763982</v>
      </c>
      <c r="AE34" s="4">
        <f t="shared" si="11"/>
        <v>0.9601087983909895</v>
      </c>
    </row>
    <row r="35" spans="1:31">
      <c r="A35" s="7" t="s">
        <v>102</v>
      </c>
      <c r="B35" s="6">
        <f>C54</f>
        <v>1.3993664899308516E-2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2">C27/1000000</f>
        <v>7.5000000000000002E-4</v>
      </c>
      <c r="D36" s="4">
        <f t="shared" si="12"/>
        <v>7.5000000000000002E-4</v>
      </c>
      <c r="E36" s="4">
        <f t="shared" si="12"/>
        <v>7.5000000000000002E-4</v>
      </c>
      <c r="F36" s="4">
        <f t="shared" si="12"/>
        <v>7.5000000000000002E-4</v>
      </c>
      <c r="G36" s="4">
        <f t="shared" si="12"/>
        <v>7.5000000000000002E-4</v>
      </c>
      <c r="H36" s="4">
        <f t="shared" si="12"/>
        <v>7.5000000000000002E-4</v>
      </c>
      <c r="I36" s="4">
        <f t="shared" si="12"/>
        <v>7.5000000000000002E-4</v>
      </c>
      <c r="J36" s="4">
        <f t="shared" si="12"/>
        <v>7.5000000000000002E-4</v>
      </c>
      <c r="K36" s="4">
        <f t="shared" si="12"/>
        <v>7.5000000000000002E-4</v>
      </c>
      <c r="L36" s="4">
        <f t="shared" si="12"/>
        <v>7.5000000000000002E-4</v>
      </c>
      <c r="M36" s="4">
        <f t="shared" si="12"/>
        <v>7.5000000000000002E-4</v>
      </c>
      <c r="N36" s="4">
        <f t="shared" si="12"/>
        <v>7.5000000000000002E-4</v>
      </c>
      <c r="O36" s="4">
        <f t="shared" si="12"/>
        <v>7.5000000000000002E-4</v>
      </c>
      <c r="P36" s="4">
        <f t="shared" si="12"/>
        <v>7.5000000000000002E-4</v>
      </c>
      <c r="Q36" s="4">
        <f t="shared" si="12"/>
        <v>7.5000000000000002E-4</v>
      </c>
      <c r="R36" s="4">
        <f t="shared" si="12"/>
        <v>7.5000000000000002E-4</v>
      </c>
      <c r="S36" s="4">
        <f t="shared" si="12"/>
        <v>7.5000000000000002E-4</v>
      </c>
      <c r="T36" s="4">
        <f t="shared" si="12"/>
        <v>7.5000000000000002E-4</v>
      </c>
      <c r="U36" s="4">
        <f t="shared" si="12"/>
        <v>7.5000000000000002E-4</v>
      </c>
      <c r="V36" s="4">
        <f t="shared" si="12"/>
        <v>7.5000000000000002E-4</v>
      </c>
      <c r="W36" s="4">
        <f t="shared" si="12"/>
        <v>7.5000000000000002E-4</v>
      </c>
      <c r="X36" s="4">
        <f t="shared" si="12"/>
        <v>7.5000000000000002E-4</v>
      </c>
      <c r="Y36" s="4">
        <f t="shared" si="12"/>
        <v>7.5000000000000002E-4</v>
      </c>
      <c r="Z36" s="4">
        <f t="shared" si="12"/>
        <v>7.5000000000000002E-4</v>
      </c>
      <c r="AA36" s="4">
        <f t="shared" si="12"/>
        <v>7.5000000000000002E-4</v>
      </c>
      <c r="AB36" s="4">
        <f t="shared" si="12"/>
        <v>7.5000000000000002E-4</v>
      </c>
      <c r="AC36" s="4">
        <f t="shared" si="12"/>
        <v>7.5000000000000002E-4</v>
      </c>
      <c r="AD36" s="4">
        <f t="shared" si="12"/>
        <v>7.5000000000000002E-4</v>
      </c>
      <c r="AE36" s="4">
        <f t="shared" si="12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3">C26/60</f>
        <v>0.75</v>
      </c>
      <c r="D37" s="4">
        <f t="shared" si="13"/>
        <v>0.75</v>
      </c>
      <c r="E37" s="4">
        <f t="shared" si="13"/>
        <v>0.75</v>
      </c>
      <c r="F37" s="4">
        <f t="shared" si="13"/>
        <v>0.75</v>
      </c>
      <c r="G37" s="4">
        <f t="shared" si="13"/>
        <v>0.75</v>
      </c>
      <c r="H37" s="4">
        <f t="shared" si="13"/>
        <v>0.75</v>
      </c>
      <c r="I37" s="4">
        <f t="shared" si="13"/>
        <v>0.75</v>
      </c>
      <c r="J37" s="4">
        <f t="shared" si="13"/>
        <v>0.75</v>
      </c>
      <c r="K37" s="4">
        <f t="shared" si="13"/>
        <v>0.75</v>
      </c>
      <c r="L37" s="4">
        <f t="shared" si="13"/>
        <v>0.75</v>
      </c>
      <c r="M37" s="4">
        <f t="shared" si="13"/>
        <v>0.75</v>
      </c>
      <c r="N37" s="4">
        <f t="shared" si="13"/>
        <v>0.75</v>
      </c>
      <c r="O37" s="4">
        <f t="shared" si="13"/>
        <v>0.75</v>
      </c>
      <c r="P37" s="4">
        <f t="shared" si="13"/>
        <v>0.75</v>
      </c>
      <c r="Q37" s="4">
        <f t="shared" si="13"/>
        <v>0.75</v>
      </c>
      <c r="R37" s="4">
        <f t="shared" si="13"/>
        <v>0.75</v>
      </c>
      <c r="S37" s="4">
        <f t="shared" si="13"/>
        <v>0.75</v>
      </c>
      <c r="T37" s="4">
        <f t="shared" si="13"/>
        <v>0.75</v>
      </c>
      <c r="U37" s="4">
        <f t="shared" si="13"/>
        <v>0.75</v>
      </c>
      <c r="V37" s="4">
        <f t="shared" si="13"/>
        <v>0.75</v>
      </c>
      <c r="W37" s="4">
        <f t="shared" si="13"/>
        <v>0.75</v>
      </c>
      <c r="X37" s="4">
        <f t="shared" si="13"/>
        <v>0.75</v>
      </c>
      <c r="Y37" s="4">
        <f t="shared" si="13"/>
        <v>0.75</v>
      </c>
      <c r="Z37" s="4">
        <f t="shared" si="13"/>
        <v>0.75</v>
      </c>
      <c r="AA37" s="4">
        <f t="shared" si="13"/>
        <v>0.75</v>
      </c>
      <c r="AB37" s="4">
        <f t="shared" si="13"/>
        <v>0.75</v>
      </c>
      <c r="AC37" s="4">
        <f t="shared" si="13"/>
        <v>0.75</v>
      </c>
      <c r="AD37" s="4">
        <f t="shared" si="13"/>
        <v>0.75</v>
      </c>
      <c r="AE37" s="4">
        <f t="shared" si="13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4.8789758337625653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4">1+2.52*($C45/C25)</f>
        <v>1.0844199999999999</v>
      </c>
      <c r="D46" s="4">
        <f t="shared" si="14"/>
        <v>1.0562800000000001</v>
      </c>
      <c r="E46" s="4">
        <f t="shared" si="14"/>
        <v>1.0422100000000001</v>
      </c>
      <c r="F46" s="4">
        <f t="shared" si="14"/>
        <v>1.033768</v>
      </c>
      <c r="G46" s="4">
        <f t="shared" si="14"/>
        <v>1.0281400000000001</v>
      </c>
      <c r="H46" s="4">
        <f t="shared" si="14"/>
        <v>1.0241199999999999</v>
      </c>
      <c r="I46" s="4">
        <f t="shared" si="14"/>
        <v>1.0211049999999999</v>
      </c>
      <c r="J46" s="4">
        <f t="shared" si="14"/>
        <v>1.0187599999999999</v>
      </c>
      <c r="K46" s="4">
        <f t="shared" si="14"/>
        <v>1.0168839999999999</v>
      </c>
      <c r="L46" s="4">
        <f t="shared" si="14"/>
        <v>1.015349090909091</v>
      </c>
      <c r="M46" s="4">
        <f t="shared" si="14"/>
        <v>1.01407</v>
      </c>
      <c r="N46" s="4">
        <f t="shared" si="14"/>
        <v>1.0129876923076924</v>
      </c>
      <c r="O46" s="4">
        <f t="shared" si="14"/>
        <v>1.01206</v>
      </c>
      <c r="P46" s="4">
        <f t="shared" si="14"/>
        <v>1.0112559999999999</v>
      </c>
      <c r="Q46" s="4">
        <f t="shared" si="14"/>
        <v>1.0105525</v>
      </c>
      <c r="R46" s="4">
        <f t="shared" si="14"/>
        <v>1.0099317647058823</v>
      </c>
      <c r="S46" s="4">
        <f t="shared" si="14"/>
        <v>1.0093799999999999</v>
      </c>
      <c r="T46" s="4">
        <f t="shared" si="14"/>
        <v>1.0088863157894736</v>
      </c>
      <c r="U46" s="4">
        <f t="shared" si="14"/>
        <v>1.0084420000000001</v>
      </c>
      <c r="V46" s="4">
        <f t="shared" si="14"/>
        <v>1.00804</v>
      </c>
      <c r="W46" s="4">
        <f t="shared" si="14"/>
        <v>1.0076745454545455</v>
      </c>
      <c r="X46" s="4">
        <f t="shared" si="14"/>
        <v>1.0073408695652173</v>
      </c>
      <c r="Y46" s="4">
        <f t="shared" si="14"/>
        <v>1.0070349999999999</v>
      </c>
      <c r="Z46" s="4">
        <f t="shared" si="14"/>
        <v>1.0067535999999999</v>
      </c>
      <c r="AA46" s="4">
        <f t="shared" si="14"/>
        <v>1.0064938461538462</v>
      </c>
      <c r="AB46" s="4">
        <f t="shared" si="14"/>
        <v>1.0062533333333334</v>
      </c>
      <c r="AC46" s="4">
        <f t="shared" si="14"/>
        <v>1.00603</v>
      </c>
      <c r="AD46" s="4">
        <f t="shared" si="14"/>
        <v>1.0058220689655173</v>
      </c>
      <c r="AE46" s="4">
        <f t="shared" si="14"/>
        <v>1.005628</v>
      </c>
    </row>
    <row r="47" spans="1:31">
      <c r="A47" s="2" t="s">
        <v>41</v>
      </c>
      <c r="B47" s="4"/>
      <c r="C47" s="4">
        <v>189.85964999999999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18985.965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6.6420808000000001E-5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66420.808000000005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66.420808000000008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13.993664899308516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1.3993664899308516E-2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332.33296000000001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-0.16606779999999999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C55-C56</f>
        <v>332.49902780000002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323.09859999999998</v>
      </c>
    </row>
    <row r="59" spans="1:31" s="4" customFormat="1">
      <c r="A59" s="2" t="s">
        <v>50</v>
      </c>
      <c r="C59" s="4">
        <f>C56-C58</f>
        <v>-323.26466779999998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202.45202599999999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200.031418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188.208618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180.38621499999999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183.131226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186.16490200000001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197.64846800000001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238.30317700000001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274.242188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315.36920199999997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317.76037600000001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401.55859400000003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389.08785999999998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444.16906699999998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458.92427099999998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441.45093900000001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352.53381300000001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360.60232500000001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349.01544200000001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B80" s="4"/>
      <c r="C80" s="4">
        <v>149.95699300000001</v>
      </c>
    </row>
    <row r="81" spans="1:31">
      <c r="A81" s="2" t="s">
        <v>94</v>
      </c>
      <c r="B81" s="4"/>
      <c r="C81" s="4">
        <v>137.82660300000001</v>
      </c>
    </row>
    <row r="82" spans="1:31">
      <c r="A82" s="2" t="s">
        <v>95</v>
      </c>
      <c r="B82" s="4"/>
      <c r="C82" s="4">
        <v>128.41541599999999</v>
      </c>
    </row>
    <row r="83" spans="1:31">
      <c r="A83" s="2" t="s">
        <v>96</v>
      </c>
      <c r="B83" s="4"/>
      <c r="C83" s="4">
        <v>106.461887</v>
      </c>
    </row>
    <row r="84" spans="1:31">
      <c r="A84" s="2" t="s">
        <v>152</v>
      </c>
      <c r="B84" s="4"/>
      <c r="C84" s="4">
        <v>82.881707000000006</v>
      </c>
    </row>
    <row r="85" spans="1:31">
      <c r="A85" s="2" t="s">
        <v>153</v>
      </c>
      <c r="B85" s="4"/>
      <c r="C85" s="4">
        <v>102.587654</v>
      </c>
    </row>
    <row r="86" spans="1:31">
      <c r="A86" s="2" t="s">
        <v>154</v>
      </c>
      <c r="B86" s="4"/>
      <c r="C86" s="4">
        <v>114.578743</v>
      </c>
    </row>
    <row r="87" spans="1:31">
      <c r="A87" s="2" t="s">
        <v>214</v>
      </c>
      <c r="B87" s="4"/>
      <c r="C87" s="4">
        <v>134.609848</v>
      </c>
    </row>
    <row r="88" spans="1:31">
      <c r="A88" s="2" t="s">
        <v>215</v>
      </c>
      <c r="B88" s="4"/>
      <c r="C88" s="4">
        <v>102.800827</v>
      </c>
    </row>
    <row r="89" spans="1:31">
      <c r="A89" s="2" t="s">
        <v>100</v>
      </c>
      <c r="B89" s="4"/>
      <c r="C89" s="4">
        <f>AVERAGE(C61:C88)</f>
        <v>240.75570732142862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254</v>
      </c>
      <c r="C90">
        <f>C89/1000000</f>
        <v>2.4075570732142861E-4</v>
      </c>
    </row>
    <row r="91" spans="1:31">
      <c r="A91" s="2" t="s">
        <v>97</v>
      </c>
      <c r="B91" s="4"/>
      <c r="C91" s="4">
        <f>MIN(C61:C88)</f>
        <v>82.881707000000006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255</v>
      </c>
      <c r="C92">
        <f>C91/1000000</f>
        <v>8.2881707000000002E-5</v>
      </c>
    </row>
    <row r="93" spans="1:31" ht="18">
      <c r="A93" s="2" t="s">
        <v>98</v>
      </c>
      <c r="B93" s="4"/>
      <c r="C93" s="4">
        <f>4*$C43*B36/($C44*$C42*$C95)</f>
        <v>4060.1837524613302</v>
      </c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2" t="s">
        <v>256</v>
      </c>
      <c r="B94" s="4"/>
      <c r="C94" s="4">
        <f>SQRT(C89)</f>
        <v>15.516304563955575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257</v>
      </c>
      <c r="B95" s="4"/>
      <c r="C95" s="4">
        <f>C94/1000</f>
        <v>1.5516304563955575E-2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>
      <c r="A96" s="3" t="s">
        <v>33</v>
      </c>
      <c r="B96" s="4">
        <f t="shared" ref="B96:AE96" si="15">(2*$C40*(B32)^2*B36*B46)/(9*$C42*$C44*($C95)^3)</f>
        <v>9.0954705349265239E-4</v>
      </c>
      <c r="C96" s="4">
        <f t="shared" si="15"/>
        <v>3.3754184174001642E-3</v>
      </c>
      <c r="D96" s="4">
        <f t="shared" si="15"/>
        <v>7.3976140917225378E-3</v>
      </c>
      <c r="E96" s="4">
        <f t="shared" si="15"/>
        <v>1.2976134076459769E-2</v>
      </c>
      <c r="F96" s="4">
        <f t="shared" si="15"/>
        <v>2.0110978371611864E-2</v>
      </c>
      <c r="G96" s="4">
        <f t="shared" si="15"/>
        <v>2.8802146977178814E-2</v>
      </c>
      <c r="H96" s="4">
        <f t="shared" si="15"/>
        <v>3.9049639893160619E-2</v>
      </c>
      <c r="I96" s="4">
        <f t="shared" si="15"/>
        <v>5.0853457119557285E-2</v>
      </c>
      <c r="J96" s="4">
        <f t="shared" si="15"/>
        <v>6.4213598656368831E-2</v>
      </c>
      <c r="K96" s="4">
        <f t="shared" si="15"/>
        <v>7.9130064503595221E-2</v>
      </c>
      <c r="L96" s="4">
        <f t="shared" si="15"/>
        <v>9.5602854661236469E-2</v>
      </c>
      <c r="M96" s="4">
        <f t="shared" si="15"/>
        <v>0.11363196912929259</v>
      </c>
      <c r="N96" s="4">
        <f t="shared" si="15"/>
        <v>0.13321740790776354</v>
      </c>
      <c r="O96" s="4">
        <f t="shared" si="15"/>
        <v>0.15435917099664936</v>
      </c>
      <c r="P96" s="4">
        <f t="shared" si="15"/>
        <v>0.17705725839595005</v>
      </c>
      <c r="Q96" s="4">
        <f t="shared" si="15"/>
        <v>0.20131167010566561</v>
      </c>
      <c r="R96" s="4">
        <f t="shared" si="15"/>
        <v>0.22712240612579601</v>
      </c>
      <c r="S96" s="4">
        <f t="shared" si="15"/>
        <v>0.2544894664563413</v>
      </c>
      <c r="T96" s="4">
        <f t="shared" si="15"/>
        <v>0.28341285109730147</v>
      </c>
      <c r="U96" s="4">
        <f t="shared" si="15"/>
        <v>0.31389256004867649</v>
      </c>
      <c r="V96" s="4">
        <f t="shared" si="15"/>
        <v>0.34592859331046627</v>
      </c>
      <c r="W96" s="4">
        <f t="shared" si="15"/>
        <v>0.37952095088267096</v>
      </c>
      <c r="X96" s="4">
        <f t="shared" si="15"/>
        <v>0.41466963276529056</v>
      </c>
      <c r="Y96" s="4">
        <f t="shared" si="15"/>
        <v>0.45137463895832497</v>
      </c>
      <c r="Z96" s="4">
        <f t="shared" si="15"/>
        <v>0.48963596946177429</v>
      </c>
      <c r="AA96" s="4">
        <f t="shared" si="15"/>
        <v>0.52945362427563847</v>
      </c>
      <c r="AB96" s="4">
        <f t="shared" si="15"/>
        <v>0.57082760339991734</v>
      </c>
      <c r="AC96" s="4">
        <f t="shared" si="15"/>
        <v>0.61375790683461129</v>
      </c>
      <c r="AD96" s="4">
        <f t="shared" si="15"/>
        <v>0.65824453457971999</v>
      </c>
      <c r="AE96" s="4">
        <f t="shared" si="15"/>
        <v>0.70428748663524343</v>
      </c>
    </row>
    <row r="97" spans="1:31">
      <c r="A97" s="2" t="s">
        <v>258</v>
      </c>
      <c r="C97">
        <f>SQRT(C91)</f>
        <v>9.1039390925027615</v>
      </c>
    </row>
    <row r="98" spans="1:31">
      <c r="A98" s="2" t="s">
        <v>259</v>
      </c>
      <c r="C98">
        <f>C97/1000</f>
        <v>9.1039390925027608E-3</v>
      </c>
    </row>
    <row r="99" spans="1:31" ht="18">
      <c r="A99" s="3" t="s">
        <v>260</v>
      </c>
      <c r="B99" s="6">
        <f>(2*$C40*(B32)^2*B36*B46)/(9*$C42*$C44*($C98)^3)</f>
        <v>4.5030008357473872E-3</v>
      </c>
      <c r="C99" s="6">
        <f t="shared" ref="C99:AE99" si="16">(2*$C40*(C32)^2*C36*C46)/(9*$C42*$C44*($C98)^3)</f>
        <v>1.6711078218750834E-2</v>
      </c>
      <c r="D99" s="6">
        <f t="shared" si="16"/>
        <v>3.6624232149010352E-2</v>
      </c>
      <c r="E99" s="6">
        <f t="shared" si="16"/>
        <v>6.4242462626525915E-2</v>
      </c>
      <c r="F99" s="6">
        <f t="shared" si="16"/>
        <v>9.9565769651297556E-2</v>
      </c>
      <c r="G99" s="6">
        <f t="shared" si="16"/>
        <v>0.14259415322332525</v>
      </c>
      <c r="H99" s="6">
        <f t="shared" si="16"/>
        <v>0.19332761334260898</v>
      </c>
      <c r="I99" s="6">
        <f t="shared" si="16"/>
        <v>0.25176615000914876</v>
      </c>
      <c r="J99" s="6">
        <f t="shared" si="16"/>
        <v>0.31790976322294473</v>
      </c>
      <c r="K99" s="6">
        <f t="shared" si="16"/>
        <v>0.39175845298399664</v>
      </c>
      <c r="L99" s="6">
        <f t="shared" si="16"/>
        <v>0.4733122192923046</v>
      </c>
      <c r="M99" s="6">
        <f t="shared" si="16"/>
        <v>0.56257106214786867</v>
      </c>
      <c r="N99" s="6">
        <f t="shared" si="16"/>
        <v>0.65953498155068879</v>
      </c>
      <c r="O99" s="6">
        <f t="shared" si="16"/>
        <v>0.76420397750076485</v>
      </c>
      <c r="P99" s="6">
        <f t="shared" si="16"/>
        <v>0.87657804999809708</v>
      </c>
      <c r="Q99" s="6">
        <f t="shared" si="16"/>
        <v>0.99665719904268546</v>
      </c>
      <c r="R99" s="6">
        <f t="shared" si="16"/>
        <v>1.1244414246345298</v>
      </c>
      <c r="S99" s="6">
        <f t="shared" si="16"/>
        <v>1.2599307267736304</v>
      </c>
      <c r="T99" s="6">
        <f t="shared" si="16"/>
        <v>1.4031251054599869</v>
      </c>
      <c r="U99" s="6">
        <f t="shared" si="16"/>
        <v>1.5540245606935996</v>
      </c>
      <c r="V99" s="6">
        <f t="shared" si="16"/>
        <v>1.712629092474468</v>
      </c>
      <c r="W99" s="6">
        <f t="shared" si="16"/>
        <v>1.8789387008025924</v>
      </c>
      <c r="X99" s="6">
        <f t="shared" si="16"/>
        <v>2.0529533856779731</v>
      </c>
      <c r="Y99" s="6">
        <f t="shared" si="16"/>
        <v>2.2346731471006103</v>
      </c>
      <c r="Z99" s="6">
        <f t="shared" si="16"/>
        <v>2.4240979850705031</v>
      </c>
      <c r="AA99" s="6">
        <f t="shared" si="16"/>
        <v>2.6212278995876521</v>
      </c>
      <c r="AB99" s="6">
        <f t="shared" si="16"/>
        <v>2.8260628906520568</v>
      </c>
      <c r="AC99" s="6">
        <f t="shared" si="16"/>
        <v>3.0386029582637177</v>
      </c>
      <c r="AD99" s="6">
        <f t="shared" si="16"/>
        <v>3.2588481024226352</v>
      </c>
      <c r="AE99" s="6">
        <f t="shared" si="16"/>
        <v>3.4867983231288076</v>
      </c>
    </row>
    <row r="100" spans="1:31" ht="18">
      <c r="A100" s="2" t="s">
        <v>130</v>
      </c>
      <c r="B100" s="6">
        <f t="shared" ref="B100:AE100" si="17">$C43*B32*$B39/$C42</f>
        <v>0.32187873445754123</v>
      </c>
      <c r="C100" s="6">
        <f t="shared" si="17"/>
        <v>0.64375746891508245</v>
      </c>
      <c r="D100" s="6">
        <f t="shared" si="17"/>
        <v>0.96563620337262379</v>
      </c>
      <c r="E100" s="6">
        <f t="shared" si="17"/>
        <v>1.2875149378301649</v>
      </c>
      <c r="F100" s="6">
        <f t="shared" si="17"/>
        <v>1.6093936722877065</v>
      </c>
      <c r="G100" s="6">
        <f t="shared" si="17"/>
        <v>1.9312724067452476</v>
      </c>
      <c r="H100" s="6">
        <f t="shared" si="17"/>
        <v>2.2531511412027889</v>
      </c>
      <c r="I100" s="6">
        <f t="shared" si="17"/>
        <v>2.5750298756603298</v>
      </c>
      <c r="J100" s="6">
        <f t="shared" si="17"/>
        <v>2.8969086101178716</v>
      </c>
      <c r="K100" s="6">
        <f t="shared" si="17"/>
        <v>3.2187873445754129</v>
      </c>
      <c r="L100" s="6">
        <f t="shared" si="17"/>
        <v>3.5406660790329538</v>
      </c>
      <c r="M100" s="6">
        <f t="shared" si="17"/>
        <v>3.8625448134904952</v>
      </c>
      <c r="N100" s="6">
        <f t="shared" si="17"/>
        <v>4.1844235479480361</v>
      </c>
      <c r="O100" s="6">
        <f t="shared" si="17"/>
        <v>4.5063022824055778</v>
      </c>
      <c r="P100" s="6">
        <f t="shared" si="17"/>
        <v>4.8281810168631187</v>
      </c>
      <c r="Q100" s="6">
        <f t="shared" si="17"/>
        <v>5.1500597513206596</v>
      </c>
      <c r="R100" s="6">
        <f t="shared" si="17"/>
        <v>5.4719384857782014</v>
      </c>
      <c r="S100" s="6">
        <f t="shared" si="17"/>
        <v>5.7938172202357432</v>
      </c>
      <c r="T100" s="6">
        <f t="shared" si="17"/>
        <v>6.1156959546932841</v>
      </c>
      <c r="U100" s="6">
        <f t="shared" si="17"/>
        <v>6.4375746891508259</v>
      </c>
      <c r="V100" s="6">
        <f t="shared" si="17"/>
        <v>6.7594534236083668</v>
      </c>
      <c r="W100" s="6">
        <f t="shared" si="17"/>
        <v>7.0813321580659077</v>
      </c>
      <c r="X100" s="6">
        <f t="shared" si="17"/>
        <v>7.4032108925234494</v>
      </c>
      <c r="Y100" s="6">
        <f t="shared" si="17"/>
        <v>7.7250896269809903</v>
      </c>
      <c r="Z100" s="6">
        <f t="shared" si="17"/>
        <v>8.0469683614385321</v>
      </c>
      <c r="AA100" s="6">
        <f t="shared" si="17"/>
        <v>8.3688470958960721</v>
      </c>
      <c r="AB100" s="6">
        <f t="shared" si="17"/>
        <v>8.6907258303536121</v>
      </c>
      <c r="AC100" s="6">
        <f t="shared" si="17"/>
        <v>9.0126045648111557</v>
      </c>
      <c r="AD100" s="6">
        <f t="shared" si="17"/>
        <v>9.3344832992686975</v>
      </c>
      <c r="AE100" s="6">
        <f t="shared" si="17"/>
        <v>9.6563620337262375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D942-D793-418E-8606-4F3770898D16}">
  <dimension ref="A1:AE98"/>
  <sheetViews>
    <sheetView topLeftCell="D22" workbookViewId="0">
      <selection activeCell="C95" sqref="C95"/>
    </sheetView>
  </sheetViews>
  <sheetFormatPr defaultRowHeight="15"/>
  <cols>
    <col min="1" max="1" width="55.85546875" bestFit="1" customWidth="1"/>
    <col min="3" max="3" width="12" bestFit="1" customWidth="1"/>
  </cols>
  <sheetData>
    <row r="1" spans="1:31">
      <c r="B1" s="4" t="s">
        <v>144</v>
      </c>
      <c r="C1" s="4"/>
    </row>
    <row r="2" spans="1:31">
      <c r="B2" s="4" t="s">
        <v>101</v>
      </c>
      <c r="C2" s="4"/>
    </row>
    <row r="3" spans="1:31">
      <c r="B3" s="4" t="s">
        <v>105</v>
      </c>
      <c r="C3" s="4"/>
    </row>
    <row r="4" spans="1:31">
      <c r="B4" s="4"/>
      <c r="C4" s="4"/>
    </row>
    <row r="5" spans="1:31">
      <c r="B5" s="4" t="s">
        <v>137</v>
      </c>
      <c r="C5" s="4"/>
    </row>
    <row r="6" spans="1:31">
      <c r="B6" s="4" t="s">
        <v>134</v>
      </c>
      <c r="C6" s="4"/>
    </row>
    <row r="7" spans="1:31">
      <c r="B7" s="4" t="s">
        <v>133</v>
      </c>
      <c r="C7" s="4"/>
    </row>
    <row r="8" spans="1:31">
      <c r="B8" s="4" t="s">
        <v>136</v>
      </c>
      <c r="C8" s="4"/>
    </row>
    <row r="11" spans="1:31">
      <c r="A11" s="4" t="s">
        <v>0</v>
      </c>
      <c r="B11" s="1">
        <v>4.8433640000000002E-3</v>
      </c>
      <c r="C11" s="1">
        <v>5.6271740000000004E-3</v>
      </c>
      <c r="D11" s="1">
        <v>6.9593700000000003E-3</v>
      </c>
      <c r="E11" s="1">
        <v>1.290587E-2</v>
      </c>
      <c r="F11" s="1">
        <v>4.16324E-2</v>
      </c>
      <c r="G11" s="1">
        <v>6.6466819999999996E-2</v>
      </c>
      <c r="H11" s="1">
        <v>0.1375403</v>
      </c>
      <c r="I11" s="1">
        <v>0.2252111</v>
      </c>
      <c r="J11" s="1">
        <v>0.30698609999999998</v>
      </c>
      <c r="K11" s="1">
        <v>0.35966490000000001</v>
      </c>
      <c r="L11" s="1">
        <v>0.35525610000000002</v>
      </c>
      <c r="M11" s="1">
        <v>0.3089809</v>
      </c>
      <c r="N11" s="1">
        <v>0.2193011</v>
      </c>
      <c r="O11" s="1">
        <v>0.13966909999999999</v>
      </c>
      <c r="P11" s="1">
        <v>7.6169009999999995E-2</v>
      </c>
      <c r="Q11" s="1">
        <v>5.10648E-2</v>
      </c>
      <c r="R11" s="1">
        <v>2.854812E-2</v>
      </c>
      <c r="S11" s="1">
        <v>2.4465560000000001E-2</v>
      </c>
      <c r="T11" s="1">
        <v>2.4005820000000001E-2</v>
      </c>
      <c r="U11" s="1">
        <v>1.9581109999999999E-2</v>
      </c>
      <c r="V11" s="1">
        <v>1.332826E-2</v>
      </c>
      <c r="W11" s="1">
        <v>5.0787860000000001E-3</v>
      </c>
      <c r="X11" s="1">
        <v>2.9407830000000002E-3</v>
      </c>
      <c r="Y11" s="1">
        <v>1.6542600000000001E-3</v>
      </c>
      <c r="Z11" s="1">
        <v>7.1063099999999998E-4</v>
      </c>
      <c r="AA11" s="1">
        <v>8.8248269999999999E-4</v>
      </c>
      <c r="AB11" s="1">
        <v>9.1561120000000005E-4</v>
      </c>
      <c r="AC11" s="1">
        <v>1.5850369999999999E-4</v>
      </c>
      <c r="AD11" s="1">
        <v>0</v>
      </c>
      <c r="AE11" s="1">
        <v>0</v>
      </c>
    </row>
    <row r="12" spans="1:31">
      <c r="A12" s="4" t="s">
        <v>1</v>
      </c>
      <c r="B12" s="1">
        <v>1.1644679999999999E-2</v>
      </c>
      <c r="C12" s="1">
        <v>1.197053E-2</v>
      </c>
      <c r="D12" s="1">
        <v>6.1099170000000001E-2</v>
      </c>
      <c r="E12" s="1">
        <v>0.1654205</v>
      </c>
      <c r="F12" s="1">
        <v>0.31147200000000003</v>
      </c>
      <c r="G12" s="1">
        <v>0.54786020000000002</v>
      </c>
      <c r="H12" s="1">
        <v>0.6034931</v>
      </c>
      <c r="I12" s="1">
        <v>0.60160570000000002</v>
      </c>
      <c r="J12" s="1">
        <v>0.51920639999999996</v>
      </c>
      <c r="K12" s="1">
        <v>0.41480220000000001</v>
      </c>
      <c r="L12" s="1">
        <v>0.31247989999999998</v>
      </c>
      <c r="M12" s="1">
        <v>0.20263700000000001</v>
      </c>
      <c r="N12" s="1">
        <v>9.5410229999999999E-2</v>
      </c>
      <c r="O12" s="1">
        <v>5.3958029999999997E-2</v>
      </c>
      <c r="P12" s="1">
        <v>3.5492959999999997E-2</v>
      </c>
      <c r="Q12" s="1">
        <v>1.9349669999999999E-2</v>
      </c>
      <c r="R12" s="1">
        <v>9.4383590000000003E-3</v>
      </c>
      <c r="S12" s="1">
        <v>6.0570069999999997E-3</v>
      </c>
      <c r="T12" s="1">
        <v>4.0009700000000004E-3</v>
      </c>
      <c r="U12" s="1">
        <v>2.8504149999999998E-3</v>
      </c>
      <c r="V12" s="1">
        <v>1.2693579999999999E-3</v>
      </c>
      <c r="W12" s="1">
        <v>2.604506E-4</v>
      </c>
      <c r="X12" s="1">
        <v>1.3367199999999999E-4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1.5457540000000001E-3</v>
      </c>
      <c r="C13" s="1">
        <v>8.184981E-4</v>
      </c>
      <c r="D13" s="1">
        <v>1.432811E-3</v>
      </c>
      <c r="E13" s="1">
        <v>1.331558E-3</v>
      </c>
      <c r="F13" s="1">
        <v>2.4671049999999998E-3</v>
      </c>
      <c r="G13" s="1">
        <v>3.7213150000000002E-3</v>
      </c>
      <c r="H13" s="1">
        <v>6.7574590000000004E-3</v>
      </c>
      <c r="I13" s="1">
        <v>5.5260140000000001E-3</v>
      </c>
      <c r="J13" s="1">
        <v>2.5327140000000001E-3</v>
      </c>
      <c r="K13" s="1">
        <v>1.590499E-3</v>
      </c>
      <c r="L13" s="1">
        <v>2.1388089999999999E-4</v>
      </c>
      <c r="M13" s="1">
        <v>1.080731E-4</v>
      </c>
      <c r="N13" s="1">
        <v>3.2862309999999998E-4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3.0915089999999999E-4</v>
      </c>
      <c r="C14" s="1">
        <v>2.0462449999999999E-4</v>
      </c>
      <c r="D14" s="1">
        <v>4.0937470000000002E-4</v>
      </c>
      <c r="E14" s="1">
        <v>9.218478E-4</v>
      </c>
      <c r="F14" s="1">
        <v>6.1677629999999997E-4</v>
      </c>
      <c r="G14" s="1">
        <v>2.4808769999999998E-3</v>
      </c>
      <c r="H14" s="1">
        <v>1.6633749999999999E-3</v>
      </c>
      <c r="I14" s="1">
        <v>1.876759E-3</v>
      </c>
      <c r="J14" s="1">
        <v>5.2764879999999998E-4</v>
      </c>
      <c r="K14" s="1">
        <v>8.482664E-4</v>
      </c>
      <c r="L14" s="1">
        <v>6.4164259999999998E-4</v>
      </c>
      <c r="M14" s="1">
        <v>3.2421920000000001E-4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2.2671060000000001E-3</v>
      </c>
      <c r="C16" s="1">
        <v>3.3763040000000001E-3</v>
      </c>
      <c r="D16" s="1">
        <v>3.684372E-3</v>
      </c>
      <c r="E16" s="1">
        <v>8.8087679999999998E-3</v>
      </c>
      <c r="F16" s="1">
        <v>1.284951E-2</v>
      </c>
      <c r="G16" s="1">
        <v>2.36717E-2</v>
      </c>
      <c r="H16" s="1">
        <v>4.5119039999999999E-2</v>
      </c>
      <c r="I16" s="1">
        <v>9.8946930000000002E-2</v>
      </c>
      <c r="J16" s="1">
        <v>0.14763609999999999</v>
      </c>
      <c r="K16" s="1">
        <v>0.21429329999999999</v>
      </c>
      <c r="L16" s="1">
        <v>0.32980429999999999</v>
      </c>
      <c r="M16" s="1">
        <v>0.48773369999999999</v>
      </c>
      <c r="N16" s="1">
        <v>0.68441229999999997</v>
      </c>
      <c r="O16" s="1">
        <v>0.80626180000000003</v>
      </c>
      <c r="P16" s="1">
        <v>0.88833799999999996</v>
      </c>
      <c r="Q16" s="1">
        <v>0.92958549999999995</v>
      </c>
      <c r="R16" s="1">
        <v>0.96201349999999997</v>
      </c>
      <c r="S16" s="1">
        <v>0.96947740000000004</v>
      </c>
      <c r="T16" s="1">
        <v>0.9719932</v>
      </c>
      <c r="U16" s="1">
        <v>0.97756849999999995</v>
      </c>
      <c r="V16" s="1">
        <v>0.98540240000000001</v>
      </c>
      <c r="W16" s="1">
        <v>0.99466080000000001</v>
      </c>
      <c r="X16" s="1">
        <v>0.99692550000000002</v>
      </c>
      <c r="Y16" s="1">
        <v>0.9983457</v>
      </c>
      <c r="Z16" s="1">
        <v>0.99928939999999999</v>
      </c>
      <c r="AA16" s="1">
        <v>0.99911749999999999</v>
      </c>
      <c r="AB16" s="1">
        <v>0.99908439999999998</v>
      </c>
      <c r="AC16" s="1">
        <v>0.99984150000000005</v>
      </c>
      <c r="AD16" s="1">
        <v>1</v>
      </c>
      <c r="AE16" s="1">
        <v>1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2.0610054900000001E-2</v>
      </c>
      <c r="C18" s="1">
        <f t="shared" ref="C18:AE18" si="0">SUM(C11:C17)</f>
        <v>2.1997130599999998E-2</v>
      </c>
      <c r="D18" s="1">
        <f t="shared" si="0"/>
        <v>7.3585097700000018E-2</v>
      </c>
      <c r="E18" s="1">
        <f t="shared" si="0"/>
        <v>0.1893885438</v>
      </c>
      <c r="F18" s="1">
        <f t="shared" si="0"/>
        <v>0.36903779130000008</v>
      </c>
      <c r="G18" s="1">
        <f t="shared" si="0"/>
        <v>0.64420091199999996</v>
      </c>
      <c r="H18" s="1">
        <f t="shared" si="0"/>
        <v>0.79457327400000011</v>
      </c>
      <c r="I18" s="1">
        <f t="shared" si="0"/>
        <v>0.93316650299999993</v>
      </c>
      <c r="J18" s="1">
        <f t="shared" si="0"/>
        <v>0.97688896279999993</v>
      </c>
      <c r="K18" s="1">
        <f t="shared" si="0"/>
        <v>0.99119916540000008</v>
      </c>
      <c r="L18" s="1">
        <f t="shared" si="0"/>
        <v>0.99839582349999989</v>
      </c>
      <c r="M18" s="1">
        <f t="shared" si="0"/>
        <v>0.9997838923000002</v>
      </c>
      <c r="N18" s="1">
        <f t="shared" si="0"/>
        <v>0.99945225309999997</v>
      </c>
      <c r="O18" s="1">
        <f t="shared" si="0"/>
        <v>0.99988893000000001</v>
      </c>
      <c r="P18" s="1">
        <f t="shared" si="0"/>
        <v>0.99999996999999996</v>
      </c>
      <c r="Q18" s="1">
        <f t="shared" si="0"/>
        <v>0.99999996999999996</v>
      </c>
      <c r="R18" s="1">
        <f t="shared" si="0"/>
        <v>0.99999997899999993</v>
      </c>
      <c r="S18" s="1">
        <f t="shared" si="0"/>
        <v>0.99999996700000005</v>
      </c>
      <c r="T18" s="1">
        <f t="shared" si="0"/>
        <v>0.99999998999999995</v>
      </c>
      <c r="U18" s="1">
        <f t="shared" si="0"/>
        <v>1.0000000249999998</v>
      </c>
      <c r="V18" s="1">
        <f t="shared" si="0"/>
        <v>1.0000000179999999</v>
      </c>
      <c r="W18" s="1">
        <f t="shared" si="0"/>
        <v>1.0000000365999999</v>
      </c>
      <c r="X18" s="1">
        <f t="shared" si="0"/>
        <v>0.99999995500000005</v>
      </c>
      <c r="Y18" s="1">
        <f t="shared" si="0"/>
        <v>0.99999996000000002</v>
      </c>
      <c r="Z18" s="1">
        <f t="shared" si="0"/>
        <v>1.0000000309999999</v>
      </c>
      <c r="AA18" s="1">
        <f t="shared" si="0"/>
        <v>0.99999998270000001</v>
      </c>
      <c r="AB18" s="1">
        <f t="shared" si="0"/>
        <v>1.0000000112</v>
      </c>
      <c r="AC18" s="1">
        <f t="shared" si="0"/>
        <v>1.0000000037000001</v>
      </c>
      <c r="AD18" s="1">
        <f t="shared" si="0"/>
        <v>1</v>
      </c>
      <c r="AE18" s="1">
        <f t="shared" si="0"/>
        <v>1</v>
      </c>
    </row>
    <row r="19" spans="1:31">
      <c r="A19" s="3" t="s">
        <v>17</v>
      </c>
      <c r="B19" s="1">
        <f>SUM(B12:B13)</f>
        <v>1.3190433999999999E-2</v>
      </c>
      <c r="C19" s="1">
        <f t="shared" ref="C19:AE19" si="1">SUM(C12:C13)</f>
        <v>1.27890281E-2</v>
      </c>
      <c r="D19" s="1">
        <f t="shared" si="1"/>
        <v>6.2531981E-2</v>
      </c>
      <c r="E19" s="1">
        <f t="shared" si="1"/>
        <v>0.16675205800000001</v>
      </c>
      <c r="F19" s="1">
        <f t="shared" si="1"/>
        <v>0.31393910500000005</v>
      </c>
      <c r="G19" s="1">
        <f t="shared" si="1"/>
        <v>0.55158151499999997</v>
      </c>
      <c r="H19" s="1">
        <f t="shared" si="1"/>
        <v>0.61025055900000003</v>
      </c>
      <c r="I19" s="1">
        <f t="shared" si="1"/>
        <v>0.60713171399999999</v>
      </c>
      <c r="J19" s="1">
        <f t="shared" si="1"/>
        <v>0.52173911399999995</v>
      </c>
      <c r="K19" s="1">
        <f t="shared" si="1"/>
        <v>0.41639269900000003</v>
      </c>
      <c r="L19" s="1">
        <f t="shared" si="1"/>
        <v>0.3126937809</v>
      </c>
      <c r="M19" s="1">
        <f t="shared" si="1"/>
        <v>0.20274507310000001</v>
      </c>
      <c r="N19" s="1">
        <f t="shared" si="1"/>
        <v>9.5738853099999993E-2</v>
      </c>
      <c r="O19" s="1">
        <f t="shared" si="1"/>
        <v>5.3958029999999997E-2</v>
      </c>
      <c r="P19" s="1">
        <f t="shared" si="1"/>
        <v>3.5492959999999997E-2</v>
      </c>
      <c r="Q19" s="1">
        <f t="shared" si="1"/>
        <v>1.9349669999999999E-2</v>
      </c>
      <c r="R19" s="1">
        <f t="shared" si="1"/>
        <v>9.4383590000000003E-3</v>
      </c>
      <c r="S19" s="1">
        <f t="shared" si="1"/>
        <v>6.0570069999999997E-3</v>
      </c>
      <c r="T19" s="1">
        <f t="shared" si="1"/>
        <v>4.0009700000000004E-3</v>
      </c>
      <c r="U19" s="1">
        <f t="shared" si="1"/>
        <v>2.8504149999999998E-3</v>
      </c>
      <c r="V19" s="1">
        <f t="shared" si="1"/>
        <v>1.2693579999999999E-3</v>
      </c>
      <c r="W19" s="1">
        <f t="shared" si="1"/>
        <v>2.604506E-4</v>
      </c>
      <c r="X19" s="1">
        <f t="shared" si="1"/>
        <v>1.3367199999999999E-4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2">C26*1000/60</f>
        <v>300</v>
      </c>
      <c r="D27" s="7">
        <f t="shared" si="2"/>
        <v>300</v>
      </c>
      <c r="E27" s="7">
        <f t="shared" si="2"/>
        <v>300</v>
      </c>
      <c r="F27" s="7">
        <f t="shared" si="2"/>
        <v>300</v>
      </c>
      <c r="G27" s="7">
        <f t="shared" si="2"/>
        <v>300</v>
      </c>
      <c r="H27" s="7">
        <f t="shared" si="2"/>
        <v>300</v>
      </c>
      <c r="I27" s="7">
        <f t="shared" si="2"/>
        <v>300</v>
      </c>
      <c r="J27" s="7">
        <f t="shared" si="2"/>
        <v>300</v>
      </c>
      <c r="K27" s="7">
        <f t="shared" si="2"/>
        <v>300</v>
      </c>
      <c r="L27" s="7">
        <f t="shared" si="2"/>
        <v>300</v>
      </c>
      <c r="M27" s="7">
        <f t="shared" si="2"/>
        <v>300</v>
      </c>
      <c r="N27" s="7">
        <f t="shared" si="2"/>
        <v>300</v>
      </c>
      <c r="O27" s="7">
        <f t="shared" si="2"/>
        <v>300</v>
      </c>
      <c r="P27" s="7">
        <f t="shared" si="2"/>
        <v>300</v>
      </c>
      <c r="Q27" s="7">
        <f t="shared" si="2"/>
        <v>300</v>
      </c>
      <c r="R27" s="7">
        <f t="shared" si="2"/>
        <v>300</v>
      </c>
      <c r="S27" s="7">
        <f t="shared" si="2"/>
        <v>300</v>
      </c>
      <c r="T27" s="7">
        <f t="shared" si="2"/>
        <v>300</v>
      </c>
      <c r="U27" s="7">
        <f t="shared" si="2"/>
        <v>300</v>
      </c>
      <c r="V27" s="7">
        <f t="shared" si="2"/>
        <v>300</v>
      </c>
      <c r="W27" s="7">
        <f t="shared" si="2"/>
        <v>300</v>
      </c>
      <c r="X27" s="7">
        <f t="shared" si="2"/>
        <v>300</v>
      </c>
      <c r="Y27" s="7">
        <f t="shared" si="2"/>
        <v>300</v>
      </c>
      <c r="Z27" s="7">
        <f t="shared" si="2"/>
        <v>300</v>
      </c>
      <c r="AA27" s="7">
        <f t="shared" si="2"/>
        <v>300</v>
      </c>
      <c r="AB27" s="7">
        <f t="shared" si="2"/>
        <v>300</v>
      </c>
      <c r="AC27" s="7">
        <f t="shared" si="2"/>
        <v>300</v>
      </c>
      <c r="AD27" s="7">
        <f t="shared" si="2"/>
        <v>300</v>
      </c>
      <c r="AE27" s="7">
        <f t="shared" si="2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3">$C40*C25^2*C27</f>
        <v>1200000</v>
      </c>
      <c r="D28" s="7">
        <f t="shared" si="3"/>
        <v>2700000</v>
      </c>
      <c r="E28" s="7">
        <f t="shared" si="3"/>
        <v>4800000</v>
      </c>
      <c r="F28" s="7">
        <f t="shared" si="3"/>
        <v>7500000</v>
      </c>
      <c r="G28" s="7">
        <f t="shared" si="3"/>
        <v>10800000</v>
      </c>
      <c r="H28" s="7">
        <f t="shared" si="3"/>
        <v>14700000</v>
      </c>
      <c r="I28" s="7">
        <f t="shared" si="3"/>
        <v>19200000</v>
      </c>
      <c r="J28" s="7">
        <f t="shared" si="3"/>
        <v>24300000</v>
      </c>
      <c r="K28" s="7">
        <f t="shared" si="3"/>
        <v>30000000</v>
      </c>
      <c r="L28" s="7">
        <f>$C40*L25^2*L27</f>
        <v>36300000</v>
      </c>
      <c r="M28" s="7">
        <f t="shared" ref="M28:AE28" si="4">$C40*M25^2*M27</f>
        <v>43200000</v>
      </c>
      <c r="N28" s="7">
        <f t="shared" si="4"/>
        <v>50700000</v>
      </c>
      <c r="O28" s="7">
        <f t="shared" si="4"/>
        <v>58800000</v>
      </c>
      <c r="P28" s="7">
        <f t="shared" si="4"/>
        <v>67500000</v>
      </c>
      <c r="Q28" s="7">
        <f t="shared" si="4"/>
        <v>76800000</v>
      </c>
      <c r="R28" s="7">
        <f t="shared" si="4"/>
        <v>86700000</v>
      </c>
      <c r="S28" s="7">
        <f t="shared" si="4"/>
        <v>97200000</v>
      </c>
      <c r="T28" s="7">
        <f t="shared" si="4"/>
        <v>108300000</v>
      </c>
      <c r="U28" s="7">
        <f t="shared" si="4"/>
        <v>120000000</v>
      </c>
      <c r="V28" s="7">
        <f t="shared" si="4"/>
        <v>132300000</v>
      </c>
      <c r="W28" s="7">
        <f t="shared" si="4"/>
        <v>145200000</v>
      </c>
      <c r="X28" s="7">
        <f t="shared" si="4"/>
        <v>158700000</v>
      </c>
      <c r="Y28" s="7">
        <f t="shared" si="4"/>
        <v>172800000</v>
      </c>
      <c r="Z28" s="7">
        <f t="shared" si="4"/>
        <v>187500000</v>
      </c>
      <c r="AA28" s="7">
        <f t="shared" si="4"/>
        <v>202800000</v>
      </c>
      <c r="AB28" s="7">
        <f t="shared" si="4"/>
        <v>218700000</v>
      </c>
      <c r="AC28" s="7">
        <f t="shared" si="4"/>
        <v>235200000</v>
      </c>
      <c r="AD28" s="7">
        <f t="shared" si="4"/>
        <v>252300000</v>
      </c>
      <c r="AE28" s="7">
        <f t="shared" si="4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5">$C41*C25^2*C26</f>
        <v>72</v>
      </c>
      <c r="D29" s="7">
        <f t="shared" si="5"/>
        <v>162</v>
      </c>
      <c r="E29" s="7">
        <f t="shared" si="5"/>
        <v>288</v>
      </c>
      <c r="F29" s="7">
        <f t="shared" si="5"/>
        <v>450</v>
      </c>
      <c r="G29" s="7">
        <f t="shared" si="5"/>
        <v>648</v>
      </c>
      <c r="H29" s="7">
        <f t="shared" si="5"/>
        <v>882</v>
      </c>
      <c r="I29" s="7">
        <f t="shared" si="5"/>
        <v>1152</v>
      </c>
      <c r="J29" s="7">
        <f t="shared" si="5"/>
        <v>1458</v>
      </c>
      <c r="K29" s="7">
        <f t="shared" si="5"/>
        <v>1800</v>
      </c>
      <c r="L29" s="7">
        <f t="shared" si="5"/>
        <v>2178</v>
      </c>
      <c r="M29" s="7">
        <f t="shared" si="5"/>
        <v>2592</v>
      </c>
      <c r="N29" s="7">
        <f t="shared" si="5"/>
        <v>3042</v>
      </c>
      <c r="O29" s="7">
        <f t="shared" si="5"/>
        <v>3528</v>
      </c>
      <c r="P29" s="7">
        <f t="shared" si="5"/>
        <v>4050</v>
      </c>
      <c r="Q29" s="7">
        <f t="shared" si="5"/>
        <v>4608</v>
      </c>
      <c r="R29" s="7">
        <f t="shared" si="5"/>
        <v>5202</v>
      </c>
      <c r="S29" s="7">
        <f t="shared" si="5"/>
        <v>5832</v>
      </c>
      <c r="T29" s="7">
        <f t="shared" si="5"/>
        <v>6498</v>
      </c>
      <c r="U29" s="7">
        <f t="shared" si="5"/>
        <v>7200</v>
      </c>
      <c r="V29" s="7">
        <f t="shared" si="5"/>
        <v>7938</v>
      </c>
      <c r="W29" s="7">
        <f t="shared" si="5"/>
        <v>8712</v>
      </c>
      <c r="X29" s="7">
        <f t="shared" si="5"/>
        <v>9522</v>
      </c>
      <c r="Y29" s="7">
        <f t="shared" si="5"/>
        <v>10368</v>
      </c>
      <c r="Z29" s="7">
        <f t="shared" si="5"/>
        <v>11250</v>
      </c>
      <c r="AA29" s="7">
        <f t="shared" si="5"/>
        <v>12168</v>
      </c>
      <c r="AB29" s="7">
        <f t="shared" si="5"/>
        <v>13122</v>
      </c>
      <c r="AC29" s="7">
        <f t="shared" si="5"/>
        <v>14112</v>
      </c>
      <c r="AD29" s="7">
        <f t="shared" si="5"/>
        <v>15138</v>
      </c>
      <c r="AE29" s="7">
        <f t="shared" si="5"/>
        <v>16200</v>
      </c>
    </row>
    <row r="30" spans="1:31">
      <c r="A30" s="7" t="s">
        <v>10</v>
      </c>
      <c r="B30" s="3">
        <f>$C40*B25^2*ABS($C57)</f>
        <v>84005.3449272</v>
      </c>
      <c r="C30" s="3">
        <f t="shared" ref="C30:AE30" si="6">$C40*C25^2*ABS($C57)</f>
        <v>336021.3797088</v>
      </c>
      <c r="D30" s="3">
        <f t="shared" si="6"/>
        <v>756048.1043448</v>
      </c>
      <c r="E30" s="3">
        <f t="shared" si="6"/>
        <v>1344085.5188352</v>
      </c>
      <c r="F30" s="3">
        <f t="shared" si="6"/>
        <v>2100133.6231800001</v>
      </c>
      <c r="G30" s="3">
        <f t="shared" si="6"/>
        <v>3024192.4173792</v>
      </c>
      <c r="H30" s="3">
        <f t="shared" si="6"/>
        <v>4116261.9014328001</v>
      </c>
      <c r="I30" s="3">
        <f t="shared" si="6"/>
        <v>5376342.0753408</v>
      </c>
      <c r="J30" s="3">
        <f t="shared" si="6"/>
        <v>6804432.9391032001</v>
      </c>
      <c r="K30" s="3">
        <f t="shared" si="6"/>
        <v>8400534.4927200004</v>
      </c>
      <c r="L30" s="3">
        <f t="shared" si="6"/>
        <v>10164646.7361912</v>
      </c>
      <c r="M30" s="3">
        <f t="shared" si="6"/>
        <v>12096769.6695168</v>
      </c>
      <c r="N30" s="3">
        <f t="shared" si="6"/>
        <v>14196903.2926968</v>
      </c>
      <c r="O30" s="3">
        <f t="shared" si="6"/>
        <v>16465047.6057312</v>
      </c>
      <c r="P30" s="3">
        <f t="shared" si="6"/>
        <v>18901202.608619999</v>
      </c>
      <c r="Q30" s="3">
        <f t="shared" si="6"/>
        <v>21505368.3013632</v>
      </c>
      <c r="R30" s="3">
        <f t="shared" si="6"/>
        <v>24277544.683960799</v>
      </c>
      <c r="S30" s="3">
        <f t="shared" si="6"/>
        <v>27217731.7564128</v>
      </c>
      <c r="T30" s="3">
        <f t="shared" si="6"/>
        <v>30325929.5187192</v>
      </c>
      <c r="U30" s="3">
        <f t="shared" si="6"/>
        <v>33602137.970880002</v>
      </c>
      <c r="V30" s="3">
        <f t="shared" si="6"/>
        <v>37046357.112895198</v>
      </c>
      <c r="W30" s="3">
        <f t="shared" si="6"/>
        <v>40658586.9447648</v>
      </c>
      <c r="X30" s="3">
        <f t="shared" si="6"/>
        <v>44438827.466488801</v>
      </c>
      <c r="Y30" s="3">
        <f t="shared" si="6"/>
        <v>48387078.6780672</v>
      </c>
      <c r="Z30" s="3">
        <f t="shared" si="6"/>
        <v>52503340.579499997</v>
      </c>
      <c r="AA30" s="3">
        <f t="shared" si="6"/>
        <v>56787613.1707872</v>
      </c>
      <c r="AB30" s="3">
        <f t="shared" si="6"/>
        <v>61239896.451928802</v>
      </c>
      <c r="AC30" s="3">
        <f t="shared" si="6"/>
        <v>65860190.422924802</v>
      </c>
      <c r="AD30" s="3">
        <f t="shared" si="6"/>
        <v>70648495.083775192</v>
      </c>
      <c r="AE30" s="3">
        <f t="shared" si="6"/>
        <v>75604810.434479997</v>
      </c>
    </row>
    <row r="31" spans="1:31">
      <c r="A31" s="7" t="s">
        <v>10</v>
      </c>
      <c r="B31" s="3">
        <f>$C40*B25^2*ABS($C59)</f>
        <v>81820.8299272</v>
      </c>
      <c r="C31" s="3">
        <f t="shared" ref="C31:AE31" si="7">$C40*C25^2*ABS($C59)</f>
        <v>327283.3197088</v>
      </c>
      <c r="D31" s="3">
        <f t="shared" si="7"/>
        <v>736387.46934479999</v>
      </c>
      <c r="E31" s="3">
        <f t="shared" si="7"/>
        <v>1309133.2788352</v>
      </c>
      <c r="F31" s="3">
        <f t="shared" si="7"/>
        <v>2045520.7481799999</v>
      </c>
      <c r="G31" s="3">
        <f t="shared" si="7"/>
        <v>2945549.8773792</v>
      </c>
      <c r="H31" s="3">
        <f t="shared" si="7"/>
        <v>4009220.6664327998</v>
      </c>
      <c r="I31" s="3">
        <f t="shared" si="7"/>
        <v>5236533.1153408</v>
      </c>
      <c r="J31" s="3">
        <f t="shared" si="7"/>
        <v>6627487.2241031993</v>
      </c>
      <c r="K31" s="3">
        <f t="shared" si="7"/>
        <v>8182082.9927199995</v>
      </c>
      <c r="L31" s="3">
        <f t="shared" si="7"/>
        <v>9900320.4211911988</v>
      </c>
      <c r="M31" s="3">
        <f t="shared" si="7"/>
        <v>11782199.5095168</v>
      </c>
      <c r="N31" s="3">
        <f t="shared" si="7"/>
        <v>13827720.2576968</v>
      </c>
      <c r="O31" s="3">
        <f t="shared" si="7"/>
        <v>16036882.665731199</v>
      </c>
      <c r="P31" s="3">
        <f t="shared" si="7"/>
        <v>18409686.733619999</v>
      </c>
      <c r="Q31" s="3">
        <f t="shared" si="7"/>
        <v>20946132.4613632</v>
      </c>
      <c r="R31" s="3">
        <f t="shared" si="7"/>
        <v>23646219.848960798</v>
      </c>
      <c r="S31" s="3">
        <f t="shared" si="7"/>
        <v>26509948.896412797</v>
      </c>
      <c r="T31" s="3">
        <f t="shared" si="7"/>
        <v>29537319.603719197</v>
      </c>
      <c r="U31" s="3">
        <f t="shared" si="7"/>
        <v>32728331.970879998</v>
      </c>
      <c r="V31" s="3">
        <f t="shared" si="7"/>
        <v>36082985.997895196</v>
      </c>
      <c r="W31" s="3">
        <f t="shared" si="7"/>
        <v>39601281.684764795</v>
      </c>
      <c r="X31" s="3">
        <f t="shared" si="7"/>
        <v>43283219.031488799</v>
      </c>
      <c r="Y31" s="3">
        <f t="shared" si="7"/>
        <v>47128798.038067199</v>
      </c>
      <c r="Z31" s="3">
        <f t="shared" si="7"/>
        <v>51138018.704499997</v>
      </c>
      <c r="AA31" s="3">
        <f t="shared" si="7"/>
        <v>55310881.0307872</v>
      </c>
      <c r="AB31" s="3">
        <f t="shared" si="7"/>
        <v>59647385.016928799</v>
      </c>
      <c r="AC31" s="3">
        <f t="shared" si="7"/>
        <v>64147530.662924796</v>
      </c>
      <c r="AD31" s="3">
        <f t="shared" si="7"/>
        <v>68811317.968775198</v>
      </c>
      <c r="AE31" s="3">
        <f t="shared" si="7"/>
        <v>73638746.934479997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4.9559041883045021E-4</v>
      </c>
      <c r="C33" s="4">
        <f t="shared" ref="C33:AE33" si="9">($C$40*$B$39*C32^2)*C46/(18*$C$42*$C$54)</f>
        <v>1.8391847027415785E-3</v>
      </c>
      <c r="D33" s="4">
        <f t="shared" si="9"/>
        <v>4.0307828517333862E-3</v>
      </c>
      <c r="E33" s="4">
        <f t="shared" si="9"/>
        <v>7.0703848658058722E-3</v>
      </c>
      <c r="F33" s="4">
        <f t="shared" si="9"/>
        <v>1.0957990744959036E-2</v>
      </c>
      <c r="G33" s="4">
        <f t="shared" si="9"/>
        <v>1.5693600489192879E-2</v>
      </c>
      <c r="H33" s="4">
        <f t="shared" si="9"/>
        <v>2.1277214098507396E-2</v>
      </c>
      <c r="I33" s="4">
        <f t="shared" si="9"/>
        <v>2.7708831572902593E-2</v>
      </c>
      <c r="J33" s="4">
        <f t="shared" si="9"/>
        <v>3.4988452912378468E-2</v>
      </c>
      <c r="K33" s="4">
        <f t="shared" si="9"/>
        <v>4.3116078116935026E-2</v>
      </c>
      <c r="L33" s="4">
        <f t="shared" si="9"/>
        <v>5.2091707186572266E-2</v>
      </c>
      <c r="M33" s="4">
        <f t="shared" si="9"/>
        <v>6.1915340121290185E-2</v>
      </c>
      <c r="N33" s="4">
        <f t="shared" si="9"/>
        <v>7.2586976921088758E-2</v>
      </c>
      <c r="O33" s="4">
        <f t="shared" si="9"/>
        <v>8.4106617585968033E-2</v>
      </c>
      <c r="P33" s="4">
        <f t="shared" si="9"/>
        <v>9.6474262115927967E-2</v>
      </c>
      <c r="Q33" s="4">
        <f t="shared" si="9"/>
        <v>0.1096899105109686</v>
      </c>
      <c r="R33" s="4">
        <f t="shared" si="9"/>
        <v>0.12375356277108991</v>
      </c>
      <c r="S33" s="4">
        <f t="shared" si="9"/>
        <v>0.13866521889629188</v>
      </c>
      <c r="T33" s="4">
        <f t="shared" si="9"/>
        <v>0.15442487888657458</v>
      </c>
      <c r="U33" s="4">
        <f t="shared" si="9"/>
        <v>0.17103254274193794</v>
      </c>
      <c r="V33" s="4">
        <f t="shared" si="9"/>
        <v>0.1884882104623819</v>
      </c>
      <c r="W33" s="4">
        <f t="shared" si="9"/>
        <v>0.20679188204790663</v>
      </c>
      <c r="X33" s="4">
        <f t="shared" si="9"/>
        <v>0.22594355749851197</v>
      </c>
      <c r="Y33" s="4">
        <f t="shared" si="9"/>
        <v>0.24594323681419805</v>
      </c>
      <c r="Z33" s="4">
        <f t="shared" si="9"/>
        <v>0.26679091999496474</v>
      </c>
      <c r="AA33" s="4">
        <f t="shared" si="9"/>
        <v>0.28848660704081214</v>
      </c>
      <c r="AB33" s="4">
        <f t="shared" si="9"/>
        <v>0.31103029795174025</v>
      </c>
      <c r="AC33" s="4">
        <f t="shared" si="9"/>
        <v>0.33442199272774903</v>
      </c>
      <c r="AD33" s="4">
        <f t="shared" si="9"/>
        <v>0.35866169136883846</v>
      </c>
      <c r="AE33" s="4">
        <f t="shared" si="9"/>
        <v>0.38374939387500862</v>
      </c>
    </row>
    <row r="34" spans="1:31" ht="18">
      <c r="A34" s="3" t="s">
        <v>33</v>
      </c>
      <c r="B34" s="4">
        <f>(2*$C40*(B32)^2*B36*B46)/(9*$C42*$C44*($B35)^3)</f>
        <v>4.9533801729297598E-4</v>
      </c>
      <c r="C34" s="4">
        <f t="shared" ref="C34:AE34" si="10">(2*$C40*(C32)^2*C36*C46)/(9*$C42*$C44*($B35)^3)</f>
        <v>1.8382480158545184E-3</v>
      </c>
      <c r="D34" s="4">
        <f t="shared" si="10"/>
        <v>4.0287299956846294E-3</v>
      </c>
      <c r="E34" s="4">
        <f t="shared" si="10"/>
        <v>7.0667839567833063E-3</v>
      </c>
      <c r="F34" s="4">
        <f t="shared" si="10"/>
        <v>1.0952409899150552E-2</v>
      </c>
      <c r="G34" s="4">
        <f t="shared" si="10"/>
        <v>1.5685607822786364E-2</v>
      </c>
      <c r="H34" s="4">
        <f t="shared" si="10"/>
        <v>2.1266377727690734E-2</v>
      </c>
      <c r="I34" s="4">
        <f t="shared" si="10"/>
        <v>2.7694719613863682E-2</v>
      </c>
      <c r="J34" s="4">
        <f t="shared" si="10"/>
        <v>3.4970633481305191E-2</v>
      </c>
      <c r="K34" s="4">
        <f t="shared" si="10"/>
        <v>4.3094119330015272E-2</v>
      </c>
      <c r="L34" s="4">
        <f t="shared" si="10"/>
        <v>5.2065177159993918E-2</v>
      </c>
      <c r="M34" s="4">
        <f t="shared" si="10"/>
        <v>6.1883806971241143E-2</v>
      </c>
      <c r="N34" s="4">
        <f t="shared" si="10"/>
        <v>7.2550008763756904E-2</v>
      </c>
      <c r="O34" s="4">
        <f t="shared" si="10"/>
        <v>8.4063782537541251E-2</v>
      </c>
      <c r="P34" s="4">
        <f t="shared" si="10"/>
        <v>9.6425128292594142E-2</v>
      </c>
      <c r="Q34" s="4">
        <f t="shared" si="10"/>
        <v>0.10963404602891565</v>
      </c>
      <c r="R34" s="4">
        <f t="shared" si="10"/>
        <v>0.12369053574650568</v>
      </c>
      <c r="S34" s="4">
        <f t="shared" si="10"/>
        <v>0.13859459744536431</v>
      </c>
      <c r="T34" s="4">
        <f t="shared" si="10"/>
        <v>0.15434623112549151</v>
      </c>
      <c r="U34" s="4">
        <f t="shared" si="10"/>
        <v>0.17094543678688728</v>
      </c>
      <c r="V34" s="4">
        <f t="shared" si="10"/>
        <v>0.18839221442955156</v>
      </c>
      <c r="W34" s="4">
        <f t="shared" si="10"/>
        <v>0.20668656405348443</v>
      </c>
      <c r="X34" s="4">
        <f t="shared" si="10"/>
        <v>0.22582848565868588</v>
      </c>
      <c r="Y34" s="4">
        <f t="shared" si="10"/>
        <v>0.24581797924515592</v>
      </c>
      <c r="Z34" s="4">
        <f t="shared" si="10"/>
        <v>0.26665504481289448</v>
      </c>
      <c r="AA34" s="4">
        <f t="shared" si="10"/>
        <v>0.28833968236190161</v>
      </c>
      <c r="AB34" s="4">
        <f t="shared" si="10"/>
        <v>0.31087189189217734</v>
      </c>
      <c r="AC34" s="4">
        <f t="shared" si="10"/>
        <v>0.33425167340372164</v>
      </c>
      <c r="AD34" s="4">
        <f t="shared" si="10"/>
        <v>0.35847902689653444</v>
      </c>
      <c r="AE34" s="4">
        <f t="shared" si="10"/>
        <v>0.38355395237061585</v>
      </c>
    </row>
    <row r="35" spans="1:31">
      <c r="A35" s="7" t="s">
        <v>102</v>
      </c>
      <c r="B35" s="6">
        <f>C54</f>
        <v>1.3999616190361318E-2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1">C27/1000000</f>
        <v>2.9999999999999997E-4</v>
      </c>
      <c r="D36" s="4">
        <f t="shared" si="11"/>
        <v>2.9999999999999997E-4</v>
      </c>
      <c r="E36" s="4">
        <f t="shared" si="11"/>
        <v>2.9999999999999997E-4</v>
      </c>
      <c r="F36" s="4">
        <f t="shared" si="11"/>
        <v>2.9999999999999997E-4</v>
      </c>
      <c r="G36" s="4">
        <f t="shared" si="11"/>
        <v>2.9999999999999997E-4</v>
      </c>
      <c r="H36" s="4">
        <f t="shared" si="11"/>
        <v>2.9999999999999997E-4</v>
      </c>
      <c r="I36" s="4">
        <f t="shared" si="11"/>
        <v>2.9999999999999997E-4</v>
      </c>
      <c r="J36" s="4">
        <f t="shared" si="11"/>
        <v>2.9999999999999997E-4</v>
      </c>
      <c r="K36" s="4">
        <f t="shared" si="11"/>
        <v>2.9999999999999997E-4</v>
      </c>
      <c r="L36" s="4">
        <f t="shared" si="11"/>
        <v>2.9999999999999997E-4</v>
      </c>
      <c r="M36" s="4">
        <f t="shared" si="11"/>
        <v>2.9999999999999997E-4</v>
      </c>
      <c r="N36" s="4">
        <f t="shared" si="11"/>
        <v>2.9999999999999997E-4</v>
      </c>
      <c r="O36" s="4">
        <f t="shared" si="11"/>
        <v>2.9999999999999997E-4</v>
      </c>
      <c r="P36" s="4">
        <f t="shared" si="11"/>
        <v>2.9999999999999997E-4</v>
      </c>
      <c r="Q36" s="4">
        <f t="shared" si="11"/>
        <v>2.9999999999999997E-4</v>
      </c>
      <c r="R36" s="4">
        <f t="shared" si="11"/>
        <v>2.9999999999999997E-4</v>
      </c>
      <c r="S36" s="4">
        <f t="shared" si="11"/>
        <v>2.9999999999999997E-4</v>
      </c>
      <c r="T36" s="4">
        <f t="shared" si="11"/>
        <v>2.9999999999999997E-4</v>
      </c>
      <c r="U36" s="4">
        <f t="shared" si="11"/>
        <v>2.9999999999999997E-4</v>
      </c>
      <c r="V36" s="4">
        <f t="shared" si="11"/>
        <v>2.9999999999999997E-4</v>
      </c>
      <c r="W36" s="4">
        <f t="shared" si="11"/>
        <v>2.9999999999999997E-4</v>
      </c>
      <c r="X36" s="4">
        <f t="shared" si="11"/>
        <v>2.9999999999999997E-4</v>
      </c>
      <c r="Y36" s="4">
        <f t="shared" si="11"/>
        <v>2.9999999999999997E-4</v>
      </c>
      <c r="Z36" s="4">
        <f t="shared" si="11"/>
        <v>2.9999999999999997E-4</v>
      </c>
      <c r="AA36" s="4">
        <f t="shared" si="11"/>
        <v>2.9999999999999997E-4</v>
      </c>
      <c r="AB36" s="4">
        <f t="shared" si="11"/>
        <v>2.9999999999999997E-4</v>
      </c>
      <c r="AC36" s="4">
        <f t="shared" si="11"/>
        <v>2.9999999999999997E-4</v>
      </c>
      <c r="AD36" s="4">
        <f t="shared" si="11"/>
        <v>2.9999999999999997E-4</v>
      </c>
      <c r="AE36" s="4">
        <f t="shared" si="11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2">C26/60</f>
        <v>0.3</v>
      </c>
      <c r="D37" s="4">
        <f t="shared" si="12"/>
        <v>0.3</v>
      </c>
      <c r="E37" s="4">
        <f t="shared" si="12"/>
        <v>0.3</v>
      </c>
      <c r="F37" s="4">
        <f t="shared" si="12"/>
        <v>0.3</v>
      </c>
      <c r="G37" s="4">
        <f t="shared" si="12"/>
        <v>0.3</v>
      </c>
      <c r="H37" s="4">
        <f t="shared" si="12"/>
        <v>0.3</v>
      </c>
      <c r="I37" s="4">
        <f t="shared" si="12"/>
        <v>0.3</v>
      </c>
      <c r="J37" s="4">
        <f t="shared" si="12"/>
        <v>0.3</v>
      </c>
      <c r="K37" s="4">
        <f t="shared" si="12"/>
        <v>0.3</v>
      </c>
      <c r="L37" s="4">
        <f t="shared" si="12"/>
        <v>0.3</v>
      </c>
      <c r="M37" s="4">
        <f t="shared" si="12"/>
        <v>0.3</v>
      </c>
      <c r="N37" s="4">
        <f t="shared" si="12"/>
        <v>0.3</v>
      </c>
      <c r="O37" s="4">
        <f t="shared" si="12"/>
        <v>0.3</v>
      </c>
      <c r="P37" s="4">
        <f t="shared" si="12"/>
        <v>0.3</v>
      </c>
      <c r="Q37" s="4">
        <f t="shared" si="12"/>
        <v>0.3</v>
      </c>
      <c r="R37" s="4">
        <f t="shared" si="12"/>
        <v>0.3</v>
      </c>
      <c r="S37" s="4">
        <f t="shared" si="12"/>
        <v>0.3</v>
      </c>
      <c r="T37" s="4">
        <f t="shared" si="12"/>
        <v>0.3</v>
      </c>
      <c r="U37" s="4">
        <f t="shared" si="12"/>
        <v>0.3</v>
      </c>
      <c r="V37" s="4">
        <f t="shared" si="12"/>
        <v>0.3</v>
      </c>
      <c r="W37" s="4">
        <f t="shared" si="12"/>
        <v>0.3</v>
      </c>
      <c r="X37" s="4">
        <f t="shared" si="12"/>
        <v>0.3</v>
      </c>
      <c r="Y37" s="4">
        <f t="shared" si="12"/>
        <v>0.3</v>
      </c>
      <c r="Z37" s="4">
        <f t="shared" si="12"/>
        <v>0.3</v>
      </c>
      <c r="AA37" s="4">
        <f t="shared" si="12"/>
        <v>0.3</v>
      </c>
      <c r="AB37" s="4">
        <f t="shared" si="12"/>
        <v>0.3</v>
      </c>
      <c r="AC37" s="4">
        <f t="shared" si="12"/>
        <v>0.3</v>
      </c>
      <c r="AD37" s="4">
        <f t="shared" si="12"/>
        <v>0.3</v>
      </c>
      <c r="AE37" s="4">
        <f t="shared" si="12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1.9499314289676484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193.58555000000001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19358.555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6.7753084999999999E-5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67753.085000000006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67.753084999999999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13.999616190361317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1.3999616190361318E-2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84.003528000000003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-1.8169271999999999E-3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-84.005344927199999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81.819012999999998</v>
      </c>
    </row>
    <row r="59" spans="1:31" s="4" customFormat="1">
      <c r="A59" s="2" t="s">
        <v>50</v>
      </c>
      <c r="C59" s="4">
        <f>C56-C58</f>
        <v>-81.820829927199995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186.74749800000001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151.696304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115.312248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103.093834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98.024223000000006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103.307823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113.78388200000001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119.843987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107.276184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55.013267999999997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40.286127999999998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43.780979000000002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55.683093999999997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79.018630999999999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115.804749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157.057693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217.25382999999999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270.26635700000003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322.16863999999998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C80">
        <v>335.63388099999997</v>
      </c>
    </row>
    <row r="81" spans="1:31">
      <c r="A81" s="2" t="s">
        <v>94</v>
      </c>
      <c r="C81">
        <v>290.21814000000001</v>
      </c>
    </row>
    <row r="82" spans="1:31">
      <c r="A82" s="2" t="s">
        <v>95</v>
      </c>
      <c r="C82">
        <v>205.47706199999999</v>
      </c>
    </row>
    <row r="83" spans="1:31">
      <c r="A83" s="2" t="s">
        <v>96</v>
      </c>
      <c r="C83">
        <v>178.362065</v>
      </c>
    </row>
    <row r="84" spans="1:31">
      <c r="A84" s="2" t="s">
        <v>152</v>
      </c>
      <c r="C84">
        <v>136.725706</v>
      </c>
    </row>
    <row r="85" spans="1:31">
      <c r="A85" s="2" t="s">
        <v>153</v>
      </c>
      <c r="C85">
        <v>151.13073700000001</v>
      </c>
    </row>
    <row r="86" spans="1:31">
      <c r="A86" s="2" t="s">
        <v>154</v>
      </c>
      <c r="C86">
        <v>73.460269999999994</v>
      </c>
    </row>
    <row r="87" spans="1:31">
      <c r="A87" s="2" t="s">
        <v>100</v>
      </c>
      <c r="B87" s="4"/>
      <c r="C87" s="4">
        <f>AVERAGE(C61:C86)</f>
        <v>147.1702774230769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2" t="s">
        <v>254</v>
      </c>
      <c r="C88">
        <f>C87/1000000</f>
        <v>1.471702774230769E-4</v>
      </c>
    </row>
    <row r="89" spans="1:31">
      <c r="A89" s="2" t="s">
        <v>97</v>
      </c>
      <c r="B89" s="4"/>
      <c r="C89" s="4">
        <f>MIN(C61:C86)</f>
        <v>40.286127999999998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255</v>
      </c>
      <c r="C90">
        <f>C89/1000000</f>
        <v>4.0286127999999997E-5</v>
      </c>
    </row>
    <row r="91" spans="1:31" ht="18">
      <c r="A91" s="2" t="s">
        <v>98</v>
      </c>
      <c r="B91" s="4"/>
      <c r="C91" s="4">
        <f>4*$C43*B36/($C44*$C42*$C93)</f>
        <v>2077.2268215019708</v>
      </c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256</v>
      </c>
      <c r="B92" s="4"/>
      <c r="C92" s="4">
        <f>SQRT(C87)</f>
        <v>12.131375743215479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2" t="s">
        <v>257</v>
      </c>
      <c r="B93" s="4"/>
      <c r="C93" s="4">
        <f>C92/1000</f>
        <v>1.2131375743215479E-2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8">
      <c r="A94" s="3" t="s">
        <v>33</v>
      </c>
      <c r="B94" s="4">
        <f t="shared" ref="B94:AE94" si="14">(2*$C40*(B32)^2*B36*B46)/(9*$C42*$C44*($C93)^3)</f>
        <v>7.6123699581010309E-4</v>
      </c>
      <c r="C94" s="4">
        <f t="shared" si="14"/>
        <v>2.8250252318414559E-3</v>
      </c>
      <c r="D94" s="4">
        <f t="shared" si="14"/>
        <v>6.1913647080940604E-3</v>
      </c>
      <c r="E94" s="4">
        <f t="shared" si="14"/>
        <v>1.0860255424567915E-2</v>
      </c>
      <c r="F94" s="4">
        <f t="shared" si="14"/>
        <v>1.6831697381263021E-2</v>
      </c>
      <c r="G94" s="4">
        <f t="shared" si="14"/>
        <v>2.4105690578179375E-2</v>
      </c>
      <c r="H94" s="4">
        <f t="shared" si="14"/>
        <v>3.2682235015316967E-2</v>
      </c>
      <c r="I94" s="4">
        <f t="shared" si="14"/>
        <v>4.2561330692675828E-2</v>
      </c>
      <c r="J94" s="4">
        <f t="shared" si="14"/>
        <v>5.3742977610255926E-2</v>
      </c>
      <c r="K94" s="4">
        <f t="shared" si="14"/>
        <v>6.6227175768057298E-2</v>
      </c>
      <c r="L94" s="4">
        <f t="shared" si="14"/>
        <v>8.0013925166079899E-2</v>
      </c>
      <c r="M94" s="4">
        <f t="shared" si="14"/>
        <v>9.510322580432376E-2</v>
      </c>
      <c r="N94" s="4">
        <f t="shared" si="14"/>
        <v>0.11149507768278884</v>
      </c>
      <c r="O94" s="4">
        <f t="shared" si="14"/>
        <v>0.12918948080147521</v>
      </c>
      <c r="P94" s="4">
        <f t="shared" si="14"/>
        <v>0.14818643516038277</v>
      </c>
      <c r="Q94" s="4">
        <f t="shared" si="14"/>
        <v>0.16848594075951168</v>
      </c>
      <c r="R94" s="4">
        <f t="shared" si="14"/>
        <v>0.19008799759886175</v>
      </c>
      <c r="S94" s="4">
        <f t="shared" si="14"/>
        <v>0.21299260567843312</v>
      </c>
      <c r="T94" s="4">
        <f t="shared" si="14"/>
        <v>0.23719976499822579</v>
      </c>
      <c r="U94" s="4">
        <f t="shared" si="14"/>
        <v>0.26270947555823965</v>
      </c>
      <c r="V94" s="4">
        <f t="shared" si="14"/>
        <v>0.2895217373584747</v>
      </c>
      <c r="W94" s="4">
        <f t="shared" si="14"/>
        <v>0.31763655039893102</v>
      </c>
      <c r="X94" s="4">
        <f t="shared" si="14"/>
        <v>0.34705391467960867</v>
      </c>
      <c r="Y94" s="4">
        <f t="shared" si="14"/>
        <v>0.37777383020050753</v>
      </c>
      <c r="Z94" s="4">
        <f t="shared" si="14"/>
        <v>0.40979629696162762</v>
      </c>
      <c r="AA94" s="4">
        <f t="shared" si="14"/>
        <v>0.44312131496296892</v>
      </c>
      <c r="AB94" s="4">
        <f t="shared" si="14"/>
        <v>0.4777488842045316</v>
      </c>
      <c r="AC94" s="4">
        <f t="shared" si="14"/>
        <v>0.51367900468631544</v>
      </c>
      <c r="AD94" s="4">
        <f t="shared" si="14"/>
        <v>0.55091167640832051</v>
      </c>
      <c r="AE94" s="4">
        <f t="shared" si="14"/>
        <v>0.58944689937054684</v>
      </c>
    </row>
    <row r="95" spans="1:31">
      <c r="A95" s="2" t="s">
        <v>258</v>
      </c>
      <c r="C95">
        <f>SQRT(C89)</f>
        <v>6.3471354168632637</v>
      </c>
    </row>
    <row r="96" spans="1:31">
      <c r="A96" s="2" t="s">
        <v>259</v>
      </c>
      <c r="C96">
        <f>C95/1000</f>
        <v>6.3471354168632638E-3</v>
      </c>
    </row>
    <row r="97" spans="1:31" ht="18">
      <c r="A97" s="3" t="s">
        <v>260</v>
      </c>
      <c r="B97" s="6">
        <f>(2*$C40*(B32)^2*B36*B46)/(9*$C42*$C44*($C96)^3)</f>
        <v>5.3151650745639767E-3</v>
      </c>
      <c r="C97" s="6">
        <f t="shared" ref="C97:AE97" si="15">(2*$C40*(C32)^2*C36*C46)/(9*$C42*$C44*($C96)^3)</f>
        <v>1.9725099449569374E-2</v>
      </c>
      <c r="D97" s="6">
        <f t="shared" si="15"/>
        <v>4.3229803125016203E-2</v>
      </c>
      <c r="E97" s="6">
        <f t="shared" si="15"/>
        <v>7.5829276100904452E-2</v>
      </c>
      <c r="F97" s="6">
        <f t="shared" si="15"/>
        <v>0.11752351837723414</v>
      </c>
      <c r="G97" s="6">
        <f t="shared" si="15"/>
        <v>0.16831252995400525</v>
      </c>
      <c r="H97" s="6">
        <f t="shared" si="15"/>
        <v>0.22819631083121769</v>
      </c>
      <c r="I97" s="6">
        <f t="shared" si="15"/>
        <v>0.29717486100887164</v>
      </c>
      <c r="J97" s="6">
        <f t="shared" si="15"/>
        <v>0.37524818048696695</v>
      </c>
      <c r="K97" s="6">
        <f t="shared" si="15"/>
        <v>0.46241626926550383</v>
      </c>
      <c r="L97" s="6">
        <f t="shared" si="15"/>
        <v>0.558679127344482</v>
      </c>
      <c r="M97" s="6">
        <f t="shared" si="15"/>
        <v>0.66403675472390178</v>
      </c>
      <c r="N97" s="6">
        <f t="shared" si="15"/>
        <v>0.77848915140376251</v>
      </c>
      <c r="O97" s="6">
        <f t="shared" si="15"/>
        <v>0.90203631738406509</v>
      </c>
      <c r="P97" s="6">
        <f t="shared" si="15"/>
        <v>1.0346782526648088</v>
      </c>
      <c r="Q97" s="6">
        <f t="shared" si="15"/>
        <v>1.1764149572459943</v>
      </c>
      <c r="R97" s="6">
        <f t="shared" si="15"/>
        <v>1.3272464311276209</v>
      </c>
      <c r="S97" s="6">
        <f t="shared" si="15"/>
        <v>1.4871726743096891</v>
      </c>
      <c r="T97" s="6">
        <f t="shared" si="15"/>
        <v>1.6561936867921991</v>
      </c>
      <c r="U97" s="6">
        <f t="shared" si="15"/>
        <v>1.8343094685751504</v>
      </c>
      <c r="V97" s="6">
        <f t="shared" si="15"/>
        <v>2.0215200196585426</v>
      </c>
      <c r="W97" s="6">
        <f t="shared" si="15"/>
        <v>2.217825340042376</v>
      </c>
      <c r="X97" s="6">
        <f t="shared" si="15"/>
        <v>2.4232254297266516</v>
      </c>
      <c r="Y97" s="6">
        <f t="shared" si="15"/>
        <v>2.6377202887113684</v>
      </c>
      <c r="Z97" s="6">
        <f t="shared" si="15"/>
        <v>2.8613099169965261</v>
      </c>
      <c r="AA97" s="6">
        <f t="shared" si="15"/>
        <v>3.0939943145821251</v>
      </c>
      <c r="AB97" s="6">
        <f t="shared" si="15"/>
        <v>3.3357734814681668</v>
      </c>
      <c r="AC97" s="6">
        <f t="shared" si="15"/>
        <v>3.5866474176546492</v>
      </c>
      <c r="AD97" s="6">
        <f t="shared" si="15"/>
        <v>3.8466161231415725</v>
      </c>
      <c r="AE97" s="6">
        <f t="shared" si="15"/>
        <v>4.1156795979289376</v>
      </c>
    </row>
    <row r="98" spans="1:31" ht="18">
      <c r="A98" s="2" t="s">
        <v>130</v>
      </c>
      <c r="B98" s="6">
        <f t="shared" ref="B98:AE98" si="16">$C43*B32*$B39/$C42</f>
        <v>0.12864205153298894</v>
      </c>
      <c r="C98" s="6">
        <f t="shared" si="16"/>
        <v>0.25728410306597788</v>
      </c>
      <c r="D98" s="6">
        <f t="shared" si="16"/>
        <v>0.3859261545989669</v>
      </c>
      <c r="E98" s="6">
        <f t="shared" si="16"/>
        <v>0.51456820613195575</v>
      </c>
      <c r="F98" s="6">
        <f t="shared" si="16"/>
        <v>0.64321025766494488</v>
      </c>
      <c r="G98" s="6">
        <f t="shared" si="16"/>
        <v>0.77185230919793379</v>
      </c>
      <c r="H98" s="6">
        <f t="shared" si="16"/>
        <v>0.90049436073092282</v>
      </c>
      <c r="I98" s="6">
        <f t="shared" si="16"/>
        <v>1.0291364122639115</v>
      </c>
      <c r="J98" s="6">
        <f t="shared" si="16"/>
        <v>1.1577784637969006</v>
      </c>
      <c r="K98" s="6">
        <f t="shared" si="16"/>
        <v>1.2864205153298898</v>
      </c>
      <c r="L98" s="6">
        <f t="shared" si="16"/>
        <v>1.4150625668628785</v>
      </c>
      <c r="M98" s="6">
        <f t="shared" si="16"/>
        <v>1.5437046183958676</v>
      </c>
      <c r="N98" s="6">
        <f t="shared" si="16"/>
        <v>1.6723466699288563</v>
      </c>
      <c r="O98" s="6">
        <f t="shared" si="16"/>
        <v>1.8009887214618456</v>
      </c>
      <c r="P98" s="6">
        <f t="shared" si="16"/>
        <v>1.9296307729948343</v>
      </c>
      <c r="Q98" s="6">
        <f t="shared" si="16"/>
        <v>2.058272824527823</v>
      </c>
      <c r="R98" s="6">
        <f t="shared" si="16"/>
        <v>2.1869148760608121</v>
      </c>
      <c r="S98" s="6">
        <f t="shared" si="16"/>
        <v>2.3155569275938013</v>
      </c>
      <c r="T98" s="6">
        <f t="shared" si="16"/>
        <v>2.4441989791267904</v>
      </c>
      <c r="U98" s="6">
        <f t="shared" si="16"/>
        <v>2.5728410306597795</v>
      </c>
      <c r="V98" s="6">
        <f t="shared" si="16"/>
        <v>2.7014830821927678</v>
      </c>
      <c r="W98" s="6">
        <f t="shared" si="16"/>
        <v>2.8301251337257569</v>
      </c>
      <c r="X98" s="6">
        <f t="shared" si="16"/>
        <v>2.958767185258746</v>
      </c>
      <c r="Y98" s="6">
        <f t="shared" si="16"/>
        <v>3.0874092367917352</v>
      </c>
      <c r="Z98" s="6">
        <f t="shared" si="16"/>
        <v>3.2160512883247243</v>
      </c>
      <c r="AA98" s="6">
        <f t="shared" si="16"/>
        <v>3.3446933398577126</v>
      </c>
      <c r="AB98" s="6">
        <f t="shared" si="16"/>
        <v>3.4733353913907017</v>
      </c>
      <c r="AC98" s="6">
        <f t="shared" si="16"/>
        <v>3.6019774429236913</v>
      </c>
      <c r="AD98" s="6">
        <f t="shared" si="16"/>
        <v>3.73061949445668</v>
      </c>
      <c r="AE98" s="6">
        <f t="shared" si="16"/>
        <v>3.8592615459896686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77D7-D3D5-4B87-938B-492AB4A876D0}">
  <dimension ref="A1:AE98"/>
  <sheetViews>
    <sheetView topLeftCell="D22" workbookViewId="0">
      <selection activeCell="C88" sqref="C88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144</v>
      </c>
      <c r="C1" s="4"/>
      <c r="D1" s="4"/>
      <c r="E1" s="4"/>
      <c r="F1" s="4"/>
      <c r="G1" s="4"/>
      <c r="H1" s="4"/>
      <c r="I1" s="4"/>
      <c r="J1" s="4"/>
    </row>
    <row r="2" spans="1:31">
      <c r="B2" s="4" t="s">
        <v>101</v>
      </c>
      <c r="C2" s="4"/>
      <c r="D2" s="4"/>
      <c r="E2" s="4"/>
      <c r="F2" s="4"/>
      <c r="G2" s="4"/>
      <c r="H2" s="4"/>
      <c r="I2" s="4"/>
      <c r="J2" s="4"/>
    </row>
    <row r="3" spans="1:31">
      <c r="B3" s="4" t="s">
        <v>105</v>
      </c>
      <c r="C3" s="4"/>
      <c r="D3" s="4"/>
      <c r="E3" s="4"/>
      <c r="F3" s="4"/>
      <c r="G3" s="4"/>
      <c r="H3" s="4"/>
      <c r="I3" s="4"/>
      <c r="J3" s="4"/>
    </row>
    <row r="4" spans="1:31">
      <c r="B4" s="4"/>
      <c r="C4" s="4"/>
      <c r="D4" s="4"/>
      <c r="E4" s="4"/>
      <c r="F4" s="4"/>
      <c r="G4" s="4"/>
      <c r="H4" s="4"/>
      <c r="I4" s="4"/>
      <c r="J4" s="4"/>
    </row>
    <row r="5" spans="1:31">
      <c r="B5" s="4" t="s">
        <v>137</v>
      </c>
      <c r="C5" s="4"/>
      <c r="D5" s="4"/>
      <c r="E5" s="4"/>
      <c r="F5" s="4"/>
      <c r="G5" s="4"/>
      <c r="H5" s="4"/>
      <c r="I5" s="4"/>
      <c r="J5" s="4"/>
    </row>
    <row r="6" spans="1:31">
      <c r="B6" s="4" t="s">
        <v>134</v>
      </c>
      <c r="C6" s="4"/>
      <c r="D6" s="4"/>
      <c r="E6" s="4"/>
      <c r="F6" s="4"/>
      <c r="G6" s="4"/>
      <c r="H6" s="4"/>
      <c r="I6" s="4"/>
      <c r="J6" s="4"/>
    </row>
    <row r="7" spans="1:31">
      <c r="B7" s="4" t="s">
        <v>133</v>
      </c>
      <c r="C7" s="4"/>
      <c r="D7" s="4"/>
      <c r="E7" s="4"/>
      <c r="F7" s="4"/>
      <c r="G7" s="4"/>
      <c r="H7" s="4"/>
      <c r="I7" s="4"/>
      <c r="J7" s="4"/>
    </row>
    <row r="8" spans="1:31">
      <c r="B8" s="4" t="s">
        <v>135</v>
      </c>
      <c r="C8" s="4"/>
      <c r="D8" s="4"/>
      <c r="E8" s="4"/>
      <c r="F8" s="4"/>
      <c r="G8" s="4"/>
      <c r="H8" s="4"/>
      <c r="I8" s="4"/>
      <c r="J8" s="4"/>
    </row>
    <row r="11" spans="1:31">
      <c r="A11" s="4" t="s">
        <v>0</v>
      </c>
      <c r="B11" s="1">
        <v>1.0098930000000001E-2</v>
      </c>
      <c r="C11" s="1">
        <v>1.7556470000000001E-2</v>
      </c>
      <c r="D11" s="1">
        <v>5.6978889999999997E-2</v>
      </c>
      <c r="E11" s="1">
        <v>0.16088069999999999</v>
      </c>
      <c r="F11" s="1">
        <v>0.28622740000000002</v>
      </c>
      <c r="G11" s="1">
        <v>0.30855860000000002</v>
      </c>
      <c r="H11" s="1">
        <v>0.30896639999999997</v>
      </c>
      <c r="I11" s="1">
        <v>0.27009610000000001</v>
      </c>
      <c r="J11" s="1">
        <v>0.15804009999999999</v>
      </c>
      <c r="K11" s="1">
        <v>9.3542109999999998E-2</v>
      </c>
      <c r="L11" s="1">
        <v>5.2891029999999999E-2</v>
      </c>
      <c r="M11" s="1">
        <v>4.1018239999999997E-2</v>
      </c>
      <c r="N11" s="1">
        <v>1.813847E-2</v>
      </c>
      <c r="O11" s="1">
        <v>8.6638830000000007E-3</v>
      </c>
      <c r="P11" s="1">
        <v>1.367989E-3</v>
      </c>
      <c r="Q11" s="1">
        <v>9.5077119999999995E-4</v>
      </c>
      <c r="R11" s="1">
        <v>1.3890370000000001E-3</v>
      </c>
      <c r="S11" s="1">
        <v>5.3780790000000005E-4</v>
      </c>
      <c r="T11" s="1">
        <v>3.252385E-4</v>
      </c>
      <c r="U11" s="1">
        <v>2.184837E-4</v>
      </c>
      <c r="V11" s="1">
        <v>2.2048289999999999E-4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4" t="s">
        <v>1</v>
      </c>
      <c r="B12" s="1">
        <v>2.431987E-2</v>
      </c>
      <c r="C12" s="1">
        <v>9.1991790000000004E-2</v>
      </c>
      <c r="D12" s="1">
        <v>0.31881530000000002</v>
      </c>
      <c r="E12" s="1">
        <v>0.60450590000000004</v>
      </c>
      <c r="F12" s="1">
        <v>0.53889569999999998</v>
      </c>
      <c r="G12" s="1">
        <v>0.37090499999999998</v>
      </c>
      <c r="H12" s="1">
        <v>0.18208769999999999</v>
      </c>
      <c r="I12" s="1">
        <v>3.8044590000000003E-2</v>
      </c>
      <c r="J12" s="1">
        <v>1.380933E-2</v>
      </c>
      <c r="K12" s="1">
        <v>8.5968680000000006E-3</v>
      </c>
      <c r="L12" s="1">
        <v>2.259423E-3</v>
      </c>
      <c r="M12" s="1">
        <v>8.2448730000000004E-4</v>
      </c>
      <c r="N12" s="1">
        <v>5.1824209999999996E-4</v>
      </c>
      <c r="O12" s="1">
        <v>3.131524E-4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1.339654E-3</v>
      </c>
      <c r="C13" s="1">
        <v>1.9507190000000001E-3</v>
      </c>
      <c r="D13" s="1">
        <v>3.4843209999999999E-3</v>
      </c>
      <c r="E13" s="1">
        <v>6.2468000000000003E-3</v>
      </c>
      <c r="F13" s="1">
        <v>4.9261080000000002E-3</v>
      </c>
      <c r="G13" s="1">
        <v>3.173628E-3</v>
      </c>
      <c r="H13" s="1">
        <v>1.0223899999999999E-4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9.2745260000000004E-4</v>
      </c>
      <c r="C14" s="1">
        <v>1.3347019999999999E-3</v>
      </c>
      <c r="D14" s="1">
        <v>1.0248E-3</v>
      </c>
      <c r="E14" s="1">
        <v>5.1203279999999999E-4</v>
      </c>
      <c r="F14" s="1">
        <v>4.1050899999999998E-4</v>
      </c>
      <c r="G14" s="1">
        <v>9.2137589999999998E-4</v>
      </c>
      <c r="H14" s="1">
        <v>2.044781E-4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6.6982689999999998E-3</v>
      </c>
      <c r="C16" s="1">
        <v>7.9055440000000005E-3</v>
      </c>
      <c r="D16" s="1">
        <v>1.158024E-2</v>
      </c>
      <c r="E16" s="1">
        <v>3.2974910000000003E-2</v>
      </c>
      <c r="F16" s="1">
        <v>0.11011899999999999</v>
      </c>
      <c r="G16" s="1">
        <v>0.3011876</v>
      </c>
      <c r="H16" s="1">
        <v>0.50731009999999999</v>
      </c>
      <c r="I16" s="1">
        <v>0.69185929999999995</v>
      </c>
      <c r="J16" s="1">
        <v>0.82815059999999996</v>
      </c>
      <c r="K16" s="1">
        <v>0.89775870000000002</v>
      </c>
      <c r="L16" s="1">
        <v>0.94484950000000001</v>
      </c>
      <c r="M16" s="1">
        <v>0.95815729999999999</v>
      </c>
      <c r="N16" s="1">
        <v>0.98134330000000003</v>
      </c>
      <c r="O16" s="1">
        <v>0.99102299999999999</v>
      </c>
      <c r="P16" s="1">
        <v>0.99863199999999996</v>
      </c>
      <c r="Q16" s="1">
        <v>0.99904919999999997</v>
      </c>
      <c r="R16" s="1">
        <v>0.99861100000000003</v>
      </c>
      <c r="S16" s="1">
        <v>0.99946219999999997</v>
      </c>
      <c r="T16" s="1">
        <v>0.99967479999999997</v>
      </c>
      <c r="U16" s="1">
        <v>0.99978149999999999</v>
      </c>
      <c r="V16" s="1">
        <v>0.99977950000000004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4.3384175600000005E-2</v>
      </c>
      <c r="C18" s="1">
        <f t="shared" ref="C18:W18" si="0">SUM(C11:C17)</f>
        <v>0.12073922500000001</v>
      </c>
      <c r="D18" s="1">
        <f t="shared" si="0"/>
        <v>0.39188355100000005</v>
      </c>
      <c r="E18" s="1">
        <f t="shared" si="0"/>
        <v>0.8051203428</v>
      </c>
      <c r="F18" s="1">
        <f t="shared" si="0"/>
        <v>0.94057871699999995</v>
      </c>
      <c r="G18" s="1">
        <f t="shared" si="0"/>
        <v>0.98474620390000001</v>
      </c>
      <c r="H18" s="1">
        <f t="shared" si="0"/>
        <v>0.99867091709999989</v>
      </c>
      <c r="I18" s="1">
        <f t="shared" si="0"/>
        <v>0.99999998999999995</v>
      </c>
      <c r="J18" s="1">
        <f t="shared" si="0"/>
        <v>1.00000003</v>
      </c>
      <c r="K18" s="1">
        <f t="shared" si="0"/>
        <v>0.99989767799999996</v>
      </c>
      <c r="L18" s="1">
        <f t="shared" si="0"/>
        <v>0.999999953</v>
      </c>
      <c r="M18" s="1">
        <f t="shared" si="0"/>
        <v>1.0000000273</v>
      </c>
      <c r="N18" s="1">
        <f t="shared" si="0"/>
        <v>1.0000000121000001</v>
      </c>
      <c r="O18" s="1">
        <f t="shared" si="0"/>
        <v>1.0000000354</v>
      </c>
      <c r="P18" s="1">
        <f t="shared" si="0"/>
        <v>0.99999998899999998</v>
      </c>
      <c r="Q18" s="1">
        <f t="shared" si="0"/>
        <v>0.99999997119999995</v>
      </c>
      <c r="R18" s="1">
        <f t="shared" si="0"/>
        <v>1.000000037</v>
      </c>
      <c r="S18" s="1">
        <f t="shared" si="0"/>
        <v>1.0000000079</v>
      </c>
      <c r="T18" s="1">
        <f t="shared" si="0"/>
        <v>1.0000000385000001</v>
      </c>
      <c r="U18" s="1">
        <f t="shared" si="0"/>
        <v>0.99999998369999998</v>
      </c>
      <c r="V18" s="1">
        <f t="shared" si="0"/>
        <v>0.99999998290000003</v>
      </c>
      <c r="W18" s="1">
        <f t="shared" si="0"/>
        <v>1</v>
      </c>
      <c r="X18" s="1">
        <f t="shared" ref="X18" si="1">SUM(X11:X17)</f>
        <v>1</v>
      </c>
      <c r="Y18" s="1">
        <f t="shared" ref="Y18" si="2">SUM(Y11:Y17)</f>
        <v>1</v>
      </c>
      <c r="Z18" s="1">
        <f t="shared" ref="Z18" si="3">SUM(Z11:Z17)</f>
        <v>1</v>
      </c>
      <c r="AA18" s="1">
        <f t="shared" ref="AA18" si="4">SUM(AA11:AA17)</f>
        <v>1</v>
      </c>
      <c r="AB18" s="1">
        <f t="shared" ref="AB18" si="5">SUM(AB11:AB17)</f>
        <v>1</v>
      </c>
      <c r="AC18" s="1">
        <f t="shared" ref="AC18" si="6">SUM(AC11:AC17)</f>
        <v>1</v>
      </c>
      <c r="AD18" s="1">
        <f t="shared" ref="AD18" si="7">SUM(AD11:AD17)</f>
        <v>1</v>
      </c>
      <c r="AE18" s="1">
        <f t="shared" ref="AE18" si="8">SUM(AE11:AE17)</f>
        <v>1</v>
      </c>
    </row>
    <row r="19" spans="1:31">
      <c r="A19" s="3" t="s">
        <v>17</v>
      </c>
      <c r="B19" s="1">
        <f>SUM(B12:B13)</f>
        <v>2.5659524E-2</v>
      </c>
      <c r="C19" s="1">
        <f t="shared" ref="C19:AE19" si="9">SUM(C12:C13)</f>
        <v>9.3942509000000007E-2</v>
      </c>
      <c r="D19" s="1">
        <f t="shared" si="9"/>
        <v>0.32229962100000004</v>
      </c>
      <c r="E19" s="1">
        <f t="shared" si="9"/>
        <v>0.61075270000000004</v>
      </c>
      <c r="F19" s="1">
        <f t="shared" si="9"/>
        <v>0.54382180800000002</v>
      </c>
      <c r="G19" s="1">
        <f t="shared" si="9"/>
        <v>0.37407862799999997</v>
      </c>
      <c r="H19" s="1">
        <f t="shared" si="9"/>
        <v>0.182189939</v>
      </c>
      <c r="I19" s="1">
        <f t="shared" si="9"/>
        <v>3.8044590000000003E-2</v>
      </c>
      <c r="J19" s="1">
        <f t="shared" si="9"/>
        <v>1.380933E-2</v>
      </c>
      <c r="K19" s="1">
        <f t="shared" si="9"/>
        <v>8.5968680000000006E-3</v>
      </c>
      <c r="L19" s="1">
        <f t="shared" si="9"/>
        <v>2.259423E-3</v>
      </c>
      <c r="M19" s="1">
        <f t="shared" si="9"/>
        <v>8.2448730000000004E-4</v>
      </c>
      <c r="N19" s="1">
        <f t="shared" si="9"/>
        <v>5.1824209999999996E-4</v>
      </c>
      <c r="O19" s="1">
        <f t="shared" si="9"/>
        <v>3.131524E-4</v>
      </c>
      <c r="P19" s="1">
        <f t="shared" si="9"/>
        <v>0</v>
      </c>
      <c r="Q19" s="1">
        <f t="shared" si="9"/>
        <v>0</v>
      </c>
      <c r="R19" s="1">
        <f t="shared" si="9"/>
        <v>0</v>
      </c>
      <c r="S19" s="1">
        <f t="shared" si="9"/>
        <v>0</v>
      </c>
      <c r="T19" s="1">
        <f t="shared" si="9"/>
        <v>0</v>
      </c>
      <c r="U19" s="1">
        <f t="shared" si="9"/>
        <v>0</v>
      </c>
      <c r="V19" s="1">
        <f t="shared" si="9"/>
        <v>0</v>
      </c>
      <c r="W19" s="1">
        <f t="shared" si="9"/>
        <v>0</v>
      </c>
      <c r="X19" s="1">
        <f t="shared" si="9"/>
        <v>0</v>
      </c>
      <c r="Y19" s="1">
        <f t="shared" si="9"/>
        <v>0</v>
      </c>
      <c r="Z19" s="1">
        <f t="shared" si="9"/>
        <v>0</v>
      </c>
      <c r="AA19" s="1">
        <f t="shared" si="9"/>
        <v>0</v>
      </c>
      <c r="AB19" s="1">
        <f t="shared" si="9"/>
        <v>0</v>
      </c>
      <c r="AC19" s="1">
        <f t="shared" si="9"/>
        <v>0</v>
      </c>
      <c r="AD19" s="1">
        <f t="shared" si="9"/>
        <v>0</v>
      </c>
      <c r="AE19" s="1">
        <f t="shared" si="9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>
        <f>B18-(B17+B15)</f>
        <v>4.3384175600000005E-2</v>
      </c>
      <c r="C24" s="1">
        <f t="shared" ref="C24:AE24" si="10">C18-(C17+C15)</f>
        <v>0.12073922500000001</v>
      </c>
      <c r="D24" s="1">
        <f t="shared" si="10"/>
        <v>0.39188355100000005</v>
      </c>
      <c r="E24" s="1">
        <f t="shared" si="10"/>
        <v>0.8051203428</v>
      </c>
      <c r="F24" s="1">
        <f t="shared" si="10"/>
        <v>0.94057871699999995</v>
      </c>
      <c r="G24" s="1">
        <f t="shared" si="10"/>
        <v>0.98474620390000001</v>
      </c>
      <c r="H24" s="1">
        <f t="shared" si="10"/>
        <v>0.99867091709999989</v>
      </c>
      <c r="I24" s="1">
        <f t="shared" si="10"/>
        <v>0.99999998999999995</v>
      </c>
      <c r="J24" s="1">
        <f t="shared" si="10"/>
        <v>1.00000003</v>
      </c>
      <c r="K24" s="1">
        <f t="shared" si="10"/>
        <v>0.99989767799999996</v>
      </c>
      <c r="L24" s="1">
        <f t="shared" si="10"/>
        <v>0.999999953</v>
      </c>
      <c r="M24" s="1">
        <f t="shared" si="10"/>
        <v>1.0000000273</v>
      </c>
      <c r="N24" s="1">
        <f t="shared" si="10"/>
        <v>1.0000000121000001</v>
      </c>
      <c r="O24" s="1">
        <f t="shared" si="10"/>
        <v>1.0000000354</v>
      </c>
      <c r="P24" s="1">
        <f t="shared" si="10"/>
        <v>0.99999998899999998</v>
      </c>
      <c r="Q24" s="1">
        <f t="shared" si="10"/>
        <v>0.99999997119999995</v>
      </c>
      <c r="R24" s="1">
        <f t="shared" si="10"/>
        <v>1.000000037</v>
      </c>
      <c r="S24" s="1">
        <f t="shared" si="10"/>
        <v>1.0000000079</v>
      </c>
      <c r="T24" s="1">
        <f t="shared" si="10"/>
        <v>1.0000000385000001</v>
      </c>
      <c r="U24" s="1">
        <f t="shared" si="10"/>
        <v>0.99999998369999998</v>
      </c>
      <c r="V24" s="1">
        <f t="shared" si="10"/>
        <v>0.99999998290000003</v>
      </c>
      <c r="W24" s="1">
        <f t="shared" si="10"/>
        <v>1</v>
      </c>
      <c r="X24" s="1">
        <f t="shared" si="10"/>
        <v>1</v>
      </c>
      <c r="Y24" s="1">
        <f t="shared" si="10"/>
        <v>1</v>
      </c>
      <c r="Z24" s="1">
        <f t="shared" si="10"/>
        <v>1</v>
      </c>
      <c r="AA24" s="1">
        <f t="shared" si="10"/>
        <v>1</v>
      </c>
      <c r="AB24" s="1">
        <f t="shared" si="10"/>
        <v>1</v>
      </c>
      <c r="AC24" s="1">
        <f t="shared" si="10"/>
        <v>1</v>
      </c>
      <c r="AD24" s="1">
        <f t="shared" si="10"/>
        <v>1</v>
      </c>
      <c r="AE24" s="1">
        <f t="shared" si="10"/>
        <v>1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11">C26*1000/60</f>
        <v>750</v>
      </c>
      <c r="D27" s="7">
        <f t="shared" si="11"/>
        <v>750</v>
      </c>
      <c r="E27" s="7">
        <f t="shared" si="11"/>
        <v>750</v>
      </c>
      <c r="F27" s="7">
        <f t="shared" si="11"/>
        <v>750</v>
      </c>
      <c r="G27" s="7">
        <f t="shared" si="11"/>
        <v>750</v>
      </c>
      <c r="H27" s="7">
        <f t="shared" si="11"/>
        <v>750</v>
      </c>
      <c r="I27" s="7">
        <f t="shared" si="11"/>
        <v>750</v>
      </c>
      <c r="J27" s="7">
        <f t="shared" si="11"/>
        <v>750</v>
      </c>
      <c r="K27" s="7">
        <f t="shared" si="11"/>
        <v>750</v>
      </c>
      <c r="L27" s="7">
        <f t="shared" si="11"/>
        <v>750</v>
      </c>
      <c r="M27" s="7">
        <f t="shared" si="11"/>
        <v>750</v>
      </c>
      <c r="N27" s="7">
        <f t="shared" si="11"/>
        <v>750</v>
      </c>
      <c r="O27" s="7">
        <f t="shared" si="11"/>
        <v>750</v>
      </c>
      <c r="P27" s="7">
        <f t="shared" si="11"/>
        <v>750</v>
      </c>
      <c r="Q27" s="7">
        <f t="shared" si="11"/>
        <v>750</v>
      </c>
      <c r="R27" s="7">
        <f t="shared" si="11"/>
        <v>750</v>
      </c>
      <c r="S27" s="7">
        <f t="shared" si="11"/>
        <v>750</v>
      </c>
      <c r="T27" s="7">
        <f t="shared" si="11"/>
        <v>750</v>
      </c>
      <c r="U27" s="7">
        <f t="shared" si="11"/>
        <v>750</v>
      </c>
      <c r="V27" s="7">
        <f t="shared" si="11"/>
        <v>750</v>
      </c>
      <c r="W27" s="7">
        <f t="shared" si="11"/>
        <v>750</v>
      </c>
      <c r="X27" s="7">
        <f t="shared" si="11"/>
        <v>750</v>
      </c>
      <c r="Y27" s="7">
        <f t="shared" si="11"/>
        <v>750</v>
      </c>
      <c r="Z27" s="7">
        <f t="shared" si="11"/>
        <v>750</v>
      </c>
      <c r="AA27" s="7">
        <f t="shared" si="11"/>
        <v>750</v>
      </c>
      <c r="AB27" s="7">
        <f t="shared" si="11"/>
        <v>750</v>
      </c>
      <c r="AC27" s="7">
        <f t="shared" si="11"/>
        <v>750</v>
      </c>
      <c r="AD27" s="7">
        <f t="shared" si="11"/>
        <v>750</v>
      </c>
      <c r="AE27" s="7">
        <f t="shared" si="11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12">$C40*C25^2*C27</f>
        <v>3000000</v>
      </c>
      <c r="D28" s="7">
        <f t="shared" si="12"/>
        <v>6750000</v>
      </c>
      <c r="E28" s="7">
        <f t="shared" si="12"/>
        <v>12000000</v>
      </c>
      <c r="F28" s="7">
        <f t="shared" si="12"/>
        <v>18750000</v>
      </c>
      <c r="G28" s="7">
        <f t="shared" si="12"/>
        <v>27000000</v>
      </c>
      <c r="H28" s="7">
        <f t="shared" si="12"/>
        <v>36750000</v>
      </c>
      <c r="I28" s="7">
        <f t="shared" si="12"/>
        <v>48000000</v>
      </c>
      <c r="J28" s="7">
        <f t="shared" si="12"/>
        <v>60750000</v>
      </c>
      <c r="K28" s="7">
        <f t="shared" si="12"/>
        <v>75000000</v>
      </c>
      <c r="L28" s="7">
        <f>$C40*L25^2*L27</f>
        <v>90750000</v>
      </c>
      <c r="M28" s="7">
        <f t="shared" ref="M28:AE28" si="13">$C40*M25^2*M27</f>
        <v>108000000</v>
      </c>
      <c r="N28" s="7">
        <f t="shared" si="13"/>
        <v>126750000</v>
      </c>
      <c r="O28" s="7">
        <f t="shared" si="13"/>
        <v>147000000</v>
      </c>
      <c r="P28" s="7">
        <f t="shared" si="13"/>
        <v>168750000</v>
      </c>
      <c r="Q28" s="7">
        <f t="shared" si="13"/>
        <v>192000000</v>
      </c>
      <c r="R28" s="7">
        <f t="shared" si="13"/>
        <v>216750000</v>
      </c>
      <c r="S28" s="7">
        <f t="shared" si="13"/>
        <v>243000000</v>
      </c>
      <c r="T28" s="7">
        <f t="shared" si="13"/>
        <v>270750000</v>
      </c>
      <c r="U28" s="7">
        <f t="shared" si="13"/>
        <v>300000000</v>
      </c>
      <c r="V28" s="7">
        <f t="shared" si="13"/>
        <v>330750000</v>
      </c>
      <c r="W28" s="7">
        <f t="shared" si="13"/>
        <v>363000000</v>
      </c>
      <c r="X28" s="7">
        <f t="shared" si="13"/>
        <v>396750000</v>
      </c>
      <c r="Y28" s="7">
        <f t="shared" si="13"/>
        <v>432000000</v>
      </c>
      <c r="Z28" s="7">
        <f t="shared" si="13"/>
        <v>468750000</v>
      </c>
      <c r="AA28" s="7">
        <f t="shared" si="13"/>
        <v>507000000</v>
      </c>
      <c r="AB28" s="7">
        <f t="shared" si="13"/>
        <v>546750000</v>
      </c>
      <c r="AC28" s="7">
        <f t="shared" si="13"/>
        <v>588000000</v>
      </c>
      <c r="AD28" s="7">
        <f t="shared" si="13"/>
        <v>630750000</v>
      </c>
      <c r="AE28" s="7">
        <f t="shared" si="13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14">$C41*C25^2*C26</f>
        <v>180</v>
      </c>
      <c r="D29" s="7">
        <f t="shared" si="14"/>
        <v>405</v>
      </c>
      <c r="E29" s="7">
        <f t="shared" si="14"/>
        <v>720</v>
      </c>
      <c r="F29" s="7">
        <f t="shared" si="14"/>
        <v>1125</v>
      </c>
      <c r="G29" s="7">
        <f t="shared" si="14"/>
        <v>1620</v>
      </c>
      <c r="H29" s="7">
        <f t="shared" si="14"/>
        <v>2205</v>
      </c>
      <c r="I29" s="7">
        <f t="shared" si="14"/>
        <v>2880</v>
      </c>
      <c r="J29" s="7">
        <f t="shared" si="14"/>
        <v>3645</v>
      </c>
      <c r="K29" s="7">
        <f t="shared" si="14"/>
        <v>4500</v>
      </c>
      <c r="L29" s="7">
        <f t="shared" si="14"/>
        <v>5445</v>
      </c>
      <c r="M29" s="7">
        <f t="shared" si="14"/>
        <v>6480</v>
      </c>
      <c r="N29" s="7">
        <f t="shared" si="14"/>
        <v>7605</v>
      </c>
      <c r="O29" s="7">
        <f t="shared" si="14"/>
        <v>8820</v>
      </c>
      <c r="P29" s="7">
        <f t="shared" si="14"/>
        <v>10125</v>
      </c>
      <c r="Q29" s="7">
        <f t="shared" si="14"/>
        <v>11520</v>
      </c>
      <c r="R29" s="7">
        <f t="shared" si="14"/>
        <v>13005</v>
      </c>
      <c r="S29" s="7">
        <f t="shared" si="14"/>
        <v>14580</v>
      </c>
      <c r="T29" s="7">
        <f t="shared" si="14"/>
        <v>16245</v>
      </c>
      <c r="U29" s="7">
        <f t="shared" si="14"/>
        <v>18000</v>
      </c>
      <c r="V29" s="7">
        <f t="shared" si="14"/>
        <v>19845</v>
      </c>
      <c r="W29" s="7">
        <f t="shared" si="14"/>
        <v>21780</v>
      </c>
      <c r="X29" s="7">
        <f t="shared" si="14"/>
        <v>23805</v>
      </c>
      <c r="Y29" s="7">
        <f t="shared" si="14"/>
        <v>25920</v>
      </c>
      <c r="Z29" s="7">
        <f t="shared" si="14"/>
        <v>28125</v>
      </c>
      <c r="AA29" s="7">
        <f t="shared" si="14"/>
        <v>30420</v>
      </c>
      <c r="AB29" s="7">
        <f t="shared" si="14"/>
        <v>32805</v>
      </c>
      <c r="AC29" s="7">
        <f t="shared" si="14"/>
        <v>35280</v>
      </c>
      <c r="AD29" s="7">
        <f t="shared" si="14"/>
        <v>37845</v>
      </c>
      <c r="AE29" s="7">
        <f t="shared" si="14"/>
        <v>40500</v>
      </c>
    </row>
    <row r="30" spans="1:31">
      <c r="A30" s="7" t="s">
        <v>10</v>
      </c>
      <c r="B30" s="3">
        <f t="shared" ref="B30:AE30" si="15">$C40*B25^2*ABS($C57)</f>
        <v>463125.30263000005</v>
      </c>
      <c r="C30" s="3">
        <f t="shared" si="15"/>
        <v>1852501.2105200002</v>
      </c>
      <c r="D30" s="3">
        <f t="shared" si="15"/>
        <v>4168127.7236700002</v>
      </c>
      <c r="E30" s="3">
        <f t="shared" si="15"/>
        <v>7410004.8420800008</v>
      </c>
      <c r="F30" s="3">
        <f t="shared" si="15"/>
        <v>11578132.565750001</v>
      </c>
      <c r="G30" s="3">
        <f t="shared" si="15"/>
        <v>16672510.894680001</v>
      </c>
      <c r="H30" s="3">
        <f t="shared" si="15"/>
        <v>22693139.828870002</v>
      </c>
      <c r="I30" s="3">
        <f t="shared" si="15"/>
        <v>29640019.368320003</v>
      </c>
      <c r="J30" s="3">
        <f t="shared" si="15"/>
        <v>37513149.51303</v>
      </c>
      <c r="K30" s="3">
        <f t="shared" si="15"/>
        <v>46312530.263000004</v>
      </c>
      <c r="L30" s="3">
        <f t="shared" si="15"/>
        <v>56038161.61823</v>
      </c>
      <c r="M30" s="3">
        <f t="shared" si="15"/>
        <v>66690043.578720003</v>
      </c>
      <c r="N30" s="3">
        <f t="shared" si="15"/>
        <v>78268176.144470006</v>
      </c>
      <c r="O30" s="3">
        <f t="shared" si="15"/>
        <v>90772559.315480009</v>
      </c>
      <c r="P30" s="3">
        <f t="shared" si="15"/>
        <v>104203193.09175001</v>
      </c>
      <c r="Q30" s="3">
        <f t="shared" si="15"/>
        <v>118560077.47328001</v>
      </c>
      <c r="R30" s="3">
        <f t="shared" si="15"/>
        <v>133843212.46007</v>
      </c>
      <c r="S30" s="3">
        <f t="shared" si="15"/>
        <v>150052598.05212</v>
      </c>
      <c r="T30" s="3">
        <f t="shared" si="15"/>
        <v>167188234.24943</v>
      </c>
      <c r="U30" s="3">
        <f t="shared" si="15"/>
        <v>185250121.05200002</v>
      </c>
      <c r="V30" s="3">
        <f t="shared" si="15"/>
        <v>204238258.45983002</v>
      </c>
      <c r="W30" s="3">
        <f t="shared" si="15"/>
        <v>224152646.47292</v>
      </c>
      <c r="X30" s="3">
        <f t="shared" si="15"/>
        <v>244993285.09127</v>
      </c>
      <c r="Y30" s="3">
        <f t="shared" si="15"/>
        <v>266760174.31488001</v>
      </c>
      <c r="Z30" s="3">
        <f t="shared" si="15"/>
        <v>289453314.14375001</v>
      </c>
      <c r="AA30" s="3">
        <f t="shared" si="15"/>
        <v>313072704.57788002</v>
      </c>
      <c r="AB30" s="3">
        <f t="shared" si="15"/>
        <v>337618345.61726999</v>
      </c>
      <c r="AC30" s="3">
        <f t="shared" si="15"/>
        <v>363090237.26192003</v>
      </c>
      <c r="AD30" s="3">
        <f t="shared" si="15"/>
        <v>389488379.51183003</v>
      </c>
      <c r="AE30" s="3">
        <f t="shared" si="15"/>
        <v>416812772.36700004</v>
      </c>
    </row>
    <row r="31" spans="1:31">
      <c r="A31" s="7" t="s">
        <v>10</v>
      </c>
      <c r="B31" s="3">
        <f>$C40*B25^2*ABS($C59)</f>
        <v>455454.04262999998</v>
      </c>
      <c r="C31" s="3">
        <f t="shared" ref="C31:AE31" si="16">$C40*C25^2*ABS($C59)</f>
        <v>1821816.1705199999</v>
      </c>
      <c r="D31" s="3">
        <f t="shared" si="16"/>
        <v>4099086.3836699999</v>
      </c>
      <c r="E31" s="3">
        <f t="shared" si="16"/>
        <v>7287264.6820799997</v>
      </c>
      <c r="F31" s="3">
        <f t="shared" si="16"/>
        <v>11386351.065750001</v>
      </c>
      <c r="G31" s="3">
        <f t="shared" si="16"/>
        <v>16396345.53468</v>
      </c>
      <c r="H31" s="3">
        <f t="shared" si="16"/>
        <v>22317248.08887</v>
      </c>
      <c r="I31" s="3">
        <f t="shared" si="16"/>
        <v>29149058.728319999</v>
      </c>
      <c r="J31" s="3">
        <f t="shared" si="16"/>
        <v>36891777.453029998</v>
      </c>
      <c r="K31" s="3">
        <f t="shared" si="16"/>
        <v>45545404.263000004</v>
      </c>
      <c r="L31" s="3">
        <f t="shared" si="16"/>
        <v>55109939.158229999</v>
      </c>
      <c r="M31" s="3">
        <f t="shared" si="16"/>
        <v>65585382.138719998</v>
      </c>
      <c r="N31" s="3">
        <f t="shared" si="16"/>
        <v>76971733.204469994</v>
      </c>
      <c r="O31" s="3">
        <f t="shared" si="16"/>
        <v>89268992.35548</v>
      </c>
      <c r="P31" s="3">
        <f t="shared" si="16"/>
        <v>102477159.59175</v>
      </c>
      <c r="Q31" s="3">
        <f t="shared" si="16"/>
        <v>116596234.91328</v>
      </c>
      <c r="R31" s="3">
        <f t="shared" si="16"/>
        <v>131626218.32007</v>
      </c>
      <c r="S31" s="3">
        <f t="shared" si="16"/>
        <v>147567109.81211999</v>
      </c>
      <c r="T31" s="3">
        <f t="shared" si="16"/>
        <v>164418909.38942999</v>
      </c>
      <c r="U31" s="3">
        <f t="shared" si="16"/>
        <v>182181617.05200002</v>
      </c>
      <c r="V31" s="3">
        <f t="shared" si="16"/>
        <v>200855232.79982999</v>
      </c>
      <c r="W31" s="3">
        <f t="shared" si="16"/>
        <v>220439756.63292</v>
      </c>
      <c r="X31" s="3">
        <f t="shared" si="16"/>
        <v>240935188.55127001</v>
      </c>
      <c r="Y31" s="3">
        <f t="shared" si="16"/>
        <v>262341528.55487999</v>
      </c>
      <c r="Z31" s="3">
        <f t="shared" si="16"/>
        <v>284658776.64375001</v>
      </c>
      <c r="AA31" s="3">
        <f t="shared" si="16"/>
        <v>307886932.81787997</v>
      </c>
      <c r="AB31" s="3">
        <f t="shared" si="16"/>
        <v>332025997.07727003</v>
      </c>
      <c r="AC31" s="3">
        <f t="shared" si="16"/>
        <v>357075969.42192</v>
      </c>
      <c r="AD31" s="3">
        <f t="shared" si="16"/>
        <v>383036849.85183001</v>
      </c>
      <c r="AE31" s="3">
        <f t="shared" si="16"/>
        <v>409908638.36699998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17">C25/1000000</f>
        <v>1.9999999999999999E-6</v>
      </c>
      <c r="D32" s="4">
        <f t="shared" si="17"/>
        <v>3.0000000000000001E-6</v>
      </c>
      <c r="E32" s="4">
        <f t="shared" si="17"/>
        <v>3.9999999999999998E-6</v>
      </c>
      <c r="F32" s="4">
        <f t="shared" si="17"/>
        <v>5.0000000000000004E-6</v>
      </c>
      <c r="G32" s="4">
        <f t="shared" si="17"/>
        <v>6.0000000000000002E-6</v>
      </c>
      <c r="H32" s="4">
        <f t="shared" si="17"/>
        <v>6.9999999999999999E-6</v>
      </c>
      <c r="I32" s="4">
        <f>I25/1000000</f>
        <v>7.9999999999999996E-6</v>
      </c>
      <c r="J32" s="4">
        <f t="shared" si="17"/>
        <v>9.0000000000000002E-6</v>
      </c>
      <c r="K32" s="4">
        <f t="shared" si="17"/>
        <v>1.0000000000000001E-5</v>
      </c>
      <c r="L32" s="4">
        <f t="shared" si="17"/>
        <v>1.1E-5</v>
      </c>
      <c r="M32" s="4">
        <f t="shared" si="17"/>
        <v>1.2E-5</v>
      </c>
      <c r="N32" s="4">
        <f t="shared" si="17"/>
        <v>1.2999999999999999E-5</v>
      </c>
      <c r="O32" s="4">
        <f t="shared" si="17"/>
        <v>1.4E-5</v>
      </c>
      <c r="P32" s="4">
        <f t="shared" si="17"/>
        <v>1.5E-5</v>
      </c>
      <c r="Q32" s="4">
        <f t="shared" si="17"/>
        <v>1.5999999999999999E-5</v>
      </c>
      <c r="R32" s="4">
        <f t="shared" si="17"/>
        <v>1.7E-5</v>
      </c>
      <c r="S32" s="4">
        <f t="shared" si="17"/>
        <v>1.8E-5</v>
      </c>
      <c r="T32" s="4">
        <f t="shared" si="17"/>
        <v>1.9000000000000001E-5</v>
      </c>
      <c r="U32" s="4">
        <f t="shared" si="17"/>
        <v>2.0000000000000002E-5</v>
      </c>
      <c r="V32" s="4">
        <f t="shared" si="17"/>
        <v>2.0999999999999999E-5</v>
      </c>
      <c r="W32" s="4">
        <f t="shared" si="17"/>
        <v>2.1999999999999999E-5</v>
      </c>
      <c r="X32" s="4">
        <f t="shared" si="17"/>
        <v>2.3E-5</v>
      </c>
      <c r="Y32" s="4">
        <f t="shared" si="17"/>
        <v>2.4000000000000001E-5</v>
      </c>
      <c r="Z32" s="4">
        <f t="shared" si="17"/>
        <v>2.5000000000000001E-5</v>
      </c>
      <c r="AA32" s="4">
        <f t="shared" si="17"/>
        <v>2.5999999999999998E-5</v>
      </c>
      <c r="AB32" s="4">
        <f t="shared" si="17"/>
        <v>2.6999999999999999E-5</v>
      </c>
      <c r="AC32" s="4">
        <f t="shared" si="17"/>
        <v>2.8E-5</v>
      </c>
      <c r="AD32" s="4">
        <f t="shared" si="17"/>
        <v>2.9E-5</v>
      </c>
      <c r="AE32" s="4">
        <f t="shared" si="17"/>
        <v>3.0000000000000001E-5</v>
      </c>
    </row>
    <row r="33" spans="1:31">
      <c r="A33" s="3" t="s">
        <v>12</v>
      </c>
      <c r="B33" s="4">
        <f>($C$40*$B$39*B32^2)*B46/(18*$C$42*$C$54)</f>
        <v>1.2389760470761253E-3</v>
      </c>
      <c r="C33" s="4">
        <f t="shared" ref="C33:AE33" si="18">($C$40*$B$39*C32^2)*C46/(18*$C$42*$C$54)</f>
        <v>4.5979617568539461E-3</v>
      </c>
      <c r="D33" s="4">
        <f t="shared" si="18"/>
        <v>1.0076957129333465E-2</v>
      </c>
      <c r="E33" s="4">
        <f t="shared" si="18"/>
        <v>1.7675962164514676E-2</v>
      </c>
      <c r="F33" s="4">
        <f t="shared" si="18"/>
        <v>2.7394976862397589E-2</v>
      </c>
      <c r="G33" s="4">
        <f t="shared" si="18"/>
        <v>3.92340012229822E-2</v>
      </c>
      <c r="H33" s="4">
        <f t="shared" si="18"/>
        <v>5.3193035246268491E-2</v>
      </c>
      <c r="I33" s="4">
        <f t="shared" si="18"/>
        <v>6.9272078932256481E-2</v>
      </c>
      <c r="J33" s="4">
        <f t="shared" si="18"/>
        <v>8.747113228094619E-2</v>
      </c>
      <c r="K33" s="4">
        <f t="shared" si="18"/>
        <v>0.10779019529233758</v>
      </c>
      <c r="L33" s="4">
        <f t="shared" si="18"/>
        <v>0.13022926796643067</v>
      </c>
      <c r="M33" s="4">
        <f t="shared" si="18"/>
        <v>0.15478835030322546</v>
      </c>
      <c r="N33" s="4">
        <f t="shared" si="18"/>
        <v>0.18146744230272194</v>
      </c>
      <c r="O33" s="4">
        <f t="shared" si="18"/>
        <v>0.21026654396492006</v>
      </c>
      <c r="P33" s="4">
        <f t="shared" si="18"/>
        <v>0.24118565528981994</v>
      </c>
      <c r="Q33" s="4">
        <f t="shared" si="18"/>
        <v>0.27422477627742148</v>
      </c>
      <c r="R33" s="4">
        <f t="shared" si="18"/>
        <v>0.30938390692772472</v>
      </c>
      <c r="S33" s="4">
        <f t="shared" si="18"/>
        <v>0.34666304724072977</v>
      </c>
      <c r="T33" s="4">
        <f t="shared" si="18"/>
        <v>0.38606219721643642</v>
      </c>
      <c r="U33" s="4">
        <f t="shared" si="18"/>
        <v>0.42758135685484477</v>
      </c>
      <c r="V33" s="4">
        <f t="shared" si="18"/>
        <v>0.47122052615595478</v>
      </c>
      <c r="W33" s="4">
        <f t="shared" si="18"/>
        <v>0.51697970511976654</v>
      </c>
      <c r="X33" s="4">
        <f t="shared" si="18"/>
        <v>0.56485889374627996</v>
      </c>
      <c r="Y33" s="4">
        <f t="shared" si="18"/>
        <v>0.61485809203549513</v>
      </c>
      <c r="Z33" s="4">
        <f t="shared" si="18"/>
        <v>0.66697729998741184</v>
      </c>
      <c r="AA33" s="4">
        <f t="shared" si="18"/>
        <v>0.72121651760203043</v>
      </c>
      <c r="AB33" s="4">
        <f t="shared" si="18"/>
        <v>0.77757574487935077</v>
      </c>
      <c r="AC33" s="4">
        <f t="shared" si="18"/>
        <v>0.83605498181937254</v>
      </c>
      <c r="AD33" s="4">
        <f t="shared" si="18"/>
        <v>0.89665422842209641</v>
      </c>
      <c r="AE33" s="4">
        <f t="shared" si="18"/>
        <v>0.95937348468752148</v>
      </c>
    </row>
    <row r="34" spans="1:31" ht="18">
      <c r="A34" s="3" t="s">
        <v>33</v>
      </c>
      <c r="B34" s="4">
        <f>(2*$C40*(B32)^2*B36*B46)/(9*$C42*$C44*($B35)^3)</f>
        <v>1.2383450432324398E-3</v>
      </c>
      <c r="C34" s="4">
        <f t="shared" ref="C34:AE34" si="19">(2*$C40*(C32)^2*C36*C46)/(9*$C42*$C44*($B35)^3)</f>
        <v>4.5956200396362968E-3</v>
      </c>
      <c r="D34" s="4">
        <f t="shared" si="19"/>
        <v>1.0071824989211574E-2</v>
      </c>
      <c r="E34" s="4">
        <f t="shared" si="19"/>
        <v>1.7666959891958267E-2</v>
      </c>
      <c r="F34" s="4">
        <f t="shared" si="19"/>
        <v>2.7381024747876379E-2</v>
      </c>
      <c r="G34" s="4">
        <f t="shared" si="19"/>
        <v>3.9214019556965907E-2</v>
      </c>
      <c r="H34" s="4">
        <f t="shared" si="19"/>
        <v>5.3165944319226846E-2</v>
      </c>
      <c r="I34" s="4">
        <f t="shared" si="19"/>
        <v>6.9236799034659208E-2</v>
      </c>
      <c r="J34" s="4">
        <f t="shared" si="19"/>
        <v>8.7426583703263006E-2</v>
      </c>
      <c r="K34" s="4">
        <f t="shared" si="19"/>
        <v>0.1077352983250382</v>
      </c>
      <c r="L34" s="4">
        <f t="shared" si="19"/>
        <v>0.13016294289998481</v>
      </c>
      <c r="M34" s="4">
        <f t="shared" si="19"/>
        <v>0.15470951742810285</v>
      </c>
      <c r="N34" s="4">
        <f t="shared" si="19"/>
        <v>0.18137502190939228</v>
      </c>
      <c r="O34" s="4">
        <f t="shared" si="19"/>
        <v>0.21015945634385313</v>
      </c>
      <c r="P34" s="4">
        <f t="shared" si="19"/>
        <v>0.24106282073148541</v>
      </c>
      <c r="Q34" s="4">
        <f t="shared" si="19"/>
        <v>0.27408511507228916</v>
      </c>
      <c r="R34" s="4">
        <f t="shared" si="19"/>
        <v>0.30922633936626426</v>
      </c>
      <c r="S34" s="4">
        <f t="shared" si="19"/>
        <v>0.34648649361341083</v>
      </c>
      <c r="T34" s="4">
        <f t="shared" si="19"/>
        <v>0.38586557781372882</v>
      </c>
      <c r="U34" s="4">
        <f t="shared" si="19"/>
        <v>0.42736359196721824</v>
      </c>
      <c r="V34" s="4">
        <f t="shared" si="19"/>
        <v>0.47098053607387891</v>
      </c>
      <c r="W34" s="4">
        <f t="shared" si="19"/>
        <v>0.51671641013371106</v>
      </c>
      <c r="X34" s="4">
        <f t="shared" si="19"/>
        <v>0.56457121414671474</v>
      </c>
      <c r="Y34" s="4">
        <f t="shared" si="19"/>
        <v>0.61454494811288984</v>
      </c>
      <c r="Z34" s="4">
        <f t="shared" si="19"/>
        <v>0.66663761203223626</v>
      </c>
      <c r="AA34" s="4">
        <f t="shared" si="19"/>
        <v>0.72084920590475421</v>
      </c>
      <c r="AB34" s="4">
        <f t="shared" si="19"/>
        <v>0.77717972973044336</v>
      </c>
      <c r="AC34" s="4">
        <f t="shared" si="19"/>
        <v>0.83562918350930415</v>
      </c>
      <c r="AD34" s="4">
        <f t="shared" si="19"/>
        <v>0.89619756724133626</v>
      </c>
      <c r="AE34" s="4">
        <f t="shared" si="19"/>
        <v>0.95888488092653967</v>
      </c>
    </row>
    <row r="35" spans="1:31">
      <c r="A35" s="7" t="s">
        <v>102</v>
      </c>
      <c r="B35" s="6">
        <f>C54</f>
        <v>1.3999616190361318E-2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20">C27/1000000</f>
        <v>7.5000000000000002E-4</v>
      </c>
      <c r="D36" s="4">
        <f t="shared" si="20"/>
        <v>7.5000000000000002E-4</v>
      </c>
      <c r="E36" s="4">
        <f t="shared" si="20"/>
        <v>7.5000000000000002E-4</v>
      </c>
      <c r="F36" s="4">
        <f t="shared" si="20"/>
        <v>7.5000000000000002E-4</v>
      </c>
      <c r="G36" s="4">
        <f t="shared" si="20"/>
        <v>7.5000000000000002E-4</v>
      </c>
      <c r="H36" s="4">
        <f t="shared" si="20"/>
        <v>7.5000000000000002E-4</v>
      </c>
      <c r="I36" s="4">
        <f t="shared" si="20"/>
        <v>7.5000000000000002E-4</v>
      </c>
      <c r="J36" s="4">
        <f t="shared" si="20"/>
        <v>7.5000000000000002E-4</v>
      </c>
      <c r="K36" s="4">
        <f t="shared" si="20"/>
        <v>7.5000000000000002E-4</v>
      </c>
      <c r="L36" s="4">
        <f t="shared" si="20"/>
        <v>7.5000000000000002E-4</v>
      </c>
      <c r="M36" s="4">
        <f t="shared" si="20"/>
        <v>7.5000000000000002E-4</v>
      </c>
      <c r="N36" s="4">
        <f t="shared" si="20"/>
        <v>7.5000000000000002E-4</v>
      </c>
      <c r="O36" s="4">
        <f t="shared" si="20"/>
        <v>7.5000000000000002E-4</v>
      </c>
      <c r="P36" s="4">
        <f t="shared" si="20"/>
        <v>7.5000000000000002E-4</v>
      </c>
      <c r="Q36" s="4">
        <f t="shared" si="20"/>
        <v>7.5000000000000002E-4</v>
      </c>
      <c r="R36" s="4">
        <f t="shared" si="20"/>
        <v>7.5000000000000002E-4</v>
      </c>
      <c r="S36" s="4">
        <f t="shared" si="20"/>
        <v>7.5000000000000002E-4</v>
      </c>
      <c r="T36" s="4">
        <f t="shared" si="20"/>
        <v>7.5000000000000002E-4</v>
      </c>
      <c r="U36" s="4">
        <f t="shared" si="20"/>
        <v>7.5000000000000002E-4</v>
      </c>
      <c r="V36" s="4">
        <f t="shared" si="20"/>
        <v>7.5000000000000002E-4</v>
      </c>
      <c r="W36" s="4">
        <f t="shared" si="20"/>
        <v>7.5000000000000002E-4</v>
      </c>
      <c r="X36" s="4">
        <f t="shared" si="20"/>
        <v>7.5000000000000002E-4</v>
      </c>
      <c r="Y36" s="4">
        <f t="shared" si="20"/>
        <v>7.5000000000000002E-4</v>
      </c>
      <c r="Z36" s="4">
        <f t="shared" si="20"/>
        <v>7.5000000000000002E-4</v>
      </c>
      <c r="AA36" s="4">
        <f t="shared" si="20"/>
        <v>7.5000000000000002E-4</v>
      </c>
      <c r="AB36" s="4">
        <f t="shared" si="20"/>
        <v>7.5000000000000002E-4</v>
      </c>
      <c r="AC36" s="4">
        <f t="shared" si="20"/>
        <v>7.5000000000000002E-4</v>
      </c>
      <c r="AD36" s="4">
        <f t="shared" si="20"/>
        <v>7.5000000000000002E-4</v>
      </c>
      <c r="AE36" s="4">
        <f t="shared" si="20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21">C26/60</f>
        <v>0.75</v>
      </c>
      <c r="D37" s="4">
        <f t="shared" si="21"/>
        <v>0.75</v>
      </c>
      <c r="E37" s="4">
        <f t="shared" si="21"/>
        <v>0.75</v>
      </c>
      <c r="F37" s="4">
        <f t="shared" si="21"/>
        <v>0.75</v>
      </c>
      <c r="G37" s="4">
        <f t="shared" si="21"/>
        <v>0.75</v>
      </c>
      <c r="H37" s="4">
        <f t="shared" si="21"/>
        <v>0.75</v>
      </c>
      <c r="I37" s="4">
        <f t="shared" si="21"/>
        <v>0.75</v>
      </c>
      <c r="J37" s="4">
        <f t="shared" si="21"/>
        <v>0.75</v>
      </c>
      <c r="K37" s="4">
        <f t="shared" si="21"/>
        <v>0.75</v>
      </c>
      <c r="L37" s="4">
        <f t="shared" si="21"/>
        <v>0.75</v>
      </c>
      <c r="M37" s="4">
        <f t="shared" si="21"/>
        <v>0.75</v>
      </c>
      <c r="N37" s="4">
        <f t="shared" si="21"/>
        <v>0.75</v>
      </c>
      <c r="O37" s="4">
        <f t="shared" si="21"/>
        <v>0.75</v>
      </c>
      <c r="P37" s="4">
        <f t="shared" si="21"/>
        <v>0.75</v>
      </c>
      <c r="Q37" s="4">
        <f t="shared" si="21"/>
        <v>0.75</v>
      </c>
      <c r="R37" s="4">
        <f t="shared" si="21"/>
        <v>0.75</v>
      </c>
      <c r="S37" s="4">
        <f t="shared" si="21"/>
        <v>0.75</v>
      </c>
      <c r="T37" s="4">
        <f t="shared" si="21"/>
        <v>0.75</v>
      </c>
      <c r="U37" s="4">
        <f t="shared" si="21"/>
        <v>0.75</v>
      </c>
      <c r="V37" s="4">
        <f t="shared" si="21"/>
        <v>0.75</v>
      </c>
      <c r="W37" s="4">
        <f t="shared" si="21"/>
        <v>0.75</v>
      </c>
      <c r="X37" s="4">
        <f t="shared" si="21"/>
        <v>0.75</v>
      </c>
      <c r="Y37" s="4">
        <f t="shared" si="21"/>
        <v>0.75</v>
      </c>
      <c r="Z37" s="4">
        <f t="shared" si="21"/>
        <v>0.75</v>
      </c>
      <c r="AA37" s="4">
        <f t="shared" si="21"/>
        <v>0.75</v>
      </c>
      <c r="AB37" s="4">
        <f t="shared" si="21"/>
        <v>0.75</v>
      </c>
      <c r="AC37" s="4">
        <f t="shared" si="21"/>
        <v>0.75</v>
      </c>
      <c r="AD37" s="4">
        <f t="shared" si="21"/>
        <v>0.75</v>
      </c>
      <c r="AE37" s="4">
        <f t="shared" si="21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4.8748285724191209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22">1+2.52*($C45/C25)</f>
        <v>1.0844199999999999</v>
      </c>
      <c r="D46" s="4">
        <f t="shared" si="22"/>
        <v>1.0562800000000001</v>
      </c>
      <c r="E46" s="4">
        <f t="shared" si="22"/>
        <v>1.0422100000000001</v>
      </c>
      <c r="F46" s="4">
        <f t="shared" si="22"/>
        <v>1.033768</v>
      </c>
      <c r="G46" s="4">
        <f t="shared" si="22"/>
        <v>1.0281400000000001</v>
      </c>
      <c r="H46" s="4">
        <f t="shared" si="22"/>
        <v>1.0241199999999999</v>
      </c>
      <c r="I46" s="4">
        <f t="shared" si="22"/>
        <v>1.0211049999999999</v>
      </c>
      <c r="J46" s="4">
        <f t="shared" si="22"/>
        <v>1.0187599999999999</v>
      </c>
      <c r="K46" s="4">
        <f t="shared" si="22"/>
        <v>1.0168839999999999</v>
      </c>
      <c r="L46" s="4">
        <f t="shared" si="22"/>
        <v>1.015349090909091</v>
      </c>
      <c r="M46" s="4">
        <f t="shared" si="22"/>
        <v>1.01407</v>
      </c>
      <c r="N46" s="4">
        <f t="shared" si="22"/>
        <v>1.0129876923076924</v>
      </c>
      <c r="O46" s="4">
        <f t="shared" si="22"/>
        <v>1.01206</v>
      </c>
      <c r="P46" s="4">
        <f t="shared" si="22"/>
        <v>1.0112559999999999</v>
      </c>
      <c r="Q46" s="4">
        <f t="shared" si="22"/>
        <v>1.0105525</v>
      </c>
      <c r="R46" s="4">
        <f t="shared" si="22"/>
        <v>1.0099317647058823</v>
      </c>
      <c r="S46" s="4">
        <f t="shared" si="22"/>
        <v>1.0093799999999999</v>
      </c>
      <c r="T46" s="4">
        <f t="shared" si="22"/>
        <v>1.0088863157894736</v>
      </c>
      <c r="U46" s="4">
        <f t="shared" si="22"/>
        <v>1.0084420000000001</v>
      </c>
      <c r="V46" s="4">
        <f t="shared" si="22"/>
        <v>1.00804</v>
      </c>
      <c r="W46" s="4">
        <f t="shared" si="22"/>
        <v>1.0076745454545455</v>
      </c>
      <c r="X46" s="4">
        <f t="shared" si="22"/>
        <v>1.0073408695652173</v>
      </c>
      <c r="Y46" s="4">
        <f t="shared" si="22"/>
        <v>1.0070349999999999</v>
      </c>
      <c r="Z46" s="4">
        <f t="shared" si="22"/>
        <v>1.0067535999999999</v>
      </c>
      <c r="AA46" s="4">
        <f t="shared" si="22"/>
        <v>1.0064938461538462</v>
      </c>
      <c r="AB46" s="4">
        <f t="shared" si="22"/>
        <v>1.0062533333333334</v>
      </c>
      <c r="AC46" s="4">
        <f t="shared" si="22"/>
        <v>1.00603</v>
      </c>
      <c r="AD46" s="4">
        <f t="shared" si="22"/>
        <v>1.0058220689655173</v>
      </c>
      <c r="AE46" s="4">
        <f t="shared" si="22"/>
        <v>1.005628</v>
      </c>
    </row>
    <row r="47" spans="1:31">
      <c r="A47" s="2" t="s">
        <v>41</v>
      </c>
      <c r="B47" s="4"/>
      <c r="C47" s="4">
        <v>193.58555000000001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19358.555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6.7753084999999999E-5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67753.085000000006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67.753084999999999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13.999616190361317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1.3999616190361318E-2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462.94216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-0.18314263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-463.12530263000002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" customFormat="1">
      <c r="A58" s="2" t="s">
        <v>149</v>
      </c>
      <c r="C58">
        <v>455.27089999999998</v>
      </c>
    </row>
    <row r="59" spans="1:31" s="4" customFormat="1">
      <c r="A59" s="2" t="s">
        <v>50</v>
      </c>
      <c r="C59" s="4">
        <f>C56-C58</f>
        <v>-455.45404263</v>
      </c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186.74749800000001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151.696304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115.312248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103.093834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98.024223000000006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103.307823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113.78388200000001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119.843987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107.276184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55.013267999999997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40.286127999999998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43.780979000000002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55.683093999999997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79.018630999999999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115.804749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157.057693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217.25382999999999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270.26635700000003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322.16863999999998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B80" s="4"/>
      <c r="C80" s="4">
        <v>335.63388099999997</v>
      </c>
    </row>
    <row r="81" spans="1:31">
      <c r="A81" s="2" t="s">
        <v>94</v>
      </c>
      <c r="B81" s="4"/>
      <c r="C81" s="4">
        <v>290.21814000000001</v>
      </c>
    </row>
    <row r="82" spans="1:31">
      <c r="A82" s="2" t="s">
        <v>95</v>
      </c>
      <c r="B82" s="4"/>
      <c r="C82" s="4">
        <v>205.47706199999999</v>
      </c>
    </row>
    <row r="83" spans="1:31">
      <c r="A83" s="2" t="s">
        <v>96</v>
      </c>
      <c r="B83" s="4"/>
      <c r="C83" s="4">
        <v>178.362065</v>
      </c>
    </row>
    <row r="84" spans="1:31">
      <c r="A84" s="2" t="s">
        <v>152</v>
      </c>
      <c r="B84" s="4"/>
      <c r="C84" s="4">
        <v>136.725706</v>
      </c>
    </row>
    <row r="85" spans="1:31">
      <c r="A85" s="2" t="s">
        <v>153</v>
      </c>
      <c r="B85" s="4"/>
      <c r="C85" s="4">
        <v>151.13073700000001</v>
      </c>
    </row>
    <row r="86" spans="1:31">
      <c r="A86" s="2" t="s">
        <v>154</v>
      </c>
      <c r="B86" s="4"/>
      <c r="C86" s="4">
        <v>73.460269999999994</v>
      </c>
    </row>
    <row r="87" spans="1:31">
      <c r="A87" s="2" t="s">
        <v>100</v>
      </c>
      <c r="B87" s="4"/>
      <c r="C87" s="4">
        <f>AVERAGE(C61:C86)</f>
        <v>147.1702774230769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2" t="s">
        <v>254</v>
      </c>
      <c r="C88">
        <f>C87/1000000</f>
        <v>1.471702774230769E-4</v>
      </c>
    </row>
    <row r="89" spans="1:31">
      <c r="A89" s="2" t="s">
        <v>97</v>
      </c>
      <c r="B89" s="4"/>
      <c r="C89" s="4">
        <f>MIN(C61:C86)</f>
        <v>40.286127999999998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255</v>
      </c>
      <c r="C90">
        <f>C89/1000000</f>
        <v>4.0286127999999997E-5</v>
      </c>
    </row>
    <row r="91" spans="1:31" ht="18">
      <c r="A91" s="2" t="s">
        <v>98</v>
      </c>
      <c r="B91" s="4"/>
      <c r="C91" s="4">
        <f>4*$C43*B36/($C44*$C42*$C93)</f>
        <v>5193.0670537549277</v>
      </c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256</v>
      </c>
      <c r="B92" s="4"/>
      <c r="C92" s="4">
        <f>SQRT(C87)</f>
        <v>12.131375743215479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2" t="s">
        <v>257</v>
      </c>
      <c r="B93" s="4"/>
      <c r="C93" s="4">
        <f>C92/1000</f>
        <v>1.2131375743215479E-2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8">
      <c r="A94" s="3" t="s">
        <v>33</v>
      </c>
      <c r="B94" s="4">
        <f t="shared" ref="B94:AE94" si="23">(2*$C40*(B32)^2*B36*B46)/(9*$C42*$C44*($C93)^3)</f>
        <v>1.9030924895252579E-3</v>
      </c>
      <c r="C94" s="4">
        <f t="shared" si="23"/>
        <v>7.0625630796036405E-3</v>
      </c>
      <c r="D94" s="4">
        <f t="shared" si="23"/>
        <v>1.5478411770235153E-2</v>
      </c>
      <c r="E94" s="4">
        <f t="shared" si="23"/>
        <v>2.7150638561419787E-2</v>
      </c>
      <c r="F94" s="4">
        <f t="shared" si="23"/>
        <v>4.2079243453157555E-2</v>
      </c>
      <c r="G94" s="4">
        <f t="shared" si="23"/>
        <v>6.0264226445448439E-2</v>
      </c>
      <c r="H94" s="4">
        <f t="shared" si="23"/>
        <v>8.1705587538292448E-2</v>
      </c>
      <c r="I94" s="4">
        <f t="shared" si="23"/>
        <v>0.10640332673168958</v>
      </c>
      <c r="J94" s="4">
        <f t="shared" si="23"/>
        <v>0.13435744402563987</v>
      </c>
      <c r="K94" s="4">
        <f t="shared" si="23"/>
        <v>0.16556793942014325</v>
      </c>
      <c r="L94" s="4">
        <f t="shared" si="23"/>
        <v>0.20003481291519976</v>
      </c>
      <c r="M94" s="4">
        <f t="shared" si="23"/>
        <v>0.23775806451080941</v>
      </c>
      <c r="N94" s="4">
        <f t="shared" si="23"/>
        <v>0.27873769420697214</v>
      </c>
      <c r="O94" s="4">
        <f t="shared" si="23"/>
        <v>0.32297370200368802</v>
      </c>
      <c r="P94" s="4">
        <f t="shared" si="23"/>
        <v>0.37046608790095703</v>
      </c>
      <c r="Q94" s="4">
        <f t="shared" si="23"/>
        <v>0.42121485189877922</v>
      </c>
      <c r="R94" s="4">
        <f t="shared" si="23"/>
        <v>0.47521999399715442</v>
      </c>
      <c r="S94" s="4">
        <f t="shared" si="23"/>
        <v>0.53248151419608292</v>
      </c>
      <c r="T94" s="4">
        <f t="shared" si="23"/>
        <v>0.59299941249556454</v>
      </c>
      <c r="U94" s="4">
        <f t="shared" si="23"/>
        <v>0.65677368889559917</v>
      </c>
      <c r="V94" s="4">
        <f t="shared" si="23"/>
        <v>0.72380434339618682</v>
      </c>
      <c r="W94" s="4">
        <f t="shared" si="23"/>
        <v>0.79409137599732771</v>
      </c>
      <c r="X94" s="4">
        <f t="shared" si="23"/>
        <v>0.86763478669902172</v>
      </c>
      <c r="Y94" s="4">
        <f t="shared" si="23"/>
        <v>0.94443457550126897</v>
      </c>
      <c r="Z94" s="4">
        <f t="shared" si="23"/>
        <v>1.0244907424040692</v>
      </c>
      <c r="AA94" s="4">
        <f t="shared" si="23"/>
        <v>1.1078032874074226</v>
      </c>
      <c r="AB94" s="4">
        <f t="shared" si="23"/>
        <v>1.194372210511329</v>
      </c>
      <c r="AC94" s="4">
        <f t="shared" si="23"/>
        <v>1.2841975117157887</v>
      </c>
      <c r="AD94" s="4">
        <f t="shared" si="23"/>
        <v>1.3772791910208015</v>
      </c>
      <c r="AE94" s="4">
        <f t="shared" si="23"/>
        <v>1.4736172484263672</v>
      </c>
    </row>
    <row r="95" spans="1:31">
      <c r="A95" s="2" t="s">
        <v>258</v>
      </c>
      <c r="C95">
        <f>SQRT(C89)</f>
        <v>6.3471354168632637</v>
      </c>
    </row>
    <row r="96" spans="1:31">
      <c r="A96" s="2" t="s">
        <v>259</v>
      </c>
      <c r="C96">
        <f>C95/1000</f>
        <v>6.3471354168632638E-3</v>
      </c>
    </row>
    <row r="97" spans="1:31" ht="18">
      <c r="A97" s="3" t="s">
        <v>260</v>
      </c>
      <c r="B97" s="6">
        <f>(2*$C40*(B32)^2*B36*B46)/(9*$C42*$C44*($C96)^3)</f>
        <v>1.3287912686409942E-2</v>
      </c>
      <c r="C97" s="6">
        <f t="shared" ref="C97:AE97" si="24">(2*$C40*(C32)^2*C36*C46)/(9*$C42*$C44*($C96)^3)</f>
        <v>4.9312748623923437E-2</v>
      </c>
      <c r="D97" s="6">
        <f t="shared" si="24"/>
        <v>0.10807450781254052</v>
      </c>
      <c r="E97" s="6">
        <f t="shared" si="24"/>
        <v>0.18957319025226113</v>
      </c>
      <c r="F97" s="6">
        <f t="shared" si="24"/>
        <v>0.29380879594308534</v>
      </c>
      <c r="G97" s="6">
        <f t="shared" si="24"/>
        <v>0.42078132488501307</v>
      </c>
      <c r="H97" s="6">
        <f t="shared" si="24"/>
        <v>0.5704907770780443</v>
      </c>
      <c r="I97" s="6">
        <f t="shared" si="24"/>
        <v>0.74293715252217907</v>
      </c>
      <c r="J97" s="6">
        <f t="shared" si="24"/>
        <v>0.93812045121741772</v>
      </c>
      <c r="K97" s="6">
        <f t="shared" si="24"/>
        <v>1.1560406731637596</v>
      </c>
      <c r="L97" s="6">
        <f t="shared" si="24"/>
        <v>1.3966978183612051</v>
      </c>
      <c r="M97" s="6">
        <f t="shared" si="24"/>
        <v>1.6600918868097545</v>
      </c>
      <c r="N97" s="6">
        <f t="shared" si="24"/>
        <v>1.9462228785094069</v>
      </c>
      <c r="O97" s="6">
        <f t="shared" si="24"/>
        <v>2.2550907934601629</v>
      </c>
      <c r="P97" s="6">
        <f t="shared" si="24"/>
        <v>2.5866956316620224</v>
      </c>
      <c r="Q97" s="6">
        <f t="shared" si="24"/>
        <v>2.941037393114986</v>
      </c>
      <c r="R97" s="6">
        <f t="shared" si="24"/>
        <v>3.3181160778190528</v>
      </c>
      <c r="S97" s="6">
        <f t="shared" si="24"/>
        <v>3.7179316857742233</v>
      </c>
      <c r="T97" s="6">
        <f t="shared" si="24"/>
        <v>4.1404842169804983</v>
      </c>
      <c r="U97" s="6">
        <f t="shared" si="24"/>
        <v>4.5857736714378765</v>
      </c>
      <c r="V97" s="6">
        <f t="shared" si="24"/>
        <v>5.0538000491463562</v>
      </c>
      <c r="W97" s="6">
        <f t="shared" si="24"/>
        <v>5.5445633501059408</v>
      </c>
      <c r="X97" s="6">
        <f t="shared" si="24"/>
        <v>6.0580635743166296</v>
      </c>
      <c r="Y97" s="6">
        <f t="shared" si="24"/>
        <v>6.5943007217784215</v>
      </c>
      <c r="Z97" s="6">
        <f t="shared" si="24"/>
        <v>7.1532747924913167</v>
      </c>
      <c r="AA97" s="6">
        <f t="shared" si="24"/>
        <v>7.734985786455316</v>
      </c>
      <c r="AB97" s="6">
        <f t="shared" si="24"/>
        <v>8.3394337036704176</v>
      </c>
      <c r="AC97" s="6">
        <f t="shared" si="24"/>
        <v>8.9666185441366242</v>
      </c>
      <c r="AD97" s="6">
        <f t="shared" si="24"/>
        <v>9.6165403078539331</v>
      </c>
      <c r="AE97" s="6">
        <f t="shared" si="24"/>
        <v>10.289198994822344</v>
      </c>
    </row>
    <row r="98" spans="1:31" ht="18">
      <c r="A98" s="2" t="s">
        <v>130</v>
      </c>
      <c r="B98" s="6">
        <f t="shared" ref="B98:AE98" si="25">$C43*B32*$B39/$C42</f>
        <v>0.32160512883247239</v>
      </c>
      <c r="C98" s="6">
        <f t="shared" si="25"/>
        <v>0.64321025766494477</v>
      </c>
      <c r="D98" s="6">
        <f t="shared" si="25"/>
        <v>0.96481538649741716</v>
      </c>
      <c r="E98" s="6">
        <f t="shared" si="25"/>
        <v>1.2864205153298895</v>
      </c>
      <c r="F98" s="6">
        <f t="shared" si="25"/>
        <v>1.6080256441623622</v>
      </c>
      <c r="G98" s="6">
        <f t="shared" si="25"/>
        <v>1.9296307729948343</v>
      </c>
      <c r="H98" s="6">
        <f t="shared" si="25"/>
        <v>2.2512359018273069</v>
      </c>
      <c r="I98" s="6">
        <f t="shared" si="25"/>
        <v>2.5728410306597791</v>
      </c>
      <c r="J98" s="6">
        <f t="shared" si="25"/>
        <v>2.8944461594922517</v>
      </c>
      <c r="K98" s="6">
        <f t="shared" si="25"/>
        <v>3.2160512883247243</v>
      </c>
      <c r="L98" s="6">
        <f t="shared" si="25"/>
        <v>3.5376564171571965</v>
      </c>
      <c r="M98" s="6">
        <f t="shared" si="25"/>
        <v>3.8592615459896686</v>
      </c>
      <c r="N98" s="6">
        <f t="shared" si="25"/>
        <v>4.1808666748221404</v>
      </c>
      <c r="O98" s="6">
        <f t="shared" si="25"/>
        <v>4.5024718036546139</v>
      </c>
      <c r="P98" s="6">
        <f t="shared" si="25"/>
        <v>4.8240769324870865</v>
      </c>
      <c r="Q98" s="6">
        <f t="shared" si="25"/>
        <v>5.1456820613195582</v>
      </c>
      <c r="R98" s="6">
        <f t="shared" si="25"/>
        <v>5.4672871901520299</v>
      </c>
      <c r="S98" s="6">
        <f t="shared" si="25"/>
        <v>5.7888923189845034</v>
      </c>
      <c r="T98" s="6">
        <f t="shared" si="25"/>
        <v>6.110497447816976</v>
      </c>
      <c r="U98" s="6">
        <f t="shared" si="25"/>
        <v>6.4321025766494486</v>
      </c>
      <c r="V98" s="6">
        <f t="shared" si="25"/>
        <v>6.7537077054819203</v>
      </c>
      <c r="W98" s="6">
        <f t="shared" si="25"/>
        <v>7.075312834314393</v>
      </c>
      <c r="X98" s="6">
        <f t="shared" si="25"/>
        <v>7.3969179631468647</v>
      </c>
      <c r="Y98" s="6">
        <f t="shared" si="25"/>
        <v>7.7185230919793373</v>
      </c>
      <c r="Z98" s="6">
        <f t="shared" si="25"/>
        <v>8.0401282208118108</v>
      </c>
      <c r="AA98" s="6">
        <f t="shared" si="25"/>
        <v>8.3617333496442807</v>
      </c>
      <c r="AB98" s="6">
        <f t="shared" si="25"/>
        <v>8.6833384784767542</v>
      </c>
      <c r="AC98" s="6">
        <f t="shared" si="25"/>
        <v>9.0049436073092277</v>
      </c>
      <c r="AD98" s="6">
        <f t="shared" si="25"/>
        <v>9.3265487361416994</v>
      </c>
      <c r="AE98" s="6">
        <f t="shared" si="25"/>
        <v>9.6481538649741729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92B2-3986-4187-9D9B-34BB06AD8F45}">
  <dimension ref="A1:AE97"/>
  <sheetViews>
    <sheetView topLeftCell="D10" workbookViewId="0">
      <selection activeCell="C94" sqref="C94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150</v>
      </c>
      <c r="C1" s="4"/>
      <c r="D1" s="4"/>
      <c r="E1" s="4"/>
      <c r="F1" s="4"/>
      <c r="G1" s="4"/>
      <c r="H1" s="4"/>
    </row>
    <row r="2" spans="1:31">
      <c r="B2" s="4" t="s">
        <v>101</v>
      </c>
      <c r="C2" s="4"/>
      <c r="D2" s="4"/>
      <c r="E2" s="4"/>
      <c r="F2" s="4"/>
      <c r="G2" s="4"/>
      <c r="H2" s="4"/>
    </row>
    <row r="3" spans="1:31">
      <c r="B3" s="4" t="s">
        <v>105</v>
      </c>
      <c r="C3" s="4"/>
      <c r="D3" s="4"/>
      <c r="E3" s="4"/>
      <c r="F3" s="4"/>
      <c r="G3" s="4"/>
      <c r="H3" s="4"/>
    </row>
    <row r="4" spans="1:31">
      <c r="B4" s="4"/>
      <c r="C4" s="4"/>
      <c r="D4" s="4"/>
      <c r="E4" s="4"/>
      <c r="F4" s="4"/>
      <c r="G4" s="4"/>
      <c r="H4" s="4"/>
    </row>
    <row r="5" spans="1:31">
      <c r="B5" s="4" t="s">
        <v>137</v>
      </c>
      <c r="C5" s="4"/>
      <c r="D5" s="4"/>
      <c r="E5" s="4"/>
      <c r="F5" s="4"/>
      <c r="G5" s="4"/>
      <c r="H5" s="4"/>
    </row>
    <row r="6" spans="1:31">
      <c r="B6" s="4" t="s">
        <v>134</v>
      </c>
      <c r="C6" s="4"/>
      <c r="D6" s="4"/>
      <c r="E6" s="4"/>
      <c r="F6" s="4"/>
      <c r="G6" s="4"/>
      <c r="H6" s="4"/>
    </row>
    <row r="7" spans="1:31">
      <c r="B7" s="4" t="s">
        <v>133</v>
      </c>
      <c r="C7" s="4"/>
      <c r="D7" s="4"/>
      <c r="E7" s="4"/>
      <c r="F7" s="4"/>
      <c r="G7" s="4"/>
      <c r="H7" s="4"/>
    </row>
    <row r="8" spans="1:31">
      <c r="B8" s="4" t="s">
        <v>136</v>
      </c>
      <c r="C8" s="4"/>
      <c r="D8" s="4"/>
      <c r="E8" s="4"/>
      <c r="F8" s="4"/>
      <c r="G8" s="4"/>
      <c r="H8" s="4"/>
    </row>
    <row r="11" spans="1:31">
      <c r="A11" s="4" t="s">
        <v>0</v>
      </c>
      <c r="B11" s="1">
        <v>1.685855E-2</v>
      </c>
      <c r="C11" s="1">
        <v>2.249029E-2</v>
      </c>
      <c r="D11" s="1">
        <v>7.3365390000000003E-2</v>
      </c>
      <c r="E11" s="1">
        <v>0.27151500000000001</v>
      </c>
      <c r="F11" s="1">
        <v>0.62006760000000005</v>
      </c>
      <c r="G11" s="1">
        <v>0.75537940000000003</v>
      </c>
      <c r="H11" s="1">
        <v>0.87174969999999996</v>
      </c>
      <c r="I11" s="1">
        <v>0.91641419999999996</v>
      </c>
      <c r="J11" s="1">
        <v>0.91121640000000004</v>
      </c>
      <c r="K11" s="1">
        <v>0.87646429999999997</v>
      </c>
      <c r="L11" s="1">
        <v>0.81526540000000003</v>
      </c>
      <c r="M11" s="1">
        <v>0.71109169999999999</v>
      </c>
      <c r="N11" s="1">
        <v>0.58768140000000002</v>
      </c>
      <c r="O11" s="1">
        <v>0.44871070000000002</v>
      </c>
      <c r="P11" s="1">
        <v>0.3422288</v>
      </c>
      <c r="Q11" s="1">
        <v>0.24440039999999999</v>
      </c>
      <c r="R11" s="1">
        <v>0.1636494</v>
      </c>
      <c r="S11" s="1">
        <v>0.11132789999999999</v>
      </c>
      <c r="T11" s="1">
        <v>7.8960520000000006E-2</v>
      </c>
      <c r="U11" s="1">
        <v>5.7109859999999998E-2</v>
      </c>
      <c r="V11" s="1">
        <v>4.1683159999999997E-2</v>
      </c>
      <c r="W11" s="1">
        <v>2.943171E-2</v>
      </c>
      <c r="X11" s="1">
        <v>2.304469E-2</v>
      </c>
      <c r="Y11" s="1">
        <v>1.7604620000000001E-2</v>
      </c>
      <c r="Z11" s="1">
        <v>1.0446199999999999E-2</v>
      </c>
      <c r="AA11" s="1">
        <v>7.8959589999999993E-3</v>
      </c>
      <c r="AB11" s="1">
        <v>5.963894E-3</v>
      </c>
      <c r="AC11" s="1">
        <v>3.6981010000000001E-3</v>
      </c>
      <c r="AD11" s="1">
        <v>4.2231220000000002E-3</v>
      </c>
      <c r="AE11" s="1">
        <v>2.772643E-3</v>
      </c>
    </row>
    <row r="12" spans="1:31">
      <c r="A12" s="4" t="s">
        <v>1</v>
      </c>
      <c r="B12" s="1">
        <v>2.4671049999999998E-3</v>
      </c>
      <c r="C12" s="1">
        <v>2.8624000000000002E-3</v>
      </c>
      <c r="D12" s="1">
        <v>2.7627139999999999E-3</v>
      </c>
      <c r="E12" s="1">
        <v>3.4875370000000002E-3</v>
      </c>
      <c r="F12" s="1">
        <v>1.537358E-3</v>
      </c>
      <c r="G12" s="1">
        <v>2.3679600000000001E-3</v>
      </c>
      <c r="H12" s="1">
        <v>2.2790839999999998E-3</v>
      </c>
      <c r="I12" s="1">
        <v>5.2241150000000003E-4</v>
      </c>
      <c r="J12" s="1">
        <v>3.1595579999999998E-4</v>
      </c>
      <c r="K12" s="1">
        <v>8.5197020000000003E-4</v>
      </c>
      <c r="L12" s="1">
        <v>1.076542E-4</v>
      </c>
      <c r="M12" s="1">
        <v>5.4531570000000001E-4</v>
      </c>
      <c r="N12" s="1">
        <v>2.215575E-4</v>
      </c>
      <c r="O12" s="1">
        <v>1.1259989999999999E-3</v>
      </c>
      <c r="P12" s="1">
        <v>4.5813769999999998E-4</v>
      </c>
      <c r="Q12" s="1">
        <v>6.9995330000000001E-4</v>
      </c>
      <c r="R12" s="1">
        <v>1.191043E-4</v>
      </c>
      <c r="S12" s="1">
        <v>6.0968169999999996E-4</v>
      </c>
      <c r="T12" s="1">
        <v>2.4987510000000002E-4</v>
      </c>
      <c r="U12" s="1">
        <v>1.283368E-4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3.083882E-4</v>
      </c>
      <c r="C13" s="1">
        <v>3.0668569999999998E-4</v>
      </c>
      <c r="D13" s="1">
        <v>6.1393639999999996E-4</v>
      </c>
      <c r="E13" s="1">
        <v>2.051492E-4</v>
      </c>
      <c r="F13" s="1">
        <v>0</v>
      </c>
      <c r="G13" s="1">
        <v>1.0295480000000001E-4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4.111842E-4</v>
      </c>
      <c r="C14" s="1">
        <v>4.0891430000000002E-4</v>
      </c>
      <c r="D14" s="1">
        <v>3.0696819999999998E-4</v>
      </c>
      <c r="E14" s="1">
        <v>6.154477E-4</v>
      </c>
      <c r="F14" s="1">
        <v>3.0747160000000001E-4</v>
      </c>
      <c r="G14" s="1">
        <v>6.1772879999999995E-4</v>
      </c>
      <c r="H14" s="1">
        <v>1.0359470000000001E-4</v>
      </c>
      <c r="I14" s="1">
        <v>5.2241150000000003E-4</v>
      </c>
      <c r="J14" s="1">
        <v>0</v>
      </c>
      <c r="K14" s="1">
        <v>2.1299249999999999E-4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2.2615130000000002E-3</v>
      </c>
      <c r="C16" s="1">
        <v>2.249029E-3</v>
      </c>
      <c r="D16" s="1">
        <v>3.3766500000000001E-3</v>
      </c>
      <c r="E16" s="1">
        <v>5.2313059999999998E-3</v>
      </c>
      <c r="F16" s="1">
        <v>7.4818080000000004E-3</v>
      </c>
      <c r="G16" s="1">
        <v>1.348708E-2</v>
      </c>
      <c r="H16" s="1">
        <v>2.1858490000000001E-2</v>
      </c>
      <c r="I16" s="1">
        <v>3.5628460000000001E-2</v>
      </c>
      <c r="J16" s="1">
        <v>6.2348599999999997E-2</v>
      </c>
      <c r="K16" s="1">
        <v>0.1104366</v>
      </c>
      <c r="L16" s="1">
        <v>0.1776295</v>
      </c>
      <c r="M16" s="1">
        <v>0.28432760000000001</v>
      </c>
      <c r="N16" s="1">
        <v>0.40921679999999999</v>
      </c>
      <c r="O16" s="1">
        <v>0.5500507</v>
      </c>
      <c r="P16" s="1">
        <v>0.65696940000000004</v>
      </c>
      <c r="Q16" s="1">
        <v>0.75466639999999996</v>
      </c>
      <c r="R16" s="1">
        <v>0.83587420000000001</v>
      </c>
      <c r="S16" s="1">
        <v>0.88781860000000001</v>
      </c>
      <c r="T16" s="1">
        <v>0.92028989999999999</v>
      </c>
      <c r="U16" s="1">
        <v>0.94276179999999998</v>
      </c>
      <c r="V16" s="1">
        <v>0.95831679999999997</v>
      </c>
      <c r="W16" s="1">
        <v>0.97056830000000005</v>
      </c>
      <c r="X16" s="1">
        <v>0.97695529999999997</v>
      </c>
      <c r="Y16" s="1">
        <v>0.98239540000000003</v>
      </c>
      <c r="Z16" s="1">
        <v>0.98955380000000004</v>
      </c>
      <c r="AA16" s="1">
        <v>0.99210399999999999</v>
      </c>
      <c r="AB16" s="1">
        <v>0.99403609999999998</v>
      </c>
      <c r="AC16" s="1">
        <v>0.99630189999999996</v>
      </c>
      <c r="AD16" s="1">
        <v>0.99577689999999996</v>
      </c>
      <c r="AE16" s="1">
        <v>0.99722739999999999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2.23067404E-2</v>
      </c>
      <c r="C18" s="1">
        <f t="shared" ref="C18:AE18" si="0">SUM(C11:C17)</f>
        <v>2.8317319000000001E-2</v>
      </c>
      <c r="D18" s="1">
        <f t="shared" si="0"/>
        <v>8.0425658599999991E-2</v>
      </c>
      <c r="E18" s="1">
        <f t="shared" si="0"/>
        <v>0.28105443989999995</v>
      </c>
      <c r="F18" s="1">
        <f t="shared" si="0"/>
        <v>0.62939423760000002</v>
      </c>
      <c r="G18" s="1">
        <f t="shared" si="0"/>
        <v>0.77195512359999996</v>
      </c>
      <c r="H18" s="1">
        <f t="shared" si="0"/>
        <v>0.89599086869999989</v>
      </c>
      <c r="I18" s="1">
        <f t="shared" si="0"/>
        <v>0.9530874829999999</v>
      </c>
      <c r="J18" s="1">
        <f t="shared" si="0"/>
        <v>0.9738809558</v>
      </c>
      <c r="K18" s="1">
        <f t="shared" si="0"/>
        <v>0.98796586269999997</v>
      </c>
      <c r="L18" s="1">
        <f t="shared" si="0"/>
        <v>0.99300255420000005</v>
      </c>
      <c r="M18" s="1">
        <f t="shared" si="0"/>
        <v>0.99596461570000006</v>
      </c>
      <c r="N18" s="1">
        <f t="shared" si="0"/>
        <v>0.99711975749999993</v>
      </c>
      <c r="O18" s="1">
        <f t="shared" si="0"/>
        <v>0.99988739900000001</v>
      </c>
      <c r="P18" s="1">
        <f t="shared" si="0"/>
        <v>0.99965633770000006</v>
      </c>
      <c r="Q18" s="1">
        <f t="shared" si="0"/>
        <v>0.99976675329999998</v>
      </c>
      <c r="R18" s="1">
        <f t="shared" si="0"/>
        <v>0.99964270430000002</v>
      </c>
      <c r="S18" s="1">
        <f t="shared" si="0"/>
        <v>0.99975618170000002</v>
      </c>
      <c r="T18" s="1">
        <f t="shared" si="0"/>
        <v>0.99950029510000005</v>
      </c>
      <c r="U18" s="1">
        <f t="shared" si="0"/>
        <v>0.99999999679999996</v>
      </c>
      <c r="V18" s="1">
        <f t="shared" si="0"/>
        <v>0.99999996000000002</v>
      </c>
      <c r="W18" s="1">
        <f t="shared" si="0"/>
        <v>1.0000000099999999</v>
      </c>
      <c r="X18" s="1">
        <f t="shared" si="0"/>
        <v>0.99999998999999995</v>
      </c>
      <c r="Y18" s="1">
        <f t="shared" si="0"/>
        <v>1.0000000200000001</v>
      </c>
      <c r="Z18" s="1">
        <f t="shared" si="0"/>
        <v>1</v>
      </c>
      <c r="AA18" s="1">
        <f t="shared" si="0"/>
        <v>0.99999995899999994</v>
      </c>
      <c r="AB18" s="1">
        <f t="shared" si="0"/>
        <v>0.99999999399999995</v>
      </c>
      <c r="AC18" s="1">
        <f t="shared" si="0"/>
        <v>1.0000000009999999</v>
      </c>
      <c r="AD18" s="1">
        <f t="shared" si="0"/>
        <v>1.000000022</v>
      </c>
      <c r="AE18" s="1">
        <f t="shared" si="0"/>
        <v>1.000000043</v>
      </c>
    </row>
    <row r="19" spans="1:31">
      <c r="A19" s="3" t="s">
        <v>17</v>
      </c>
      <c r="B19" s="1">
        <f>SUM(B12:B13)</f>
        <v>2.7754931999999996E-3</v>
      </c>
      <c r="C19" s="1">
        <f t="shared" ref="C19:AE19" si="1">SUM(C12:C13)</f>
        <v>3.1690857000000001E-3</v>
      </c>
      <c r="D19" s="1">
        <f t="shared" si="1"/>
        <v>3.3766503999999998E-3</v>
      </c>
      <c r="E19" s="1">
        <f t="shared" si="1"/>
        <v>3.6926862000000002E-3</v>
      </c>
      <c r="F19" s="1">
        <f t="shared" si="1"/>
        <v>1.537358E-3</v>
      </c>
      <c r="G19" s="1">
        <f t="shared" si="1"/>
        <v>2.4709148000000001E-3</v>
      </c>
      <c r="H19" s="1">
        <f t="shared" si="1"/>
        <v>2.2790839999999998E-3</v>
      </c>
      <c r="I19" s="1">
        <f t="shared" si="1"/>
        <v>5.2241150000000003E-4</v>
      </c>
      <c r="J19" s="1">
        <f t="shared" si="1"/>
        <v>3.1595579999999998E-4</v>
      </c>
      <c r="K19" s="1">
        <f t="shared" si="1"/>
        <v>8.5197020000000003E-4</v>
      </c>
      <c r="L19" s="1">
        <f t="shared" si="1"/>
        <v>1.076542E-4</v>
      </c>
      <c r="M19" s="1">
        <f t="shared" si="1"/>
        <v>5.4531570000000001E-4</v>
      </c>
      <c r="N19" s="1">
        <f t="shared" si="1"/>
        <v>2.215575E-4</v>
      </c>
      <c r="O19" s="1">
        <f t="shared" si="1"/>
        <v>1.1259989999999999E-3</v>
      </c>
      <c r="P19" s="1">
        <f t="shared" si="1"/>
        <v>4.5813769999999998E-4</v>
      </c>
      <c r="Q19" s="1">
        <f t="shared" si="1"/>
        <v>6.9995330000000001E-4</v>
      </c>
      <c r="R19" s="1">
        <f t="shared" si="1"/>
        <v>1.191043E-4</v>
      </c>
      <c r="S19" s="1">
        <f t="shared" si="1"/>
        <v>6.0968169999999996E-4</v>
      </c>
      <c r="T19" s="1">
        <f t="shared" si="1"/>
        <v>2.4987510000000002E-4</v>
      </c>
      <c r="U19" s="1">
        <f t="shared" si="1"/>
        <v>1.283368E-4</v>
      </c>
      <c r="V19" s="1">
        <f t="shared" si="1"/>
        <v>0</v>
      </c>
      <c r="W19" s="1">
        <f t="shared" si="1"/>
        <v>0</v>
      </c>
      <c r="X19" s="1">
        <f t="shared" si="1"/>
        <v>0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>
        <f>B18-(B17+B15)</f>
        <v>2.23067404E-2</v>
      </c>
      <c r="C24" s="1">
        <f t="shared" ref="C24:AE24" si="2">C18-(C17+C15)</f>
        <v>2.8317319000000001E-2</v>
      </c>
      <c r="D24" s="1">
        <f t="shared" si="2"/>
        <v>8.0425658599999991E-2</v>
      </c>
      <c r="E24" s="1">
        <f t="shared" si="2"/>
        <v>0.28105443989999995</v>
      </c>
      <c r="F24" s="1">
        <f t="shared" si="2"/>
        <v>0.62939423760000002</v>
      </c>
      <c r="G24" s="1">
        <f t="shared" si="2"/>
        <v>0.77195512359999996</v>
      </c>
      <c r="H24" s="1">
        <f t="shared" si="2"/>
        <v>0.89599086869999989</v>
      </c>
      <c r="I24" s="1">
        <f t="shared" si="2"/>
        <v>0.9530874829999999</v>
      </c>
      <c r="J24" s="1">
        <f t="shared" si="2"/>
        <v>0.9738809558</v>
      </c>
      <c r="K24" s="1">
        <f t="shared" si="2"/>
        <v>0.98796586269999997</v>
      </c>
      <c r="L24" s="1">
        <f t="shared" si="2"/>
        <v>0.99300255420000005</v>
      </c>
      <c r="M24" s="1">
        <f t="shared" si="2"/>
        <v>0.99596461570000006</v>
      </c>
      <c r="N24" s="1">
        <f t="shared" si="2"/>
        <v>0.99711975749999993</v>
      </c>
      <c r="O24" s="1">
        <f t="shared" si="2"/>
        <v>0.99988739900000001</v>
      </c>
      <c r="P24" s="1">
        <f t="shared" si="2"/>
        <v>0.99965633770000006</v>
      </c>
      <c r="Q24" s="1">
        <f t="shared" si="2"/>
        <v>0.99976675329999998</v>
      </c>
      <c r="R24" s="1">
        <f t="shared" si="2"/>
        <v>0.99964270430000002</v>
      </c>
      <c r="S24" s="1">
        <f t="shared" si="2"/>
        <v>0.99975618170000002</v>
      </c>
      <c r="T24" s="1">
        <f t="shared" si="2"/>
        <v>0.99950029510000005</v>
      </c>
      <c r="U24" s="1">
        <f t="shared" si="2"/>
        <v>0.99999999679999996</v>
      </c>
      <c r="V24" s="1">
        <f t="shared" si="2"/>
        <v>0.99999996000000002</v>
      </c>
      <c r="W24" s="1">
        <f t="shared" si="2"/>
        <v>1.0000000099999999</v>
      </c>
      <c r="X24" s="1">
        <f t="shared" si="2"/>
        <v>0.99999998999999995</v>
      </c>
      <c r="Y24" s="1">
        <f t="shared" si="2"/>
        <v>1.0000000200000001</v>
      </c>
      <c r="Z24" s="1">
        <f t="shared" si="2"/>
        <v>1</v>
      </c>
      <c r="AA24" s="1">
        <f t="shared" si="2"/>
        <v>0.99999995899999994</v>
      </c>
      <c r="AB24" s="1">
        <f t="shared" si="2"/>
        <v>0.99999999399999995</v>
      </c>
      <c r="AC24" s="1">
        <f t="shared" si="2"/>
        <v>1.0000000009999999</v>
      </c>
      <c r="AD24" s="1">
        <f t="shared" si="2"/>
        <v>1.000000022</v>
      </c>
      <c r="AE24" s="1">
        <f t="shared" si="2"/>
        <v>1.000000043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3">C26*1000/60</f>
        <v>300</v>
      </c>
      <c r="D27" s="7">
        <f t="shared" si="3"/>
        <v>300</v>
      </c>
      <c r="E27" s="7">
        <f t="shared" si="3"/>
        <v>300</v>
      </c>
      <c r="F27" s="7">
        <f t="shared" si="3"/>
        <v>300</v>
      </c>
      <c r="G27" s="7">
        <f t="shared" si="3"/>
        <v>300</v>
      </c>
      <c r="H27" s="7">
        <f t="shared" si="3"/>
        <v>300</v>
      </c>
      <c r="I27" s="7">
        <f t="shared" si="3"/>
        <v>300</v>
      </c>
      <c r="J27" s="7">
        <f t="shared" si="3"/>
        <v>300</v>
      </c>
      <c r="K27" s="7">
        <f t="shared" si="3"/>
        <v>300</v>
      </c>
      <c r="L27" s="7">
        <f t="shared" si="3"/>
        <v>300</v>
      </c>
      <c r="M27" s="7">
        <f t="shared" si="3"/>
        <v>300</v>
      </c>
      <c r="N27" s="7">
        <f t="shared" si="3"/>
        <v>300</v>
      </c>
      <c r="O27" s="7">
        <f t="shared" si="3"/>
        <v>300</v>
      </c>
      <c r="P27" s="7">
        <f t="shared" si="3"/>
        <v>300</v>
      </c>
      <c r="Q27" s="7">
        <f t="shared" si="3"/>
        <v>300</v>
      </c>
      <c r="R27" s="7">
        <f t="shared" si="3"/>
        <v>300</v>
      </c>
      <c r="S27" s="7">
        <f t="shared" si="3"/>
        <v>300</v>
      </c>
      <c r="T27" s="7">
        <f t="shared" si="3"/>
        <v>300</v>
      </c>
      <c r="U27" s="7">
        <f t="shared" si="3"/>
        <v>300</v>
      </c>
      <c r="V27" s="7">
        <f t="shared" si="3"/>
        <v>300</v>
      </c>
      <c r="W27" s="7">
        <f t="shared" si="3"/>
        <v>300</v>
      </c>
      <c r="X27" s="7">
        <f t="shared" si="3"/>
        <v>300</v>
      </c>
      <c r="Y27" s="7">
        <f t="shared" si="3"/>
        <v>300</v>
      </c>
      <c r="Z27" s="7">
        <f t="shared" si="3"/>
        <v>300</v>
      </c>
      <c r="AA27" s="7">
        <f t="shared" si="3"/>
        <v>300</v>
      </c>
      <c r="AB27" s="7">
        <f t="shared" si="3"/>
        <v>300</v>
      </c>
      <c r="AC27" s="7">
        <f t="shared" si="3"/>
        <v>300</v>
      </c>
      <c r="AD27" s="7">
        <f t="shared" si="3"/>
        <v>300</v>
      </c>
      <c r="AE27" s="7">
        <f t="shared" si="3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4">$C40*C25^2*C27</f>
        <v>1200000</v>
      </c>
      <c r="D28" s="7">
        <f t="shared" si="4"/>
        <v>2700000</v>
      </c>
      <c r="E28" s="7">
        <f t="shared" si="4"/>
        <v>4800000</v>
      </c>
      <c r="F28" s="7">
        <f t="shared" si="4"/>
        <v>7500000</v>
      </c>
      <c r="G28" s="7">
        <f t="shared" si="4"/>
        <v>10800000</v>
      </c>
      <c r="H28" s="7">
        <f t="shared" si="4"/>
        <v>14700000</v>
      </c>
      <c r="I28" s="7">
        <f t="shared" si="4"/>
        <v>19200000</v>
      </c>
      <c r="J28" s="7">
        <f t="shared" si="4"/>
        <v>24300000</v>
      </c>
      <c r="K28" s="7">
        <f t="shared" si="4"/>
        <v>30000000</v>
      </c>
      <c r="L28" s="7">
        <f>$C40*L25^2*L27</f>
        <v>36300000</v>
      </c>
      <c r="M28" s="7">
        <f t="shared" ref="M28:AE28" si="5">$C40*M25^2*M27</f>
        <v>43200000</v>
      </c>
      <c r="N28" s="7">
        <f t="shared" si="5"/>
        <v>50700000</v>
      </c>
      <c r="O28" s="7">
        <f t="shared" si="5"/>
        <v>58800000</v>
      </c>
      <c r="P28" s="7">
        <f t="shared" si="5"/>
        <v>67500000</v>
      </c>
      <c r="Q28" s="7">
        <f t="shared" si="5"/>
        <v>76800000</v>
      </c>
      <c r="R28" s="7">
        <f t="shared" si="5"/>
        <v>86700000</v>
      </c>
      <c r="S28" s="7">
        <f t="shared" si="5"/>
        <v>97200000</v>
      </c>
      <c r="T28" s="7">
        <f t="shared" si="5"/>
        <v>108300000</v>
      </c>
      <c r="U28" s="7">
        <f t="shared" si="5"/>
        <v>120000000</v>
      </c>
      <c r="V28" s="7">
        <f t="shared" si="5"/>
        <v>132300000</v>
      </c>
      <c r="W28" s="7">
        <f t="shared" si="5"/>
        <v>145200000</v>
      </c>
      <c r="X28" s="7">
        <f t="shared" si="5"/>
        <v>158700000</v>
      </c>
      <c r="Y28" s="7">
        <f t="shared" si="5"/>
        <v>172800000</v>
      </c>
      <c r="Z28" s="7">
        <f t="shared" si="5"/>
        <v>187500000</v>
      </c>
      <c r="AA28" s="7">
        <f t="shared" si="5"/>
        <v>202800000</v>
      </c>
      <c r="AB28" s="7">
        <f t="shared" si="5"/>
        <v>218700000</v>
      </c>
      <c r="AC28" s="7">
        <f t="shared" si="5"/>
        <v>235200000</v>
      </c>
      <c r="AD28" s="7">
        <f t="shared" si="5"/>
        <v>252300000</v>
      </c>
      <c r="AE28" s="7">
        <f t="shared" si="5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6">$C41*C25^2*C26</f>
        <v>72</v>
      </c>
      <c r="D29" s="7">
        <f t="shared" si="6"/>
        <v>162</v>
      </c>
      <c r="E29" s="7">
        <f t="shared" si="6"/>
        <v>288</v>
      </c>
      <c r="F29" s="7">
        <f t="shared" si="6"/>
        <v>450</v>
      </c>
      <c r="G29" s="7">
        <f t="shared" si="6"/>
        <v>648</v>
      </c>
      <c r="H29" s="7">
        <f t="shared" si="6"/>
        <v>882</v>
      </c>
      <c r="I29" s="7">
        <f t="shared" si="6"/>
        <v>1152</v>
      </c>
      <c r="J29" s="7">
        <f t="shared" si="6"/>
        <v>1458</v>
      </c>
      <c r="K29" s="7">
        <f t="shared" si="6"/>
        <v>1800</v>
      </c>
      <c r="L29" s="7">
        <f t="shared" si="6"/>
        <v>2178</v>
      </c>
      <c r="M29" s="7">
        <f t="shared" si="6"/>
        <v>2592</v>
      </c>
      <c r="N29" s="7">
        <f t="shared" si="6"/>
        <v>3042</v>
      </c>
      <c r="O29" s="7">
        <f t="shared" si="6"/>
        <v>3528</v>
      </c>
      <c r="P29" s="7">
        <f t="shared" si="6"/>
        <v>4050</v>
      </c>
      <c r="Q29" s="7">
        <f t="shared" si="6"/>
        <v>4608</v>
      </c>
      <c r="R29" s="7">
        <f t="shared" si="6"/>
        <v>5202</v>
      </c>
      <c r="S29" s="7">
        <f t="shared" si="6"/>
        <v>5832</v>
      </c>
      <c r="T29" s="7">
        <f t="shared" si="6"/>
        <v>6498</v>
      </c>
      <c r="U29" s="7">
        <f t="shared" si="6"/>
        <v>7200</v>
      </c>
      <c r="V29" s="7">
        <f t="shared" si="6"/>
        <v>7938</v>
      </c>
      <c r="W29" s="7">
        <f t="shared" si="6"/>
        <v>8712</v>
      </c>
      <c r="X29" s="7">
        <f t="shared" si="6"/>
        <v>9522</v>
      </c>
      <c r="Y29" s="7">
        <f t="shared" si="6"/>
        <v>10368</v>
      </c>
      <c r="Z29" s="7">
        <f t="shared" si="6"/>
        <v>11250</v>
      </c>
      <c r="AA29" s="7">
        <f t="shared" si="6"/>
        <v>12168</v>
      </c>
      <c r="AB29" s="7">
        <f t="shared" si="6"/>
        <v>13122</v>
      </c>
      <c r="AC29" s="7">
        <f t="shared" si="6"/>
        <v>14112</v>
      </c>
      <c r="AD29" s="7">
        <f t="shared" si="6"/>
        <v>15138</v>
      </c>
      <c r="AE29" s="7">
        <f t="shared" si="6"/>
        <v>16200</v>
      </c>
    </row>
    <row r="30" spans="1:31">
      <c r="A30" s="7" t="s">
        <v>10</v>
      </c>
      <c r="B30" s="3">
        <f t="shared" ref="B30:AE30" si="7">$C40*B25^2*ABS($C57)</f>
        <v>93638.774364779994</v>
      </c>
      <c r="C30" s="3">
        <f t="shared" si="7"/>
        <v>374555.09745911998</v>
      </c>
      <c r="D30" s="3">
        <f t="shared" si="7"/>
        <v>842748.96928301989</v>
      </c>
      <c r="E30" s="3">
        <f t="shared" si="7"/>
        <v>1498220.3898364799</v>
      </c>
      <c r="F30" s="3">
        <f t="shared" si="7"/>
        <v>2340969.3591194996</v>
      </c>
      <c r="G30" s="3">
        <f t="shared" si="7"/>
        <v>3370995.8771320796</v>
      </c>
      <c r="H30" s="3">
        <f t="shared" si="7"/>
        <v>4588299.9438742194</v>
      </c>
      <c r="I30" s="3">
        <f t="shared" si="7"/>
        <v>5992881.5593459196</v>
      </c>
      <c r="J30" s="3">
        <f t="shared" si="7"/>
        <v>7584740.7235471793</v>
      </c>
      <c r="K30" s="3">
        <f t="shared" si="7"/>
        <v>9363877.4364779983</v>
      </c>
      <c r="L30" s="3">
        <f t="shared" si="7"/>
        <v>11330291.698138379</v>
      </c>
      <c r="M30" s="3">
        <f t="shared" si="7"/>
        <v>13483983.508528318</v>
      </c>
      <c r="N30" s="3">
        <f t="shared" si="7"/>
        <v>15824952.867647819</v>
      </c>
      <c r="O30" s="3">
        <f t="shared" si="7"/>
        <v>18353199.775496878</v>
      </c>
      <c r="P30" s="3">
        <f t="shared" si="7"/>
        <v>21068724.232075498</v>
      </c>
      <c r="Q30" s="3">
        <f t="shared" si="7"/>
        <v>23971526.237383679</v>
      </c>
      <c r="R30" s="3">
        <f t="shared" si="7"/>
        <v>27061605.791421417</v>
      </c>
      <c r="S30" s="3">
        <f t="shared" si="7"/>
        <v>30338962.894188717</v>
      </c>
      <c r="T30" s="3">
        <f t="shared" si="7"/>
        <v>33803597.545685574</v>
      </c>
      <c r="U30" s="3">
        <f t="shared" si="7"/>
        <v>37455509.745911993</v>
      </c>
      <c r="V30" s="3">
        <f t="shared" si="7"/>
        <v>41294699.494867973</v>
      </c>
      <c r="W30" s="3">
        <f t="shared" si="7"/>
        <v>45321166.792553514</v>
      </c>
      <c r="X30" s="3">
        <f t="shared" si="7"/>
        <v>49534911.638968617</v>
      </c>
      <c r="Y30" s="3">
        <f t="shared" si="7"/>
        <v>53935934.034113273</v>
      </c>
      <c r="Z30" s="3">
        <f t="shared" si="7"/>
        <v>58524233.977987491</v>
      </c>
      <c r="AA30" s="3">
        <f t="shared" si="7"/>
        <v>63299811.470591277</v>
      </c>
      <c r="AB30" s="3">
        <f t="shared" si="7"/>
        <v>68262666.51192461</v>
      </c>
      <c r="AC30" s="3">
        <f t="shared" si="7"/>
        <v>73412799.101987511</v>
      </c>
      <c r="AD30" s="3">
        <f t="shared" si="7"/>
        <v>78750209.240779966</v>
      </c>
      <c r="AE30" s="3">
        <f t="shared" si="7"/>
        <v>84274896.92830199</v>
      </c>
    </row>
    <row r="31" spans="1:31">
      <c r="A31" s="7" t="s">
        <v>10</v>
      </c>
      <c r="B31" s="3">
        <f>$C40*B25^2*ABS($C59)</f>
        <v>91843.363364779987</v>
      </c>
      <c r="C31" s="3">
        <f t="shared" ref="C31:AE31" si="8">$C40*C25^2*ABS($C59)</f>
        <v>367373.45345911995</v>
      </c>
      <c r="D31" s="3">
        <f t="shared" si="8"/>
        <v>826590.27028301987</v>
      </c>
      <c r="E31" s="3">
        <f t="shared" si="8"/>
        <v>1469493.8138364798</v>
      </c>
      <c r="F31" s="3">
        <f t="shared" si="8"/>
        <v>2296084.0841194997</v>
      </c>
      <c r="G31" s="3">
        <f t="shared" si="8"/>
        <v>3306361.0811320795</v>
      </c>
      <c r="H31" s="3">
        <f t="shared" si="8"/>
        <v>4500324.8048742199</v>
      </c>
      <c r="I31" s="3">
        <f t="shared" si="8"/>
        <v>5877975.2553459192</v>
      </c>
      <c r="J31" s="3">
        <f t="shared" si="8"/>
        <v>7439312.4325471791</v>
      </c>
      <c r="K31" s="3">
        <f t="shared" si="8"/>
        <v>9184336.3364779986</v>
      </c>
      <c r="L31" s="3">
        <f t="shared" si="8"/>
        <v>11113046.967138378</v>
      </c>
      <c r="M31" s="3">
        <f t="shared" si="8"/>
        <v>13225444.324528318</v>
      </c>
      <c r="N31" s="3">
        <f t="shared" si="8"/>
        <v>15521528.408647818</v>
      </c>
      <c r="O31" s="3">
        <f t="shared" si="8"/>
        <v>18001299.21949688</v>
      </c>
      <c r="P31" s="3">
        <f t="shared" si="8"/>
        <v>20664756.757075496</v>
      </c>
      <c r="Q31" s="3">
        <f t="shared" si="8"/>
        <v>23511901.021383677</v>
      </c>
      <c r="R31" s="3">
        <f t="shared" si="8"/>
        <v>26542732.012421418</v>
      </c>
      <c r="S31" s="3">
        <f t="shared" si="8"/>
        <v>29757249.730188716</v>
      </c>
      <c r="T31" s="3">
        <f t="shared" si="8"/>
        <v>33155454.174685575</v>
      </c>
      <c r="U31" s="3">
        <f t="shared" si="8"/>
        <v>36737345.345911995</v>
      </c>
      <c r="V31" s="3">
        <f t="shared" si="8"/>
        <v>40502923.243867978</v>
      </c>
      <c r="W31" s="3">
        <f t="shared" si="8"/>
        <v>44452187.868553512</v>
      </c>
      <c r="X31" s="3">
        <f t="shared" si="8"/>
        <v>48585139.219968617</v>
      </c>
      <c r="Y31" s="3">
        <f t="shared" si="8"/>
        <v>52901777.298113272</v>
      </c>
      <c r="Z31" s="3">
        <f t="shared" si="8"/>
        <v>57402102.102987491</v>
      </c>
      <c r="AA31" s="3">
        <f t="shared" si="8"/>
        <v>62086113.634591274</v>
      </c>
      <c r="AB31" s="3">
        <f t="shared" si="8"/>
        <v>66953811.892924614</v>
      </c>
      <c r="AC31" s="3">
        <f t="shared" si="8"/>
        <v>72005196.877987519</v>
      </c>
      <c r="AD31" s="3">
        <f t="shared" si="8"/>
        <v>77240268.589779973</v>
      </c>
      <c r="AE31" s="3">
        <f t="shared" si="8"/>
        <v>82659027.028301984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9">C25/1000000</f>
        <v>1.9999999999999999E-6</v>
      </c>
      <c r="D32" s="4">
        <f t="shared" si="9"/>
        <v>3.0000000000000001E-6</v>
      </c>
      <c r="E32" s="4">
        <f t="shared" si="9"/>
        <v>3.9999999999999998E-6</v>
      </c>
      <c r="F32" s="4">
        <f t="shared" si="9"/>
        <v>5.0000000000000004E-6</v>
      </c>
      <c r="G32" s="4">
        <f t="shared" si="9"/>
        <v>6.0000000000000002E-6</v>
      </c>
      <c r="H32" s="4">
        <f t="shared" si="9"/>
        <v>6.9999999999999999E-6</v>
      </c>
      <c r="I32" s="4">
        <f>I25/1000000</f>
        <v>7.9999999999999996E-6</v>
      </c>
      <c r="J32" s="4">
        <f t="shared" si="9"/>
        <v>9.0000000000000002E-6</v>
      </c>
      <c r="K32" s="4">
        <f t="shared" si="9"/>
        <v>1.0000000000000001E-5</v>
      </c>
      <c r="L32" s="4">
        <f t="shared" si="9"/>
        <v>1.1E-5</v>
      </c>
      <c r="M32" s="4">
        <f t="shared" si="9"/>
        <v>1.2E-5</v>
      </c>
      <c r="N32" s="4">
        <f t="shared" si="9"/>
        <v>1.2999999999999999E-5</v>
      </c>
      <c r="O32" s="4">
        <f t="shared" si="9"/>
        <v>1.4E-5</v>
      </c>
      <c r="P32" s="4">
        <f t="shared" si="9"/>
        <v>1.5E-5</v>
      </c>
      <c r="Q32" s="4">
        <f t="shared" si="9"/>
        <v>1.5999999999999999E-5</v>
      </c>
      <c r="R32" s="4">
        <f t="shared" si="9"/>
        <v>1.7E-5</v>
      </c>
      <c r="S32" s="4">
        <f t="shared" si="9"/>
        <v>1.8E-5</v>
      </c>
      <c r="T32" s="4">
        <f t="shared" si="9"/>
        <v>1.9000000000000001E-5</v>
      </c>
      <c r="U32" s="4">
        <f t="shared" si="9"/>
        <v>2.0000000000000002E-5</v>
      </c>
      <c r="V32" s="4">
        <f t="shared" si="9"/>
        <v>2.0999999999999999E-5</v>
      </c>
      <c r="W32" s="4">
        <f t="shared" si="9"/>
        <v>2.1999999999999999E-5</v>
      </c>
      <c r="X32" s="4">
        <f t="shared" si="9"/>
        <v>2.3E-5</v>
      </c>
      <c r="Y32" s="4">
        <f t="shared" si="9"/>
        <v>2.4000000000000001E-5</v>
      </c>
      <c r="Z32" s="4">
        <f t="shared" si="9"/>
        <v>2.5000000000000001E-5</v>
      </c>
      <c r="AA32" s="4">
        <f t="shared" si="9"/>
        <v>2.5999999999999998E-5</v>
      </c>
      <c r="AB32" s="4">
        <f t="shared" si="9"/>
        <v>2.6999999999999999E-5</v>
      </c>
      <c r="AC32" s="4">
        <f t="shared" si="9"/>
        <v>2.8E-5</v>
      </c>
      <c r="AD32" s="4">
        <f t="shared" si="9"/>
        <v>2.9E-5</v>
      </c>
      <c r="AE32" s="4">
        <f t="shared" si="9"/>
        <v>3.0000000000000001E-5</v>
      </c>
    </row>
    <row r="33" spans="1:31">
      <c r="A33" s="3" t="s">
        <v>12</v>
      </c>
      <c r="B33" s="4">
        <f>($C$40*$B$39*B32^2)*B46/(18*$C$42*$C$54)</f>
        <v>4.9174300955066082E-4</v>
      </c>
      <c r="C33" s="4">
        <f t="shared" ref="C33:AE33" si="10">($C$40*$B$39*C32^2)*C46/(18*$C$42*$C$54)</f>
        <v>1.8249065891548114E-3</v>
      </c>
      <c r="D33" s="4">
        <f t="shared" si="10"/>
        <v>3.9994907388124536E-3</v>
      </c>
      <c r="E33" s="4">
        <f t="shared" si="10"/>
        <v>7.0154954585235837E-3</v>
      </c>
      <c r="F33" s="4">
        <f t="shared" si="10"/>
        <v>1.0872920748288207E-2</v>
      </c>
      <c r="G33" s="4">
        <f t="shared" si="10"/>
        <v>1.5571766608106318E-2</v>
      </c>
      <c r="H33" s="4">
        <f t="shared" si="10"/>
        <v>2.1112033037977915E-2</v>
      </c>
      <c r="I33" s="4">
        <f t="shared" si="10"/>
        <v>2.7493720037903006E-2</v>
      </c>
      <c r="J33" s="4">
        <f t="shared" si="10"/>
        <v>3.4716827607881584E-2</v>
      </c>
      <c r="K33" s="4">
        <f t="shared" si="10"/>
        <v>4.2781355747913662E-2</v>
      </c>
      <c r="L33" s="4">
        <f t="shared" si="10"/>
        <v>5.1687304457999225E-2</v>
      </c>
      <c r="M33" s="4">
        <f t="shared" si="10"/>
        <v>6.1434673738138289E-2</v>
      </c>
      <c r="N33" s="4">
        <f t="shared" si="10"/>
        <v>7.2023463588330824E-2</v>
      </c>
      <c r="O33" s="4">
        <f t="shared" si="10"/>
        <v>8.3453674008576839E-2</v>
      </c>
      <c r="P33" s="4">
        <f t="shared" si="10"/>
        <v>9.5725304998876354E-2</v>
      </c>
      <c r="Q33" s="4">
        <f t="shared" si="10"/>
        <v>0.1088383565592294</v>
      </c>
      <c r="R33" s="4">
        <f t="shared" si="10"/>
        <v>0.12279282868963588</v>
      </c>
      <c r="S33" s="4">
        <f t="shared" si="10"/>
        <v>0.13758872139009587</v>
      </c>
      <c r="T33" s="4">
        <f t="shared" si="10"/>
        <v>0.15322603466060936</v>
      </c>
      <c r="U33" s="4">
        <f t="shared" si="10"/>
        <v>0.16970476850117636</v>
      </c>
      <c r="V33" s="4">
        <f t="shared" si="10"/>
        <v>0.18702492291179681</v>
      </c>
      <c r="W33" s="4">
        <f t="shared" si="10"/>
        <v>0.20518649789247076</v>
      </c>
      <c r="X33" s="4">
        <f t="shared" si="10"/>
        <v>0.22418949344319819</v>
      </c>
      <c r="Y33" s="4">
        <f t="shared" si="10"/>
        <v>0.24403390956397913</v>
      </c>
      <c r="Z33" s="4">
        <f t="shared" si="10"/>
        <v>0.26471974625481354</v>
      </c>
      <c r="AA33" s="4">
        <f t="shared" si="10"/>
        <v>0.28624700351570148</v>
      </c>
      <c r="AB33" s="4">
        <f t="shared" si="10"/>
        <v>0.30861568134664291</v>
      </c>
      <c r="AC33" s="4">
        <f t="shared" si="10"/>
        <v>0.33182577974763772</v>
      </c>
      <c r="AD33" s="4">
        <f t="shared" si="10"/>
        <v>0.35587729871868617</v>
      </c>
      <c r="AE33" s="4">
        <f t="shared" si="10"/>
        <v>0.38077023825978795</v>
      </c>
    </row>
    <row r="34" spans="1:31" ht="18">
      <c r="A34" s="3" t="s">
        <v>33</v>
      </c>
      <c r="B34" s="4">
        <f>(2*$C40*(B32)^2*B36*B46)/(9*$C42*$C44*($B35)^3)</f>
        <v>4.9149256747806048E-4</v>
      </c>
      <c r="C34" s="4">
        <f t="shared" ref="C34:AE34" si="11">(2*$C40*(C32)^2*C36*C46)/(9*$C42*$C44*($B35)^3)</f>
        <v>1.8239771740342844E-3</v>
      </c>
      <c r="D34" s="4">
        <f t="shared" si="11"/>
        <v>3.997453819668673E-3</v>
      </c>
      <c r="E34" s="4">
        <f t="shared" si="11"/>
        <v>7.0119225043812246E-3</v>
      </c>
      <c r="F34" s="4">
        <f t="shared" si="11"/>
        <v>1.0867383228171943E-2</v>
      </c>
      <c r="G34" s="4">
        <f t="shared" si="11"/>
        <v>1.5563835991040822E-2</v>
      </c>
      <c r="H34" s="4">
        <f t="shared" si="11"/>
        <v>2.1101280792987859E-2</v>
      </c>
      <c r="I34" s="4">
        <f t="shared" si="11"/>
        <v>2.7479717634013068E-2</v>
      </c>
      <c r="J34" s="4">
        <f t="shared" si="11"/>
        <v>3.4699146514116437E-2</v>
      </c>
      <c r="K34" s="4">
        <f t="shared" si="11"/>
        <v>4.2759567433297972E-2</v>
      </c>
      <c r="L34" s="4">
        <f t="shared" si="11"/>
        <v>5.166098039155767E-2</v>
      </c>
      <c r="M34" s="4">
        <f t="shared" si="11"/>
        <v>6.1403385388895546E-2</v>
      </c>
      <c r="N34" s="4">
        <f t="shared" si="11"/>
        <v>7.1986782425311549E-2</v>
      </c>
      <c r="O34" s="4">
        <f t="shared" si="11"/>
        <v>8.341117150080575E-2</v>
      </c>
      <c r="P34" s="4">
        <f t="shared" si="11"/>
        <v>9.567655261537808E-2</v>
      </c>
      <c r="Q34" s="4">
        <f t="shared" si="11"/>
        <v>0.10878292576902861</v>
      </c>
      <c r="R34" s="4">
        <f t="shared" si="11"/>
        <v>0.12273029096175728</v>
      </c>
      <c r="S34" s="4">
        <f t="shared" si="11"/>
        <v>0.13751864819356413</v>
      </c>
      <c r="T34" s="4">
        <f t="shared" si="11"/>
        <v>0.15314799746444918</v>
      </c>
      <c r="U34" s="4">
        <f t="shared" si="11"/>
        <v>0.16961833877441237</v>
      </c>
      <c r="V34" s="4">
        <f t="shared" si="11"/>
        <v>0.18692967212345366</v>
      </c>
      <c r="W34" s="4">
        <f t="shared" si="11"/>
        <v>0.20508199751157313</v>
      </c>
      <c r="X34" s="4">
        <f t="shared" si="11"/>
        <v>0.22407531493877081</v>
      </c>
      <c r="Y34" s="4">
        <f t="shared" si="11"/>
        <v>0.24390962440504665</v>
      </c>
      <c r="Z34" s="4">
        <f t="shared" si="11"/>
        <v>0.26458492591040061</v>
      </c>
      <c r="AA34" s="4">
        <f t="shared" si="11"/>
        <v>0.28610121945483274</v>
      </c>
      <c r="AB34" s="4">
        <f t="shared" si="11"/>
        <v>0.3084585050383431</v>
      </c>
      <c r="AC34" s="4">
        <f t="shared" si="11"/>
        <v>0.33165678266093157</v>
      </c>
      <c r="AD34" s="4">
        <f t="shared" si="11"/>
        <v>0.35569605232259821</v>
      </c>
      <c r="AE34" s="4">
        <f t="shared" si="11"/>
        <v>0.38057631402334302</v>
      </c>
    </row>
    <row r="35" spans="1:31">
      <c r="A35" s="7" t="s">
        <v>102</v>
      </c>
      <c r="B35" s="6">
        <f>C54</f>
        <v>1.403603249347943E-2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2">C27/1000000</f>
        <v>2.9999999999999997E-4</v>
      </c>
      <c r="D36" s="4">
        <f t="shared" si="12"/>
        <v>2.9999999999999997E-4</v>
      </c>
      <c r="E36" s="4">
        <f t="shared" si="12"/>
        <v>2.9999999999999997E-4</v>
      </c>
      <c r="F36" s="4">
        <f t="shared" si="12"/>
        <v>2.9999999999999997E-4</v>
      </c>
      <c r="G36" s="4">
        <f t="shared" si="12"/>
        <v>2.9999999999999997E-4</v>
      </c>
      <c r="H36" s="4">
        <f t="shared" si="12"/>
        <v>2.9999999999999997E-4</v>
      </c>
      <c r="I36" s="4">
        <f t="shared" si="12"/>
        <v>2.9999999999999997E-4</v>
      </c>
      <c r="J36" s="4">
        <f t="shared" si="12"/>
        <v>2.9999999999999997E-4</v>
      </c>
      <c r="K36" s="4">
        <f t="shared" si="12"/>
        <v>2.9999999999999997E-4</v>
      </c>
      <c r="L36" s="4">
        <f t="shared" si="12"/>
        <v>2.9999999999999997E-4</v>
      </c>
      <c r="M36" s="4">
        <f t="shared" si="12"/>
        <v>2.9999999999999997E-4</v>
      </c>
      <c r="N36" s="4">
        <f t="shared" si="12"/>
        <v>2.9999999999999997E-4</v>
      </c>
      <c r="O36" s="4">
        <f t="shared" si="12"/>
        <v>2.9999999999999997E-4</v>
      </c>
      <c r="P36" s="4">
        <f t="shared" si="12"/>
        <v>2.9999999999999997E-4</v>
      </c>
      <c r="Q36" s="4">
        <f t="shared" si="12"/>
        <v>2.9999999999999997E-4</v>
      </c>
      <c r="R36" s="4">
        <f t="shared" si="12"/>
        <v>2.9999999999999997E-4</v>
      </c>
      <c r="S36" s="4">
        <f t="shared" si="12"/>
        <v>2.9999999999999997E-4</v>
      </c>
      <c r="T36" s="4">
        <f t="shared" si="12"/>
        <v>2.9999999999999997E-4</v>
      </c>
      <c r="U36" s="4">
        <f t="shared" si="12"/>
        <v>2.9999999999999997E-4</v>
      </c>
      <c r="V36" s="4">
        <f t="shared" si="12"/>
        <v>2.9999999999999997E-4</v>
      </c>
      <c r="W36" s="4">
        <f t="shared" si="12"/>
        <v>2.9999999999999997E-4</v>
      </c>
      <c r="X36" s="4">
        <f t="shared" si="12"/>
        <v>2.9999999999999997E-4</v>
      </c>
      <c r="Y36" s="4">
        <f t="shared" si="12"/>
        <v>2.9999999999999997E-4</v>
      </c>
      <c r="Z36" s="4">
        <f t="shared" si="12"/>
        <v>2.9999999999999997E-4</v>
      </c>
      <c r="AA36" s="4">
        <f t="shared" si="12"/>
        <v>2.9999999999999997E-4</v>
      </c>
      <c r="AB36" s="4">
        <f t="shared" si="12"/>
        <v>2.9999999999999997E-4</v>
      </c>
      <c r="AC36" s="4">
        <f t="shared" si="12"/>
        <v>2.9999999999999997E-4</v>
      </c>
      <c r="AD36" s="4">
        <f t="shared" si="12"/>
        <v>2.9999999999999997E-4</v>
      </c>
      <c r="AE36" s="4">
        <f t="shared" si="12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3">C26/60</f>
        <v>0.3</v>
      </c>
      <c r="D37" s="4">
        <f t="shared" si="13"/>
        <v>0.3</v>
      </c>
      <c r="E37" s="4">
        <f t="shared" si="13"/>
        <v>0.3</v>
      </c>
      <c r="F37" s="4">
        <f t="shared" si="13"/>
        <v>0.3</v>
      </c>
      <c r="G37" s="4">
        <f t="shared" si="13"/>
        <v>0.3</v>
      </c>
      <c r="H37" s="4">
        <f t="shared" si="13"/>
        <v>0.3</v>
      </c>
      <c r="I37" s="4">
        <f t="shared" si="13"/>
        <v>0.3</v>
      </c>
      <c r="J37" s="4">
        <f t="shared" si="13"/>
        <v>0.3</v>
      </c>
      <c r="K37" s="4">
        <f t="shared" si="13"/>
        <v>0.3</v>
      </c>
      <c r="L37" s="4">
        <f t="shared" si="13"/>
        <v>0.3</v>
      </c>
      <c r="M37" s="4">
        <f t="shared" si="13"/>
        <v>0.3</v>
      </c>
      <c r="N37" s="4">
        <f t="shared" si="13"/>
        <v>0.3</v>
      </c>
      <c r="O37" s="4">
        <f t="shared" si="13"/>
        <v>0.3</v>
      </c>
      <c r="P37" s="4">
        <f t="shared" si="13"/>
        <v>0.3</v>
      </c>
      <c r="Q37" s="4">
        <f t="shared" si="13"/>
        <v>0.3</v>
      </c>
      <c r="R37" s="4">
        <f t="shared" si="13"/>
        <v>0.3</v>
      </c>
      <c r="S37" s="4">
        <f t="shared" si="13"/>
        <v>0.3</v>
      </c>
      <c r="T37" s="4">
        <f t="shared" si="13"/>
        <v>0.3</v>
      </c>
      <c r="U37" s="4">
        <f t="shared" si="13"/>
        <v>0.3</v>
      </c>
      <c r="V37" s="4">
        <f t="shared" si="13"/>
        <v>0.3</v>
      </c>
      <c r="W37" s="4">
        <f t="shared" si="13"/>
        <v>0.3</v>
      </c>
      <c r="X37" s="4">
        <f t="shared" si="13"/>
        <v>0.3</v>
      </c>
      <c r="Y37" s="4">
        <f t="shared" si="13"/>
        <v>0.3</v>
      </c>
      <c r="Z37" s="4">
        <f t="shared" si="13"/>
        <v>0.3</v>
      </c>
      <c r="AA37" s="4">
        <f t="shared" si="13"/>
        <v>0.3</v>
      </c>
      <c r="AB37" s="4">
        <f t="shared" si="13"/>
        <v>0.3</v>
      </c>
      <c r="AC37" s="4">
        <f t="shared" si="13"/>
        <v>0.3</v>
      </c>
      <c r="AD37" s="4">
        <f t="shared" si="13"/>
        <v>0.3</v>
      </c>
      <c r="AE37" s="4">
        <f t="shared" si="13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1.9398264113757429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4">1+2.52*($C45/C25)</f>
        <v>1.0844199999999999</v>
      </c>
      <c r="D46" s="4">
        <f t="shared" si="14"/>
        <v>1.0562800000000001</v>
      </c>
      <c r="E46" s="4">
        <f t="shared" si="14"/>
        <v>1.0422100000000001</v>
      </c>
      <c r="F46" s="4">
        <f t="shared" si="14"/>
        <v>1.033768</v>
      </c>
      <c r="G46" s="4">
        <f t="shared" si="14"/>
        <v>1.0281400000000001</v>
      </c>
      <c r="H46" s="4">
        <f t="shared" si="14"/>
        <v>1.0241199999999999</v>
      </c>
      <c r="I46" s="4">
        <f t="shared" si="14"/>
        <v>1.0211049999999999</v>
      </c>
      <c r="J46" s="4">
        <f t="shared" si="14"/>
        <v>1.0187599999999999</v>
      </c>
      <c r="K46" s="4">
        <f t="shared" si="14"/>
        <v>1.0168839999999999</v>
      </c>
      <c r="L46" s="4">
        <f t="shared" si="14"/>
        <v>1.015349090909091</v>
      </c>
      <c r="M46" s="4">
        <f t="shared" si="14"/>
        <v>1.01407</v>
      </c>
      <c r="N46" s="4">
        <f t="shared" si="14"/>
        <v>1.0129876923076924</v>
      </c>
      <c r="O46" s="4">
        <f t="shared" si="14"/>
        <v>1.01206</v>
      </c>
      <c r="P46" s="4">
        <f t="shared" si="14"/>
        <v>1.0112559999999999</v>
      </c>
      <c r="Q46" s="4">
        <f t="shared" si="14"/>
        <v>1.0105525</v>
      </c>
      <c r="R46" s="4">
        <f t="shared" si="14"/>
        <v>1.0099317647058823</v>
      </c>
      <c r="S46" s="4">
        <f t="shared" si="14"/>
        <v>1.0093799999999999</v>
      </c>
      <c r="T46" s="4">
        <f t="shared" si="14"/>
        <v>1.0088863157894736</v>
      </c>
      <c r="U46" s="4">
        <f t="shared" si="14"/>
        <v>1.0084420000000001</v>
      </c>
      <c r="V46" s="4">
        <f t="shared" si="14"/>
        <v>1.00804</v>
      </c>
      <c r="W46" s="4">
        <f t="shared" si="14"/>
        <v>1.0076745454545455</v>
      </c>
      <c r="X46" s="4">
        <f t="shared" si="14"/>
        <v>1.0073408695652173</v>
      </c>
      <c r="Y46" s="4">
        <f t="shared" si="14"/>
        <v>1.0070349999999999</v>
      </c>
      <c r="Z46" s="4">
        <f t="shared" si="14"/>
        <v>1.0067535999999999</v>
      </c>
      <c r="AA46" s="4">
        <f t="shared" si="14"/>
        <v>1.0064938461538462</v>
      </c>
      <c r="AB46" s="4">
        <f t="shared" si="14"/>
        <v>1.0062533333333334</v>
      </c>
      <c r="AC46" s="4">
        <f t="shared" si="14"/>
        <v>1.00603</v>
      </c>
      <c r="AD46" s="4">
        <f t="shared" si="14"/>
        <v>1.0058220689655173</v>
      </c>
      <c r="AE46" s="4">
        <f t="shared" si="14"/>
        <v>1.005628</v>
      </c>
    </row>
    <row r="47" spans="1:31">
      <c r="A47" s="2" t="s">
        <v>41</v>
      </c>
      <c r="B47" s="4"/>
      <c r="C47">
        <v>205.83698999999999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20583.698999999997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7.2228366999999998E-5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72228.366999999998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72.228366999999992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14.03603249347943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1.403603249347943E-2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93.638098999999997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-6.7536478000000005E-4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-93.638774364779991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91.842687999999995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-91.843363364779989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354.880585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335.566101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291.20129400000002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238.69078999999999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194.31419399999999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172.59620699999999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170.475449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161.99298099999999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117.128006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99.648917999999995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88.318634000000003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99.676541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158.172943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226.69023100000001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336.15825999999998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376.13586400000003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391.75119000000001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362.82386000000002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279.983384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C80">
        <v>227.86806799999999</v>
      </c>
    </row>
    <row r="81" spans="1:31">
      <c r="A81" s="2" t="s">
        <v>94</v>
      </c>
      <c r="C81">
        <v>186.33969099999999</v>
      </c>
    </row>
    <row r="82" spans="1:31">
      <c r="A82" s="2" t="s">
        <v>95</v>
      </c>
      <c r="C82">
        <v>135.34527800000001</v>
      </c>
    </row>
    <row r="83" spans="1:31">
      <c r="A83" s="2" t="s">
        <v>96</v>
      </c>
      <c r="C83">
        <v>126.14885700000001</v>
      </c>
    </row>
    <row r="84" spans="1:31">
      <c r="A84" s="2" t="s">
        <v>152</v>
      </c>
      <c r="C84">
        <v>120.64516399999999</v>
      </c>
    </row>
    <row r="85" spans="1:31">
      <c r="A85" s="2" t="s">
        <v>153</v>
      </c>
      <c r="C85">
        <v>114.83261899999999</v>
      </c>
    </row>
    <row r="86" spans="1:31">
      <c r="A86" s="2" t="s">
        <v>100</v>
      </c>
      <c r="B86" s="4"/>
      <c r="C86" s="4">
        <f>AVERAGE(C61:C85)</f>
        <v>214.69540435999997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2" t="s">
        <v>254</v>
      </c>
      <c r="C87">
        <f>C86/1000000</f>
        <v>2.1469540435999998E-4</v>
      </c>
    </row>
    <row r="88" spans="1:31">
      <c r="A88" s="2" t="s">
        <v>97</v>
      </c>
      <c r="B88" s="4"/>
      <c r="C88" s="4">
        <f>MIN(C61:C85)</f>
        <v>88.318634000000003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2" t="s">
        <v>255</v>
      </c>
      <c r="C89">
        <f>C88/1000000</f>
        <v>8.8318634000000005E-5</v>
      </c>
    </row>
    <row r="90" spans="1:31" ht="18">
      <c r="A90" s="2" t="s">
        <v>98</v>
      </c>
      <c r="B90" s="4"/>
      <c r="C90" s="4">
        <f>4*$C43*B36/($C44*$C42*$C92)</f>
        <v>1719.8184423718378</v>
      </c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2" t="s">
        <v>256</v>
      </c>
      <c r="B91" s="4"/>
      <c r="C91" s="4">
        <f>SQRT(C86)</f>
        <v>14.652487992146588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257</v>
      </c>
      <c r="B92" s="4"/>
      <c r="C92" s="4">
        <f>C91/1000</f>
        <v>1.4652487992146588E-2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8">
      <c r="A93" s="3" t="s">
        <v>33</v>
      </c>
      <c r="B93" s="4">
        <f t="shared" ref="B93:AE93" si="15">(2*$C40*(B32)^2*B36*B46)/(9*$C42*$C44*($C92)^3)</f>
        <v>4.3203201139916839E-4</v>
      </c>
      <c r="C93" s="4">
        <f t="shared" si="15"/>
        <v>1.6033132124208141E-3</v>
      </c>
      <c r="D93" s="4">
        <f t="shared" si="15"/>
        <v>3.5138436030649383E-3</v>
      </c>
      <c r="E93" s="4">
        <f t="shared" si="15"/>
        <v>6.1636231833315392E-3</v>
      </c>
      <c r="F93" s="4">
        <f t="shared" si="15"/>
        <v>9.552651953220621E-3</v>
      </c>
      <c r="G93" s="4">
        <f t="shared" si="15"/>
        <v>1.3680929912732178E-2</v>
      </c>
      <c r="H93" s="4">
        <f t="shared" si="15"/>
        <v>1.8548457061866204E-2</v>
      </c>
      <c r="I93" s="4">
        <f t="shared" si="15"/>
        <v>2.4155233400622717E-2</v>
      </c>
      <c r="J93" s="4">
        <f t="shared" si="15"/>
        <v>3.0501258929001705E-2</v>
      </c>
      <c r="K93" s="4">
        <f t="shared" si="15"/>
        <v>3.7586533647003179E-2</v>
      </c>
      <c r="L93" s="4">
        <f t="shared" si="15"/>
        <v>4.541105755462712E-2</v>
      </c>
      <c r="M93" s="4">
        <f t="shared" si="15"/>
        <v>5.397483065187355E-2</v>
      </c>
      <c r="N93" s="4">
        <f t="shared" si="15"/>
        <v>6.3277852938742427E-2</v>
      </c>
      <c r="O93" s="4">
        <f t="shared" si="15"/>
        <v>7.332012441523382E-2</v>
      </c>
      <c r="P93" s="4">
        <f t="shared" si="15"/>
        <v>8.4101645081347653E-2</v>
      </c>
      <c r="Q93" s="4">
        <f t="shared" si="15"/>
        <v>9.5622414937083997E-2</v>
      </c>
      <c r="R93" s="4">
        <f t="shared" si="15"/>
        <v>0.10788243398244279</v>
      </c>
      <c r="S93" s="4">
        <f t="shared" si="15"/>
        <v>0.1208817022174241</v>
      </c>
      <c r="T93" s="4">
        <f t="shared" si="15"/>
        <v>0.13462021964202789</v>
      </c>
      <c r="U93" s="4">
        <f t="shared" si="15"/>
        <v>0.14909798625625414</v>
      </c>
      <c r="V93" s="4">
        <f t="shared" si="15"/>
        <v>0.16431500206010283</v>
      </c>
      <c r="W93" s="4">
        <f t="shared" si="15"/>
        <v>0.18027126705357402</v>
      </c>
      <c r="X93" s="4">
        <f t="shared" si="15"/>
        <v>0.19696678123666769</v>
      </c>
      <c r="Y93" s="4">
        <f t="shared" si="15"/>
        <v>0.21440154460938388</v>
      </c>
      <c r="Z93" s="4">
        <f t="shared" si="15"/>
        <v>0.23257555717172249</v>
      </c>
      <c r="AA93" s="4">
        <f t="shared" si="15"/>
        <v>0.25148881892368358</v>
      </c>
      <c r="AB93" s="4">
        <f t="shared" si="15"/>
        <v>0.27114132986526718</v>
      </c>
      <c r="AC93" s="4">
        <f t="shared" si="15"/>
        <v>0.2915330899964732</v>
      </c>
      <c r="AD93" s="4">
        <f t="shared" si="15"/>
        <v>0.31266409931730171</v>
      </c>
      <c r="AE93" s="4">
        <f t="shared" si="15"/>
        <v>0.33453435782775276</v>
      </c>
    </row>
    <row r="94" spans="1:31">
      <c r="A94" s="2" t="s">
        <v>258</v>
      </c>
      <c r="C94">
        <f>SQRT(C88)</f>
        <v>9.3977994232692588</v>
      </c>
    </row>
    <row r="95" spans="1:31">
      <c r="A95" s="2" t="s">
        <v>259</v>
      </c>
      <c r="C95">
        <f>C94/1000</f>
        <v>9.3977994232692583E-3</v>
      </c>
    </row>
    <row r="96" spans="1:31" ht="18">
      <c r="A96" s="3" t="s">
        <v>260</v>
      </c>
      <c r="B96" s="6">
        <f>(2*$C40*(B32)^2*B36*B46)/(9*$C42*$C44*($C95)^3)</f>
        <v>1.6374631470734064E-3</v>
      </c>
      <c r="C96" s="6">
        <f t="shared" ref="C96:AE96" si="16">(2*$C40*(C32)^2*C36*C46)/(9*$C42*$C44*($C95)^3)</f>
        <v>6.0767865095285685E-3</v>
      </c>
      <c r="D96" s="6">
        <f t="shared" si="16"/>
        <v>1.3317970087365492E-2</v>
      </c>
      <c r="E96" s="6">
        <f t="shared" si="16"/>
        <v>2.3361013880584168E-2</v>
      </c>
      <c r="F96" s="6">
        <f t="shared" si="16"/>
        <v>3.6205917889184605E-2</v>
      </c>
      <c r="G96" s="6">
        <f t="shared" si="16"/>
        <v>5.1852682113166799E-2</v>
      </c>
      <c r="H96" s="6">
        <f t="shared" si="16"/>
        <v>7.0301306552530723E-2</v>
      </c>
      <c r="I96" s="6">
        <f t="shared" si="16"/>
        <v>9.1551791207276426E-2</v>
      </c>
      <c r="J96" s="6">
        <f t="shared" si="16"/>
        <v>0.11560413607740389</v>
      </c>
      <c r="K96" s="6">
        <f t="shared" si="16"/>
        <v>0.14245834116291312</v>
      </c>
      <c r="L96" s="6">
        <f t="shared" si="16"/>
        <v>0.17211440646380408</v>
      </c>
      <c r="M96" s="6">
        <f t="shared" si="16"/>
        <v>0.20457233198007685</v>
      </c>
      <c r="N96" s="6">
        <f t="shared" si="16"/>
        <v>0.23983211771173127</v>
      </c>
      <c r="O96" s="6">
        <f t="shared" si="16"/>
        <v>0.27789376365876756</v>
      </c>
      <c r="P96" s="6">
        <f t="shared" si="16"/>
        <v>0.31875726982118546</v>
      </c>
      <c r="Q96" s="6">
        <f t="shared" si="16"/>
        <v>0.36242263619898529</v>
      </c>
      <c r="R96" s="6">
        <f t="shared" si="16"/>
        <v>0.40888986279216677</v>
      </c>
      <c r="S96" s="6">
        <f t="shared" si="16"/>
        <v>0.45815894960073006</v>
      </c>
      <c r="T96" s="6">
        <f t="shared" si="16"/>
        <v>0.51022989662467522</v>
      </c>
      <c r="U96" s="6">
        <f t="shared" si="16"/>
        <v>0.56510270386400208</v>
      </c>
      <c r="V96" s="6">
        <f t="shared" si="16"/>
        <v>0.62277737131871047</v>
      </c>
      <c r="W96" s="6">
        <f t="shared" si="16"/>
        <v>0.68325389898880062</v>
      </c>
      <c r="X96" s="6">
        <f t="shared" si="16"/>
        <v>0.74653228687427275</v>
      </c>
      <c r="Y96" s="6">
        <f t="shared" si="16"/>
        <v>0.81261253497512664</v>
      </c>
      <c r="Z96" s="6">
        <f t="shared" si="16"/>
        <v>0.88149464329136218</v>
      </c>
      <c r="AA96" s="6">
        <f t="shared" si="16"/>
        <v>0.95317861182297936</v>
      </c>
      <c r="AB96" s="6">
        <f t="shared" si="16"/>
        <v>1.0276644405699784</v>
      </c>
      <c r="AC96" s="6">
        <f t="shared" si="16"/>
        <v>1.1049521295323594</v>
      </c>
      <c r="AD96" s="6">
        <f t="shared" si="16"/>
        <v>1.1850416787101219</v>
      </c>
      <c r="AE96" s="6">
        <f t="shared" si="16"/>
        <v>1.2679330881032662</v>
      </c>
    </row>
    <row r="97" spans="1:31" ht="18">
      <c r="A97" s="2" t="s">
        <v>130</v>
      </c>
      <c r="B97" s="6">
        <f t="shared" ref="B97:AE97" si="17">$C43*B32*$B39/$C42</f>
        <v>0.12797539722172022</v>
      </c>
      <c r="C97" s="6">
        <f t="shared" si="17"/>
        <v>0.25595079444344043</v>
      </c>
      <c r="D97" s="6">
        <f t="shared" si="17"/>
        <v>0.38392619166516073</v>
      </c>
      <c r="E97" s="6">
        <f t="shared" si="17"/>
        <v>0.51190158888688087</v>
      </c>
      <c r="F97" s="6">
        <f t="shared" si="17"/>
        <v>0.63987698610860122</v>
      </c>
      <c r="G97" s="6">
        <f t="shared" si="17"/>
        <v>0.76785238333032146</v>
      </c>
      <c r="H97" s="6">
        <f t="shared" si="17"/>
        <v>0.8958277805520416</v>
      </c>
      <c r="I97" s="6">
        <f t="shared" si="17"/>
        <v>1.0238031777737617</v>
      </c>
      <c r="J97" s="6">
        <f t="shared" si="17"/>
        <v>1.1517785749954821</v>
      </c>
      <c r="K97" s="6">
        <f t="shared" si="17"/>
        <v>1.2797539722172024</v>
      </c>
      <c r="L97" s="6">
        <f t="shared" si="17"/>
        <v>1.4077293694389226</v>
      </c>
      <c r="M97" s="6">
        <f t="shared" si="17"/>
        <v>1.5357047666606429</v>
      </c>
      <c r="N97" s="6">
        <f t="shared" si="17"/>
        <v>1.6636801638823631</v>
      </c>
      <c r="O97" s="6">
        <f t="shared" si="17"/>
        <v>1.7916555611040832</v>
      </c>
      <c r="P97" s="6">
        <f t="shared" si="17"/>
        <v>1.9196309583258035</v>
      </c>
      <c r="Q97" s="6">
        <f t="shared" si="17"/>
        <v>2.0476063555475235</v>
      </c>
      <c r="R97" s="6">
        <f t="shared" si="17"/>
        <v>2.1755817527692436</v>
      </c>
      <c r="S97" s="6">
        <f t="shared" si="17"/>
        <v>2.3035571499909642</v>
      </c>
      <c r="T97" s="6">
        <f t="shared" si="17"/>
        <v>2.4315325472126847</v>
      </c>
      <c r="U97" s="6">
        <f t="shared" si="17"/>
        <v>2.5595079444344049</v>
      </c>
      <c r="V97" s="6">
        <f t="shared" si="17"/>
        <v>2.6874833416561246</v>
      </c>
      <c r="W97" s="6">
        <f t="shared" si="17"/>
        <v>2.8154587388778451</v>
      </c>
      <c r="X97" s="6">
        <f t="shared" si="17"/>
        <v>2.9434341360995657</v>
      </c>
      <c r="Y97" s="6">
        <f t="shared" si="17"/>
        <v>3.0714095333212859</v>
      </c>
      <c r="Z97" s="6">
        <f t="shared" si="17"/>
        <v>3.199384930543006</v>
      </c>
      <c r="AA97" s="6">
        <f t="shared" si="17"/>
        <v>3.3273603277647261</v>
      </c>
      <c r="AB97" s="6">
        <f t="shared" si="17"/>
        <v>3.4553357249864458</v>
      </c>
      <c r="AC97" s="6">
        <f t="shared" si="17"/>
        <v>3.5833111222081664</v>
      </c>
      <c r="AD97" s="6">
        <f t="shared" si="17"/>
        <v>3.7112865194298865</v>
      </c>
      <c r="AE97" s="6">
        <f t="shared" si="17"/>
        <v>3.8392619166516071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AA87-3CF2-46DE-8FA8-36B54BA3A3A0}">
  <dimension ref="A1:AE97"/>
  <sheetViews>
    <sheetView topLeftCell="D19" workbookViewId="0">
      <selection activeCell="A94" sqref="A94:A96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150</v>
      </c>
      <c r="C1" s="4"/>
      <c r="D1" s="4"/>
      <c r="E1" s="4"/>
      <c r="F1" s="4"/>
      <c r="G1" s="4"/>
      <c r="H1" s="4"/>
      <c r="I1" s="4"/>
      <c r="J1" s="4"/>
    </row>
    <row r="2" spans="1:31">
      <c r="B2" s="4" t="s">
        <v>101</v>
      </c>
      <c r="C2" s="4"/>
      <c r="D2" s="4"/>
      <c r="E2" s="4"/>
      <c r="F2" s="4"/>
      <c r="G2" s="4"/>
      <c r="H2" s="4"/>
      <c r="I2" s="4"/>
      <c r="J2" s="4"/>
    </row>
    <row r="3" spans="1:31">
      <c r="B3" s="4" t="s">
        <v>105</v>
      </c>
      <c r="C3" s="4"/>
      <c r="D3" s="4"/>
      <c r="E3" s="4"/>
      <c r="F3" s="4"/>
      <c r="G3" s="4"/>
      <c r="H3" s="4"/>
      <c r="I3" s="4"/>
      <c r="J3" s="4"/>
    </row>
    <row r="4" spans="1:31">
      <c r="B4" s="4"/>
      <c r="C4" s="4"/>
      <c r="D4" s="4"/>
      <c r="E4" s="4"/>
      <c r="F4" s="4"/>
      <c r="G4" s="4"/>
      <c r="H4" s="4"/>
      <c r="I4" s="4"/>
      <c r="J4" s="4"/>
    </row>
    <row r="5" spans="1:31">
      <c r="B5" s="4" t="s">
        <v>137</v>
      </c>
      <c r="C5" s="4"/>
      <c r="D5" s="4"/>
      <c r="E5" s="4"/>
      <c r="F5" s="4"/>
      <c r="G5" s="4"/>
      <c r="H5" s="4"/>
      <c r="I5" s="4"/>
      <c r="J5" s="4"/>
    </row>
    <row r="6" spans="1:31">
      <c r="B6" s="4" t="s">
        <v>134</v>
      </c>
      <c r="C6" s="4"/>
      <c r="D6" s="4"/>
      <c r="E6" s="4"/>
      <c r="F6" s="4"/>
      <c r="G6" s="4"/>
      <c r="H6" s="4"/>
      <c r="I6" s="4"/>
      <c r="J6" s="4"/>
    </row>
    <row r="7" spans="1:31">
      <c r="B7" s="4" t="s">
        <v>133</v>
      </c>
      <c r="C7" s="4"/>
      <c r="D7" s="4"/>
      <c r="E7" s="4"/>
      <c r="F7" s="4"/>
      <c r="G7" s="4"/>
      <c r="H7" s="4"/>
      <c r="I7" s="4"/>
      <c r="J7" s="4"/>
    </row>
    <row r="8" spans="1:31">
      <c r="B8" s="4" t="s">
        <v>135</v>
      </c>
      <c r="C8" s="4"/>
      <c r="D8" s="4"/>
      <c r="E8" s="4"/>
      <c r="F8" s="4"/>
      <c r="G8" s="4"/>
      <c r="H8" s="4"/>
      <c r="I8" s="4"/>
      <c r="J8" s="4"/>
    </row>
    <row r="11" spans="1:31">
      <c r="A11" s="4" t="s">
        <v>0</v>
      </c>
      <c r="B11" s="1">
        <v>3.4710739999999997E-2</v>
      </c>
      <c r="C11" s="1">
        <v>0.12598670000000001</v>
      </c>
      <c r="D11" s="1">
        <v>0.54687180000000002</v>
      </c>
      <c r="E11" s="1">
        <v>0.72892060000000003</v>
      </c>
      <c r="F11" s="1">
        <v>0.86634719999999998</v>
      </c>
      <c r="G11" s="1">
        <v>0.82896210000000004</v>
      </c>
      <c r="H11" s="1">
        <v>0.68174389999999996</v>
      </c>
      <c r="I11" s="1">
        <v>0.52328799999999998</v>
      </c>
      <c r="J11" s="1">
        <v>0.35324860000000002</v>
      </c>
      <c r="K11" s="1">
        <v>0.23372080000000001</v>
      </c>
      <c r="L11" s="1">
        <v>0.16959850000000001</v>
      </c>
      <c r="M11" s="1">
        <v>0.13841049999999999</v>
      </c>
      <c r="N11" s="1">
        <v>0.10237449999999999</v>
      </c>
      <c r="O11" s="1">
        <v>7.515964E-2</v>
      </c>
      <c r="P11" s="1">
        <v>4.6176500000000002E-2</v>
      </c>
      <c r="Q11" s="1">
        <v>2.943045E-2</v>
      </c>
      <c r="R11" s="1">
        <v>1.438159E-2</v>
      </c>
      <c r="S11" s="1">
        <v>6.5556149999999999E-3</v>
      </c>
      <c r="T11" s="1">
        <v>5.6295329999999999E-3</v>
      </c>
      <c r="U11" s="1">
        <v>4.0428319999999997E-3</v>
      </c>
      <c r="V11" s="1">
        <v>4.1919469999999997E-3</v>
      </c>
      <c r="W11" s="1">
        <v>2.8930679999999999E-3</v>
      </c>
      <c r="X11" s="1">
        <v>2.928258E-3</v>
      </c>
      <c r="Y11" s="1">
        <v>1.934456E-3</v>
      </c>
      <c r="Z11" s="1">
        <v>1.0359119999999999E-3</v>
      </c>
      <c r="AA11" s="1">
        <v>1.3989269999999999E-3</v>
      </c>
      <c r="AB11" s="1">
        <v>1.298855E-3</v>
      </c>
      <c r="AC11" s="1">
        <v>7.1907959999999995E-4</v>
      </c>
      <c r="AD11" s="1">
        <v>7.3063809999999996E-4</v>
      </c>
      <c r="AE11" s="1">
        <v>6.1697930000000002E-4</v>
      </c>
    </row>
    <row r="12" spans="1:31">
      <c r="A12" s="4" t="s">
        <v>1</v>
      </c>
      <c r="B12" s="1">
        <v>6.3016529999999999E-3</v>
      </c>
      <c r="C12" s="1">
        <v>6.1506920000000001E-3</v>
      </c>
      <c r="D12" s="1">
        <v>7.2345630000000003E-3</v>
      </c>
      <c r="E12" s="1">
        <v>1.486762E-2</v>
      </c>
      <c r="F12" s="1">
        <v>1.202977E-2</v>
      </c>
      <c r="G12" s="1">
        <v>6.9394840000000001E-3</v>
      </c>
      <c r="H12" s="1">
        <v>4.1862360000000003E-3</v>
      </c>
      <c r="I12" s="1">
        <v>1.2283750000000001E-3</v>
      </c>
      <c r="J12" s="1">
        <v>4.0992010000000001E-4</v>
      </c>
      <c r="K12" s="1">
        <v>0</v>
      </c>
      <c r="L12" s="1">
        <v>0</v>
      </c>
      <c r="M12" s="1">
        <v>0</v>
      </c>
      <c r="N12" s="1">
        <v>0</v>
      </c>
      <c r="O12" s="1">
        <v>1.0467920000000001E-4</v>
      </c>
      <c r="P12" s="1">
        <v>1.051857E-4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1.136364E-3</v>
      </c>
      <c r="C13" s="1">
        <v>1.4351609999999999E-3</v>
      </c>
      <c r="D13" s="1">
        <v>1.018953E-3</v>
      </c>
      <c r="E13" s="1">
        <v>1.4256620000000001E-3</v>
      </c>
      <c r="F13" s="1">
        <v>1.223366E-3</v>
      </c>
      <c r="G13" s="1">
        <v>7.1435859999999999E-4</v>
      </c>
      <c r="H13" s="1">
        <v>1.021033E-4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8.2644629999999999E-4</v>
      </c>
      <c r="C14" s="1">
        <v>1.537673E-3</v>
      </c>
      <c r="D14" s="1">
        <v>1.2227430000000001E-3</v>
      </c>
      <c r="E14" s="1">
        <v>1.3238290000000001E-3</v>
      </c>
      <c r="F14" s="1">
        <v>2.0389440000000001E-4</v>
      </c>
      <c r="G14" s="1">
        <v>4.0820489999999999E-4</v>
      </c>
      <c r="H14" s="1">
        <v>2.0420670000000001E-4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4.1322310000000001E-3</v>
      </c>
      <c r="C16" s="1">
        <v>5.6381340000000004E-3</v>
      </c>
      <c r="D16" s="1">
        <v>7.2345630000000003E-3</v>
      </c>
      <c r="E16" s="1">
        <v>1.7922609999999999E-2</v>
      </c>
      <c r="F16" s="1">
        <v>5.596901E-2</v>
      </c>
      <c r="G16" s="1">
        <v>0.1510358</v>
      </c>
      <c r="H16" s="1">
        <v>0.31059829999999999</v>
      </c>
      <c r="I16" s="1">
        <v>0.4749718</v>
      </c>
      <c r="J16" s="1">
        <v>0.6461365</v>
      </c>
      <c r="K16" s="1">
        <v>0.76627920000000005</v>
      </c>
      <c r="L16" s="1">
        <v>0.83040150000000001</v>
      </c>
      <c r="M16" s="1">
        <v>0.86158950000000001</v>
      </c>
      <c r="N16" s="1">
        <v>0.89762549999999997</v>
      </c>
      <c r="O16" s="1">
        <v>0.92473570000000005</v>
      </c>
      <c r="P16" s="1">
        <v>0.95371830000000002</v>
      </c>
      <c r="Q16" s="1">
        <v>0.97056960000000003</v>
      </c>
      <c r="R16" s="1">
        <v>0.98561840000000001</v>
      </c>
      <c r="S16" s="1">
        <v>0.99344440000000001</v>
      </c>
      <c r="T16" s="1">
        <v>0.99437050000000005</v>
      </c>
      <c r="U16" s="1">
        <v>0.99595719999999999</v>
      </c>
      <c r="V16" s="1">
        <v>0.99580809999999997</v>
      </c>
      <c r="W16" s="1">
        <v>0.99710690000000002</v>
      </c>
      <c r="X16" s="1">
        <v>0.99707170000000001</v>
      </c>
      <c r="Y16" s="1">
        <v>0.99806550000000005</v>
      </c>
      <c r="Z16" s="1">
        <v>0.99896410000000002</v>
      </c>
      <c r="AA16" s="1">
        <v>0.99860110000000002</v>
      </c>
      <c r="AB16" s="1">
        <v>0.99870110000000001</v>
      </c>
      <c r="AC16" s="1">
        <v>0.99928090000000003</v>
      </c>
      <c r="AD16" s="1">
        <v>0.99926939999999997</v>
      </c>
      <c r="AE16" s="1">
        <v>0.99938300000000002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4.7107434299999994E-2</v>
      </c>
      <c r="C18" s="1">
        <f t="shared" ref="C18:AE18" si="0">SUM(C11:C17)</f>
        <v>0.14074835999999999</v>
      </c>
      <c r="D18" s="1">
        <f t="shared" si="0"/>
        <v>0.56358262200000009</v>
      </c>
      <c r="E18" s="1">
        <f t="shared" si="0"/>
        <v>0.76446032100000005</v>
      </c>
      <c r="F18" s="1">
        <f t="shared" si="0"/>
        <v>0.93577324039999998</v>
      </c>
      <c r="G18" s="1">
        <f t="shared" si="0"/>
        <v>0.98805994750000004</v>
      </c>
      <c r="H18" s="1">
        <f t="shared" si="0"/>
        <v>0.99683474599999999</v>
      </c>
      <c r="I18" s="1">
        <f t="shared" si="0"/>
        <v>0.99948817499999998</v>
      </c>
      <c r="J18" s="1">
        <f t="shared" si="0"/>
        <v>0.9997950201000001</v>
      </c>
      <c r="K18" s="1">
        <f t="shared" si="0"/>
        <v>1</v>
      </c>
      <c r="L18" s="1">
        <f t="shared" si="0"/>
        <v>1</v>
      </c>
      <c r="M18" s="1">
        <f t="shared" si="0"/>
        <v>1</v>
      </c>
      <c r="N18" s="1">
        <f t="shared" si="0"/>
        <v>1</v>
      </c>
      <c r="O18" s="1">
        <f t="shared" si="0"/>
        <v>1.0000000192</v>
      </c>
      <c r="P18" s="1">
        <f t="shared" si="0"/>
        <v>0.99999998570000004</v>
      </c>
      <c r="Q18" s="1">
        <f t="shared" si="0"/>
        <v>1.0000000500000001</v>
      </c>
      <c r="R18" s="1">
        <f t="shared" si="0"/>
        <v>0.99999999000000006</v>
      </c>
      <c r="S18" s="1">
        <f t="shared" si="0"/>
        <v>1.0000000149999999</v>
      </c>
      <c r="T18" s="1">
        <f t="shared" si="0"/>
        <v>1.0000000330000001</v>
      </c>
      <c r="U18" s="1">
        <f t="shared" si="0"/>
        <v>1.000000032</v>
      </c>
      <c r="V18" s="1">
        <f t="shared" si="0"/>
        <v>1.0000000469999999</v>
      </c>
      <c r="W18" s="1">
        <f t="shared" si="0"/>
        <v>0.99999996800000002</v>
      </c>
      <c r="X18" s="1">
        <f t="shared" si="0"/>
        <v>0.99999995799999997</v>
      </c>
      <c r="Y18" s="1">
        <f t="shared" si="0"/>
        <v>0.99999995600000002</v>
      </c>
      <c r="Z18" s="1">
        <f t="shared" si="0"/>
        <v>1.0000000120000001</v>
      </c>
      <c r="AA18" s="1">
        <f t="shared" si="0"/>
        <v>1.000000027</v>
      </c>
      <c r="AB18" s="1">
        <f t="shared" si="0"/>
        <v>0.99999995500000005</v>
      </c>
      <c r="AC18" s="1">
        <f t="shared" si="0"/>
        <v>0.99999997959999998</v>
      </c>
      <c r="AD18" s="1">
        <f t="shared" si="0"/>
        <v>1.0000000381</v>
      </c>
      <c r="AE18" s="1">
        <f t="shared" si="0"/>
        <v>0.99999997930000006</v>
      </c>
    </row>
    <row r="19" spans="1:31">
      <c r="A19" s="3" t="s">
        <v>17</v>
      </c>
      <c r="B19" s="1">
        <f>SUM(B12:B13)</f>
        <v>7.4380169999999999E-3</v>
      </c>
      <c r="C19" s="1">
        <f t="shared" ref="C19:AE19" si="1">SUM(C12:C13)</f>
        <v>7.585853E-3</v>
      </c>
      <c r="D19" s="1">
        <f t="shared" si="1"/>
        <v>8.2535160000000007E-3</v>
      </c>
      <c r="E19" s="1">
        <f t="shared" si="1"/>
        <v>1.6293281999999999E-2</v>
      </c>
      <c r="F19" s="1">
        <f t="shared" si="1"/>
        <v>1.3253136E-2</v>
      </c>
      <c r="G19" s="1">
        <f t="shared" si="1"/>
        <v>7.6538426000000003E-3</v>
      </c>
      <c r="H19" s="1">
        <f t="shared" si="1"/>
        <v>4.2883393000000001E-3</v>
      </c>
      <c r="I19" s="1">
        <f t="shared" si="1"/>
        <v>1.2283750000000001E-3</v>
      </c>
      <c r="J19" s="1">
        <f t="shared" si="1"/>
        <v>4.0992010000000001E-4</v>
      </c>
      <c r="K19" s="1">
        <f t="shared" si="1"/>
        <v>0</v>
      </c>
      <c r="L19" s="1">
        <f t="shared" si="1"/>
        <v>0</v>
      </c>
      <c r="M19" s="1">
        <f t="shared" si="1"/>
        <v>0</v>
      </c>
      <c r="N19" s="1">
        <f t="shared" si="1"/>
        <v>0</v>
      </c>
      <c r="O19" s="1">
        <f t="shared" si="1"/>
        <v>1.0467920000000001E-4</v>
      </c>
      <c r="P19" s="1">
        <f t="shared" si="1"/>
        <v>1.051857E-4</v>
      </c>
      <c r="Q19" s="1">
        <f t="shared" si="1"/>
        <v>0</v>
      </c>
      <c r="R19" s="1">
        <f t="shared" si="1"/>
        <v>0</v>
      </c>
      <c r="S19" s="1">
        <f t="shared" si="1"/>
        <v>0</v>
      </c>
      <c r="T19" s="1">
        <f t="shared" si="1"/>
        <v>0</v>
      </c>
      <c r="U19" s="1">
        <f t="shared" si="1"/>
        <v>0</v>
      </c>
      <c r="V19" s="1">
        <f t="shared" si="1"/>
        <v>0</v>
      </c>
      <c r="W19" s="1">
        <f t="shared" si="1"/>
        <v>0</v>
      </c>
      <c r="X19" s="1">
        <f t="shared" si="1"/>
        <v>0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2">C26*1000/60</f>
        <v>750</v>
      </c>
      <c r="D27" s="7">
        <f t="shared" si="2"/>
        <v>750</v>
      </c>
      <c r="E27" s="7">
        <f t="shared" si="2"/>
        <v>750</v>
      </c>
      <c r="F27" s="7">
        <f t="shared" si="2"/>
        <v>750</v>
      </c>
      <c r="G27" s="7">
        <f t="shared" si="2"/>
        <v>750</v>
      </c>
      <c r="H27" s="7">
        <f t="shared" si="2"/>
        <v>750</v>
      </c>
      <c r="I27" s="7">
        <f t="shared" si="2"/>
        <v>750</v>
      </c>
      <c r="J27" s="7">
        <f t="shared" si="2"/>
        <v>750</v>
      </c>
      <c r="K27" s="7">
        <f t="shared" si="2"/>
        <v>750</v>
      </c>
      <c r="L27" s="7">
        <f t="shared" si="2"/>
        <v>750</v>
      </c>
      <c r="M27" s="7">
        <f t="shared" si="2"/>
        <v>750</v>
      </c>
      <c r="N27" s="7">
        <f t="shared" si="2"/>
        <v>750</v>
      </c>
      <c r="O27" s="7">
        <f t="shared" si="2"/>
        <v>750</v>
      </c>
      <c r="P27" s="7">
        <f t="shared" si="2"/>
        <v>750</v>
      </c>
      <c r="Q27" s="7">
        <f t="shared" si="2"/>
        <v>750</v>
      </c>
      <c r="R27" s="7">
        <f t="shared" si="2"/>
        <v>750</v>
      </c>
      <c r="S27" s="7">
        <f t="shared" si="2"/>
        <v>750</v>
      </c>
      <c r="T27" s="7">
        <f t="shared" si="2"/>
        <v>750</v>
      </c>
      <c r="U27" s="7">
        <f t="shared" si="2"/>
        <v>750</v>
      </c>
      <c r="V27" s="7">
        <f t="shared" si="2"/>
        <v>750</v>
      </c>
      <c r="W27" s="7">
        <f t="shared" si="2"/>
        <v>750</v>
      </c>
      <c r="X27" s="7">
        <f t="shared" si="2"/>
        <v>750</v>
      </c>
      <c r="Y27" s="7">
        <f t="shared" si="2"/>
        <v>750</v>
      </c>
      <c r="Z27" s="7">
        <f t="shared" si="2"/>
        <v>750</v>
      </c>
      <c r="AA27" s="7">
        <f t="shared" si="2"/>
        <v>750</v>
      </c>
      <c r="AB27" s="7">
        <f t="shared" si="2"/>
        <v>750</v>
      </c>
      <c r="AC27" s="7">
        <f t="shared" si="2"/>
        <v>750</v>
      </c>
      <c r="AD27" s="7">
        <f t="shared" si="2"/>
        <v>750</v>
      </c>
      <c r="AE27" s="7">
        <f t="shared" si="2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3">$C40*C25^2*C27</f>
        <v>3000000</v>
      </c>
      <c r="D28" s="7">
        <f t="shared" si="3"/>
        <v>6750000</v>
      </c>
      <c r="E28" s="7">
        <f t="shared" si="3"/>
        <v>12000000</v>
      </c>
      <c r="F28" s="7">
        <f t="shared" si="3"/>
        <v>18750000</v>
      </c>
      <c r="G28" s="7">
        <f t="shared" si="3"/>
        <v>27000000</v>
      </c>
      <c r="H28" s="7">
        <f t="shared" si="3"/>
        <v>36750000</v>
      </c>
      <c r="I28" s="7">
        <f t="shared" si="3"/>
        <v>48000000</v>
      </c>
      <c r="J28" s="7">
        <f t="shared" si="3"/>
        <v>60750000</v>
      </c>
      <c r="K28" s="7">
        <f t="shared" si="3"/>
        <v>75000000</v>
      </c>
      <c r="L28" s="7">
        <f>$C40*L25^2*L27</f>
        <v>90750000</v>
      </c>
      <c r="M28" s="7">
        <f t="shared" ref="M28:AE28" si="4">$C40*M25^2*M27</f>
        <v>108000000</v>
      </c>
      <c r="N28" s="7">
        <f t="shared" si="4"/>
        <v>126750000</v>
      </c>
      <c r="O28" s="7">
        <f t="shared" si="4"/>
        <v>147000000</v>
      </c>
      <c r="P28" s="7">
        <f t="shared" si="4"/>
        <v>168750000</v>
      </c>
      <c r="Q28" s="7">
        <f t="shared" si="4"/>
        <v>192000000</v>
      </c>
      <c r="R28" s="7">
        <f t="shared" si="4"/>
        <v>216750000</v>
      </c>
      <c r="S28" s="7">
        <f t="shared" si="4"/>
        <v>243000000</v>
      </c>
      <c r="T28" s="7">
        <f t="shared" si="4"/>
        <v>270750000</v>
      </c>
      <c r="U28" s="7">
        <f t="shared" si="4"/>
        <v>300000000</v>
      </c>
      <c r="V28" s="7">
        <f t="shared" si="4"/>
        <v>330750000</v>
      </c>
      <c r="W28" s="7">
        <f t="shared" si="4"/>
        <v>363000000</v>
      </c>
      <c r="X28" s="7">
        <f t="shared" si="4"/>
        <v>396750000</v>
      </c>
      <c r="Y28" s="7">
        <f t="shared" si="4"/>
        <v>432000000</v>
      </c>
      <c r="Z28" s="7">
        <f t="shared" si="4"/>
        <v>468750000</v>
      </c>
      <c r="AA28" s="7">
        <f t="shared" si="4"/>
        <v>507000000</v>
      </c>
      <c r="AB28" s="7">
        <f t="shared" si="4"/>
        <v>546750000</v>
      </c>
      <c r="AC28" s="7">
        <f t="shared" si="4"/>
        <v>588000000</v>
      </c>
      <c r="AD28" s="7">
        <f t="shared" si="4"/>
        <v>630750000</v>
      </c>
      <c r="AE28" s="7">
        <f t="shared" si="4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5">$C41*C25^2*C26</f>
        <v>180</v>
      </c>
      <c r="D29" s="7">
        <f t="shared" si="5"/>
        <v>405</v>
      </c>
      <c r="E29" s="7">
        <f t="shared" si="5"/>
        <v>720</v>
      </c>
      <c r="F29" s="7">
        <f t="shared" si="5"/>
        <v>1125</v>
      </c>
      <c r="G29" s="7">
        <f t="shared" si="5"/>
        <v>1620</v>
      </c>
      <c r="H29" s="7">
        <f t="shared" si="5"/>
        <v>2205</v>
      </c>
      <c r="I29" s="7">
        <f t="shared" si="5"/>
        <v>2880</v>
      </c>
      <c r="J29" s="7">
        <f t="shared" si="5"/>
        <v>3645</v>
      </c>
      <c r="K29" s="7">
        <f t="shared" si="5"/>
        <v>4500</v>
      </c>
      <c r="L29" s="7">
        <f t="shared" si="5"/>
        <v>5445</v>
      </c>
      <c r="M29" s="7">
        <f t="shared" si="5"/>
        <v>6480</v>
      </c>
      <c r="N29" s="7">
        <f t="shared" si="5"/>
        <v>7605</v>
      </c>
      <c r="O29" s="7">
        <f t="shared" si="5"/>
        <v>8820</v>
      </c>
      <c r="P29" s="7">
        <f t="shared" si="5"/>
        <v>10125</v>
      </c>
      <c r="Q29" s="7">
        <f t="shared" si="5"/>
        <v>11520</v>
      </c>
      <c r="R29" s="7">
        <f t="shared" si="5"/>
        <v>13005</v>
      </c>
      <c r="S29" s="7">
        <f t="shared" si="5"/>
        <v>14580</v>
      </c>
      <c r="T29" s="7">
        <f t="shared" si="5"/>
        <v>16245</v>
      </c>
      <c r="U29" s="7">
        <f t="shared" si="5"/>
        <v>18000</v>
      </c>
      <c r="V29" s="7">
        <f t="shared" si="5"/>
        <v>19845</v>
      </c>
      <c r="W29" s="7">
        <f t="shared" si="5"/>
        <v>21780</v>
      </c>
      <c r="X29" s="7">
        <f t="shared" si="5"/>
        <v>23805</v>
      </c>
      <c r="Y29" s="7">
        <f t="shared" si="5"/>
        <v>25920</v>
      </c>
      <c r="Z29" s="7">
        <f t="shared" si="5"/>
        <v>28125</v>
      </c>
      <c r="AA29" s="7">
        <f t="shared" si="5"/>
        <v>30420</v>
      </c>
      <c r="AB29" s="7">
        <f t="shared" si="5"/>
        <v>32805</v>
      </c>
      <c r="AC29" s="7">
        <f t="shared" si="5"/>
        <v>35280</v>
      </c>
      <c r="AD29" s="7">
        <f t="shared" si="5"/>
        <v>37845</v>
      </c>
      <c r="AE29" s="7">
        <f t="shared" si="5"/>
        <v>40500</v>
      </c>
    </row>
    <row r="30" spans="1:31">
      <c r="A30" s="7" t="s">
        <v>10</v>
      </c>
      <c r="B30" s="3">
        <f t="shared" ref="B30:AE30" si="6">$C40*B25^2*ABS($C57)</f>
        <v>519337.66909219994</v>
      </c>
      <c r="C30" s="3">
        <f t="shared" si="6"/>
        <v>2077350.6763687998</v>
      </c>
      <c r="D30" s="3">
        <f t="shared" si="6"/>
        <v>4674039.0218297988</v>
      </c>
      <c r="E30" s="3">
        <f t="shared" si="6"/>
        <v>8309402.705475199</v>
      </c>
      <c r="F30" s="3">
        <f t="shared" si="6"/>
        <v>12983441.727304999</v>
      </c>
      <c r="G30" s="3">
        <f t="shared" si="6"/>
        <v>18696156.087319195</v>
      </c>
      <c r="H30" s="3">
        <f t="shared" si="6"/>
        <v>25447545.785517797</v>
      </c>
      <c r="I30" s="3">
        <f t="shared" si="6"/>
        <v>33237610.821900796</v>
      </c>
      <c r="J30" s="3">
        <f t="shared" si="6"/>
        <v>42066351.196468197</v>
      </c>
      <c r="K30" s="3">
        <f t="shared" si="6"/>
        <v>51933766.909219995</v>
      </c>
      <c r="L30" s="3">
        <f t="shared" si="6"/>
        <v>62839857.960156187</v>
      </c>
      <c r="M30" s="3">
        <f t="shared" si="6"/>
        <v>74784624.349276781</v>
      </c>
      <c r="N30" s="3">
        <f t="shared" si="6"/>
        <v>87768066.076581791</v>
      </c>
      <c r="O30" s="3">
        <f t="shared" si="6"/>
        <v>101790183.14207119</v>
      </c>
      <c r="P30" s="3">
        <f t="shared" si="6"/>
        <v>116850975.54574499</v>
      </c>
      <c r="Q30" s="3">
        <f t="shared" si="6"/>
        <v>132950443.28760318</v>
      </c>
      <c r="R30" s="3">
        <f t="shared" si="6"/>
        <v>150088586.36764577</v>
      </c>
      <c r="S30" s="3">
        <f t="shared" si="6"/>
        <v>168265404.78587279</v>
      </c>
      <c r="T30" s="3">
        <f t="shared" si="6"/>
        <v>187480898.54228416</v>
      </c>
      <c r="U30" s="3">
        <f t="shared" si="6"/>
        <v>207735067.63687998</v>
      </c>
      <c r="V30" s="3">
        <f t="shared" si="6"/>
        <v>229027912.06966016</v>
      </c>
      <c r="W30" s="3">
        <f t="shared" si="6"/>
        <v>251359431.84062475</v>
      </c>
      <c r="X30" s="3">
        <f t="shared" si="6"/>
        <v>274729626.94977373</v>
      </c>
      <c r="Y30" s="3">
        <f t="shared" si="6"/>
        <v>299138497.39710712</v>
      </c>
      <c r="Z30" s="3">
        <f t="shared" si="6"/>
        <v>324586043.18262494</v>
      </c>
      <c r="AA30" s="3">
        <f t="shared" si="6"/>
        <v>351072264.30632716</v>
      </c>
      <c r="AB30" s="3">
        <f t="shared" si="6"/>
        <v>378597160.76821375</v>
      </c>
      <c r="AC30" s="3">
        <f t="shared" si="6"/>
        <v>407160732.56828475</v>
      </c>
      <c r="AD30" s="3">
        <f t="shared" si="6"/>
        <v>436762979.70654011</v>
      </c>
      <c r="AE30" s="3">
        <f t="shared" si="6"/>
        <v>467403902.18297994</v>
      </c>
    </row>
    <row r="31" spans="1:31">
      <c r="A31" s="7" t="s">
        <v>10</v>
      </c>
      <c r="B31" s="3">
        <f>$C40*B25^2*ABS($C59)</f>
        <v>511163.89909220004</v>
      </c>
      <c r="C31" s="3">
        <f t="shared" ref="C31:AE31" si="7">$C40*C25^2*ABS($C59)</f>
        <v>2044655.5963688002</v>
      </c>
      <c r="D31" s="3">
        <f t="shared" si="7"/>
        <v>4600475.0918298</v>
      </c>
      <c r="E31" s="3">
        <f t="shared" si="7"/>
        <v>8178622.3854752006</v>
      </c>
      <c r="F31" s="3">
        <f t="shared" si="7"/>
        <v>12779097.477305001</v>
      </c>
      <c r="G31" s="3">
        <f t="shared" si="7"/>
        <v>18401900.3673192</v>
      </c>
      <c r="H31" s="3">
        <f t="shared" si="7"/>
        <v>25047031.0555178</v>
      </c>
      <c r="I31" s="3">
        <f t="shared" si="7"/>
        <v>32714489.541900802</v>
      </c>
      <c r="J31" s="3">
        <f t="shared" si="7"/>
        <v>41404275.826468207</v>
      </c>
      <c r="K31" s="3">
        <f t="shared" si="7"/>
        <v>51116389.909220003</v>
      </c>
      <c r="L31" s="3">
        <f t="shared" si="7"/>
        <v>61850831.790156208</v>
      </c>
      <c r="M31" s="3">
        <f t="shared" si="7"/>
        <v>73607601.469276801</v>
      </c>
      <c r="N31" s="3">
        <f t="shared" si="7"/>
        <v>86386698.946581811</v>
      </c>
      <c r="O31" s="3">
        <f t="shared" si="7"/>
        <v>100188124.2220712</v>
      </c>
      <c r="P31" s="3">
        <f t="shared" si="7"/>
        <v>115011877.29574502</v>
      </c>
      <c r="Q31" s="3">
        <f t="shared" si="7"/>
        <v>130857958.16760321</v>
      </c>
      <c r="R31" s="3">
        <f t="shared" si="7"/>
        <v>147726366.8376458</v>
      </c>
      <c r="S31" s="3">
        <f t="shared" si="7"/>
        <v>165617103.30587283</v>
      </c>
      <c r="T31" s="3">
        <f t="shared" si="7"/>
        <v>184530167.57228422</v>
      </c>
      <c r="U31" s="3">
        <f t="shared" si="7"/>
        <v>204465559.63688001</v>
      </c>
      <c r="V31" s="3">
        <f t="shared" si="7"/>
        <v>225423279.49966022</v>
      </c>
      <c r="W31" s="3">
        <f t="shared" si="7"/>
        <v>247403327.16062483</v>
      </c>
      <c r="X31" s="3">
        <f t="shared" si="7"/>
        <v>270405702.61977381</v>
      </c>
      <c r="Y31" s="3">
        <f t="shared" si="7"/>
        <v>294430405.8771072</v>
      </c>
      <c r="Z31" s="3">
        <f t="shared" si="7"/>
        <v>319477436.932625</v>
      </c>
      <c r="AA31" s="3">
        <f t="shared" si="7"/>
        <v>345546795.78632724</v>
      </c>
      <c r="AB31" s="3">
        <f t="shared" si="7"/>
        <v>372638482.43821383</v>
      </c>
      <c r="AC31" s="3">
        <f t="shared" si="7"/>
        <v>400752496.8882848</v>
      </c>
      <c r="AD31" s="3">
        <f t="shared" si="7"/>
        <v>429888839.13654023</v>
      </c>
      <c r="AE31" s="3">
        <f t="shared" si="7"/>
        <v>460047509.18298006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1.2293575238766518E-3</v>
      </c>
      <c r="C33" s="4">
        <f t="shared" ref="C33:AE33" si="9">($C$40*$B$39*C32^2)*C46/(18*$C$42*$C$54)</f>
        <v>4.5622664728870296E-3</v>
      </c>
      <c r="D33" s="4">
        <f t="shared" si="9"/>
        <v>9.9987268470311339E-3</v>
      </c>
      <c r="E33" s="4">
        <f t="shared" si="9"/>
        <v>1.7538738646308963E-2</v>
      </c>
      <c r="F33" s="4">
        <f t="shared" si="9"/>
        <v>2.7182301870720522E-2</v>
      </c>
      <c r="G33" s="4">
        <f t="shared" si="9"/>
        <v>3.8929416520265804E-2</v>
      </c>
      <c r="H33" s="4">
        <f t="shared" si="9"/>
        <v>5.2780082594944787E-2</v>
      </c>
      <c r="I33" s="4">
        <f t="shared" si="9"/>
        <v>6.8734300094757519E-2</v>
      </c>
      <c r="J33" s="4">
        <f t="shared" si="9"/>
        <v>8.6792069019703974E-2</v>
      </c>
      <c r="K33" s="4">
        <f t="shared" si="9"/>
        <v>0.10695338936978419</v>
      </c>
      <c r="L33" s="4">
        <f t="shared" si="9"/>
        <v>0.12921826114499807</v>
      </c>
      <c r="M33" s="4">
        <f t="shared" si="9"/>
        <v>0.15358668434534573</v>
      </c>
      <c r="N33" s="4">
        <f t="shared" si="9"/>
        <v>0.18005865897082707</v>
      </c>
      <c r="O33" s="4">
        <f t="shared" si="9"/>
        <v>0.2086341850214421</v>
      </c>
      <c r="P33" s="4">
        <f t="shared" si="9"/>
        <v>0.23931326249719095</v>
      </c>
      <c r="Q33" s="4">
        <f t="shared" si="9"/>
        <v>0.2720958913980735</v>
      </c>
      <c r="R33" s="4">
        <f t="shared" si="9"/>
        <v>0.3069820717240897</v>
      </c>
      <c r="S33" s="4">
        <f t="shared" si="9"/>
        <v>0.34397180347523976</v>
      </c>
      <c r="T33" s="4">
        <f t="shared" si="9"/>
        <v>0.3830650866515235</v>
      </c>
      <c r="U33" s="4">
        <f t="shared" si="9"/>
        <v>0.42426192125294099</v>
      </c>
      <c r="V33" s="4">
        <f t="shared" si="9"/>
        <v>0.46756230727949205</v>
      </c>
      <c r="W33" s="4">
        <f t="shared" si="9"/>
        <v>0.51296624473117702</v>
      </c>
      <c r="X33" s="4">
        <f t="shared" si="9"/>
        <v>0.56047373360799557</v>
      </c>
      <c r="Y33" s="4">
        <f t="shared" si="9"/>
        <v>0.61008477390994797</v>
      </c>
      <c r="Z33" s="4">
        <f t="shared" si="9"/>
        <v>0.66179936563703401</v>
      </c>
      <c r="AA33" s="4">
        <f t="shared" si="9"/>
        <v>0.71561750878925368</v>
      </c>
      <c r="AB33" s="4">
        <f t="shared" si="9"/>
        <v>0.77153920336660731</v>
      </c>
      <c r="AC33" s="4">
        <f t="shared" si="9"/>
        <v>0.82956444936909435</v>
      </c>
      <c r="AD33" s="4">
        <f t="shared" si="9"/>
        <v>0.88969324679671546</v>
      </c>
      <c r="AE33" s="4">
        <f t="shared" si="9"/>
        <v>0.9519255956494701</v>
      </c>
    </row>
    <row r="34" spans="1:31" ht="18">
      <c r="A34" s="3" t="s">
        <v>33</v>
      </c>
      <c r="B34" s="4">
        <f>(2*$C40*(B32)^2*B36*B46)/(9*$C42*$C44*($B35)^3)</f>
        <v>1.2287314186951513E-3</v>
      </c>
      <c r="C34" s="4">
        <f t="shared" ref="C34:AE34" si="10">(2*$C40*(C32)^2*C36*C46)/(9*$C42*$C44*($B35)^3)</f>
        <v>4.5599429350857111E-3</v>
      </c>
      <c r="D34" s="4">
        <f t="shared" si="10"/>
        <v>9.9936345491716833E-3</v>
      </c>
      <c r="E34" s="4">
        <f t="shared" si="10"/>
        <v>1.7529806260953063E-2</v>
      </c>
      <c r="F34" s="4">
        <f t="shared" si="10"/>
        <v>2.7168458070429856E-2</v>
      </c>
      <c r="G34" s="4">
        <f t="shared" si="10"/>
        <v>3.8909589977602056E-2</v>
      </c>
      <c r="H34" s="4">
        <f t="shared" si="10"/>
        <v>5.2753201982469654E-2</v>
      </c>
      <c r="I34" s="4">
        <f t="shared" si="10"/>
        <v>6.8699294085032669E-2</v>
      </c>
      <c r="J34" s="4">
        <f t="shared" si="10"/>
        <v>8.6747866285291117E-2</v>
      </c>
      <c r="K34" s="4">
        <f t="shared" si="10"/>
        <v>0.10689891858324495</v>
      </c>
      <c r="L34" s="4">
        <f t="shared" si="10"/>
        <v>0.12915245097889419</v>
      </c>
      <c r="M34" s="4">
        <f t="shared" si="10"/>
        <v>0.15350846347223887</v>
      </c>
      <c r="N34" s="4">
        <f t="shared" si="10"/>
        <v>0.17996695606327889</v>
      </c>
      <c r="O34" s="4">
        <f t="shared" si="10"/>
        <v>0.20852792875201437</v>
      </c>
      <c r="P34" s="4">
        <f t="shared" si="10"/>
        <v>0.23919138153844524</v>
      </c>
      <c r="Q34" s="4">
        <f t="shared" si="10"/>
        <v>0.27195731442257159</v>
      </c>
      <c r="R34" s="4">
        <f t="shared" si="10"/>
        <v>0.30682572740439323</v>
      </c>
      <c r="S34" s="4">
        <f t="shared" si="10"/>
        <v>0.34379662048391035</v>
      </c>
      <c r="T34" s="4">
        <f t="shared" si="10"/>
        <v>0.38286999366112295</v>
      </c>
      <c r="U34" s="4">
        <f t="shared" si="10"/>
        <v>0.42404584693603092</v>
      </c>
      <c r="V34" s="4">
        <f t="shared" si="10"/>
        <v>0.46732418030863421</v>
      </c>
      <c r="W34" s="4">
        <f t="shared" si="10"/>
        <v>0.51270499377893286</v>
      </c>
      <c r="X34" s="4">
        <f t="shared" si="10"/>
        <v>0.56018828734692705</v>
      </c>
      <c r="Y34" s="4">
        <f t="shared" si="10"/>
        <v>0.60977406101261666</v>
      </c>
      <c r="Z34" s="4">
        <f t="shared" si="10"/>
        <v>0.6614623147760017</v>
      </c>
      <c r="AA34" s="4">
        <f t="shared" si="10"/>
        <v>0.71525304863708206</v>
      </c>
      <c r="AB34" s="4">
        <f t="shared" si="10"/>
        <v>0.77114626259585783</v>
      </c>
      <c r="AC34" s="4">
        <f t="shared" si="10"/>
        <v>0.82914195665232904</v>
      </c>
      <c r="AD34" s="4">
        <f t="shared" si="10"/>
        <v>0.88924013080649567</v>
      </c>
      <c r="AE34" s="4">
        <f t="shared" si="10"/>
        <v>0.9514407850583575</v>
      </c>
    </row>
    <row r="35" spans="1:31">
      <c r="A35" s="7" t="s">
        <v>102</v>
      </c>
      <c r="B35" s="6">
        <f>C54</f>
        <v>1.403603249347943E-2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1">C27/1000000</f>
        <v>7.5000000000000002E-4</v>
      </c>
      <c r="D36" s="4">
        <f t="shared" si="11"/>
        <v>7.5000000000000002E-4</v>
      </c>
      <c r="E36" s="4">
        <f t="shared" si="11"/>
        <v>7.5000000000000002E-4</v>
      </c>
      <c r="F36" s="4">
        <f t="shared" si="11"/>
        <v>7.5000000000000002E-4</v>
      </c>
      <c r="G36" s="4">
        <f t="shared" si="11"/>
        <v>7.5000000000000002E-4</v>
      </c>
      <c r="H36" s="4">
        <f t="shared" si="11"/>
        <v>7.5000000000000002E-4</v>
      </c>
      <c r="I36" s="4">
        <f t="shared" si="11"/>
        <v>7.5000000000000002E-4</v>
      </c>
      <c r="J36" s="4">
        <f t="shared" si="11"/>
        <v>7.5000000000000002E-4</v>
      </c>
      <c r="K36" s="4">
        <f t="shared" si="11"/>
        <v>7.5000000000000002E-4</v>
      </c>
      <c r="L36" s="4">
        <f t="shared" si="11"/>
        <v>7.5000000000000002E-4</v>
      </c>
      <c r="M36" s="4">
        <f t="shared" si="11"/>
        <v>7.5000000000000002E-4</v>
      </c>
      <c r="N36" s="4">
        <f t="shared" si="11"/>
        <v>7.5000000000000002E-4</v>
      </c>
      <c r="O36" s="4">
        <f t="shared" si="11"/>
        <v>7.5000000000000002E-4</v>
      </c>
      <c r="P36" s="4">
        <f t="shared" si="11"/>
        <v>7.5000000000000002E-4</v>
      </c>
      <c r="Q36" s="4">
        <f t="shared" si="11"/>
        <v>7.5000000000000002E-4</v>
      </c>
      <c r="R36" s="4">
        <f t="shared" si="11"/>
        <v>7.5000000000000002E-4</v>
      </c>
      <c r="S36" s="4">
        <f t="shared" si="11"/>
        <v>7.5000000000000002E-4</v>
      </c>
      <c r="T36" s="4">
        <f t="shared" si="11"/>
        <v>7.5000000000000002E-4</v>
      </c>
      <c r="U36" s="4">
        <f t="shared" si="11"/>
        <v>7.5000000000000002E-4</v>
      </c>
      <c r="V36" s="4">
        <f t="shared" si="11"/>
        <v>7.5000000000000002E-4</v>
      </c>
      <c r="W36" s="4">
        <f t="shared" si="11"/>
        <v>7.5000000000000002E-4</v>
      </c>
      <c r="X36" s="4">
        <f t="shared" si="11"/>
        <v>7.5000000000000002E-4</v>
      </c>
      <c r="Y36" s="4">
        <f t="shared" si="11"/>
        <v>7.5000000000000002E-4</v>
      </c>
      <c r="Z36" s="4">
        <f t="shared" si="11"/>
        <v>7.5000000000000002E-4</v>
      </c>
      <c r="AA36" s="4">
        <f t="shared" si="11"/>
        <v>7.5000000000000002E-4</v>
      </c>
      <c r="AB36" s="4">
        <f t="shared" si="11"/>
        <v>7.5000000000000002E-4</v>
      </c>
      <c r="AC36" s="4">
        <f t="shared" si="11"/>
        <v>7.5000000000000002E-4</v>
      </c>
      <c r="AD36" s="4">
        <f t="shared" si="11"/>
        <v>7.5000000000000002E-4</v>
      </c>
      <c r="AE36" s="4">
        <f t="shared" si="11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2">C26/60</f>
        <v>0.75</v>
      </c>
      <c r="D37" s="4">
        <f t="shared" si="12"/>
        <v>0.75</v>
      </c>
      <c r="E37" s="4">
        <f t="shared" si="12"/>
        <v>0.75</v>
      </c>
      <c r="F37" s="4">
        <f t="shared" si="12"/>
        <v>0.75</v>
      </c>
      <c r="G37" s="4">
        <f t="shared" si="12"/>
        <v>0.75</v>
      </c>
      <c r="H37" s="4">
        <f t="shared" si="12"/>
        <v>0.75</v>
      </c>
      <c r="I37" s="4">
        <f t="shared" si="12"/>
        <v>0.75</v>
      </c>
      <c r="J37" s="4">
        <f t="shared" si="12"/>
        <v>0.75</v>
      </c>
      <c r="K37" s="4">
        <f t="shared" si="12"/>
        <v>0.75</v>
      </c>
      <c r="L37" s="4">
        <f t="shared" si="12"/>
        <v>0.75</v>
      </c>
      <c r="M37" s="4">
        <f t="shared" si="12"/>
        <v>0.75</v>
      </c>
      <c r="N37" s="4">
        <f t="shared" si="12"/>
        <v>0.75</v>
      </c>
      <c r="O37" s="4">
        <f t="shared" si="12"/>
        <v>0.75</v>
      </c>
      <c r="P37" s="4">
        <f t="shared" si="12"/>
        <v>0.75</v>
      </c>
      <c r="Q37" s="4">
        <f t="shared" si="12"/>
        <v>0.75</v>
      </c>
      <c r="R37" s="4">
        <f t="shared" si="12"/>
        <v>0.75</v>
      </c>
      <c r="S37" s="4">
        <f t="shared" si="12"/>
        <v>0.75</v>
      </c>
      <c r="T37" s="4">
        <f t="shared" si="12"/>
        <v>0.75</v>
      </c>
      <c r="U37" s="4">
        <f t="shared" si="12"/>
        <v>0.75</v>
      </c>
      <c r="V37" s="4">
        <f t="shared" si="12"/>
        <v>0.75</v>
      </c>
      <c r="W37" s="4">
        <f t="shared" si="12"/>
        <v>0.75</v>
      </c>
      <c r="X37" s="4">
        <f t="shared" si="12"/>
        <v>0.75</v>
      </c>
      <c r="Y37" s="4">
        <f t="shared" si="12"/>
        <v>0.75</v>
      </c>
      <c r="Z37" s="4">
        <f t="shared" si="12"/>
        <v>0.75</v>
      </c>
      <c r="AA37" s="4">
        <f t="shared" si="12"/>
        <v>0.75</v>
      </c>
      <c r="AB37" s="4">
        <f t="shared" si="12"/>
        <v>0.75</v>
      </c>
      <c r="AC37" s="4">
        <f t="shared" si="12"/>
        <v>0.75</v>
      </c>
      <c r="AD37" s="4">
        <f t="shared" si="12"/>
        <v>0.75</v>
      </c>
      <c r="AE37" s="4">
        <f t="shared" si="12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4.8495660284393578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205.83698999999999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20583.698999999997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7.2228366999999998E-5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72228.366999999998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72.228366999999992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14.03603249347943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1.403603249347943E-2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519.33250999999996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-5.1590921999999997E-3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-519.33766909219992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511.15874000000002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-511.16389909220004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354.880585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335.566101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291.20129400000002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238.69078999999999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194.31419399999999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172.59620699999999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170.475449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161.99298099999999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117.128006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99.648917999999995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88.318634000000003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99.676541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158.172943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226.69023100000001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336.15825999999998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376.13586400000003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391.75119000000001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362.82386000000002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279.983384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B80" s="4"/>
      <c r="C80" s="4">
        <v>227.86806799999999</v>
      </c>
    </row>
    <row r="81" spans="1:31">
      <c r="A81" s="2" t="s">
        <v>94</v>
      </c>
      <c r="B81" s="4"/>
      <c r="C81" s="4">
        <v>186.33969099999999</v>
      </c>
    </row>
    <row r="82" spans="1:31">
      <c r="A82" s="2" t="s">
        <v>95</v>
      </c>
      <c r="B82" s="4"/>
      <c r="C82" s="4">
        <v>135.34527800000001</v>
      </c>
    </row>
    <row r="83" spans="1:31">
      <c r="A83" s="2" t="s">
        <v>96</v>
      </c>
      <c r="B83" s="4"/>
      <c r="C83" s="4">
        <v>126.14885700000001</v>
      </c>
    </row>
    <row r="84" spans="1:31">
      <c r="A84" s="2" t="s">
        <v>152</v>
      </c>
      <c r="B84" s="4"/>
      <c r="C84" s="4">
        <v>120.64516399999999</v>
      </c>
    </row>
    <row r="85" spans="1:31">
      <c r="A85" s="2" t="s">
        <v>153</v>
      </c>
      <c r="B85" s="4"/>
      <c r="C85" s="4">
        <v>114.83261899999999</v>
      </c>
    </row>
    <row r="86" spans="1:31">
      <c r="A86" s="2" t="s">
        <v>100</v>
      </c>
      <c r="B86" s="4"/>
      <c r="C86" s="4">
        <f>AVERAGE(C61:C85)</f>
        <v>214.69540435999997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2" t="s">
        <v>254</v>
      </c>
      <c r="C87">
        <f>C86/1000000</f>
        <v>2.1469540435999998E-4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2" t="s">
        <v>97</v>
      </c>
      <c r="B88" s="4"/>
      <c r="C88" s="4">
        <f>MIN(C61:C85)</f>
        <v>88.318634000000003</v>
      </c>
    </row>
    <row r="89" spans="1:31">
      <c r="A89" s="2" t="s">
        <v>255</v>
      </c>
      <c r="C89">
        <f>C88/1000000</f>
        <v>8.8318634000000005E-5</v>
      </c>
    </row>
    <row r="90" spans="1:31" ht="18">
      <c r="A90" s="2" t="s">
        <v>98</v>
      </c>
      <c r="B90" s="4"/>
      <c r="C90" s="4">
        <f>4*$C43*B36/($C44*$C42*$C92)</f>
        <v>4299.5461059295949</v>
      </c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2" t="s">
        <v>261</v>
      </c>
      <c r="B91" s="4"/>
      <c r="C91" s="4">
        <f>SQRT(C86)</f>
        <v>14.652487992146588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262</v>
      </c>
      <c r="B92" s="4"/>
      <c r="C92" s="4">
        <f>C91/1000</f>
        <v>1.4652487992146588E-2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8">
      <c r="A93" s="3" t="s">
        <v>33</v>
      </c>
      <c r="B93" s="4">
        <f t="shared" ref="B93:AE93" si="14">(2*$C40*(B32)^2*B36*B46)/(9*$C42*$C44*($C92)^3)</f>
        <v>1.080080028497921E-3</v>
      </c>
      <c r="C93" s="4">
        <f t="shared" si="14"/>
        <v>4.0082830310520356E-3</v>
      </c>
      <c r="D93" s="4">
        <f t="shared" si="14"/>
        <v>8.784609007662347E-3</v>
      </c>
      <c r="E93" s="4">
        <f t="shared" si="14"/>
        <v>1.5409057958328849E-2</v>
      </c>
      <c r="F93" s="4">
        <f t="shared" si="14"/>
        <v>2.388162988305155E-2</v>
      </c>
      <c r="G93" s="4">
        <f t="shared" si="14"/>
        <v>3.420232478183044E-2</v>
      </c>
      <c r="H93" s="4">
        <f t="shared" si="14"/>
        <v>4.637114265466552E-2</v>
      </c>
      <c r="I93" s="4">
        <f t="shared" si="14"/>
        <v>6.0388083501556798E-2</v>
      </c>
      <c r="J93" s="4">
        <f t="shared" si="14"/>
        <v>7.6253147322504281E-2</v>
      </c>
      <c r="K93" s="4">
        <f t="shared" si="14"/>
        <v>9.3966334117507946E-2</v>
      </c>
      <c r="L93" s="4">
        <f t="shared" si="14"/>
        <v>0.1135276438865678</v>
      </c>
      <c r="M93" s="4">
        <f t="shared" si="14"/>
        <v>0.13493707662968388</v>
      </c>
      <c r="N93" s="4">
        <f t="shared" si="14"/>
        <v>0.1581946323468561</v>
      </c>
      <c r="O93" s="4">
        <f t="shared" si="14"/>
        <v>0.18330031103808453</v>
      </c>
      <c r="P93" s="4">
        <f t="shared" si="14"/>
        <v>0.21025411270336916</v>
      </c>
      <c r="Q93" s="4">
        <f t="shared" si="14"/>
        <v>0.23905603734271003</v>
      </c>
      <c r="R93" s="4">
        <f t="shared" si="14"/>
        <v>0.26970608495610704</v>
      </c>
      <c r="S93" s="4">
        <f t="shared" si="14"/>
        <v>0.30220425554356029</v>
      </c>
      <c r="T93" s="4">
        <f t="shared" si="14"/>
        <v>0.33655054910506976</v>
      </c>
      <c r="U93" s="4">
        <f t="shared" si="14"/>
        <v>0.37274496564063542</v>
      </c>
      <c r="V93" s="4">
        <f t="shared" si="14"/>
        <v>0.41078750515025714</v>
      </c>
      <c r="W93" s="4">
        <f t="shared" si="14"/>
        <v>0.45067816763393509</v>
      </c>
      <c r="X93" s="4">
        <f t="shared" si="14"/>
        <v>0.49241695309166927</v>
      </c>
      <c r="Y93" s="4">
        <f t="shared" si="14"/>
        <v>0.53600386152345969</v>
      </c>
      <c r="Z93" s="4">
        <f t="shared" si="14"/>
        <v>0.58143889292930628</v>
      </c>
      <c r="AA93" s="4">
        <f t="shared" si="14"/>
        <v>0.62872204730920911</v>
      </c>
      <c r="AB93" s="4">
        <f t="shared" si="14"/>
        <v>0.67785332466316794</v>
      </c>
      <c r="AC93" s="4">
        <f t="shared" si="14"/>
        <v>0.72883272499118312</v>
      </c>
      <c r="AD93" s="4">
        <f t="shared" si="14"/>
        <v>0.78166024829325453</v>
      </c>
      <c r="AE93" s="4">
        <f t="shared" si="14"/>
        <v>0.83633589456938195</v>
      </c>
    </row>
    <row r="94" spans="1:31">
      <c r="A94" s="2" t="s">
        <v>258</v>
      </c>
      <c r="C94">
        <f>SQRT(C88)</f>
        <v>9.3977994232692588</v>
      </c>
    </row>
    <row r="95" spans="1:31">
      <c r="A95" s="2" t="s">
        <v>259</v>
      </c>
      <c r="C95">
        <f>C94/1000</f>
        <v>9.3977994232692583E-3</v>
      </c>
    </row>
    <row r="96" spans="1:31" ht="18">
      <c r="A96" s="3" t="s">
        <v>260</v>
      </c>
      <c r="B96" s="6">
        <f>(2*$C40*(B32)^2*B36*B46)/(9*$C42*$C44*($C95)^3)</f>
        <v>4.0936578676835159E-3</v>
      </c>
      <c r="C96" s="6">
        <f t="shared" ref="C96:AE96" si="15">(2*$C40*(C32)^2*C36*C46)/(9*$C42*$C44*($C95)^3)</f>
        <v>1.5191966273821422E-2</v>
      </c>
      <c r="D96" s="6">
        <f t="shared" si="15"/>
        <v>3.3294925218413728E-2</v>
      </c>
      <c r="E96" s="6">
        <f t="shared" si="15"/>
        <v>5.8402534701460423E-2</v>
      </c>
      <c r="F96" s="6">
        <f t="shared" si="15"/>
        <v>9.051479472296152E-2</v>
      </c>
      <c r="G96" s="6">
        <f t="shared" si="15"/>
        <v>0.12963170528291701</v>
      </c>
      <c r="H96" s="6">
        <f t="shared" si="15"/>
        <v>0.17575326638132685</v>
      </c>
      <c r="I96" s="6">
        <f t="shared" si="15"/>
        <v>0.22887947801819108</v>
      </c>
      <c r="J96" s="6">
        <f t="shared" si="15"/>
        <v>0.2890103401935098</v>
      </c>
      <c r="K96" s="6">
        <f t="shared" si="15"/>
        <v>0.35614585290728284</v>
      </c>
      <c r="L96" s="6">
        <f t="shared" si="15"/>
        <v>0.43028601615951023</v>
      </c>
      <c r="M96" s="6">
        <f t="shared" si="15"/>
        <v>0.51143082995019218</v>
      </c>
      <c r="N96" s="6">
        <f t="shared" si="15"/>
        <v>0.59958029427932824</v>
      </c>
      <c r="O96" s="6">
        <f t="shared" si="15"/>
        <v>0.69473440914691886</v>
      </c>
      <c r="P96" s="6">
        <f t="shared" si="15"/>
        <v>0.79689317455296382</v>
      </c>
      <c r="Q96" s="6">
        <f t="shared" si="15"/>
        <v>0.90605659049746334</v>
      </c>
      <c r="R96" s="6">
        <f t="shared" si="15"/>
        <v>1.022224656980417</v>
      </c>
      <c r="S96" s="6">
        <f t="shared" si="15"/>
        <v>1.1453973740018253</v>
      </c>
      <c r="T96" s="6">
        <f t="shared" si="15"/>
        <v>1.275574741561688</v>
      </c>
      <c r="U96" s="6">
        <f t="shared" si="15"/>
        <v>1.4127567596600052</v>
      </c>
      <c r="V96" s="6">
        <f t="shared" si="15"/>
        <v>1.5569434282967762</v>
      </c>
      <c r="W96" s="6">
        <f t="shared" si="15"/>
        <v>1.7081347474720019</v>
      </c>
      <c r="X96" s="6">
        <f t="shared" si="15"/>
        <v>1.8663307171856822</v>
      </c>
      <c r="Y96" s="6">
        <f t="shared" si="15"/>
        <v>2.0315313374378166</v>
      </c>
      <c r="Z96" s="6">
        <f t="shared" si="15"/>
        <v>2.2037366082284056</v>
      </c>
      <c r="AA96" s="6">
        <f t="shared" si="15"/>
        <v>2.382946529557449</v>
      </c>
      <c r="AB96" s="6">
        <f t="shared" si="15"/>
        <v>2.5691611014249465</v>
      </c>
      <c r="AC96" s="6">
        <f t="shared" si="15"/>
        <v>2.7623803238308984</v>
      </c>
      <c r="AD96" s="6">
        <f t="shared" si="15"/>
        <v>2.9626041967753052</v>
      </c>
      <c r="AE96" s="6">
        <f t="shared" si="15"/>
        <v>3.1698327202581655</v>
      </c>
    </row>
    <row r="97" spans="1:31" ht="18">
      <c r="A97" s="2" t="s">
        <v>130</v>
      </c>
      <c r="B97" s="6">
        <f t="shared" ref="B97:AE97" si="16">$C43*B32*$B39/$C42</f>
        <v>0.31993849305430061</v>
      </c>
      <c r="C97" s="6">
        <f t="shared" si="16"/>
        <v>0.63987698610860122</v>
      </c>
      <c r="D97" s="6">
        <f t="shared" si="16"/>
        <v>0.959815479162902</v>
      </c>
      <c r="E97" s="6">
        <f t="shared" si="16"/>
        <v>1.2797539722172024</v>
      </c>
      <c r="F97" s="6">
        <f t="shared" si="16"/>
        <v>1.5996924652715032</v>
      </c>
      <c r="G97" s="6">
        <f t="shared" si="16"/>
        <v>1.919630958325804</v>
      </c>
      <c r="H97" s="6">
        <f t="shared" si="16"/>
        <v>2.2395694513801043</v>
      </c>
      <c r="I97" s="6">
        <f t="shared" si="16"/>
        <v>2.5595079444344049</v>
      </c>
      <c r="J97" s="6">
        <f t="shared" si="16"/>
        <v>2.8794464374887059</v>
      </c>
      <c r="K97" s="6">
        <f t="shared" si="16"/>
        <v>3.1993849305430064</v>
      </c>
      <c r="L97" s="6">
        <f t="shared" si="16"/>
        <v>3.519323423597307</v>
      </c>
      <c r="M97" s="6">
        <f t="shared" si="16"/>
        <v>3.839261916651608</v>
      </c>
      <c r="N97" s="6">
        <f t="shared" si="16"/>
        <v>4.1592004097059077</v>
      </c>
      <c r="O97" s="6">
        <f t="shared" si="16"/>
        <v>4.4791389027602087</v>
      </c>
      <c r="P97" s="6">
        <f t="shared" si="16"/>
        <v>4.7990773958145097</v>
      </c>
      <c r="Q97" s="6">
        <f t="shared" si="16"/>
        <v>5.1190158888688098</v>
      </c>
      <c r="R97" s="6">
        <f t="shared" si="16"/>
        <v>5.4389543819231108</v>
      </c>
      <c r="S97" s="6">
        <f t="shared" si="16"/>
        <v>5.7588928749774118</v>
      </c>
      <c r="T97" s="6">
        <f t="shared" si="16"/>
        <v>6.0788313680317119</v>
      </c>
      <c r="U97" s="6">
        <f t="shared" si="16"/>
        <v>6.3987698610860129</v>
      </c>
      <c r="V97" s="6">
        <f t="shared" si="16"/>
        <v>6.7187083541403121</v>
      </c>
      <c r="W97" s="6">
        <f t="shared" si="16"/>
        <v>7.038646847194614</v>
      </c>
      <c r="X97" s="6">
        <f t="shared" si="16"/>
        <v>7.358585340248915</v>
      </c>
      <c r="Y97" s="6">
        <f t="shared" si="16"/>
        <v>7.678523833303216</v>
      </c>
      <c r="Z97" s="6">
        <f t="shared" si="16"/>
        <v>7.998462326357517</v>
      </c>
      <c r="AA97" s="6">
        <f t="shared" si="16"/>
        <v>8.3184008194118153</v>
      </c>
      <c r="AB97" s="6">
        <f t="shared" si="16"/>
        <v>8.6383393124661172</v>
      </c>
      <c r="AC97" s="6">
        <f t="shared" si="16"/>
        <v>8.9582778055204173</v>
      </c>
      <c r="AD97" s="6">
        <f t="shared" si="16"/>
        <v>9.2782162985747174</v>
      </c>
      <c r="AE97" s="6">
        <f t="shared" si="16"/>
        <v>9.5981547916290193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5B0D-7DA4-4FED-8743-10E0AC0497F9}">
  <dimension ref="A1:AE93"/>
  <sheetViews>
    <sheetView topLeftCell="D25" workbookViewId="0">
      <selection activeCell="F97" sqref="F97"/>
    </sheetView>
  </sheetViews>
  <sheetFormatPr defaultRowHeight="15"/>
  <cols>
    <col min="1" max="1" width="60.140625" bestFit="1" customWidth="1"/>
  </cols>
  <sheetData>
    <row r="1" spans="1:31">
      <c r="B1" s="4" t="s">
        <v>188</v>
      </c>
      <c r="C1" s="4"/>
      <c r="D1" s="4"/>
      <c r="E1" s="4"/>
      <c r="F1" s="4"/>
      <c r="G1" s="4"/>
    </row>
    <row r="2" spans="1:31">
      <c r="B2" s="4" t="s">
        <v>101</v>
      </c>
      <c r="C2" s="4"/>
      <c r="D2" s="4"/>
      <c r="E2" s="4"/>
      <c r="F2" s="4"/>
      <c r="G2" s="4"/>
    </row>
    <row r="3" spans="1:31">
      <c r="B3" s="4" t="s">
        <v>105</v>
      </c>
      <c r="C3" s="4"/>
      <c r="D3" s="4"/>
      <c r="E3" s="4"/>
      <c r="F3" s="4"/>
      <c r="G3" s="4"/>
    </row>
    <row r="4" spans="1:31">
      <c r="B4" s="4"/>
      <c r="C4" s="4"/>
      <c r="D4" s="4"/>
      <c r="E4" s="4"/>
      <c r="F4" s="4"/>
      <c r="G4" s="4"/>
    </row>
    <row r="5" spans="1:31">
      <c r="B5" s="4" t="s">
        <v>137</v>
      </c>
      <c r="C5" s="4"/>
      <c r="D5" s="4"/>
      <c r="E5" s="4"/>
      <c r="F5" s="4"/>
      <c r="G5" s="4"/>
    </row>
    <row r="6" spans="1:31">
      <c r="B6" s="4" t="s">
        <v>134</v>
      </c>
      <c r="C6" s="4"/>
      <c r="D6" s="4"/>
      <c r="E6" s="4"/>
      <c r="F6" s="4"/>
      <c r="G6" s="4"/>
    </row>
    <row r="7" spans="1:31">
      <c r="B7" s="4" t="s">
        <v>133</v>
      </c>
      <c r="C7" s="4"/>
      <c r="D7" s="4"/>
      <c r="E7" s="4"/>
      <c r="F7" s="4"/>
      <c r="G7" s="4"/>
    </row>
    <row r="8" spans="1:31">
      <c r="B8" s="4" t="s">
        <v>136</v>
      </c>
      <c r="C8" s="4"/>
      <c r="D8" s="4"/>
      <c r="E8" s="4"/>
      <c r="F8" s="4"/>
      <c r="G8" s="4"/>
    </row>
    <row r="11" spans="1:31">
      <c r="A11" s="4" t="s">
        <v>0</v>
      </c>
      <c r="B11" s="1">
        <v>7.4657389999999999E-3</v>
      </c>
      <c r="C11" s="1">
        <v>7.7400960000000001E-3</v>
      </c>
      <c r="D11" s="1">
        <v>1.0484530000000001E-2</v>
      </c>
      <c r="E11" s="1">
        <v>2.5719530000000001E-2</v>
      </c>
      <c r="F11" s="1">
        <v>8.1369129999999998E-2</v>
      </c>
      <c r="G11" s="1">
        <v>0.21453639999999999</v>
      </c>
      <c r="H11" s="1">
        <v>0.40656490000000001</v>
      </c>
      <c r="I11" s="1">
        <v>0.60929650000000002</v>
      </c>
      <c r="J11" s="1">
        <v>0.72520859999999998</v>
      </c>
      <c r="K11" s="1">
        <v>0.78790470000000001</v>
      </c>
      <c r="L11" s="1">
        <v>0.80062710000000004</v>
      </c>
      <c r="M11" s="1">
        <v>0.73530059999999997</v>
      </c>
      <c r="N11" s="1">
        <v>0.59161370000000002</v>
      </c>
      <c r="O11" s="1">
        <v>0.45089129999999999</v>
      </c>
      <c r="P11" s="1">
        <v>0.28140530000000002</v>
      </c>
      <c r="Q11" s="1">
        <v>0.17211660000000001</v>
      </c>
      <c r="R11" s="1">
        <v>0.1195363</v>
      </c>
      <c r="S11" s="1">
        <v>8.3065509999999995E-2</v>
      </c>
      <c r="T11" s="1">
        <v>6.659901E-2</v>
      </c>
      <c r="U11" s="1">
        <v>5.4808820000000001E-2</v>
      </c>
      <c r="V11" s="1">
        <v>3.3086749999999998E-2</v>
      </c>
      <c r="W11" s="1">
        <v>2.3252599999999998E-2</v>
      </c>
      <c r="X11" s="1">
        <v>1.7106199999999998E-2</v>
      </c>
      <c r="Y11" s="1">
        <v>1.193986E-2</v>
      </c>
      <c r="Z11" s="1">
        <v>1.053918E-2</v>
      </c>
      <c r="AA11" s="1">
        <v>1.205966E-2</v>
      </c>
      <c r="AB11" s="1">
        <v>8.9094210000000007E-3</v>
      </c>
      <c r="AC11" s="1">
        <v>6.5573769999999997E-3</v>
      </c>
      <c r="AD11" s="1">
        <v>3.6225319999999999E-3</v>
      </c>
      <c r="AE11" s="1">
        <v>2.6641289999999999E-3</v>
      </c>
    </row>
    <row r="12" spans="1:31">
      <c r="A12" s="4" t="s">
        <v>1</v>
      </c>
      <c r="B12" s="1">
        <v>3.8862749999999998E-3</v>
      </c>
      <c r="C12" s="1">
        <v>3.0553009999999999E-3</v>
      </c>
      <c r="D12" s="1">
        <v>3.7662870000000001E-3</v>
      </c>
      <c r="E12" s="1">
        <v>6.0216369999999998E-3</v>
      </c>
      <c r="F12" s="1">
        <v>2.1110879999999999E-2</v>
      </c>
      <c r="G12" s="1">
        <v>5.2550069999999997E-2</v>
      </c>
      <c r="H12" s="1">
        <v>7.7698139999999999E-2</v>
      </c>
      <c r="I12" s="1">
        <v>5.7265490000000002E-2</v>
      </c>
      <c r="J12" s="1">
        <v>5.1430990000000003E-2</v>
      </c>
      <c r="K12" s="1">
        <v>3.77177E-2</v>
      </c>
      <c r="L12" s="1">
        <v>2.3894479999999999E-2</v>
      </c>
      <c r="M12" s="1">
        <v>1.9964900000000001E-2</v>
      </c>
      <c r="N12" s="1">
        <v>6.5796810000000004E-3</v>
      </c>
      <c r="O12" s="1">
        <v>3.0657430000000001E-3</v>
      </c>
      <c r="P12" s="1">
        <v>2.0802030000000001E-3</v>
      </c>
      <c r="Q12" s="1">
        <v>1.770747E-3</v>
      </c>
      <c r="R12" s="1">
        <v>1.2074379999999999E-3</v>
      </c>
      <c r="S12" s="1">
        <v>0</v>
      </c>
      <c r="T12" s="1">
        <v>2.5371049999999999E-4</v>
      </c>
      <c r="U12" s="1">
        <v>0</v>
      </c>
      <c r="V12" s="1">
        <v>4.03497E-4</v>
      </c>
      <c r="W12" s="1">
        <v>0</v>
      </c>
      <c r="X12" s="1">
        <v>1.4255170000000001E-4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2.0454079999999999E-4</v>
      </c>
      <c r="C13" s="1">
        <v>8.1474689999999996E-4</v>
      </c>
      <c r="D13" s="1">
        <v>4.0716610000000002E-4</v>
      </c>
      <c r="E13" s="1">
        <v>1.122678E-3</v>
      </c>
      <c r="F13" s="1">
        <v>1.5372000000000001E-3</v>
      </c>
      <c r="G13" s="1">
        <v>3.0972539999999998E-3</v>
      </c>
      <c r="H13" s="1">
        <v>9.1409579999999994E-3</v>
      </c>
      <c r="I13" s="1">
        <v>8.0611390000000002E-3</v>
      </c>
      <c r="J13" s="1">
        <v>4.9635649999999996E-3</v>
      </c>
      <c r="K13" s="1">
        <v>7.4794320000000001E-4</v>
      </c>
      <c r="L13" s="1">
        <v>8.6495840000000001E-4</v>
      </c>
      <c r="M13" s="1">
        <v>6.5818340000000004E-4</v>
      </c>
      <c r="N13" s="1">
        <v>1.1152E-4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1.2685530000000001E-4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2.0454079999999999E-4</v>
      </c>
      <c r="C14" s="1">
        <v>1.0184339999999999E-4</v>
      </c>
      <c r="D14" s="1">
        <v>3.0537460000000001E-4</v>
      </c>
      <c r="E14" s="1">
        <v>4.0824660000000001E-4</v>
      </c>
      <c r="F14" s="1">
        <v>1.0248E-3</v>
      </c>
      <c r="G14" s="1">
        <v>2.89077E-3</v>
      </c>
      <c r="H14" s="1">
        <v>1.765867E-3</v>
      </c>
      <c r="I14" s="1">
        <v>1.884422E-3</v>
      </c>
      <c r="J14" s="1">
        <v>1.2672930000000001E-3</v>
      </c>
      <c r="K14" s="1">
        <v>6.4109409999999996E-4</v>
      </c>
      <c r="L14" s="1">
        <v>1.081198E-4</v>
      </c>
      <c r="M14" s="1">
        <v>2.1939449999999999E-4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1.636326E-3</v>
      </c>
      <c r="C16" s="1">
        <v>1.935024E-3</v>
      </c>
      <c r="D16" s="1">
        <v>3.9698700000000003E-3</v>
      </c>
      <c r="E16" s="1">
        <v>5.2051440000000001E-3</v>
      </c>
      <c r="F16" s="1">
        <v>9.0182409999999998E-3</v>
      </c>
      <c r="G16" s="1">
        <v>1.455709E-2</v>
      </c>
      <c r="H16" s="1">
        <v>1.952841E-2</v>
      </c>
      <c r="I16" s="1">
        <v>2.8475710000000001E-2</v>
      </c>
      <c r="J16" s="1">
        <v>4.6889849999999997E-2</v>
      </c>
      <c r="K16" s="1">
        <v>7.1161450000000001E-2</v>
      </c>
      <c r="L16" s="1">
        <v>0.1253108</v>
      </c>
      <c r="M16" s="1">
        <v>0.22597629999999999</v>
      </c>
      <c r="N16" s="1">
        <v>0.39444630000000003</v>
      </c>
      <c r="O16" s="1">
        <v>0.54377200000000003</v>
      </c>
      <c r="P16" s="1">
        <v>0.71489659999999999</v>
      </c>
      <c r="Q16" s="1">
        <v>0.82469599999999998</v>
      </c>
      <c r="R16" s="1">
        <v>0.87865249999999995</v>
      </c>
      <c r="S16" s="1">
        <v>0.91644000000000003</v>
      </c>
      <c r="T16" s="1">
        <v>0.93289359999999999</v>
      </c>
      <c r="U16" s="1">
        <v>0.94506069999999998</v>
      </c>
      <c r="V16" s="1">
        <v>0.96650979999999997</v>
      </c>
      <c r="W16" s="1">
        <v>0.97674740000000004</v>
      </c>
      <c r="X16" s="1">
        <v>0.98275120000000005</v>
      </c>
      <c r="Y16" s="1">
        <v>0.9880601</v>
      </c>
      <c r="Z16" s="1">
        <v>0.98946080000000003</v>
      </c>
      <c r="AA16" s="1">
        <v>0.98794029999999999</v>
      </c>
      <c r="AB16" s="1">
        <v>0.99109060000000004</v>
      </c>
      <c r="AC16" s="1">
        <v>0.99344259999999995</v>
      </c>
      <c r="AD16" s="1">
        <v>0.99637750000000003</v>
      </c>
      <c r="AE16" s="1">
        <v>0.99733590000000005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1.3397421600000001E-2</v>
      </c>
      <c r="C18" s="1">
        <f t="shared" ref="C18:AE18" si="0">SUM(C11:C17)</f>
        <v>1.3647011299999999E-2</v>
      </c>
      <c r="D18" s="1">
        <f t="shared" si="0"/>
        <v>1.8933227699999999E-2</v>
      </c>
      <c r="E18" s="1">
        <f t="shared" si="0"/>
        <v>3.8477235600000007E-2</v>
      </c>
      <c r="F18" s="1">
        <f t="shared" si="0"/>
        <v>0.114060251</v>
      </c>
      <c r="G18" s="1">
        <f t="shared" si="0"/>
        <v>0.28763158399999994</v>
      </c>
      <c r="H18" s="1">
        <f t="shared" si="0"/>
        <v>0.51469827499999998</v>
      </c>
      <c r="I18" s="1">
        <f t="shared" si="0"/>
        <v>0.70498326100000019</v>
      </c>
      <c r="J18" s="1">
        <f t="shared" si="0"/>
        <v>0.82976029799999984</v>
      </c>
      <c r="K18" s="1">
        <f t="shared" si="0"/>
        <v>0.8981728873</v>
      </c>
      <c r="L18" s="1">
        <f t="shared" si="0"/>
        <v>0.95080545820000006</v>
      </c>
      <c r="M18" s="1">
        <f t="shared" si="0"/>
        <v>0.98211937789999992</v>
      </c>
      <c r="N18" s="1">
        <f t="shared" si="0"/>
        <v>0.99275120100000003</v>
      </c>
      <c r="O18" s="1">
        <f t="shared" si="0"/>
        <v>0.99772904300000009</v>
      </c>
      <c r="P18" s="1">
        <f t="shared" si="0"/>
        <v>0.99838210299999997</v>
      </c>
      <c r="Q18" s="1">
        <f t="shared" si="0"/>
        <v>0.99858334699999995</v>
      </c>
      <c r="R18" s="1">
        <f t="shared" si="0"/>
        <v>0.99939623799999999</v>
      </c>
      <c r="S18" s="1">
        <f t="shared" si="0"/>
        <v>0.99950550999999999</v>
      </c>
      <c r="T18" s="1">
        <f t="shared" si="0"/>
        <v>0.99987317580000001</v>
      </c>
      <c r="U18" s="1">
        <f t="shared" si="0"/>
        <v>0.99986951999999996</v>
      </c>
      <c r="V18" s="1">
        <f t="shared" si="0"/>
        <v>1.0000000469999999</v>
      </c>
      <c r="W18" s="1">
        <f t="shared" si="0"/>
        <v>1</v>
      </c>
      <c r="X18" s="1">
        <f t="shared" si="0"/>
        <v>0.9999999517</v>
      </c>
      <c r="Y18" s="1">
        <f t="shared" si="0"/>
        <v>0.99999996000000002</v>
      </c>
      <c r="Z18" s="1">
        <f t="shared" si="0"/>
        <v>0.99999998000000001</v>
      </c>
      <c r="AA18" s="1">
        <f t="shared" si="0"/>
        <v>0.99999996000000002</v>
      </c>
      <c r="AB18" s="1">
        <f t="shared" si="0"/>
        <v>1.000000021</v>
      </c>
      <c r="AC18" s="1">
        <f t="shared" si="0"/>
        <v>0.99999997699999998</v>
      </c>
      <c r="AD18" s="1">
        <f t="shared" si="0"/>
        <v>1.000000032</v>
      </c>
      <c r="AE18" s="1">
        <f t="shared" si="0"/>
        <v>1.000000029</v>
      </c>
    </row>
    <row r="19" spans="1:31">
      <c r="A19" s="3" t="s">
        <v>17</v>
      </c>
      <c r="B19" s="1">
        <f>SUM(B12:B13)</f>
        <v>4.0908157999999997E-3</v>
      </c>
      <c r="C19" s="1">
        <f t="shared" ref="C19:AE19" si="1">SUM(C12:C13)</f>
        <v>3.8700478999999996E-3</v>
      </c>
      <c r="D19" s="1">
        <f t="shared" si="1"/>
        <v>4.1734531000000002E-3</v>
      </c>
      <c r="E19" s="1">
        <f t="shared" si="1"/>
        <v>7.144315E-3</v>
      </c>
      <c r="F19" s="1">
        <f t="shared" si="1"/>
        <v>2.2648079999999998E-2</v>
      </c>
      <c r="G19" s="1">
        <f t="shared" si="1"/>
        <v>5.5647323999999998E-2</v>
      </c>
      <c r="H19" s="1">
        <f t="shared" si="1"/>
        <v>8.6839098000000003E-2</v>
      </c>
      <c r="I19" s="1">
        <f t="shared" si="1"/>
        <v>6.5326628999999997E-2</v>
      </c>
      <c r="J19" s="1">
        <f t="shared" si="1"/>
        <v>5.6394554999999999E-2</v>
      </c>
      <c r="K19" s="1">
        <f t="shared" si="1"/>
        <v>3.8465643199999996E-2</v>
      </c>
      <c r="L19" s="1">
        <f t="shared" si="1"/>
        <v>2.47594384E-2</v>
      </c>
      <c r="M19" s="1">
        <f t="shared" si="1"/>
        <v>2.0623083400000002E-2</v>
      </c>
      <c r="N19" s="1">
        <f t="shared" si="1"/>
        <v>6.6912010000000008E-3</v>
      </c>
      <c r="O19" s="1">
        <f t="shared" si="1"/>
        <v>3.0657430000000001E-3</v>
      </c>
      <c r="P19" s="1">
        <f t="shared" si="1"/>
        <v>2.0802030000000001E-3</v>
      </c>
      <c r="Q19" s="1">
        <f t="shared" si="1"/>
        <v>1.770747E-3</v>
      </c>
      <c r="R19" s="1">
        <f t="shared" si="1"/>
        <v>1.2074379999999999E-3</v>
      </c>
      <c r="S19" s="1">
        <f t="shared" si="1"/>
        <v>0</v>
      </c>
      <c r="T19" s="1">
        <f t="shared" si="1"/>
        <v>3.8056579999999997E-4</v>
      </c>
      <c r="U19" s="1">
        <f t="shared" si="1"/>
        <v>0</v>
      </c>
      <c r="V19" s="1">
        <f t="shared" si="1"/>
        <v>4.03497E-4</v>
      </c>
      <c r="W19" s="1">
        <f t="shared" si="1"/>
        <v>0</v>
      </c>
      <c r="X19" s="1">
        <f t="shared" si="1"/>
        <v>1.4255170000000001E-4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2">C26*1000/60</f>
        <v>300</v>
      </c>
      <c r="D27" s="7">
        <f t="shared" si="2"/>
        <v>300</v>
      </c>
      <c r="E27" s="7">
        <f t="shared" si="2"/>
        <v>300</v>
      </c>
      <c r="F27" s="7">
        <f t="shared" si="2"/>
        <v>300</v>
      </c>
      <c r="G27" s="7">
        <f t="shared" si="2"/>
        <v>300</v>
      </c>
      <c r="H27" s="7">
        <f t="shared" si="2"/>
        <v>300</v>
      </c>
      <c r="I27" s="7">
        <f t="shared" si="2"/>
        <v>300</v>
      </c>
      <c r="J27" s="7">
        <f t="shared" si="2"/>
        <v>300</v>
      </c>
      <c r="K27" s="7">
        <f t="shared" si="2"/>
        <v>300</v>
      </c>
      <c r="L27" s="7">
        <f t="shared" si="2"/>
        <v>300</v>
      </c>
      <c r="M27" s="7">
        <f t="shared" si="2"/>
        <v>300</v>
      </c>
      <c r="N27" s="7">
        <f t="shared" si="2"/>
        <v>300</v>
      </c>
      <c r="O27" s="7">
        <f t="shared" si="2"/>
        <v>300</v>
      </c>
      <c r="P27" s="7">
        <f t="shared" si="2"/>
        <v>300</v>
      </c>
      <c r="Q27" s="7">
        <f t="shared" si="2"/>
        <v>300</v>
      </c>
      <c r="R27" s="7">
        <f t="shared" si="2"/>
        <v>300</v>
      </c>
      <c r="S27" s="7">
        <f t="shared" si="2"/>
        <v>300</v>
      </c>
      <c r="T27" s="7">
        <f t="shared" si="2"/>
        <v>300</v>
      </c>
      <c r="U27" s="7">
        <f t="shared" si="2"/>
        <v>300</v>
      </c>
      <c r="V27" s="7">
        <f t="shared" si="2"/>
        <v>300</v>
      </c>
      <c r="W27" s="7">
        <f t="shared" si="2"/>
        <v>300</v>
      </c>
      <c r="X27" s="7">
        <f t="shared" si="2"/>
        <v>300</v>
      </c>
      <c r="Y27" s="7">
        <f t="shared" si="2"/>
        <v>300</v>
      </c>
      <c r="Z27" s="7">
        <f t="shared" si="2"/>
        <v>300</v>
      </c>
      <c r="AA27" s="7">
        <f t="shared" si="2"/>
        <v>300</v>
      </c>
      <c r="AB27" s="7">
        <f t="shared" si="2"/>
        <v>300</v>
      </c>
      <c r="AC27" s="7">
        <f t="shared" si="2"/>
        <v>300</v>
      </c>
      <c r="AD27" s="7">
        <f t="shared" si="2"/>
        <v>300</v>
      </c>
      <c r="AE27" s="7">
        <f t="shared" si="2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3">$C40*C25^2*C27</f>
        <v>1200000</v>
      </c>
      <c r="D28" s="7">
        <f t="shared" si="3"/>
        <v>2700000</v>
      </c>
      <c r="E28" s="7">
        <f t="shared" si="3"/>
        <v>4800000</v>
      </c>
      <c r="F28" s="7">
        <f t="shared" si="3"/>
        <v>7500000</v>
      </c>
      <c r="G28" s="7">
        <f t="shared" si="3"/>
        <v>10800000</v>
      </c>
      <c r="H28" s="7">
        <f t="shared" si="3"/>
        <v>14700000</v>
      </c>
      <c r="I28" s="7">
        <f t="shared" si="3"/>
        <v>19200000</v>
      </c>
      <c r="J28" s="7">
        <f t="shared" si="3"/>
        <v>24300000</v>
      </c>
      <c r="K28" s="7">
        <f t="shared" si="3"/>
        <v>30000000</v>
      </c>
      <c r="L28" s="7">
        <f>$C40*L25^2*L27</f>
        <v>36300000</v>
      </c>
      <c r="M28" s="7">
        <f t="shared" ref="M28:AE28" si="4">$C40*M25^2*M27</f>
        <v>43200000</v>
      </c>
      <c r="N28" s="7">
        <f t="shared" si="4"/>
        <v>50700000</v>
      </c>
      <c r="O28" s="7">
        <f t="shared" si="4"/>
        <v>58800000</v>
      </c>
      <c r="P28" s="7">
        <f t="shared" si="4"/>
        <v>67500000</v>
      </c>
      <c r="Q28" s="7">
        <f t="shared" si="4"/>
        <v>76800000</v>
      </c>
      <c r="R28" s="7">
        <f t="shared" si="4"/>
        <v>86700000</v>
      </c>
      <c r="S28" s="7">
        <f t="shared" si="4"/>
        <v>97200000</v>
      </c>
      <c r="T28" s="7">
        <f t="shared" si="4"/>
        <v>108300000</v>
      </c>
      <c r="U28" s="7">
        <f t="shared" si="4"/>
        <v>120000000</v>
      </c>
      <c r="V28" s="7">
        <f t="shared" si="4"/>
        <v>132300000</v>
      </c>
      <c r="W28" s="7">
        <f t="shared" si="4"/>
        <v>145200000</v>
      </c>
      <c r="X28" s="7">
        <f t="shared" si="4"/>
        <v>158700000</v>
      </c>
      <c r="Y28" s="7">
        <f t="shared" si="4"/>
        <v>172800000</v>
      </c>
      <c r="Z28" s="7">
        <f t="shared" si="4"/>
        <v>187500000</v>
      </c>
      <c r="AA28" s="7">
        <f t="shared" si="4"/>
        <v>202800000</v>
      </c>
      <c r="AB28" s="7">
        <f t="shared" si="4"/>
        <v>218700000</v>
      </c>
      <c r="AC28" s="7">
        <f t="shared" si="4"/>
        <v>235200000</v>
      </c>
      <c r="AD28" s="7">
        <f t="shared" si="4"/>
        <v>252300000</v>
      </c>
      <c r="AE28" s="7">
        <f t="shared" si="4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5">$C41*C25^2*C26</f>
        <v>72</v>
      </c>
      <c r="D29" s="7">
        <f t="shared" si="5"/>
        <v>162</v>
      </c>
      <c r="E29" s="7">
        <f t="shared" si="5"/>
        <v>288</v>
      </c>
      <c r="F29" s="7">
        <f t="shared" si="5"/>
        <v>450</v>
      </c>
      <c r="G29" s="7">
        <f t="shared" si="5"/>
        <v>648</v>
      </c>
      <c r="H29" s="7">
        <f t="shared" si="5"/>
        <v>882</v>
      </c>
      <c r="I29" s="7">
        <f t="shared" si="5"/>
        <v>1152</v>
      </c>
      <c r="J29" s="7">
        <f t="shared" si="5"/>
        <v>1458</v>
      </c>
      <c r="K29" s="7">
        <f t="shared" si="5"/>
        <v>1800</v>
      </c>
      <c r="L29" s="7">
        <f t="shared" si="5"/>
        <v>2178</v>
      </c>
      <c r="M29" s="7">
        <f t="shared" si="5"/>
        <v>2592</v>
      </c>
      <c r="N29" s="7">
        <f t="shared" si="5"/>
        <v>3042</v>
      </c>
      <c r="O29" s="7">
        <f t="shared" si="5"/>
        <v>3528</v>
      </c>
      <c r="P29" s="7">
        <f t="shared" si="5"/>
        <v>4050</v>
      </c>
      <c r="Q29" s="7">
        <f t="shared" si="5"/>
        <v>4608</v>
      </c>
      <c r="R29" s="7">
        <f t="shared" si="5"/>
        <v>5202</v>
      </c>
      <c r="S29" s="7">
        <f t="shared" si="5"/>
        <v>5832</v>
      </c>
      <c r="T29" s="7">
        <f t="shared" si="5"/>
        <v>6498</v>
      </c>
      <c r="U29" s="7">
        <f t="shared" si="5"/>
        <v>7200</v>
      </c>
      <c r="V29" s="7">
        <f t="shared" si="5"/>
        <v>7938</v>
      </c>
      <c r="W29" s="7">
        <f t="shared" si="5"/>
        <v>8712</v>
      </c>
      <c r="X29" s="7">
        <f t="shared" si="5"/>
        <v>9522</v>
      </c>
      <c r="Y29" s="7">
        <f t="shared" si="5"/>
        <v>10368</v>
      </c>
      <c r="Z29" s="7">
        <f t="shared" si="5"/>
        <v>11250</v>
      </c>
      <c r="AA29" s="7">
        <f t="shared" si="5"/>
        <v>12168</v>
      </c>
      <c r="AB29" s="7">
        <f t="shared" si="5"/>
        <v>13122</v>
      </c>
      <c r="AC29" s="7">
        <f t="shared" si="5"/>
        <v>14112</v>
      </c>
      <c r="AD29" s="7">
        <f t="shared" si="5"/>
        <v>15138</v>
      </c>
      <c r="AE29" s="7">
        <f t="shared" si="5"/>
        <v>16200</v>
      </c>
    </row>
    <row r="30" spans="1:31">
      <c r="A30" s="7" t="s">
        <v>10</v>
      </c>
      <c r="B30" s="3">
        <f t="shared" ref="B30:AE30" si="6">$C40*B25^2*ABS($C57)</f>
        <v>39946.642609349998</v>
      </c>
      <c r="C30" s="3">
        <f t="shared" si="6"/>
        <v>159786.57043739999</v>
      </c>
      <c r="D30" s="3">
        <f t="shared" si="6"/>
        <v>359519.78348415002</v>
      </c>
      <c r="E30" s="3">
        <f t="shared" si="6"/>
        <v>639146.28174959996</v>
      </c>
      <c r="F30" s="3">
        <f t="shared" si="6"/>
        <v>998666.06523375004</v>
      </c>
      <c r="G30" s="3">
        <f t="shared" si="6"/>
        <v>1438079.1339366001</v>
      </c>
      <c r="H30" s="3">
        <f t="shared" si="6"/>
        <v>1957385.4878581499</v>
      </c>
      <c r="I30" s="3">
        <f t="shared" si="6"/>
        <v>2556585.1269983998</v>
      </c>
      <c r="J30" s="3">
        <f t="shared" si="6"/>
        <v>3235678.0513573498</v>
      </c>
      <c r="K30" s="3">
        <f t="shared" si="6"/>
        <v>3994664.2609350001</v>
      </c>
      <c r="L30" s="3">
        <f t="shared" si="6"/>
        <v>4833543.7557313498</v>
      </c>
      <c r="M30" s="3">
        <f t="shared" si="6"/>
        <v>5752316.5357464002</v>
      </c>
      <c r="N30" s="3">
        <f t="shared" si="6"/>
        <v>6750982.6009801505</v>
      </c>
      <c r="O30" s="3">
        <f t="shared" si="6"/>
        <v>7829541.9514325997</v>
      </c>
      <c r="P30" s="3">
        <f t="shared" si="6"/>
        <v>8987994.5871037506</v>
      </c>
      <c r="Q30" s="3">
        <f t="shared" si="6"/>
        <v>10226340.507993599</v>
      </c>
      <c r="R30" s="3">
        <f t="shared" si="6"/>
        <v>11544579.714102151</v>
      </c>
      <c r="S30" s="3">
        <f t="shared" si="6"/>
        <v>12942712.205429399</v>
      </c>
      <c r="T30" s="3">
        <f t="shared" si="6"/>
        <v>14420737.981975351</v>
      </c>
      <c r="U30" s="3">
        <f t="shared" si="6"/>
        <v>15978657.043740001</v>
      </c>
      <c r="V30" s="3">
        <f t="shared" si="6"/>
        <v>17616469.390723351</v>
      </c>
      <c r="W30" s="3">
        <f t="shared" si="6"/>
        <v>19334175.022925399</v>
      </c>
      <c r="X30" s="3">
        <f t="shared" si="6"/>
        <v>21131773.940346152</v>
      </c>
      <c r="Y30" s="3">
        <f t="shared" si="6"/>
        <v>23009266.142985601</v>
      </c>
      <c r="Z30" s="3">
        <f t="shared" si="6"/>
        <v>24966651.630843751</v>
      </c>
      <c r="AA30" s="3">
        <f t="shared" si="6"/>
        <v>27003930.403920602</v>
      </c>
      <c r="AB30" s="3">
        <f t="shared" si="6"/>
        <v>29121102.46221615</v>
      </c>
      <c r="AC30" s="3">
        <f t="shared" si="6"/>
        <v>31318167.805730399</v>
      </c>
      <c r="AD30" s="3">
        <f t="shared" si="6"/>
        <v>33595126.434463352</v>
      </c>
      <c r="AE30" s="3">
        <f t="shared" si="6"/>
        <v>35951978.348415002</v>
      </c>
    </row>
    <row r="31" spans="1:31">
      <c r="A31" s="7" t="s">
        <v>10</v>
      </c>
      <c r="B31" s="3">
        <f>$C40*B25^2*ABS($C59)</f>
        <v>38261.975609350004</v>
      </c>
      <c r="C31" s="3">
        <f t="shared" ref="C31:AE31" si="7">$C40*C25^2*ABS($C59)</f>
        <v>153047.90243740001</v>
      </c>
      <c r="D31" s="3">
        <f t="shared" si="7"/>
        <v>344357.78048415005</v>
      </c>
      <c r="E31" s="3">
        <f t="shared" si="7"/>
        <v>612191.60974960006</v>
      </c>
      <c r="F31" s="3">
        <f t="shared" si="7"/>
        <v>956549.39023375011</v>
      </c>
      <c r="G31" s="3">
        <f t="shared" si="7"/>
        <v>1377431.1219366002</v>
      </c>
      <c r="H31" s="3">
        <f t="shared" si="7"/>
        <v>1874836.8048581502</v>
      </c>
      <c r="I31" s="3">
        <f t="shared" si="7"/>
        <v>2448766.4389984002</v>
      </c>
      <c r="J31" s="3">
        <f t="shared" si="7"/>
        <v>3099220.0243573501</v>
      </c>
      <c r="K31" s="3">
        <f t="shared" si="7"/>
        <v>3826197.5609350004</v>
      </c>
      <c r="L31" s="3">
        <f t="shared" si="7"/>
        <v>4629699.0487313503</v>
      </c>
      <c r="M31" s="3">
        <f t="shared" si="7"/>
        <v>5509724.4877464008</v>
      </c>
      <c r="N31" s="3">
        <f t="shared" si="7"/>
        <v>6466273.8779801503</v>
      </c>
      <c r="O31" s="3">
        <f t="shared" si="7"/>
        <v>7499347.2194326008</v>
      </c>
      <c r="P31" s="3">
        <f t="shared" si="7"/>
        <v>8608944.5121037513</v>
      </c>
      <c r="Q31" s="3">
        <f t="shared" si="7"/>
        <v>9795065.7559936009</v>
      </c>
      <c r="R31" s="3">
        <f t="shared" si="7"/>
        <v>11057710.951102151</v>
      </c>
      <c r="S31" s="3">
        <f t="shared" si="7"/>
        <v>12396880.0974294</v>
      </c>
      <c r="T31" s="3">
        <f t="shared" si="7"/>
        <v>13812573.194975352</v>
      </c>
      <c r="U31" s="3">
        <f t="shared" si="7"/>
        <v>15304790.243740002</v>
      </c>
      <c r="V31" s="3">
        <f t="shared" si="7"/>
        <v>16873531.243723352</v>
      </c>
      <c r="W31" s="3">
        <f t="shared" si="7"/>
        <v>18518796.194925401</v>
      </c>
      <c r="X31" s="3">
        <f t="shared" si="7"/>
        <v>20240585.097346153</v>
      </c>
      <c r="Y31" s="3">
        <f t="shared" si="7"/>
        <v>22038897.950985603</v>
      </c>
      <c r="Z31" s="3">
        <f t="shared" si="7"/>
        <v>23913734.755843751</v>
      </c>
      <c r="AA31" s="3">
        <f t="shared" si="7"/>
        <v>25865095.511920601</v>
      </c>
      <c r="AB31" s="3">
        <f t="shared" si="7"/>
        <v>27892980.219216153</v>
      </c>
      <c r="AC31" s="3">
        <f t="shared" si="7"/>
        <v>29997388.877730403</v>
      </c>
      <c r="AD31" s="3">
        <f t="shared" si="7"/>
        <v>32178321.487463351</v>
      </c>
      <c r="AE31" s="3">
        <f t="shared" si="7"/>
        <v>34435778.048415005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7.2708526122149629E-4</v>
      </c>
      <c r="C33" s="4">
        <f t="shared" ref="C33:AE33" si="9">($C$40*$B$39*C32^2)*C46/(18*$C$42*$C$54)</f>
        <v>2.6982847916697406E-3</v>
      </c>
      <c r="D33" s="4">
        <f t="shared" si="9"/>
        <v>5.9135985913447353E-3</v>
      </c>
      <c r="E33" s="4">
        <f t="shared" si="9"/>
        <v>1.0373026660246476E-2</v>
      </c>
      <c r="F33" s="4">
        <f t="shared" si="9"/>
        <v>1.6076568998374965E-2</v>
      </c>
      <c r="G33" s="4">
        <f t="shared" si="9"/>
        <v>2.3024225605730208E-2</v>
      </c>
      <c r="H33" s="4">
        <f t="shared" si="9"/>
        <v>3.1215996482312186E-2</v>
      </c>
      <c r="I33" s="4">
        <f t="shared" si="9"/>
        <v>4.0651881628120917E-2</v>
      </c>
      <c r="J33" s="4">
        <f t="shared" si="9"/>
        <v>5.1331881043156405E-2</v>
      </c>
      <c r="K33" s="4">
        <f t="shared" si="9"/>
        <v>6.3255994727418649E-2</v>
      </c>
      <c r="L33" s="4">
        <f t="shared" si="9"/>
        <v>7.6424222680907622E-2</v>
      </c>
      <c r="M33" s="4">
        <f t="shared" si="9"/>
        <v>9.0836564903623365E-2</v>
      </c>
      <c r="N33" s="4">
        <f t="shared" si="9"/>
        <v>0.10649302139556581</v>
      </c>
      <c r="O33" s="4">
        <f t="shared" si="9"/>
        <v>0.12339359215673504</v>
      </c>
      <c r="P33" s="4">
        <f t="shared" si="9"/>
        <v>0.141538277187131</v>
      </c>
      <c r="Q33" s="4">
        <f t="shared" si="9"/>
        <v>0.16092707648675372</v>
      </c>
      <c r="R33" s="4">
        <f t="shared" si="9"/>
        <v>0.18155999005560319</v>
      </c>
      <c r="S33" s="4">
        <f t="shared" si="9"/>
        <v>0.20343701789367941</v>
      </c>
      <c r="T33" s="4">
        <f t="shared" si="9"/>
        <v>0.22655816000098239</v>
      </c>
      <c r="U33" s="4">
        <f t="shared" si="9"/>
        <v>0.25092341637751214</v>
      </c>
      <c r="V33" s="4">
        <f t="shared" si="9"/>
        <v>0.27653278702326856</v>
      </c>
      <c r="W33" s="4">
        <f t="shared" si="9"/>
        <v>0.30338627193825179</v>
      </c>
      <c r="X33" s="4">
        <f t="shared" si="9"/>
        <v>0.33148387112246175</v>
      </c>
      <c r="Y33" s="4">
        <f t="shared" si="9"/>
        <v>0.36082558457589847</v>
      </c>
      <c r="Z33" s="4">
        <f t="shared" si="9"/>
        <v>0.39141141229856191</v>
      </c>
      <c r="AA33" s="4">
        <f t="shared" si="9"/>
        <v>0.42324135429045207</v>
      </c>
      <c r="AB33" s="4">
        <f t="shared" si="9"/>
        <v>0.4563154105515691</v>
      </c>
      <c r="AC33" s="4">
        <f t="shared" si="9"/>
        <v>0.49063358108191274</v>
      </c>
      <c r="AD33" s="4">
        <f t="shared" si="9"/>
        <v>0.52619586588148326</v>
      </c>
      <c r="AE33" s="4">
        <f t="shared" si="9"/>
        <v>0.56300226495028027</v>
      </c>
    </row>
    <row r="34" spans="1:31" ht="18">
      <c r="A34" s="3" t="s">
        <v>33</v>
      </c>
      <c r="B34" s="4">
        <f>(2*$C40*(B32)^2*B36*B46)/(9*$C42*$C44*($B35)^3)</f>
        <v>7.2671496060462801E-4</v>
      </c>
      <c r="C34" s="4">
        <f t="shared" ref="C34:AE34" si="10">(2*$C40*(C32)^2*C36*C46)/(9*$C42*$C44*($B35)^3)</f>
        <v>2.6969105697233855E-3</v>
      </c>
      <c r="D34" s="4">
        <f t="shared" si="10"/>
        <v>5.9105868273562753E-3</v>
      </c>
      <c r="E34" s="4">
        <f t="shared" si="10"/>
        <v>1.0367743733503293E-2</v>
      </c>
      <c r="F34" s="4">
        <f t="shared" si="10"/>
        <v>1.6068381288164447E-2</v>
      </c>
      <c r="G34" s="4">
        <f t="shared" si="10"/>
        <v>2.3012499491339725E-2</v>
      </c>
      <c r="H34" s="4">
        <f t="shared" si="10"/>
        <v>3.1200098343029121E-2</v>
      </c>
      <c r="I34" s="4">
        <f t="shared" si="10"/>
        <v>4.0631177843232662E-2</v>
      </c>
      <c r="J34" s="4">
        <f t="shared" si="10"/>
        <v>5.1305737991950331E-2</v>
      </c>
      <c r="K34" s="4">
        <f t="shared" si="10"/>
        <v>6.3223778789182131E-2</v>
      </c>
      <c r="L34" s="4">
        <f t="shared" si="10"/>
        <v>7.6385300234928066E-2</v>
      </c>
      <c r="M34" s="4">
        <f t="shared" si="10"/>
        <v>9.0790302329188138E-2</v>
      </c>
      <c r="N34" s="4">
        <f t="shared" si="10"/>
        <v>0.10643878507196229</v>
      </c>
      <c r="O34" s="4">
        <f t="shared" si="10"/>
        <v>0.12333074846325062</v>
      </c>
      <c r="P34" s="4">
        <f t="shared" si="10"/>
        <v>0.14146619250305303</v>
      </c>
      <c r="Q34" s="4">
        <f t="shared" si="10"/>
        <v>0.16084511719136965</v>
      </c>
      <c r="R34" s="4">
        <f t="shared" si="10"/>
        <v>0.18146752252820034</v>
      </c>
      <c r="S34" s="4">
        <f t="shared" si="10"/>
        <v>0.2033334085135452</v>
      </c>
      <c r="T34" s="4">
        <f t="shared" si="10"/>
        <v>0.22644277514740421</v>
      </c>
      <c r="U34" s="4">
        <f t="shared" si="10"/>
        <v>0.25079562242977732</v>
      </c>
      <c r="V34" s="4">
        <f t="shared" si="10"/>
        <v>0.27639195036066455</v>
      </c>
      <c r="W34" s="4">
        <f t="shared" si="10"/>
        <v>0.30323175894006582</v>
      </c>
      <c r="X34" s="4">
        <f t="shared" si="10"/>
        <v>0.33131504816798135</v>
      </c>
      <c r="Y34" s="4">
        <f t="shared" si="10"/>
        <v>0.36064181804441098</v>
      </c>
      <c r="Z34" s="4">
        <f t="shared" si="10"/>
        <v>0.39121206856935475</v>
      </c>
      <c r="AA34" s="4">
        <f t="shared" si="10"/>
        <v>0.42302579974281257</v>
      </c>
      <c r="AB34" s="4">
        <f t="shared" si="10"/>
        <v>0.45608301156478459</v>
      </c>
      <c r="AC34" s="4">
        <f t="shared" si="10"/>
        <v>0.49038370403527076</v>
      </c>
      <c r="AD34" s="4">
        <f t="shared" si="10"/>
        <v>0.52592787715427092</v>
      </c>
      <c r="AE34" s="4">
        <f t="shared" si="10"/>
        <v>0.56271553092178539</v>
      </c>
    </row>
    <row r="35" spans="1:31">
      <c r="A35" s="7" t="s">
        <v>102</v>
      </c>
      <c r="B35" s="6">
        <f>C54</f>
        <v>1.2320508977503943E-2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1">C27/1000000</f>
        <v>2.9999999999999997E-4</v>
      </c>
      <c r="D36" s="4">
        <f t="shared" si="11"/>
        <v>2.9999999999999997E-4</v>
      </c>
      <c r="E36" s="4">
        <f t="shared" si="11"/>
        <v>2.9999999999999997E-4</v>
      </c>
      <c r="F36" s="4">
        <f t="shared" si="11"/>
        <v>2.9999999999999997E-4</v>
      </c>
      <c r="G36" s="4">
        <f t="shared" si="11"/>
        <v>2.9999999999999997E-4</v>
      </c>
      <c r="H36" s="4">
        <f t="shared" si="11"/>
        <v>2.9999999999999997E-4</v>
      </c>
      <c r="I36" s="4">
        <f t="shared" si="11"/>
        <v>2.9999999999999997E-4</v>
      </c>
      <c r="J36" s="4">
        <f t="shared" si="11"/>
        <v>2.9999999999999997E-4</v>
      </c>
      <c r="K36" s="4">
        <f t="shared" si="11"/>
        <v>2.9999999999999997E-4</v>
      </c>
      <c r="L36" s="4">
        <f t="shared" si="11"/>
        <v>2.9999999999999997E-4</v>
      </c>
      <c r="M36" s="4">
        <f t="shared" si="11"/>
        <v>2.9999999999999997E-4</v>
      </c>
      <c r="N36" s="4">
        <f t="shared" si="11"/>
        <v>2.9999999999999997E-4</v>
      </c>
      <c r="O36" s="4">
        <f t="shared" si="11"/>
        <v>2.9999999999999997E-4</v>
      </c>
      <c r="P36" s="4">
        <f t="shared" si="11"/>
        <v>2.9999999999999997E-4</v>
      </c>
      <c r="Q36" s="4">
        <f t="shared" si="11"/>
        <v>2.9999999999999997E-4</v>
      </c>
      <c r="R36" s="4">
        <f t="shared" si="11"/>
        <v>2.9999999999999997E-4</v>
      </c>
      <c r="S36" s="4">
        <f t="shared" si="11"/>
        <v>2.9999999999999997E-4</v>
      </c>
      <c r="T36" s="4">
        <f t="shared" si="11"/>
        <v>2.9999999999999997E-4</v>
      </c>
      <c r="U36" s="4">
        <f t="shared" si="11"/>
        <v>2.9999999999999997E-4</v>
      </c>
      <c r="V36" s="4">
        <f t="shared" si="11"/>
        <v>2.9999999999999997E-4</v>
      </c>
      <c r="W36" s="4">
        <f t="shared" si="11"/>
        <v>2.9999999999999997E-4</v>
      </c>
      <c r="X36" s="4">
        <f t="shared" si="11"/>
        <v>2.9999999999999997E-4</v>
      </c>
      <c r="Y36" s="4">
        <f t="shared" si="11"/>
        <v>2.9999999999999997E-4</v>
      </c>
      <c r="Z36" s="4">
        <f t="shared" si="11"/>
        <v>2.9999999999999997E-4</v>
      </c>
      <c r="AA36" s="4">
        <f t="shared" si="11"/>
        <v>2.9999999999999997E-4</v>
      </c>
      <c r="AB36" s="4">
        <f t="shared" si="11"/>
        <v>2.9999999999999997E-4</v>
      </c>
      <c r="AC36" s="4">
        <f t="shared" si="11"/>
        <v>2.9999999999999997E-4</v>
      </c>
      <c r="AD36" s="4">
        <f t="shared" si="11"/>
        <v>2.9999999999999997E-4</v>
      </c>
      <c r="AE36" s="4">
        <f t="shared" si="11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2">C26/60</f>
        <v>0.3</v>
      </c>
      <c r="D37" s="4">
        <f t="shared" si="12"/>
        <v>0.3</v>
      </c>
      <c r="E37" s="4">
        <f t="shared" si="12"/>
        <v>0.3</v>
      </c>
      <c r="F37" s="4">
        <f t="shared" si="12"/>
        <v>0.3</v>
      </c>
      <c r="G37" s="4">
        <f t="shared" si="12"/>
        <v>0.3</v>
      </c>
      <c r="H37" s="4">
        <f t="shared" si="12"/>
        <v>0.3</v>
      </c>
      <c r="I37" s="4">
        <f t="shared" si="12"/>
        <v>0.3</v>
      </c>
      <c r="J37" s="4">
        <f t="shared" si="12"/>
        <v>0.3</v>
      </c>
      <c r="K37" s="4">
        <f t="shared" si="12"/>
        <v>0.3</v>
      </c>
      <c r="L37" s="4">
        <f t="shared" si="12"/>
        <v>0.3</v>
      </c>
      <c r="M37" s="4">
        <f t="shared" si="12"/>
        <v>0.3</v>
      </c>
      <c r="N37" s="4">
        <f t="shared" si="12"/>
        <v>0.3</v>
      </c>
      <c r="O37" s="4">
        <f t="shared" si="12"/>
        <v>0.3</v>
      </c>
      <c r="P37" s="4">
        <f t="shared" si="12"/>
        <v>0.3</v>
      </c>
      <c r="Q37" s="4">
        <f t="shared" si="12"/>
        <v>0.3</v>
      </c>
      <c r="R37" s="4">
        <f t="shared" si="12"/>
        <v>0.3</v>
      </c>
      <c r="S37" s="4">
        <f t="shared" si="12"/>
        <v>0.3</v>
      </c>
      <c r="T37" s="4">
        <f t="shared" si="12"/>
        <v>0.3</v>
      </c>
      <c r="U37" s="4">
        <f t="shared" si="12"/>
        <v>0.3</v>
      </c>
      <c r="V37" s="4">
        <f t="shared" si="12"/>
        <v>0.3</v>
      </c>
      <c r="W37" s="4">
        <f t="shared" si="12"/>
        <v>0.3</v>
      </c>
      <c r="X37" s="4">
        <f t="shared" si="12"/>
        <v>0.3</v>
      </c>
      <c r="Y37" s="4">
        <f t="shared" si="12"/>
        <v>0.3</v>
      </c>
      <c r="Z37" s="4">
        <f t="shared" si="12"/>
        <v>0.3</v>
      </c>
      <c r="AA37" s="4">
        <f t="shared" si="12"/>
        <v>0.3</v>
      </c>
      <c r="AB37" s="4">
        <f t="shared" si="12"/>
        <v>0.3</v>
      </c>
      <c r="AC37" s="4">
        <f t="shared" si="12"/>
        <v>0.3</v>
      </c>
      <c r="AD37" s="4">
        <f t="shared" si="12"/>
        <v>0.3</v>
      </c>
      <c r="AE37" s="4">
        <f t="shared" si="12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2.5176438780357842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197.86179000000001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19786.179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6.0943948999999998E-5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60943.949000000001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60.943948999999996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12.320508977503943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1.2320508977503943E-2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39.946621999999998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 s="6">
        <v>-2.0609349999999999E-5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-39.94664260935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38.261955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-38.261975609350003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209</v>
      </c>
      <c r="B61" s="4"/>
      <c r="C61" s="4">
        <v>322.154358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208</v>
      </c>
      <c r="B62" s="4"/>
      <c r="C62" s="4">
        <v>308.72543300000001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207</v>
      </c>
      <c r="B63" s="4"/>
      <c r="C63" s="4">
        <v>289.18023699999998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155</v>
      </c>
      <c r="B64" s="4"/>
      <c r="C64" s="4">
        <v>266.04440299999999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156</v>
      </c>
      <c r="B65" s="4"/>
      <c r="C65" s="4">
        <v>252.12303199999999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78</v>
      </c>
      <c r="B66" s="4"/>
      <c r="C66" s="4">
        <v>232.18472299999999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79</v>
      </c>
      <c r="B67" s="4"/>
      <c r="C67" s="4">
        <v>219.675781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80</v>
      </c>
      <c r="B68" s="4"/>
      <c r="C68" s="4">
        <v>165.74612400000001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81</v>
      </c>
      <c r="B69" s="4"/>
      <c r="C69" s="4">
        <v>142.901062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82</v>
      </c>
      <c r="B70" s="4"/>
      <c r="C70" s="4">
        <v>152.38769500000001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83</v>
      </c>
      <c r="B71" s="4"/>
      <c r="C71" s="4">
        <v>188.41037399999999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84</v>
      </c>
      <c r="B72" s="4"/>
      <c r="C72" s="4">
        <v>276.699005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85</v>
      </c>
      <c r="B73" s="4"/>
      <c r="C73" s="4">
        <v>332.95737100000002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86</v>
      </c>
      <c r="B74" s="4"/>
      <c r="C74" s="4">
        <v>397.69322899999997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87</v>
      </c>
      <c r="B75" s="4"/>
      <c r="C75" s="4">
        <v>425.59576399999997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88</v>
      </c>
      <c r="B76" s="4"/>
      <c r="C76" s="4">
        <v>430.55843399999998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89</v>
      </c>
      <c r="B77" s="4"/>
      <c r="C77" s="4">
        <v>358.70550200000002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90</v>
      </c>
      <c r="B78" s="4"/>
      <c r="C78" s="4">
        <v>290.49690800000002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91</v>
      </c>
      <c r="B79" s="4"/>
      <c r="C79" s="4">
        <v>224.64591100000001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158</v>
      </c>
      <c r="C80">
        <v>206.689189</v>
      </c>
    </row>
    <row r="81" spans="1:31">
      <c r="A81" s="2" t="s">
        <v>210</v>
      </c>
      <c r="C81">
        <v>181.742355</v>
      </c>
    </row>
    <row r="82" spans="1:31">
      <c r="A82" s="2" t="s">
        <v>100</v>
      </c>
      <c r="B82" s="4"/>
      <c r="C82" s="4">
        <f>AVERAGE(C61:C81)</f>
        <v>269.77699476190475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2" t="s">
        <v>254</v>
      </c>
      <c r="C83">
        <f>C82/1000000</f>
        <v>2.6977699476190474E-4</v>
      </c>
    </row>
    <row r="84" spans="1:31">
      <c r="A84" s="2" t="s">
        <v>97</v>
      </c>
      <c r="B84" s="4"/>
      <c r="C84" s="4">
        <f>MIN(C61:C81)</f>
        <v>142.901062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2" t="s">
        <v>255</v>
      </c>
      <c r="C85">
        <f>C84/1000000</f>
        <v>1.4290106199999999E-4</v>
      </c>
    </row>
    <row r="86" spans="1:31" ht="18">
      <c r="A86" s="2" t="s">
        <v>98</v>
      </c>
      <c r="B86" s="4"/>
      <c r="C86" s="4">
        <f>4*$C43*B36/($C44*$C42*$C88)</f>
        <v>1534.2337061518033</v>
      </c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2" t="s">
        <v>256</v>
      </c>
      <c r="B87" s="4"/>
      <c r="C87" s="4">
        <f>SQRT(C82)</f>
        <v>16.424889490097179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2" t="s">
        <v>257</v>
      </c>
      <c r="B88" s="4"/>
      <c r="C88" s="4">
        <f>C87/1000</f>
        <v>1.642488949009718E-2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8">
      <c r="A89" s="3" t="s">
        <v>33</v>
      </c>
      <c r="B89" s="4">
        <f t="shared" ref="B89:AE89" si="14">(2*$C40*(B32)^2*B36*B46)/(9*$C42*$C44*($C88)^3)</f>
        <v>3.0672041335250269E-4</v>
      </c>
      <c r="C89" s="4">
        <f t="shared" si="14"/>
        <v>1.1382695686243485E-3</v>
      </c>
      <c r="D89" s="4">
        <f t="shared" si="14"/>
        <v>2.4946474658155385E-3</v>
      </c>
      <c r="E89" s="4">
        <f t="shared" si="14"/>
        <v>4.3758541049260715E-3</v>
      </c>
      <c r="F89" s="4">
        <f t="shared" si="14"/>
        <v>6.7818894859559492E-3</v>
      </c>
      <c r="G89" s="4">
        <f t="shared" si="14"/>
        <v>9.7127536089051687E-3</v>
      </c>
      <c r="H89" s="4">
        <f t="shared" si="14"/>
        <v>1.3168446473773727E-2</v>
      </c>
      <c r="I89" s="4">
        <f t="shared" si="14"/>
        <v>1.7148968080561634E-2</v>
      </c>
      <c r="J89" s="4">
        <f t="shared" si="14"/>
        <v>2.1654318429268883E-2</v>
      </c>
      <c r="K89" s="4">
        <f t="shared" si="14"/>
        <v>2.6684497519895479E-2</v>
      </c>
      <c r="L89" s="4">
        <f t="shared" si="14"/>
        <v>3.2239505352441418E-2</v>
      </c>
      <c r="M89" s="4">
        <f t="shared" si="14"/>
        <v>3.8319341926906704E-2</v>
      </c>
      <c r="N89" s="4">
        <f t="shared" si="14"/>
        <v>4.4924007243291313E-2</v>
      </c>
      <c r="O89" s="4">
        <f t="shared" si="14"/>
        <v>5.2053501301595285E-2</v>
      </c>
      <c r="P89" s="4">
        <f t="shared" si="14"/>
        <v>5.9707824101818581E-2</v>
      </c>
      <c r="Q89" s="4">
        <f t="shared" si="14"/>
        <v>6.7886975643961248E-2</v>
      </c>
      <c r="R89" s="4">
        <f t="shared" si="14"/>
        <v>7.659095592802323E-2</v>
      </c>
      <c r="S89" s="4">
        <f t="shared" si="14"/>
        <v>8.5819764954004576E-2</v>
      </c>
      <c r="T89" s="4">
        <f t="shared" si="14"/>
        <v>9.5573402721905287E-2</v>
      </c>
      <c r="U89" s="4">
        <f t="shared" si="14"/>
        <v>0.10585186923172532</v>
      </c>
      <c r="V89" s="4">
        <f t="shared" si="14"/>
        <v>0.11665516448346468</v>
      </c>
      <c r="W89" s="4">
        <f t="shared" si="14"/>
        <v>0.12798328847712337</v>
      </c>
      <c r="X89" s="4">
        <f t="shared" si="14"/>
        <v>0.13983624121270144</v>
      </c>
      <c r="Y89" s="4">
        <f t="shared" si="14"/>
        <v>0.15221402269019885</v>
      </c>
      <c r="Z89" s="4">
        <f t="shared" si="14"/>
        <v>0.16511663290961559</v>
      </c>
      <c r="AA89" s="4">
        <f t="shared" si="14"/>
        <v>0.17854407187095164</v>
      </c>
      <c r="AB89" s="4">
        <f t="shared" si="14"/>
        <v>0.19249633957420709</v>
      </c>
      <c r="AC89" s="4">
        <f t="shared" si="14"/>
        <v>0.20697343601938187</v>
      </c>
      <c r="AD89" s="4">
        <f t="shared" si="14"/>
        <v>0.22197536120647596</v>
      </c>
      <c r="AE89" s="4">
        <f t="shared" si="14"/>
        <v>0.23750211513548941</v>
      </c>
    </row>
    <row r="90" spans="1:31">
      <c r="A90" s="2" t="s">
        <v>258</v>
      </c>
      <c r="C90">
        <f>SQRT(C84)</f>
        <v>11.954123221717266</v>
      </c>
    </row>
    <row r="91" spans="1:31">
      <c r="A91" s="2" t="s">
        <v>259</v>
      </c>
      <c r="C91">
        <f>C90/1000</f>
        <v>1.1954123221717267E-2</v>
      </c>
    </row>
    <row r="92" spans="1:31" ht="18">
      <c r="A92" s="3" t="s">
        <v>260</v>
      </c>
      <c r="B92" s="6">
        <f>(2*$C40*(B32)^2*B36*B46)/(9*$C42*$C44*($C91)^3)</f>
        <v>7.9560382966148337E-4</v>
      </c>
      <c r="C92" s="6">
        <f t="shared" ref="C92:AE92" si="15">(2*$C40*(C32)^2*C36*C46)/(9*$C42*$C44*($C91)^3)</f>
        <v>2.9525639264963745E-3</v>
      </c>
      <c r="D92" s="6">
        <f t="shared" si="15"/>
        <v>6.4708802905046759E-3</v>
      </c>
      <c r="E92" s="6">
        <f t="shared" si="15"/>
        <v>1.1350552921686383E-2</v>
      </c>
      <c r="F92" s="6">
        <f t="shared" si="15"/>
        <v>1.7591581820041505E-2</v>
      </c>
      <c r="G92" s="6">
        <f t="shared" si="15"/>
        <v>2.519396698557003E-2</v>
      </c>
      <c r="H92" s="6">
        <f t="shared" si="15"/>
        <v>3.4157708418271954E-2</v>
      </c>
      <c r="I92" s="6">
        <f t="shared" si="15"/>
        <v>4.4482806118147297E-2</v>
      </c>
      <c r="J92" s="6">
        <f t="shared" si="15"/>
        <v>5.6169260085196043E-2</v>
      </c>
      <c r="K92" s="6">
        <f t="shared" si="15"/>
        <v>6.9217070319418206E-2</v>
      </c>
      <c r="L92" s="6">
        <f t="shared" si="15"/>
        <v>8.3626236820813771E-2</v>
      </c>
      <c r="M92" s="6">
        <f t="shared" si="15"/>
        <v>9.9396759589382766E-2</v>
      </c>
      <c r="N92" s="6">
        <f t="shared" si="15"/>
        <v>0.11652863862512511</v>
      </c>
      <c r="O92" s="6">
        <f t="shared" si="15"/>
        <v>0.13502187392804091</v>
      </c>
      <c r="P92" s="6">
        <f t="shared" si="15"/>
        <v>0.15487646549813008</v>
      </c>
      <c r="Q92" s="6">
        <f t="shared" si="15"/>
        <v>0.17609241333539272</v>
      </c>
      <c r="R92" s="6">
        <f t="shared" si="15"/>
        <v>0.19866971743982872</v>
      </c>
      <c r="S92" s="6">
        <f t="shared" si="15"/>
        <v>0.22260837781143816</v>
      </c>
      <c r="T92" s="6">
        <f t="shared" si="15"/>
        <v>0.24790839445022106</v>
      </c>
      <c r="U92" s="6">
        <f t="shared" si="15"/>
        <v>0.27456976735617733</v>
      </c>
      <c r="V92" s="6">
        <f t="shared" si="15"/>
        <v>0.30259249652930692</v>
      </c>
      <c r="W92" s="6">
        <f t="shared" si="15"/>
        <v>0.33197658196960994</v>
      </c>
      <c r="X92" s="6">
        <f t="shared" si="15"/>
        <v>0.36272202367708639</v>
      </c>
      <c r="Y92" s="6">
        <f t="shared" si="15"/>
        <v>0.39482882165173633</v>
      </c>
      <c r="Z92" s="6">
        <f t="shared" si="15"/>
        <v>0.42829697589355958</v>
      </c>
      <c r="AA92" s="6">
        <f t="shared" si="15"/>
        <v>0.46312648640255621</v>
      </c>
      <c r="AB92" s="6">
        <f t="shared" si="15"/>
        <v>0.49931735317872633</v>
      </c>
      <c r="AC92" s="6">
        <f t="shared" si="15"/>
        <v>0.53686957622206988</v>
      </c>
      <c r="AD92" s="6">
        <f t="shared" si="15"/>
        <v>0.57578315553258674</v>
      </c>
      <c r="AE92" s="6">
        <f t="shared" si="15"/>
        <v>0.6160580911102771</v>
      </c>
    </row>
    <row r="93" spans="1:31" ht="18">
      <c r="A93" s="2" t="s">
        <v>130</v>
      </c>
      <c r="B93" s="6">
        <f t="shared" ref="B93:AE93" si="16">$C43*B32*$B39/$C42</f>
        <v>0.16609551940575801</v>
      </c>
      <c r="C93" s="6">
        <f t="shared" si="16"/>
        <v>0.33219103881151602</v>
      </c>
      <c r="D93" s="6">
        <f t="shared" si="16"/>
        <v>0.49828655821727408</v>
      </c>
      <c r="E93" s="6">
        <f t="shared" si="16"/>
        <v>0.66438207762303203</v>
      </c>
      <c r="F93" s="6">
        <f t="shared" si="16"/>
        <v>0.83047759702879009</v>
      </c>
      <c r="G93" s="6">
        <f t="shared" si="16"/>
        <v>0.99657311643454816</v>
      </c>
      <c r="H93" s="6">
        <f t="shared" si="16"/>
        <v>1.1626686358403062</v>
      </c>
      <c r="I93" s="6">
        <f t="shared" si="16"/>
        <v>1.3287641552460641</v>
      </c>
      <c r="J93" s="6">
        <f t="shared" si="16"/>
        <v>1.4948596746518223</v>
      </c>
      <c r="K93" s="6">
        <f t="shared" si="16"/>
        <v>1.6609551940575802</v>
      </c>
      <c r="L93" s="6">
        <f t="shared" si="16"/>
        <v>1.8270507134633382</v>
      </c>
      <c r="M93" s="6">
        <f t="shared" si="16"/>
        <v>1.9931462328690963</v>
      </c>
      <c r="N93" s="6">
        <f t="shared" si="16"/>
        <v>2.1592417522748546</v>
      </c>
      <c r="O93" s="6">
        <f t="shared" si="16"/>
        <v>2.3253372716806124</v>
      </c>
      <c r="P93" s="6">
        <f t="shared" si="16"/>
        <v>2.4914327910863703</v>
      </c>
      <c r="Q93" s="6">
        <f t="shared" si="16"/>
        <v>2.6575283104921281</v>
      </c>
      <c r="R93" s="6">
        <f t="shared" si="16"/>
        <v>2.8236238298978864</v>
      </c>
      <c r="S93" s="6">
        <f t="shared" si="16"/>
        <v>2.9897193493036447</v>
      </c>
      <c r="T93" s="6">
        <f t="shared" si="16"/>
        <v>3.1558148687094025</v>
      </c>
      <c r="U93" s="6">
        <f t="shared" si="16"/>
        <v>3.3219103881151604</v>
      </c>
      <c r="V93" s="6">
        <f t="shared" si="16"/>
        <v>3.4880059075209187</v>
      </c>
      <c r="W93" s="6">
        <f t="shared" si="16"/>
        <v>3.6541014269266765</v>
      </c>
      <c r="X93" s="6">
        <f t="shared" si="16"/>
        <v>3.8201969463324348</v>
      </c>
      <c r="Y93" s="6">
        <f t="shared" si="16"/>
        <v>3.9862924657381926</v>
      </c>
      <c r="Z93" s="6">
        <f t="shared" si="16"/>
        <v>4.1523879851439505</v>
      </c>
      <c r="AA93" s="6">
        <f t="shared" si="16"/>
        <v>4.3184835045497092</v>
      </c>
      <c r="AB93" s="6">
        <f t="shared" si="16"/>
        <v>4.4845790239554661</v>
      </c>
      <c r="AC93" s="6">
        <f t="shared" si="16"/>
        <v>4.6506745433612249</v>
      </c>
      <c r="AD93" s="6">
        <f t="shared" si="16"/>
        <v>4.8167700627669818</v>
      </c>
      <c r="AE93" s="6">
        <f t="shared" si="16"/>
        <v>4.9828655821727406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A0FD-9430-40B9-AFCA-D8BD5D9BE844}">
  <dimension ref="A1:AE93"/>
  <sheetViews>
    <sheetView topLeftCell="D19" workbookViewId="0">
      <selection activeCell="C90" sqref="C90"/>
    </sheetView>
  </sheetViews>
  <sheetFormatPr defaultRowHeight="15"/>
  <cols>
    <col min="1" max="1" width="60.140625" bestFit="1" customWidth="1"/>
  </cols>
  <sheetData>
    <row r="1" spans="1:31">
      <c r="B1" s="4" t="s">
        <v>188</v>
      </c>
      <c r="C1" s="4"/>
      <c r="D1" s="4"/>
      <c r="E1" s="4"/>
      <c r="F1" s="4"/>
      <c r="G1" s="4"/>
      <c r="H1" s="4"/>
      <c r="I1" s="4"/>
      <c r="J1" s="4"/>
    </row>
    <row r="2" spans="1:31">
      <c r="B2" s="4" t="s">
        <v>101</v>
      </c>
      <c r="C2" s="4"/>
      <c r="D2" s="4"/>
      <c r="E2" s="4"/>
      <c r="F2" s="4"/>
      <c r="G2" s="4"/>
      <c r="H2" s="4"/>
      <c r="I2" s="4"/>
      <c r="J2" s="4"/>
    </row>
    <row r="3" spans="1:31">
      <c r="B3" s="4" t="s">
        <v>105</v>
      </c>
      <c r="C3" s="4"/>
      <c r="D3" s="4"/>
      <c r="E3" s="4"/>
      <c r="F3" s="4"/>
      <c r="G3" s="4"/>
      <c r="H3" s="4"/>
      <c r="I3" s="4"/>
      <c r="J3" s="4"/>
    </row>
    <row r="4" spans="1:31">
      <c r="B4" s="4"/>
      <c r="C4" s="4"/>
      <c r="D4" s="4"/>
      <c r="E4" s="4"/>
      <c r="F4" s="4"/>
      <c r="G4" s="4"/>
      <c r="H4" s="4"/>
      <c r="I4" s="4"/>
      <c r="J4" s="4"/>
    </row>
    <row r="5" spans="1:31">
      <c r="B5" s="4" t="s">
        <v>137</v>
      </c>
      <c r="C5" s="4"/>
      <c r="D5" s="4"/>
      <c r="E5" s="4"/>
      <c r="F5" s="4"/>
      <c r="G5" s="4"/>
      <c r="H5" s="4"/>
      <c r="I5" s="4"/>
      <c r="J5" s="4"/>
    </row>
    <row r="6" spans="1:31">
      <c r="B6" s="4" t="s">
        <v>134</v>
      </c>
      <c r="C6" s="4"/>
      <c r="D6" s="4"/>
      <c r="E6" s="4"/>
      <c r="F6" s="4"/>
      <c r="G6" s="4"/>
      <c r="H6" s="4"/>
      <c r="I6" s="4"/>
      <c r="J6" s="4"/>
    </row>
    <row r="7" spans="1:31">
      <c r="B7" s="4" t="s">
        <v>133</v>
      </c>
      <c r="C7" s="4"/>
      <c r="D7" s="4"/>
      <c r="E7" s="4"/>
      <c r="F7" s="4"/>
      <c r="G7" s="4"/>
      <c r="H7" s="4"/>
      <c r="I7" s="4"/>
      <c r="J7" s="4"/>
    </row>
    <row r="8" spans="1:31">
      <c r="B8" s="4" t="s">
        <v>135</v>
      </c>
      <c r="C8" s="4"/>
      <c r="D8" s="4"/>
      <c r="E8" s="4"/>
      <c r="F8" s="4"/>
      <c r="G8" s="4"/>
      <c r="H8" s="4"/>
      <c r="I8" s="4"/>
      <c r="J8" s="4"/>
    </row>
    <row r="9" spans="1:31">
      <c r="B9" s="4"/>
      <c r="C9" s="4"/>
      <c r="D9" s="4"/>
      <c r="E9" s="4"/>
      <c r="F9" s="4"/>
      <c r="G9" s="4"/>
      <c r="H9" s="4"/>
      <c r="I9" s="4"/>
      <c r="J9" s="4"/>
    </row>
    <row r="11" spans="1:31">
      <c r="A11" s="4" t="s">
        <v>0</v>
      </c>
      <c r="B11" s="1">
        <v>1.421362E-2</v>
      </c>
      <c r="C11" s="1">
        <v>3.1496059999999999E-2</v>
      </c>
      <c r="D11" s="1">
        <v>0.15516540000000001</v>
      </c>
      <c r="E11" s="1">
        <v>0.45015290000000002</v>
      </c>
      <c r="F11" s="1">
        <v>0.66527539999999996</v>
      </c>
      <c r="G11" s="1">
        <v>0.69879760000000002</v>
      </c>
      <c r="H11" s="1">
        <v>0.60138789999999998</v>
      </c>
      <c r="I11" s="1">
        <v>0.47325899999999999</v>
      </c>
      <c r="J11" s="1">
        <v>0.32902429999999999</v>
      </c>
      <c r="K11" s="1">
        <v>0.22517029999999999</v>
      </c>
      <c r="L11" s="1">
        <v>0.15195259999999999</v>
      </c>
      <c r="M11" s="1">
        <v>0.12179089999999999</v>
      </c>
      <c r="N11" s="1">
        <v>9.4274330000000003E-2</v>
      </c>
      <c r="O11" s="1">
        <v>6.3874570000000006E-2</v>
      </c>
      <c r="P11" s="1">
        <v>3.6269429999999998E-2</v>
      </c>
      <c r="Q11" s="1">
        <v>2.0558159999999999E-2</v>
      </c>
      <c r="R11" s="1">
        <v>1.8429230000000001E-2</v>
      </c>
      <c r="S11" s="1">
        <v>1.6952809999999999E-2</v>
      </c>
      <c r="T11" s="1">
        <v>1.3389939999999999E-2</v>
      </c>
      <c r="U11" s="1">
        <v>9.0090090000000001E-3</v>
      </c>
      <c r="V11" s="1">
        <v>5.9866959999999997E-3</v>
      </c>
      <c r="W11" s="1">
        <v>1.9049749999999999E-3</v>
      </c>
      <c r="X11" s="1">
        <v>0</v>
      </c>
      <c r="Y11" s="1">
        <v>0</v>
      </c>
      <c r="Z11" s="1">
        <v>0</v>
      </c>
      <c r="AA11" s="1">
        <v>0</v>
      </c>
      <c r="AB11" s="1">
        <v>1.19076E-4</v>
      </c>
      <c r="AC11" s="1">
        <v>1.2102140000000001E-4</v>
      </c>
      <c r="AD11" s="1">
        <v>0</v>
      </c>
      <c r="AE11" s="1">
        <v>0</v>
      </c>
    </row>
    <row r="12" spans="1:31">
      <c r="A12" s="4" t="s">
        <v>1</v>
      </c>
      <c r="B12" s="1">
        <v>5.7678440000000003E-3</v>
      </c>
      <c r="C12" s="1">
        <v>7.8740159999999993E-3</v>
      </c>
      <c r="D12" s="1">
        <v>1.1229070000000001E-2</v>
      </c>
      <c r="E12" s="1">
        <v>3.7920490000000001E-2</v>
      </c>
      <c r="F12" s="1">
        <v>7.0039699999999996E-2</v>
      </c>
      <c r="G12" s="1">
        <v>6.8881189999999995E-2</v>
      </c>
      <c r="H12" s="1">
        <v>5.5107660000000003E-2</v>
      </c>
      <c r="I12" s="1">
        <v>4.1210759999999999E-2</v>
      </c>
      <c r="J12" s="1">
        <v>1.5697139999999998E-2</v>
      </c>
      <c r="K12" s="1">
        <v>5.9880239999999998E-3</v>
      </c>
      <c r="L12" s="1">
        <v>5.0893229999999998E-3</v>
      </c>
      <c r="M12" s="1">
        <v>0</v>
      </c>
      <c r="N12" s="1">
        <v>0</v>
      </c>
      <c r="O12" s="1">
        <v>0</v>
      </c>
      <c r="P12" s="1">
        <v>1.057418E-4</v>
      </c>
      <c r="Q12" s="1">
        <v>1.06519E-4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1.750953E-3</v>
      </c>
      <c r="C13" s="1">
        <v>1.9429390000000001E-3</v>
      </c>
      <c r="D13" s="1">
        <v>7.2478559999999996E-3</v>
      </c>
      <c r="E13" s="1">
        <v>8.1549440000000008E-3</v>
      </c>
      <c r="F13" s="1">
        <v>9.2639720000000005E-3</v>
      </c>
      <c r="G13" s="1">
        <v>1.2838799999999999E-2</v>
      </c>
      <c r="H13" s="1">
        <v>9.2866619999999993E-3</v>
      </c>
      <c r="I13" s="1">
        <v>3.0677980000000001E-3</v>
      </c>
      <c r="J13" s="1">
        <v>1.7441259999999999E-3</v>
      </c>
      <c r="K13" s="1">
        <v>5.16209E-4</v>
      </c>
      <c r="L13" s="1">
        <v>3.1159120000000002E-4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2.0599440000000001E-4</v>
      </c>
      <c r="C14" s="1">
        <v>5.1129970000000002E-4</v>
      </c>
      <c r="D14" s="1">
        <v>2.0416499999999999E-4</v>
      </c>
      <c r="E14" s="1">
        <v>2.0387360000000002E-3</v>
      </c>
      <c r="F14" s="1">
        <v>8.1441510000000001E-4</v>
      </c>
      <c r="G14" s="1">
        <v>4.0758100000000001E-4</v>
      </c>
      <c r="H14" s="1">
        <v>2.0410250000000001E-4</v>
      </c>
      <c r="I14" s="1">
        <v>1.0225990000000001E-4</v>
      </c>
      <c r="J14" s="1">
        <v>1.025957E-4</v>
      </c>
      <c r="K14" s="1">
        <v>3.0972539999999998E-4</v>
      </c>
      <c r="L14" s="1">
        <v>1.038637E-4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4.1198889999999998E-3</v>
      </c>
      <c r="C16" s="1">
        <v>5.0107370000000004E-3</v>
      </c>
      <c r="D16" s="1">
        <v>6.2270310000000001E-3</v>
      </c>
      <c r="E16" s="1">
        <v>1.100917E-2</v>
      </c>
      <c r="F16" s="1">
        <v>3.5834270000000001E-2</v>
      </c>
      <c r="G16" s="1">
        <v>0.1216629</v>
      </c>
      <c r="H16" s="1">
        <v>0.28390650000000001</v>
      </c>
      <c r="I16" s="1">
        <v>0.46937309999999999</v>
      </c>
      <c r="J16" s="1">
        <v>0.65107210000000004</v>
      </c>
      <c r="K16" s="1">
        <v>0.76657030000000004</v>
      </c>
      <c r="L16" s="1">
        <v>0.84160780000000002</v>
      </c>
      <c r="M16" s="1">
        <v>0.87820909999999996</v>
      </c>
      <c r="N16" s="1">
        <v>0.90572569999999997</v>
      </c>
      <c r="O16" s="1">
        <v>0.9361254</v>
      </c>
      <c r="P16" s="1">
        <v>0.96362479999999995</v>
      </c>
      <c r="Q16" s="1">
        <v>0.97933530000000002</v>
      </c>
      <c r="R16" s="1">
        <v>0.98157079999999997</v>
      </c>
      <c r="S16" s="1">
        <v>0.98304720000000001</v>
      </c>
      <c r="T16" s="1">
        <v>0.98661010000000005</v>
      </c>
      <c r="U16" s="1">
        <v>0.99099099999999996</v>
      </c>
      <c r="V16" s="1">
        <v>0.99401329999999999</v>
      </c>
      <c r="W16" s="1">
        <v>0.99809499999999995</v>
      </c>
      <c r="X16" s="1">
        <v>1</v>
      </c>
      <c r="Y16" s="1">
        <v>1</v>
      </c>
      <c r="Z16" s="1">
        <v>1</v>
      </c>
      <c r="AA16" s="1">
        <v>1</v>
      </c>
      <c r="AB16" s="1">
        <v>0.99988089999999996</v>
      </c>
      <c r="AC16" s="1">
        <v>0.99987899999999996</v>
      </c>
      <c r="AD16" s="1">
        <v>1</v>
      </c>
      <c r="AE16" s="1">
        <v>1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2.6058300399999998E-2</v>
      </c>
      <c r="C18" s="1">
        <f t="shared" ref="C18:AE18" si="0">SUM(C11:C17)</f>
        <v>4.6835051699999998E-2</v>
      </c>
      <c r="D18" s="1">
        <f t="shared" si="0"/>
        <v>0.18007352200000001</v>
      </c>
      <c r="E18" s="1">
        <f t="shared" si="0"/>
        <v>0.50927624000000005</v>
      </c>
      <c r="F18" s="1">
        <f t="shared" si="0"/>
        <v>0.78122775709999992</v>
      </c>
      <c r="G18" s="1">
        <f t="shared" si="0"/>
        <v>0.90258807100000016</v>
      </c>
      <c r="H18" s="1">
        <f t="shared" si="0"/>
        <v>0.94989282450000001</v>
      </c>
      <c r="I18" s="1">
        <f t="shared" si="0"/>
        <v>0.98701291790000001</v>
      </c>
      <c r="J18" s="1">
        <f t="shared" si="0"/>
        <v>0.99764026169999998</v>
      </c>
      <c r="K18" s="1">
        <f t="shared" si="0"/>
        <v>0.99855455839999996</v>
      </c>
      <c r="L18" s="1">
        <f t="shared" si="0"/>
        <v>0.99906517790000005</v>
      </c>
      <c r="M18" s="1">
        <f t="shared" si="0"/>
        <v>1</v>
      </c>
      <c r="N18" s="1">
        <f t="shared" si="0"/>
        <v>1.00000003</v>
      </c>
      <c r="O18" s="1">
        <f t="shared" si="0"/>
        <v>0.99999996999999996</v>
      </c>
      <c r="P18" s="1">
        <f t="shared" si="0"/>
        <v>0.9999999718</v>
      </c>
      <c r="Q18" s="1">
        <f t="shared" si="0"/>
        <v>0.99999997900000004</v>
      </c>
      <c r="R18" s="1">
        <f t="shared" si="0"/>
        <v>1.00000003</v>
      </c>
      <c r="S18" s="1">
        <f t="shared" si="0"/>
        <v>1.0000000099999999</v>
      </c>
      <c r="T18" s="1">
        <f t="shared" si="0"/>
        <v>1.00000004</v>
      </c>
      <c r="U18" s="1">
        <f t="shared" si="0"/>
        <v>1.0000000089999999</v>
      </c>
      <c r="V18" s="1">
        <f t="shared" si="0"/>
        <v>0.999999996</v>
      </c>
      <c r="W18" s="1">
        <f t="shared" si="0"/>
        <v>0.99999997499999993</v>
      </c>
      <c r="X18" s="1">
        <f t="shared" si="0"/>
        <v>1</v>
      </c>
      <c r="Y18" s="1">
        <f t="shared" si="0"/>
        <v>1</v>
      </c>
      <c r="Z18" s="1">
        <f t="shared" si="0"/>
        <v>1</v>
      </c>
      <c r="AA18" s="1">
        <f t="shared" si="0"/>
        <v>1</v>
      </c>
      <c r="AB18" s="1">
        <f t="shared" si="0"/>
        <v>0.99999997600000001</v>
      </c>
      <c r="AC18" s="1">
        <f t="shared" si="0"/>
        <v>1.0000000214</v>
      </c>
      <c r="AD18" s="1">
        <f t="shared" si="0"/>
        <v>1</v>
      </c>
      <c r="AE18" s="1">
        <f t="shared" si="0"/>
        <v>1</v>
      </c>
    </row>
    <row r="19" spans="1:31">
      <c r="A19" s="3" t="s">
        <v>17</v>
      </c>
      <c r="B19" s="1">
        <f>SUM(B12:B13)</f>
        <v>7.5187970000000007E-3</v>
      </c>
      <c r="C19" s="1">
        <f t="shared" ref="C19:AE19" si="1">SUM(C12:C13)</f>
        <v>9.8169549999999987E-3</v>
      </c>
      <c r="D19" s="1">
        <f t="shared" si="1"/>
        <v>1.8476926000000001E-2</v>
      </c>
      <c r="E19" s="1">
        <f t="shared" si="1"/>
        <v>4.6075433999999998E-2</v>
      </c>
      <c r="F19" s="1">
        <f t="shared" si="1"/>
        <v>7.9303671999999992E-2</v>
      </c>
      <c r="G19" s="1">
        <f t="shared" si="1"/>
        <v>8.1719989999999992E-2</v>
      </c>
      <c r="H19" s="1">
        <f t="shared" si="1"/>
        <v>6.4394322000000004E-2</v>
      </c>
      <c r="I19" s="1">
        <f t="shared" si="1"/>
        <v>4.4278557999999996E-2</v>
      </c>
      <c r="J19" s="1">
        <f t="shared" si="1"/>
        <v>1.7441265999999997E-2</v>
      </c>
      <c r="K19" s="1">
        <f t="shared" si="1"/>
        <v>6.5042329999999999E-3</v>
      </c>
      <c r="L19" s="1">
        <f t="shared" si="1"/>
        <v>5.4009141999999998E-3</v>
      </c>
      <c r="M19" s="1">
        <f t="shared" si="1"/>
        <v>0</v>
      </c>
      <c r="N19" s="1">
        <f t="shared" si="1"/>
        <v>0</v>
      </c>
      <c r="O19" s="1">
        <f t="shared" si="1"/>
        <v>0</v>
      </c>
      <c r="P19" s="1">
        <f t="shared" si="1"/>
        <v>1.057418E-4</v>
      </c>
      <c r="Q19" s="1">
        <f t="shared" si="1"/>
        <v>1.06519E-4</v>
      </c>
      <c r="R19" s="1">
        <f t="shared" si="1"/>
        <v>0</v>
      </c>
      <c r="S19" s="1">
        <f t="shared" si="1"/>
        <v>0</v>
      </c>
      <c r="T19" s="1">
        <f t="shared" si="1"/>
        <v>0</v>
      </c>
      <c r="U19" s="1">
        <f t="shared" si="1"/>
        <v>0</v>
      </c>
      <c r="V19" s="1">
        <f t="shared" si="1"/>
        <v>0</v>
      </c>
      <c r="W19" s="1">
        <f t="shared" si="1"/>
        <v>0</v>
      </c>
      <c r="X19" s="1">
        <f t="shared" si="1"/>
        <v>0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</row>
    <row r="21" spans="1:31">
      <c r="A21" s="3" t="s">
        <v>19</v>
      </c>
    </row>
    <row r="22" spans="1:31">
      <c r="A22" s="3" t="s">
        <v>20</v>
      </c>
    </row>
    <row r="23" spans="1:31">
      <c r="A23" s="3" t="s">
        <v>21</v>
      </c>
    </row>
    <row r="24" spans="1:31">
      <c r="A24" s="7" t="s">
        <v>132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2">C26*1000/60</f>
        <v>750</v>
      </c>
      <c r="D27" s="7">
        <f t="shared" si="2"/>
        <v>750</v>
      </c>
      <c r="E27" s="7">
        <f t="shared" si="2"/>
        <v>750</v>
      </c>
      <c r="F27" s="7">
        <f t="shared" si="2"/>
        <v>750</v>
      </c>
      <c r="G27" s="7">
        <f t="shared" si="2"/>
        <v>750</v>
      </c>
      <c r="H27" s="7">
        <f t="shared" si="2"/>
        <v>750</v>
      </c>
      <c r="I27" s="7">
        <f t="shared" si="2"/>
        <v>750</v>
      </c>
      <c r="J27" s="7">
        <f t="shared" si="2"/>
        <v>750</v>
      </c>
      <c r="K27" s="7">
        <f t="shared" si="2"/>
        <v>750</v>
      </c>
      <c r="L27" s="7">
        <f t="shared" si="2"/>
        <v>750</v>
      </c>
      <c r="M27" s="7">
        <f t="shared" si="2"/>
        <v>750</v>
      </c>
      <c r="N27" s="7">
        <f t="shared" si="2"/>
        <v>750</v>
      </c>
      <c r="O27" s="7">
        <f t="shared" si="2"/>
        <v>750</v>
      </c>
      <c r="P27" s="7">
        <f t="shared" si="2"/>
        <v>750</v>
      </c>
      <c r="Q27" s="7">
        <f t="shared" si="2"/>
        <v>750</v>
      </c>
      <c r="R27" s="7">
        <f t="shared" si="2"/>
        <v>750</v>
      </c>
      <c r="S27" s="7">
        <f t="shared" si="2"/>
        <v>750</v>
      </c>
      <c r="T27" s="7">
        <f t="shared" si="2"/>
        <v>750</v>
      </c>
      <c r="U27" s="7">
        <f t="shared" si="2"/>
        <v>750</v>
      </c>
      <c r="V27" s="7">
        <f t="shared" si="2"/>
        <v>750</v>
      </c>
      <c r="W27" s="7">
        <f t="shared" si="2"/>
        <v>750</v>
      </c>
      <c r="X27" s="7">
        <f t="shared" si="2"/>
        <v>750</v>
      </c>
      <c r="Y27" s="7">
        <f t="shared" si="2"/>
        <v>750</v>
      </c>
      <c r="Z27" s="7">
        <f t="shared" si="2"/>
        <v>750</v>
      </c>
      <c r="AA27" s="7">
        <f t="shared" si="2"/>
        <v>750</v>
      </c>
      <c r="AB27" s="7">
        <f t="shared" si="2"/>
        <v>750</v>
      </c>
      <c r="AC27" s="7">
        <f t="shared" si="2"/>
        <v>750</v>
      </c>
      <c r="AD27" s="7">
        <f t="shared" si="2"/>
        <v>750</v>
      </c>
      <c r="AE27" s="7">
        <f t="shared" si="2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3">$C40*C25^2*C27</f>
        <v>3000000</v>
      </c>
      <c r="D28" s="7">
        <f t="shared" si="3"/>
        <v>6750000</v>
      </c>
      <c r="E28" s="7">
        <f t="shared" si="3"/>
        <v>12000000</v>
      </c>
      <c r="F28" s="7">
        <f t="shared" si="3"/>
        <v>18750000</v>
      </c>
      <c r="G28" s="7">
        <f t="shared" si="3"/>
        <v>27000000</v>
      </c>
      <c r="H28" s="7">
        <f t="shared" si="3"/>
        <v>36750000</v>
      </c>
      <c r="I28" s="7">
        <f t="shared" si="3"/>
        <v>48000000</v>
      </c>
      <c r="J28" s="7">
        <f t="shared" si="3"/>
        <v>60750000</v>
      </c>
      <c r="K28" s="7">
        <f t="shared" si="3"/>
        <v>75000000</v>
      </c>
      <c r="L28" s="7">
        <f>$C40*L25^2*L27</f>
        <v>90750000</v>
      </c>
      <c r="M28" s="7">
        <f t="shared" ref="M28:AE28" si="4">$C40*M25^2*M27</f>
        <v>108000000</v>
      </c>
      <c r="N28" s="7">
        <f t="shared" si="4"/>
        <v>126750000</v>
      </c>
      <c r="O28" s="7">
        <f t="shared" si="4"/>
        <v>147000000</v>
      </c>
      <c r="P28" s="7">
        <f t="shared" si="4"/>
        <v>168750000</v>
      </c>
      <c r="Q28" s="7">
        <f t="shared" si="4"/>
        <v>192000000</v>
      </c>
      <c r="R28" s="7">
        <f t="shared" si="4"/>
        <v>216750000</v>
      </c>
      <c r="S28" s="7">
        <f t="shared" si="4"/>
        <v>243000000</v>
      </c>
      <c r="T28" s="7">
        <f t="shared" si="4"/>
        <v>270750000</v>
      </c>
      <c r="U28" s="7">
        <f t="shared" si="4"/>
        <v>300000000</v>
      </c>
      <c r="V28" s="7">
        <f t="shared" si="4"/>
        <v>330750000</v>
      </c>
      <c r="W28" s="7">
        <f t="shared" si="4"/>
        <v>363000000</v>
      </c>
      <c r="X28" s="7">
        <f t="shared" si="4"/>
        <v>396750000</v>
      </c>
      <c r="Y28" s="7">
        <f t="shared" si="4"/>
        <v>432000000</v>
      </c>
      <c r="Z28" s="7">
        <f t="shared" si="4"/>
        <v>468750000</v>
      </c>
      <c r="AA28" s="7">
        <f t="shared" si="4"/>
        <v>507000000</v>
      </c>
      <c r="AB28" s="7">
        <f t="shared" si="4"/>
        <v>546750000</v>
      </c>
      <c r="AC28" s="7">
        <f t="shared" si="4"/>
        <v>588000000</v>
      </c>
      <c r="AD28" s="7">
        <f t="shared" si="4"/>
        <v>630750000</v>
      </c>
      <c r="AE28" s="7">
        <f t="shared" si="4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5">$C41*C25^2*C26</f>
        <v>180</v>
      </c>
      <c r="D29" s="7">
        <f t="shared" si="5"/>
        <v>405</v>
      </c>
      <c r="E29" s="7">
        <f t="shared" si="5"/>
        <v>720</v>
      </c>
      <c r="F29" s="7">
        <f t="shared" si="5"/>
        <v>1125</v>
      </c>
      <c r="G29" s="7">
        <f t="shared" si="5"/>
        <v>1620</v>
      </c>
      <c r="H29" s="7">
        <f t="shared" si="5"/>
        <v>2205</v>
      </c>
      <c r="I29" s="7">
        <f t="shared" si="5"/>
        <v>2880</v>
      </c>
      <c r="J29" s="7">
        <f t="shared" si="5"/>
        <v>3645</v>
      </c>
      <c r="K29" s="7">
        <f t="shared" si="5"/>
        <v>4500</v>
      </c>
      <c r="L29" s="7">
        <f t="shared" si="5"/>
        <v>5445</v>
      </c>
      <c r="M29" s="7">
        <f t="shared" si="5"/>
        <v>6480</v>
      </c>
      <c r="N29" s="7">
        <f t="shared" si="5"/>
        <v>7605</v>
      </c>
      <c r="O29" s="7">
        <f t="shared" si="5"/>
        <v>8820</v>
      </c>
      <c r="P29" s="7">
        <f t="shared" si="5"/>
        <v>10125</v>
      </c>
      <c r="Q29" s="7">
        <f t="shared" si="5"/>
        <v>11520</v>
      </c>
      <c r="R29" s="7">
        <f t="shared" si="5"/>
        <v>13005</v>
      </c>
      <c r="S29" s="7">
        <f t="shared" si="5"/>
        <v>14580</v>
      </c>
      <c r="T29" s="7">
        <f t="shared" si="5"/>
        <v>16245</v>
      </c>
      <c r="U29" s="7">
        <f t="shared" si="5"/>
        <v>18000</v>
      </c>
      <c r="V29" s="7">
        <f t="shared" si="5"/>
        <v>19845</v>
      </c>
      <c r="W29" s="7">
        <f t="shared" si="5"/>
        <v>21780</v>
      </c>
      <c r="X29" s="7">
        <f t="shared" si="5"/>
        <v>23805</v>
      </c>
      <c r="Y29" s="7">
        <f t="shared" si="5"/>
        <v>25920</v>
      </c>
      <c r="Z29" s="7">
        <f t="shared" si="5"/>
        <v>28125</v>
      </c>
      <c r="AA29" s="7">
        <f t="shared" si="5"/>
        <v>30420</v>
      </c>
      <c r="AB29" s="7">
        <f t="shared" si="5"/>
        <v>32805</v>
      </c>
      <c r="AC29" s="7">
        <f t="shared" si="5"/>
        <v>35280</v>
      </c>
      <c r="AD29" s="7">
        <f t="shared" si="5"/>
        <v>37845</v>
      </c>
      <c r="AE29" s="7">
        <f t="shared" si="5"/>
        <v>40500</v>
      </c>
    </row>
    <row r="30" spans="1:31">
      <c r="A30" s="7" t="s">
        <v>10</v>
      </c>
      <c r="B30" s="3">
        <f t="shared" ref="B30:AE30" si="6">$C40*B25^2*ABS($C57)</f>
        <v>228056.211083161</v>
      </c>
      <c r="C30" s="3">
        <f t="shared" si="6"/>
        <v>912224.84433264402</v>
      </c>
      <c r="D30" s="3">
        <f t="shared" si="6"/>
        <v>2052505.899748449</v>
      </c>
      <c r="E30" s="3">
        <f t="shared" si="6"/>
        <v>3648899.3773305761</v>
      </c>
      <c r="F30" s="3">
        <f t="shared" si="6"/>
        <v>5701405.2770790253</v>
      </c>
      <c r="G30" s="3">
        <f t="shared" si="6"/>
        <v>8210023.5989937959</v>
      </c>
      <c r="H30" s="3">
        <f t="shared" si="6"/>
        <v>11174754.34307489</v>
      </c>
      <c r="I30" s="3">
        <f t="shared" si="6"/>
        <v>14595597.509322304</v>
      </c>
      <c r="J30" s="3">
        <f t="shared" si="6"/>
        <v>18472553.097736042</v>
      </c>
      <c r="K30" s="3">
        <f t="shared" si="6"/>
        <v>22805621.108316101</v>
      </c>
      <c r="L30" s="3">
        <f t="shared" si="6"/>
        <v>27594801.541062482</v>
      </c>
      <c r="M30" s="3">
        <f t="shared" si="6"/>
        <v>32840094.395975184</v>
      </c>
      <c r="N30" s="3">
        <f t="shared" si="6"/>
        <v>38541499.673054211</v>
      </c>
      <c r="O30" s="3">
        <f t="shared" si="6"/>
        <v>44699017.372299559</v>
      </c>
      <c r="P30" s="3">
        <f t="shared" si="6"/>
        <v>51312647.493711226</v>
      </c>
      <c r="Q30" s="3">
        <f t="shared" si="6"/>
        <v>58382390.037289217</v>
      </c>
      <c r="R30" s="3">
        <f t="shared" si="6"/>
        <v>65908245.003033526</v>
      </c>
      <c r="S30" s="3">
        <f t="shared" si="6"/>
        <v>73890212.390944168</v>
      </c>
      <c r="T30" s="3">
        <f t="shared" si="6"/>
        <v>82328292.20102112</v>
      </c>
      <c r="U30" s="3">
        <f t="shared" si="6"/>
        <v>91222484.433264405</v>
      </c>
      <c r="V30" s="3">
        <f t="shared" si="6"/>
        <v>100572789.08767401</v>
      </c>
      <c r="W30" s="3">
        <f t="shared" si="6"/>
        <v>110379206.16424993</v>
      </c>
      <c r="X30" s="3">
        <f t="shared" si="6"/>
        <v>120641735.66299216</v>
      </c>
      <c r="Y30" s="3">
        <f t="shared" si="6"/>
        <v>131360377.58390073</v>
      </c>
      <c r="Z30" s="3">
        <f t="shared" si="6"/>
        <v>142535131.92697564</v>
      </c>
      <c r="AA30" s="3">
        <f t="shared" si="6"/>
        <v>154165998.69221684</v>
      </c>
      <c r="AB30" s="3">
        <f t="shared" si="6"/>
        <v>166252977.87962437</v>
      </c>
      <c r="AC30" s="3">
        <f t="shared" si="6"/>
        <v>178796069.48919824</v>
      </c>
      <c r="AD30" s="3">
        <f t="shared" si="6"/>
        <v>191795273.5209384</v>
      </c>
      <c r="AE30" s="3">
        <f t="shared" si="6"/>
        <v>205250589.9748449</v>
      </c>
    </row>
    <row r="31" spans="1:31">
      <c r="A31" s="7" t="s">
        <v>10</v>
      </c>
      <c r="B31" s="3">
        <f>$C40*B25^2*ABS($C59)</f>
        <v>220293.551083161</v>
      </c>
      <c r="C31" s="3">
        <f t="shared" ref="C31:AE31" si="7">$C40*C25^2*ABS($C59)</f>
        <v>881174.204332644</v>
      </c>
      <c r="D31" s="3">
        <f t="shared" si="7"/>
        <v>1982641.959748449</v>
      </c>
      <c r="E31" s="3">
        <f t="shared" si="7"/>
        <v>3524696.817330576</v>
      </c>
      <c r="F31" s="3">
        <f t="shared" si="7"/>
        <v>5507338.7770790244</v>
      </c>
      <c r="G31" s="3">
        <f t="shared" si="7"/>
        <v>7930567.8389937961</v>
      </c>
      <c r="H31" s="3">
        <f t="shared" si="7"/>
        <v>10794384.003074888</v>
      </c>
      <c r="I31" s="3">
        <f t="shared" si="7"/>
        <v>14098787.269322304</v>
      </c>
      <c r="J31" s="3">
        <f t="shared" si="7"/>
        <v>17843777.637736041</v>
      </c>
      <c r="K31" s="3">
        <f t="shared" si="7"/>
        <v>22029355.108316097</v>
      </c>
      <c r="L31" s="3">
        <f t="shared" si="7"/>
        <v>26655519.681062479</v>
      </c>
      <c r="M31" s="3">
        <f t="shared" si="7"/>
        <v>31722271.355975185</v>
      </c>
      <c r="N31" s="3">
        <f t="shared" si="7"/>
        <v>37229610.133054204</v>
      </c>
      <c r="O31" s="3">
        <f t="shared" si="7"/>
        <v>43177536.012299553</v>
      </c>
      <c r="P31" s="3">
        <f t="shared" si="7"/>
        <v>49566048.993711226</v>
      </c>
      <c r="Q31" s="3">
        <f t="shared" si="7"/>
        <v>56395149.077289216</v>
      </c>
      <c r="R31" s="3">
        <f t="shared" si="7"/>
        <v>63664836.263033524</v>
      </c>
      <c r="S31" s="3">
        <f t="shared" si="7"/>
        <v>71375110.550944164</v>
      </c>
      <c r="T31" s="3">
        <f t="shared" si="7"/>
        <v>79525971.941021115</v>
      </c>
      <c r="U31" s="3">
        <f t="shared" si="7"/>
        <v>88117420.43326439</v>
      </c>
      <c r="V31" s="3">
        <f t="shared" si="7"/>
        <v>97149456.027674004</v>
      </c>
      <c r="W31" s="3">
        <f t="shared" si="7"/>
        <v>106622078.72424991</v>
      </c>
      <c r="X31" s="3">
        <f t="shared" si="7"/>
        <v>116535288.52299216</v>
      </c>
      <c r="Y31" s="3">
        <f t="shared" si="7"/>
        <v>126889085.42390074</v>
      </c>
      <c r="Z31" s="3">
        <f t="shared" si="7"/>
        <v>137683469.42697561</v>
      </c>
      <c r="AA31" s="3">
        <f t="shared" si="7"/>
        <v>148918440.53221682</v>
      </c>
      <c r="AB31" s="3">
        <f t="shared" si="7"/>
        <v>160593998.73962435</v>
      </c>
      <c r="AC31" s="3">
        <f t="shared" si="7"/>
        <v>172710144.04919821</v>
      </c>
      <c r="AD31" s="3">
        <f t="shared" si="7"/>
        <v>185266876.46093839</v>
      </c>
      <c r="AE31" s="3">
        <f t="shared" si="7"/>
        <v>198264195.9748449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1.8177131530537412E-3</v>
      </c>
      <c r="C33" s="4">
        <f t="shared" ref="C33:AE33" si="9">($C$40*$B$39*C32^2)*C46/(18*$C$42*$C$54)</f>
        <v>6.7457119791743542E-3</v>
      </c>
      <c r="D33" s="4">
        <f t="shared" si="9"/>
        <v>1.4783996478361846E-2</v>
      </c>
      <c r="E33" s="4">
        <f t="shared" si="9"/>
        <v>2.59325666506162E-2</v>
      </c>
      <c r="F33" s="4">
        <f t="shared" si="9"/>
        <v>4.0191422495937434E-2</v>
      </c>
      <c r="G33" s="4">
        <f t="shared" si="9"/>
        <v>5.7560564014325542E-2</v>
      </c>
      <c r="H33" s="4">
        <f t="shared" si="9"/>
        <v>7.8039991205780493E-2</v>
      </c>
      <c r="I33" s="4">
        <f t="shared" si="9"/>
        <v>0.10162970407030233</v>
      </c>
      <c r="J33" s="4">
        <f t="shared" si="9"/>
        <v>0.12832970260789103</v>
      </c>
      <c r="K33" s="4">
        <f t="shared" si="9"/>
        <v>0.15813998681854666</v>
      </c>
      <c r="L33" s="4">
        <f t="shared" si="9"/>
        <v>0.19106055670226912</v>
      </c>
      <c r="M33" s="4">
        <f t="shared" si="9"/>
        <v>0.22709141225905849</v>
      </c>
      <c r="N33" s="4">
        <f t="shared" si="9"/>
        <v>0.26623255348891467</v>
      </c>
      <c r="O33" s="4">
        <f t="shared" si="9"/>
        <v>0.30848398039183772</v>
      </c>
      <c r="P33" s="4">
        <f t="shared" si="9"/>
        <v>0.35384569296782764</v>
      </c>
      <c r="Q33" s="4">
        <f t="shared" si="9"/>
        <v>0.40231769121688449</v>
      </c>
      <c r="R33" s="4">
        <f t="shared" si="9"/>
        <v>0.45389997513900809</v>
      </c>
      <c r="S33" s="4">
        <f t="shared" si="9"/>
        <v>0.50859254473419879</v>
      </c>
      <c r="T33" s="4">
        <f t="shared" si="9"/>
        <v>0.56639540000245614</v>
      </c>
      <c r="U33" s="4">
        <f t="shared" si="9"/>
        <v>0.62730854094378063</v>
      </c>
      <c r="V33" s="4">
        <f t="shared" si="9"/>
        <v>0.69133196755817161</v>
      </c>
      <c r="W33" s="4">
        <f t="shared" si="9"/>
        <v>0.75846567984562974</v>
      </c>
      <c r="X33" s="4">
        <f t="shared" si="9"/>
        <v>0.82870967780615457</v>
      </c>
      <c r="Y33" s="4">
        <f t="shared" si="9"/>
        <v>0.90206396143974643</v>
      </c>
      <c r="Z33" s="4">
        <f t="shared" si="9"/>
        <v>0.978528530746405</v>
      </c>
      <c r="AA33" s="4">
        <f t="shared" si="9"/>
        <v>1.0581033857261308</v>
      </c>
      <c r="AB33" s="4">
        <f t="shared" si="9"/>
        <v>1.140788526378923</v>
      </c>
      <c r="AC33" s="4">
        <f t="shared" si="9"/>
        <v>1.2265839527047824</v>
      </c>
      <c r="AD33" s="4">
        <f t="shared" si="9"/>
        <v>1.3154896647037086</v>
      </c>
      <c r="AE33" s="4">
        <f t="shared" si="9"/>
        <v>1.4075056623757016</v>
      </c>
    </row>
    <row r="34" spans="1:31" ht="18">
      <c r="A34" s="3" t="s">
        <v>33</v>
      </c>
      <c r="B34" s="4">
        <f>(2*$C40*(B32)^2*B36*B46)/(9*$C42*$C44*($B35)^3)</f>
        <v>1.8167874015115699E-3</v>
      </c>
      <c r="C34" s="4">
        <f t="shared" ref="C34:AE34" si="10">(2*$C40*(C32)^2*C36*C46)/(9*$C42*$C44*($B35)^3)</f>
        <v>6.7422764243084644E-3</v>
      </c>
      <c r="D34" s="4">
        <f t="shared" si="10"/>
        <v>1.4776467068390689E-2</v>
      </c>
      <c r="E34" s="4">
        <f t="shared" si="10"/>
        <v>2.5919359333758236E-2</v>
      </c>
      <c r="F34" s="4">
        <f t="shared" si="10"/>
        <v>4.0170953220411108E-2</v>
      </c>
      <c r="G34" s="4">
        <f t="shared" si="10"/>
        <v>5.7531248728349312E-2</v>
      </c>
      <c r="H34" s="4">
        <f t="shared" si="10"/>
        <v>7.8000245857572828E-2</v>
      </c>
      <c r="I34" s="4">
        <f t="shared" si="10"/>
        <v>0.10157794460808166</v>
      </c>
      <c r="J34" s="4">
        <f t="shared" si="10"/>
        <v>0.12826434497987585</v>
      </c>
      <c r="K34" s="4">
        <f t="shared" si="10"/>
        <v>0.15805944697295535</v>
      </c>
      <c r="L34" s="4">
        <f t="shared" si="10"/>
        <v>0.19096325058732017</v>
      </c>
      <c r="M34" s="4">
        <f t="shared" si="10"/>
        <v>0.22697575582297036</v>
      </c>
      <c r="N34" s="4">
        <f t="shared" si="10"/>
        <v>0.26609696267990579</v>
      </c>
      <c r="O34" s="4">
        <f t="shared" si="10"/>
        <v>0.30832687115812657</v>
      </c>
      <c r="P34" s="4">
        <f t="shared" si="10"/>
        <v>0.35366548125763264</v>
      </c>
      <c r="Q34" s="4">
        <f t="shared" si="10"/>
        <v>0.40211279297842417</v>
      </c>
      <c r="R34" s="4">
        <f t="shared" si="10"/>
        <v>0.45366880632050094</v>
      </c>
      <c r="S34" s="4">
        <f t="shared" si="10"/>
        <v>0.50833352128386311</v>
      </c>
      <c r="T34" s="4">
        <f t="shared" si="10"/>
        <v>0.56610693786851063</v>
      </c>
      <c r="U34" s="4">
        <f t="shared" si="10"/>
        <v>0.62698905607444344</v>
      </c>
      <c r="V34" s="4">
        <f t="shared" si="10"/>
        <v>0.69097987590166132</v>
      </c>
      <c r="W34" s="4">
        <f t="shared" si="10"/>
        <v>0.75807939735016472</v>
      </c>
      <c r="X34" s="4">
        <f t="shared" si="10"/>
        <v>0.82828762041995352</v>
      </c>
      <c r="Y34" s="4">
        <f t="shared" si="10"/>
        <v>0.9016045451110275</v>
      </c>
      <c r="Z34" s="4">
        <f t="shared" si="10"/>
        <v>0.978030171423387</v>
      </c>
      <c r="AA34" s="4">
        <f t="shared" si="10"/>
        <v>1.0575644993570317</v>
      </c>
      <c r="AB34" s="4">
        <f t="shared" si="10"/>
        <v>1.1402075289119615</v>
      </c>
      <c r="AC34" s="4">
        <f t="shared" si="10"/>
        <v>1.225959260088177</v>
      </c>
      <c r="AD34" s="4">
        <f t="shared" si="10"/>
        <v>1.3148196928856777</v>
      </c>
      <c r="AE34" s="4">
        <f t="shared" si="10"/>
        <v>1.4067888273044635</v>
      </c>
    </row>
    <row r="35" spans="1:31">
      <c r="A35" s="7" t="s">
        <v>102</v>
      </c>
      <c r="B35" s="6">
        <f>C54</f>
        <v>1.2320508977503943E-2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1">C27/1000000</f>
        <v>7.5000000000000002E-4</v>
      </c>
      <c r="D36" s="4">
        <f t="shared" si="11"/>
        <v>7.5000000000000002E-4</v>
      </c>
      <c r="E36" s="4">
        <f t="shared" si="11"/>
        <v>7.5000000000000002E-4</v>
      </c>
      <c r="F36" s="4">
        <f t="shared" si="11"/>
        <v>7.5000000000000002E-4</v>
      </c>
      <c r="G36" s="4">
        <f t="shared" si="11"/>
        <v>7.5000000000000002E-4</v>
      </c>
      <c r="H36" s="4">
        <f t="shared" si="11"/>
        <v>7.5000000000000002E-4</v>
      </c>
      <c r="I36" s="4">
        <f t="shared" si="11"/>
        <v>7.5000000000000002E-4</v>
      </c>
      <c r="J36" s="4">
        <f t="shared" si="11"/>
        <v>7.5000000000000002E-4</v>
      </c>
      <c r="K36" s="4">
        <f t="shared" si="11"/>
        <v>7.5000000000000002E-4</v>
      </c>
      <c r="L36" s="4">
        <f t="shared" si="11"/>
        <v>7.5000000000000002E-4</v>
      </c>
      <c r="M36" s="4">
        <f t="shared" si="11"/>
        <v>7.5000000000000002E-4</v>
      </c>
      <c r="N36" s="4">
        <f t="shared" si="11"/>
        <v>7.5000000000000002E-4</v>
      </c>
      <c r="O36" s="4">
        <f t="shared" si="11"/>
        <v>7.5000000000000002E-4</v>
      </c>
      <c r="P36" s="4">
        <f t="shared" si="11"/>
        <v>7.5000000000000002E-4</v>
      </c>
      <c r="Q36" s="4">
        <f t="shared" si="11"/>
        <v>7.5000000000000002E-4</v>
      </c>
      <c r="R36" s="4">
        <f t="shared" si="11"/>
        <v>7.5000000000000002E-4</v>
      </c>
      <c r="S36" s="4">
        <f t="shared" si="11"/>
        <v>7.5000000000000002E-4</v>
      </c>
      <c r="T36" s="4">
        <f t="shared" si="11"/>
        <v>7.5000000000000002E-4</v>
      </c>
      <c r="U36" s="4">
        <f t="shared" si="11"/>
        <v>7.5000000000000002E-4</v>
      </c>
      <c r="V36" s="4">
        <f t="shared" si="11"/>
        <v>7.5000000000000002E-4</v>
      </c>
      <c r="W36" s="4">
        <f t="shared" si="11"/>
        <v>7.5000000000000002E-4</v>
      </c>
      <c r="X36" s="4">
        <f t="shared" si="11"/>
        <v>7.5000000000000002E-4</v>
      </c>
      <c r="Y36" s="4">
        <f t="shared" si="11"/>
        <v>7.5000000000000002E-4</v>
      </c>
      <c r="Z36" s="4">
        <f t="shared" si="11"/>
        <v>7.5000000000000002E-4</v>
      </c>
      <c r="AA36" s="4">
        <f t="shared" si="11"/>
        <v>7.5000000000000002E-4</v>
      </c>
      <c r="AB36" s="4">
        <f t="shared" si="11"/>
        <v>7.5000000000000002E-4</v>
      </c>
      <c r="AC36" s="4">
        <f t="shared" si="11"/>
        <v>7.5000000000000002E-4</v>
      </c>
      <c r="AD36" s="4">
        <f t="shared" si="11"/>
        <v>7.5000000000000002E-4</v>
      </c>
      <c r="AE36" s="4">
        <f t="shared" si="11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2">C26/60</f>
        <v>0.75</v>
      </c>
      <c r="D37" s="4">
        <f t="shared" si="12"/>
        <v>0.75</v>
      </c>
      <c r="E37" s="4">
        <f t="shared" si="12"/>
        <v>0.75</v>
      </c>
      <c r="F37" s="4">
        <f t="shared" si="12"/>
        <v>0.75</v>
      </c>
      <c r="G37" s="4">
        <f t="shared" si="12"/>
        <v>0.75</v>
      </c>
      <c r="H37" s="4">
        <f t="shared" si="12"/>
        <v>0.75</v>
      </c>
      <c r="I37" s="4">
        <f t="shared" si="12"/>
        <v>0.75</v>
      </c>
      <c r="J37" s="4">
        <f t="shared" si="12"/>
        <v>0.75</v>
      </c>
      <c r="K37" s="4">
        <f t="shared" si="12"/>
        <v>0.75</v>
      </c>
      <c r="L37" s="4">
        <f t="shared" si="12"/>
        <v>0.75</v>
      </c>
      <c r="M37" s="4">
        <f t="shared" si="12"/>
        <v>0.75</v>
      </c>
      <c r="N37" s="4">
        <f t="shared" si="12"/>
        <v>0.75</v>
      </c>
      <c r="O37" s="4">
        <f t="shared" si="12"/>
        <v>0.75</v>
      </c>
      <c r="P37" s="4">
        <f t="shared" si="12"/>
        <v>0.75</v>
      </c>
      <c r="Q37" s="4">
        <f t="shared" si="12"/>
        <v>0.75</v>
      </c>
      <c r="R37" s="4">
        <f t="shared" si="12"/>
        <v>0.75</v>
      </c>
      <c r="S37" s="4">
        <f t="shared" si="12"/>
        <v>0.75</v>
      </c>
      <c r="T37" s="4">
        <f t="shared" si="12"/>
        <v>0.75</v>
      </c>
      <c r="U37" s="4">
        <f t="shared" si="12"/>
        <v>0.75</v>
      </c>
      <c r="V37" s="4">
        <f t="shared" si="12"/>
        <v>0.75</v>
      </c>
      <c r="W37" s="4">
        <f t="shared" si="12"/>
        <v>0.75</v>
      </c>
      <c r="X37" s="4">
        <f t="shared" si="12"/>
        <v>0.75</v>
      </c>
      <c r="Y37" s="4">
        <f t="shared" si="12"/>
        <v>0.75</v>
      </c>
      <c r="Z37" s="4">
        <f t="shared" si="12"/>
        <v>0.75</v>
      </c>
      <c r="AA37" s="4">
        <f t="shared" si="12"/>
        <v>0.75</v>
      </c>
      <c r="AB37" s="4">
        <f t="shared" si="12"/>
        <v>0.75</v>
      </c>
      <c r="AC37" s="4">
        <f t="shared" si="12"/>
        <v>0.75</v>
      </c>
      <c r="AD37" s="4">
        <f t="shared" si="12"/>
        <v>0.75</v>
      </c>
      <c r="AE37" s="4">
        <f t="shared" si="12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6.2941096950894613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 s="4">
        <v>197.86179000000001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19786.179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6.0943948999999998E-5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60943.949000000001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60.943948999999996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12.320508977503943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1.2320508977503943E-2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228.05624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 s="6">
        <v>2.8916839000000001E-5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-228.056211083161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220.29357999999999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-220.29355108316099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209</v>
      </c>
      <c r="B61" s="4"/>
      <c r="C61" s="4">
        <v>322.154358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208</v>
      </c>
      <c r="B62" s="4"/>
      <c r="C62" s="4">
        <v>308.72543300000001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207</v>
      </c>
      <c r="B63" s="4"/>
      <c r="C63" s="4">
        <v>289.18023699999998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155</v>
      </c>
      <c r="B64" s="4"/>
      <c r="C64" s="4">
        <v>266.04440299999999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156</v>
      </c>
      <c r="B65" s="4"/>
      <c r="C65" s="4">
        <v>252.12303199999999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78</v>
      </c>
      <c r="B66" s="4"/>
      <c r="C66" s="4">
        <v>232.18472299999999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79</v>
      </c>
      <c r="B67" s="4"/>
      <c r="C67" s="4">
        <v>219.675781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80</v>
      </c>
      <c r="B68" s="4"/>
      <c r="C68" s="4">
        <v>165.74612400000001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81</v>
      </c>
      <c r="B69" s="4"/>
      <c r="C69" s="4">
        <v>142.901062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82</v>
      </c>
      <c r="B70" s="4"/>
      <c r="C70" s="4">
        <v>152.38769500000001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83</v>
      </c>
      <c r="B71" s="4"/>
      <c r="C71" s="4">
        <v>188.41037399999999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84</v>
      </c>
      <c r="B72" s="4"/>
      <c r="C72" s="4">
        <v>276.699005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85</v>
      </c>
      <c r="B73" s="4"/>
      <c r="C73" s="4">
        <v>332.95737100000002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86</v>
      </c>
      <c r="B74" s="4"/>
      <c r="C74" s="4">
        <v>397.69322899999997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87</v>
      </c>
      <c r="B75" s="4"/>
      <c r="C75" s="4">
        <v>425.59576399999997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88</v>
      </c>
      <c r="B76" s="4"/>
      <c r="C76" s="4">
        <v>430.55843399999998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89</v>
      </c>
      <c r="B77" s="4"/>
      <c r="C77" s="4">
        <v>358.70550200000002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90</v>
      </c>
      <c r="B78" s="4"/>
      <c r="C78" s="4">
        <v>290.49690800000002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91</v>
      </c>
      <c r="B79" s="4"/>
      <c r="C79" s="4">
        <v>224.64591100000001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158</v>
      </c>
      <c r="B80" s="4"/>
      <c r="C80" s="4">
        <v>206.689189</v>
      </c>
    </row>
    <row r="81" spans="1:31">
      <c r="A81" s="2" t="s">
        <v>210</v>
      </c>
      <c r="B81" s="4"/>
      <c r="C81" s="4">
        <v>181.742355</v>
      </c>
    </row>
    <row r="82" spans="1:31">
      <c r="A82" s="2" t="s">
        <v>100</v>
      </c>
      <c r="B82" s="4"/>
      <c r="C82" s="4">
        <f>AVERAGE(C61:C81)</f>
        <v>269.77699476190475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2" t="s">
        <v>254</v>
      </c>
      <c r="C83">
        <f>C82/1000000</f>
        <v>2.6977699476190474E-4</v>
      </c>
    </row>
    <row r="84" spans="1:31">
      <c r="A84" s="2" t="s">
        <v>97</v>
      </c>
      <c r="B84" s="4"/>
      <c r="C84" s="4">
        <f>MIN(C61:C81)</f>
        <v>142.901062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2" t="s">
        <v>255</v>
      </c>
      <c r="C85">
        <f>C84/1000000</f>
        <v>1.4290106199999999E-4</v>
      </c>
    </row>
    <row r="86" spans="1:31" ht="18">
      <c r="A86" s="2" t="s">
        <v>98</v>
      </c>
      <c r="B86" s="4"/>
      <c r="C86" s="4">
        <f>4*$C43*B36/($C44*$C42*$C88)</f>
        <v>3835.5842653795089</v>
      </c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2" t="s">
        <v>261</v>
      </c>
      <c r="B87" s="4"/>
      <c r="C87" s="4">
        <f>SQRT(C82)</f>
        <v>16.424889490097179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2" t="s">
        <v>262</v>
      </c>
      <c r="B88" s="4"/>
      <c r="C88" s="4">
        <f>C87/1000</f>
        <v>1.642488949009718E-2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8">
      <c r="A89" s="3" t="s">
        <v>33</v>
      </c>
      <c r="B89" s="4">
        <f t="shared" ref="B89:AE89" si="14">(2*$C40*(B32)^2*B36*B46)/(9*$C42*$C44*($C88)^3)</f>
        <v>7.6680103338125675E-4</v>
      </c>
      <c r="C89" s="4">
        <f t="shared" si="14"/>
        <v>2.8456739215608718E-3</v>
      </c>
      <c r="D89" s="4">
        <f t="shared" si="14"/>
        <v>6.2366186645388469E-3</v>
      </c>
      <c r="E89" s="4">
        <f t="shared" si="14"/>
        <v>1.093963526231518E-2</v>
      </c>
      <c r="F89" s="4">
        <f t="shared" si="14"/>
        <v>1.6954723714889871E-2</v>
      </c>
      <c r="G89" s="4">
        <f t="shared" si="14"/>
        <v>2.4281884022262921E-2</v>
      </c>
      <c r="H89" s="4">
        <f t="shared" si="14"/>
        <v>3.2921116184434322E-2</v>
      </c>
      <c r="I89" s="4">
        <f t="shared" si="14"/>
        <v>4.2872420201404089E-2</v>
      </c>
      <c r="J89" s="4">
        <f t="shared" si="14"/>
        <v>5.4135796073172225E-2</v>
      </c>
      <c r="K89" s="4">
        <f t="shared" si="14"/>
        <v>6.6711243799738709E-2</v>
      </c>
      <c r="L89" s="4">
        <f t="shared" si="14"/>
        <v>8.0598763381103541E-2</v>
      </c>
      <c r="M89" s="4">
        <f t="shared" si="14"/>
        <v>9.5798354817266757E-2</v>
      </c>
      <c r="N89" s="4">
        <f t="shared" si="14"/>
        <v>0.1123100181082283</v>
      </c>
      <c r="O89" s="4">
        <f t="shared" si="14"/>
        <v>0.13013375325398821</v>
      </c>
      <c r="P89" s="4">
        <f t="shared" si="14"/>
        <v>0.14926956025454646</v>
      </c>
      <c r="Q89" s="4">
        <f t="shared" si="14"/>
        <v>0.16971743910990314</v>
      </c>
      <c r="R89" s="4">
        <f t="shared" si="14"/>
        <v>0.1914773898200581</v>
      </c>
      <c r="S89" s="4">
        <f t="shared" si="14"/>
        <v>0.21454941238501149</v>
      </c>
      <c r="T89" s="4">
        <f t="shared" si="14"/>
        <v>0.23893350680476322</v>
      </c>
      <c r="U89" s="4">
        <f t="shared" si="14"/>
        <v>0.26462967307931334</v>
      </c>
      <c r="V89" s="4">
        <f t="shared" si="14"/>
        <v>0.29163791120866167</v>
      </c>
      <c r="W89" s="4">
        <f t="shared" si="14"/>
        <v>0.31995822119280848</v>
      </c>
      <c r="X89" s="4">
        <f t="shared" si="14"/>
        <v>0.3495906030317536</v>
      </c>
      <c r="Y89" s="4">
        <f t="shared" si="14"/>
        <v>0.38053505672549715</v>
      </c>
      <c r="Z89" s="4">
        <f t="shared" si="14"/>
        <v>0.412791582274039</v>
      </c>
      <c r="AA89" s="4">
        <f t="shared" si="14"/>
        <v>0.44636017967737923</v>
      </c>
      <c r="AB89" s="4">
        <f t="shared" si="14"/>
        <v>0.48124084893551777</v>
      </c>
      <c r="AC89" s="4">
        <f t="shared" si="14"/>
        <v>0.51743359004845468</v>
      </c>
      <c r="AD89" s="4">
        <f t="shared" si="14"/>
        <v>0.55493840301619002</v>
      </c>
      <c r="AE89" s="4">
        <f t="shared" si="14"/>
        <v>0.59375528783872356</v>
      </c>
    </row>
    <row r="90" spans="1:31">
      <c r="A90" s="2" t="s">
        <v>258</v>
      </c>
      <c r="C90">
        <f>SQRT(C84)</f>
        <v>11.954123221717266</v>
      </c>
    </row>
    <row r="91" spans="1:31">
      <c r="A91" s="2" t="s">
        <v>259</v>
      </c>
      <c r="C91">
        <f>C90/1000</f>
        <v>1.1954123221717267E-2</v>
      </c>
    </row>
    <row r="92" spans="1:31" ht="18">
      <c r="A92" s="3" t="s">
        <v>260</v>
      </c>
      <c r="B92" s="6">
        <f>(2*$C40*(B32)^2*B36*B46)/(9*$C42*$C44*($C91)^3)</f>
        <v>1.9890095741537084E-3</v>
      </c>
      <c r="C92" s="6">
        <f t="shared" ref="C92:AE92" si="15">(2*$C40*(C32)^2*C36*C46)/(9*$C42*$C44*($C91)^3)</f>
        <v>7.3814098162409371E-3</v>
      </c>
      <c r="D92" s="6">
        <f t="shared" si="15"/>
        <v>1.6177200726261692E-2</v>
      </c>
      <c r="E92" s="6">
        <f t="shared" si="15"/>
        <v>2.8376382304215964E-2</v>
      </c>
      <c r="F92" s="6">
        <f t="shared" si="15"/>
        <v>4.3978954550103762E-2</v>
      </c>
      <c r="G92" s="6">
        <f t="shared" si="15"/>
        <v>6.298491746392508E-2</v>
      </c>
      <c r="H92" s="6">
        <f t="shared" si="15"/>
        <v>8.5394271045679898E-2</v>
      </c>
      <c r="I92" s="6">
        <f t="shared" si="15"/>
        <v>0.11120701529536825</v>
      </c>
      <c r="J92" s="6">
        <f t="shared" si="15"/>
        <v>0.14042315021299015</v>
      </c>
      <c r="K92" s="6">
        <f t="shared" si="15"/>
        <v>0.17304267579854554</v>
      </c>
      <c r="L92" s="6">
        <f t="shared" si="15"/>
        <v>0.20906559205203445</v>
      </c>
      <c r="M92" s="6">
        <f t="shared" si="15"/>
        <v>0.24849189897345692</v>
      </c>
      <c r="N92" s="6">
        <f t="shared" si="15"/>
        <v>0.29132159656281287</v>
      </c>
      <c r="O92" s="6">
        <f t="shared" si="15"/>
        <v>0.33755468482010231</v>
      </c>
      <c r="P92" s="6">
        <f t="shared" si="15"/>
        <v>0.38719116374532525</v>
      </c>
      <c r="Q92" s="6">
        <f t="shared" si="15"/>
        <v>0.44023103333848185</v>
      </c>
      <c r="R92" s="6">
        <f t="shared" si="15"/>
        <v>0.49667429359957188</v>
      </c>
      <c r="S92" s="6">
        <f t="shared" si="15"/>
        <v>0.55652094452859546</v>
      </c>
      <c r="T92" s="6">
        <f t="shared" si="15"/>
        <v>0.6197709861255527</v>
      </c>
      <c r="U92" s="6">
        <f t="shared" si="15"/>
        <v>0.68642441839044332</v>
      </c>
      <c r="V92" s="6">
        <f t="shared" si="15"/>
        <v>0.75648124132326733</v>
      </c>
      <c r="W92" s="6">
        <f t="shared" si="15"/>
        <v>0.82994145492402494</v>
      </c>
      <c r="X92" s="6">
        <f t="shared" si="15"/>
        <v>0.90680505919271615</v>
      </c>
      <c r="Y92" s="6">
        <f t="shared" si="15"/>
        <v>0.98707205412934085</v>
      </c>
      <c r="Z92" s="6">
        <f t="shared" si="15"/>
        <v>1.0707424397338992</v>
      </c>
      <c r="AA92" s="6">
        <f t="shared" si="15"/>
        <v>1.157816216006391</v>
      </c>
      <c r="AB92" s="6">
        <f t="shared" si="15"/>
        <v>1.2482933829468159</v>
      </c>
      <c r="AC92" s="6">
        <f t="shared" si="15"/>
        <v>1.3421739405551747</v>
      </c>
      <c r="AD92" s="6">
        <f t="shared" si="15"/>
        <v>1.4394578888314671</v>
      </c>
      <c r="AE92" s="6">
        <f t="shared" si="15"/>
        <v>1.5401452277756926</v>
      </c>
    </row>
    <row r="93" spans="1:31" ht="18">
      <c r="A93" s="2" t="s">
        <v>130</v>
      </c>
      <c r="B93" s="6">
        <f t="shared" ref="B93:AE93" si="16">$C43*B32*$B39/$C42</f>
        <v>0.41523879851439505</v>
      </c>
      <c r="C93" s="6">
        <f t="shared" si="16"/>
        <v>0.83047759702879009</v>
      </c>
      <c r="D93" s="6">
        <f t="shared" si="16"/>
        <v>1.2457163955431854</v>
      </c>
      <c r="E93" s="6">
        <f t="shared" si="16"/>
        <v>1.6609551940575802</v>
      </c>
      <c r="F93" s="6">
        <f t="shared" si="16"/>
        <v>2.0761939925719757</v>
      </c>
      <c r="G93" s="6">
        <f t="shared" si="16"/>
        <v>2.4914327910863707</v>
      </c>
      <c r="H93" s="6">
        <f t="shared" si="16"/>
        <v>2.9066715896007658</v>
      </c>
      <c r="I93" s="6">
        <f t="shared" si="16"/>
        <v>3.3219103881151604</v>
      </c>
      <c r="J93" s="6">
        <f t="shared" si="16"/>
        <v>3.7371491866295559</v>
      </c>
      <c r="K93" s="6">
        <f t="shared" si="16"/>
        <v>4.1523879851439514</v>
      </c>
      <c r="L93" s="6">
        <f t="shared" si="16"/>
        <v>4.567626783658346</v>
      </c>
      <c r="M93" s="6">
        <f t="shared" si="16"/>
        <v>4.9828655821727414</v>
      </c>
      <c r="N93" s="6">
        <f t="shared" si="16"/>
        <v>5.3981043806871361</v>
      </c>
      <c r="O93" s="6">
        <f t="shared" si="16"/>
        <v>5.8133431792015315</v>
      </c>
      <c r="P93" s="6">
        <f t="shared" si="16"/>
        <v>6.228581977715927</v>
      </c>
      <c r="Q93" s="6">
        <f t="shared" si="16"/>
        <v>6.6438207762303207</v>
      </c>
      <c r="R93" s="6">
        <f t="shared" si="16"/>
        <v>7.0590595747447162</v>
      </c>
      <c r="S93" s="6">
        <f t="shared" si="16"/>
        <v>7.4742983732591117</v>
      </c>
      <c r="T93" s="6">
        <f t="shared" si="16"/>
        <v>7.8895371717735072</v>
      </c>
      <c r="U93" s="6">
        <f t="shared" si="16"/>
        <v>8.3047759702879027</v>
      </c>
      <c r="V93" s="6">
        <f t="shared" si="16"/>
        <v>8.7200147688022973</v>
      </c>
      <c r="W93" s="6">
        <f t="shared" si="16"/>
        <v>9.1352535673166919</v>
      </c>
      <c r="X93" s="6">
        <f t="shared" si="16"/>
        <v>9.5504923658310883</v>
      </c>
      <c r="Y93" s="6">
        <f t="shared" si="16"/>
        <v>9.9657311643454829</v>
      </c>
      <c r="Z93" s="6">
        <f t="shared" si="16"/>
        <v>10.380969962859879</v>
      </c>
      <c r="AA93" s="6">
        <f t="shared" si="16"/>
        <v>10.796208761374272</v>
      </c>
      <c r="AB93" s="6">
        <f t="shared" si="16"/>
        <v>11.211447559888667</v>
      </c>
      <c r="AC93" s="6">
        <f t="shared" si="16"/>
        <v>11.626686358403063</v>
      </c>
      <c r="AD93" s="6">
        <f t="shared" si="16"/>
        <v>12.041925156917458</v>
      </c>
      <c r="AE93" s="6">
        <f t="shared" si="16"/>
        <v>12.457163955431854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088F-3159-4C3B-9E7D-BC9C0B3A8603}">
  <dimension ref="A1:AE94"/>
  <sheetViews>
    <sheetView topLeftCell="D19" workbookViewId="0">
      <selection activeCell="C91" sqref="C91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190</v>
      </c>
      <c r="C1" s="4"/>
      <c r="D1" s="4"/>
      <c r="E1" s="4"/>
      <c r="F1" s="4"/>
      <c r="G1" s="4"/>
      <c r="H1" s="4"/>
    </row>
    <row r="2" spans="1:31">
      <c r="B2" s="4" t="s">
        <v>101</v>
      </c>
      <c r="C2" s="4"/>
      <c r="D2" s="4"/>
      <c r="E2" s="4"/>
      <c r="F2" s="4"/>
      <c r="G2" s="4"/>
      <c r="H2" s="4"/>
    </row>
    <row r="3" spans="1:31">
      <c r="B3" s="4" t="s">
        <v>105</v>
      </c>
      <c r="C3" s="4"/>
      <c r="D3" s="4"/>
      <c r="E3" s="4"/>
      <c r="F3" s="4"/>
      <c r="G3" s="4"/>
      <c r="H3" s="4"/>
    </row>
    <row r="4" spans="1:31">
      <c r="B4" s="4"/>
      <c r="C4" s="4"/>
      <c r="D4" s="4"/>
      <c r="E4" s="4"/>
      <c r="F4" s="4"/>
      <c r="G4" s="4"/>
      <c r="H4" s="4"/>
    </row>
    <row r="5" spans="1:31">
      <c r="B5" s="4" t="s">
        <v>137</v>
      </c>
      <c r="C5" s="4"/>
      <c r="D5" s="4"/>
      <c r="E5" s="4"/>
      <c r="F5" s="4"/>
      <c r="G5" s="4"/>
      <c r="H5" s="4"/>
    </row>
    <row r="6" spans="1:31">
      <c r="B6" s="4" t="s">
        <v>134</v>
      </c>
      <c r="C6" s="4"/>
      <c r="D6" s="4"/>
      <c r="E6" s="4"/>
      <c r="F6" s="4"/>
      <c r="G6" s="4"/>
      <c r="H6" s="4"/>
    </row>
    <row r="7" spans="1:31">
      <c r="B7" s="4" t="s">
        <v>133</v>
      </c>
      <c r="C7" s="4"/>
      <c r="D7" s="4"/>
      <c r="E7" s="4"/>
      <c r="F7" s="4"/>
      <c r="G7" s="4"/>
      <c r="H7" s="4"/>
    </row>
    <row r="8" spans="1:31">
      <c r="B8" s="4" t="s">
        <v>136</v>
      </c>
      <c r="C8" s="4"/>
      <c r="D8" s="4"/>
      <c r="E8" s="4"/>
      <c r="F8" s="4"/>
      <c r="G8" s="4"/>
      <c r="H8" s="4"/>
    </row>
    <row r="11" spans="1:31">
      <c r="A11" s="4" t="s">
        <v>0</v>
      </c>
      <c r="B11" s="1">
        <v>6.776181E-3</v>
      </c>
      <c r="C11" s="1">
        <v>1.2471889999999999E-2</v>
      </c>
      <c r="D11" s="1">
        <v>4.2953570000000003E-2</v>
      </c>
      <c r="E11" s="1">
        <v>0.15983140000000001</v>
      </c>
      <c r="F11" s="1">
        <v>0.33858349999999998</v>
      </c>
      <c r="G11" s="1">
        <v>0.41567700000000002</v>
      </c>
      <c r="H11" s="1">
        <v>0.51095880000000005</v>
      </c>
      <c r="I11" s="1">
        <v>0.52632129999999999</v>
      </c>
      <c r="J11" s="1">
        <v>0.4655009</v>
      </c>
      <c r="K11" s="1">
        <v>0.3887294</v>
      </c>
      <c r="L11" s="1">
        <v>0.36065750000000002</v>
      </c>
      <c r="M11" s="1">
        <v>0.31961440000000002</v>
      </c>
      <c r="N11" s="1">
        <v>0.2611695</v>
      </c>
      <c r="O11" s="1">
        <v>0.21380150000000001</v>
      </c>
      <c r="P11" s="1">
        <v>0.1581322</v>
      </c>
      <c r="Q11" s="1">
        <v>0.10859829999999999</v>
      </c>
      <c r="R11" s="1">
        <v>7.3939959999999999E-2</v>
      </c>
      <c r="S11" s="1">
        <v>5.0029780000000003E-2</v>
      </c>
      <c r="T11" s="1">
        <v>3.1177690000000001E-2</v>
      </c>
      <c r="U11" s="1">
        <v>2.9569560000000002E-2</v>
      </c>
      <c r="V11" s="1">
        <v>2.37366E-2</v>
      </c>
      <c r="W11" s="1">
        <v>1.314924E-2</v>
      </c>
      <c r="X11" s="1">
        <v>1.233564E-2</v>
      </c>
      <c r="Y11" s="1">
        <v>1.104277E-2</v>
      </c>
      <c r="Z11" s="1">
        <v>7.5046899999999996E-3</v>
      </c>
      <c r="AA11" s="1">
        <v>4.7911359999999997E-3</v>
      </c>
      <c r="AB11" s="1">
        <v>2.9544390000000001E-3</v>
      </c>
      <c r="AC11" s="1">
        <v>3.560447E-3</v>
      </c>
      <c r="AD11" s="1">
        <v>1.857481E-3</v>
      </c>
      <c r="AE11" s="1">
        <v>2.2980380000000001E-3</v>
      </c>
    </row>
    <row r="12" spans="1:31">
      <c r="A12" s="4" t="s">
        <v>1</v>
      </c>
      <c r="B12" s="1">
        <v>2.9774129999999999E-3</v>
      </c>
      <c r="C12" s="1">
        <v>2.760172E-3</v>
      </c>
      <c r="D12" s="1">
        <v>3.4771939999999999E-3</v>
      </c>
      <c r="E12" s="1">
        <v>4.9337030000000002E-3</v>
      </c>
      <c r="F12" s="1">
        <v>1.132386E-2</v>
      </c>
      <c r="G12" s="1">
        <v>4.9777960000000003E-2</v>
      </c>
      <c r="H12" s="1">
        <v>0.10117379999999999</v>
      </c>
      <c r="I12" s="1">
        <v>0.1110413</v>
      </c>
      <c r="J12" s="1">
        <v>0.16190879999999999</v>
      </c>
      <c r="K12" s="1">
        <v>0.1369484</v>
      </c>
      <c r="L12" s="1">
        <v>5.6725400000000002E-2</v>
      </c>
      <c r="M12" s="1">
        <v>2.751002E-2</v>
      </c>
      <c r="N12" s="1">
        <v>1.3469119999999999E-2</v>
      </c>
      <c r="O12" s="1">
        <v>1.4446050000000001E-3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1.6427099999999999E-3</v>
      </c>
      <c r="C13" s="1">
        <v>9.2005720000000002E-4</v>
      </c>
      <c r="D13" s="1">
        <v>1.2272450000000001E-3</v>
      </c>
      <c r="E13" s="1">
        <v>4.1114189999999999E-4</v>
      </c>
      <c r="F13" s="1">
        <v>6.0737079999999997E-3</v>
      </c>
      <c r="G13" s="1">
        <v>1.5800890000000001E-2</v>
      </c>
      <c r="H13" s="1">
        <v>1.256882E-2</v>
      </c>
      <c r="I13" s="1">
        <v>1.5175299999999999E-2</v>
      </c>
      <c r="J13" s="1">
        <v>1.3588960000000001E-2</v>
      </c>
      <c r="K13" s="1">
        <v>1.6480600000000001E-2</v>
      </c>
      <c r="L13" s="1">
        <v>4.4048129999999996E-3</v>
      </c>
      <c r="M13" s="1">
        <v>2.9242930000000001E-3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9.2402459999999995E-4</v>
      </c>
      <c r="C14" s="1">
        <v>8.1782869999999996E-4</v>
      </c>
      <c r="D14" s="1">
        <v>5.1135199999999997E-4</v>
      </c>
      <c r="E14" s="1">
        <v>3.0835649999999998E-4</v>
      </c>
      <c r="F14" s="1">
        <v>5.1472099999999999E-4</v>
      </c>
      <c r="G14" s="1">
        <v>7.2291650000000005E-4</v>
      </c>
      <c r="H14" s="1">
        <v>8.3099620000000004E-4</v>
      </c>
      <c r="I14" s="1">
        <v>1.15123E-3</v>
      </c>
      <c r="J14" s="1">
        <v>7.3738540000000004E-4</v>
      </c>
      <c r="K14" s="1">
        <v>1.5948959999999999E-3</v>
      </c>
      <c r="L14" s="1">
        <v>7.5204130000000005E-4</v>
      </c>
      <c r="M14" s="1">
        <v>2.166143E-4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2.5667350000000001E-3</v>
      </c>
      <c r="C16" s="1">
        <v>2.760172E-3</v>
      </c>
      <c r="D16" s="1">
        <v>5.1135199999999999E-3</v>
      </c>
      <c r="E16" s="1">
        <v>8.6339810000000006E-3</v>
      </c>
      <c r="F16" s="1">
        <v>1.533869E-2</v>
      </c>
      <c r="G16" s="1">
        <v>3.9966950000000001E-2</v>
      </c>
      <c r="H16" s="1">
        <v>8.6319729999999997E-2</v>
      </c>
      <c r="I16" s="1">
        <v>0.19131339999999999</v>
      </c>
      <c r="J16" s="1">
        <v>0.30748969999999998</v>
      </c>
      <c r="K16" s="1">
        <v>0.43965979999999999</v>
      </c>
      <c r="L16" s="1">
        <v>0.54705630000000005</v>
      </c>
      <c r="M16" s="1">
        <v>0.63587130000000003</v>
      </c>
      <c r="N16" s="1">
        <v>0.72536140000000005</v>
      </c>
      <c r="O16" s="1">
        <v>0.7847539</v>
      </c>
      <c r="P16" s="1">
        <v>0.84186780000000005</v>
      </c>
      <c r="Q16" s="1">
        <v>0.89140169999999996</v>
      </c>
      <c r="R16" s="1">
        <v>0.92605999999999999</v>
      </c>
      <c r="S16" s="1">
        <v>0.94997019999999999</v>
      </c>
      <c r="T16" s="1">
        <v>0.96882230000000003</v>
      </c>
      <c r="U16" s="1">
        <v>0.97043040000000003</v>
      </c>
      <c r="V16" s="1">
        <v>0.9762634</v>
      </c>
      <c r="W16" s="1">
        <v>0.98685080000000003</v>
      </c>
      <c r="X16" s="1">
        <v>0.9876644</v>
      </c>
      <c r="Y16" s="1">
        <v>0.98895719999999998</v>
      </c>
      <c r="Z16" s="1">
        <v>0.99249529999999997</v>
      </c>
      <c r="AA16" s="1">
        <v>0.99520889999999995</v>
      </c>
      <c r="AB16" s="1">
        <v>0.99704559999999998</v>
      </c>
      <c r="AC16" s="1">
        <v>0.99643959999999998</v>
      </c>
      <c r="AD16" s="1">
        <v>0.99814250000000004</v>
      </c>
      <c r="AE16" s="1">
        <v>0.99770199999999998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1.4887063600000002E-2</v>
      </c>
      <c r="C18" s="1">
        <f t="shared" ref="C18:AE18" si="0">SUM(C11:C17)</f>
        <v>1.9730119899999995E-2</v>
      </c>
      <c r="D18" s="1">
        <f t="shared" si="0"/>
        <v>5.3282881000000004E-2</v>
      </c>
      <c r="E18" s="1">
        <f t="shared" si="0"/>
        <v>0.17411858240000003</v>
      </c>
      <c r="F18" s="1">
        <f t="shared" si="0"/>
        <v>0.371834479</v>
      </c>
      <c r="G18" s="1">
        <f t="shared" si="0"/>
        <v>0.5219457165000001</v>
      </c>
      <c r="H18" s="1">
        <f t="shared" si="0"/>
        <v>0.71185214620000015</v>
      </c>
      <c r="I18" s="1">
        <f t="shared" si="0"/>
        <v>0.84500252999999992</v>
      </c>
      <c r="J18" s="1">
        <f t="shared" si="0"/>
        <v>0.94922574539999993</v>
      </c>
      <c r="K18" s="1">
        <f t="shared" si="0"/>
        <v>0.98341309599999982</v>
      </c>
      <c r="L18" s="1">
        <f t="shared" si="0"/>
        <v>0.96959605430000007</v>
      </c>
      <c r="M18" s="1">
        <f t="shared" si="0"/>
        <v>0.98613662730000007</v>
      </c>
      <c r="N18" s="1">
        <f t="shared" si="0"/>
        <v>1.0000000200000001</v>
      </c>
      <c r="O18" s="1">
        <f t="shared" si="0"/>
        <v>1.000000005</v>
      </c>
      <c r="P18" s="1">
        <f t="shared" si="0"/>
        <v>1</v>
      </c>
      <c r="Q18" s="1">
        <f t="shared" si="0"/>
        <v>1</v>
      </c>
      <c r="R18" s="1">
        <f t="shared" si="0"/>
        <v>0.99999996000000002</v>
      </c>
      <c r="S18" s="1">
        <f t="shared" si="0"/>
        <v>0.99999998000000001</v>
      </c>
      <c r="T18" s="1">
        <f t="shared" si="0"/>
        <v>0.99999999000000006</v>
      </c>
      <c r="U18" s="1">
        <f t="shared" si="0"/>
        <v>0.99999996000000002</v>
      </c>
      <c r="V18" s="1">
        <f t="shared" si="0"/>
        <v>1</v>
      </c>
      <c r="W18" s="1">
        <f t="shared" si="0"/>
        <v>1.00000004</v>
      </c>
      <c r="X18" s="1">
        <f t="shared" si="0"/>
        <v>1.00000004</v>
      </c>
      <c r="Y18" s="1">
        <f t="shared" si="0"/>
        <v>0.99999996999999996</v>
      </c>
      <c r="Z18" s="1">
        <f t="shared" si="0"/>
        <v>0.99999998999999995</v>
      </c>
      <c r="AA18" s="1">
        <f t="shared" si="0"/>
        <v>1.0000000359999999</v>
      </c>
      <c r="AB18" s="1">
        <f t="shared" si="0"/>
        <v>1.0000000389999999</v>
      </c>
      <c r="AC18" s="1">
        <f t="shared" si="0"/>
        <v>1.0000000469999999</v>
      </c>
      <c r="AD18" s="1">
        <f t="shared" si="0"/>
        <v>0.99999998100000009</v>
      </c>
      <c r="AE18" s="1">
        <f t="shared" si="0"/>
        <v>1.000000038</v>
      </c>
    </row>
    <row r="19" spans="1:31">
      <c r="A19" s="3" t="s">
        <v>17</v>
      </c>
      <c r="B19" s="1">
        <f>SUM(B12:B13)</f>
        <v>4.6201230000000003E-3</v>
      </c>
      <c r="C19" s="1">
        <f t="shared" ref="C19:AE19" si="1">SUM(C12:C13)</f>
        <v>3.6802292000000002E-3</v>
      </c>
      <c r="D19" s="1">
        <f t="shared" si="1"/>
        <v>4.7044389999999995E-3</v>
      </c>
      <c r="E19" s="1">
        <f t="shared" si="1"/>
        <v>5.3448449000000004E-3</v>
      </c>
      <c r="F19" s="1">
        <f t="shared" si="1"/>
        <v>1.7397567999999999E-2</v>
      </c>
      <c r="G19" s="1">
        <f t="shared" si="1"/>
        <v>6.5578850000000008E-2</v>
      </c>
      <c r="H19" s="1">
        <f t="shared" si="1"/>
        <v>0.11374261999999999</v>
      </c>
      <c r="I19" s="1">
        <f t="shared" si="1"/>
        <v>0.12621659999999998</v>
      </c>
      <c r="J19" s="1">
        <f t="shared" si="1"/>
        <v>0.17549776</v>
      </c>
      <c r="K19" s="1">
        <f t="shared" si="1"/>
        <v>0.15342900000000001</v>
      </c>
      <c r="L19" s="1">
        <f t="shared" si="1"/>
        <v>6.1130213000000003E-2</v>
      </c>
      <c r="M19" s="1">
        <f t="shared" si="1"/>
        <v>3.0434313000000001E-2</v>
      </c>
      <c r="N19" s="1">
        <f t="shared" si="1"/>
        <v>1.3469119999999999E-2</v>
      </c>
      <c r="O19" s="1">
        <f t="shared" si="1"/>
        <v>1.4446050000000001E-3</v>
      </c>
      <c r="P19" s="1">
        <f t="shared" si="1"/>
        <v>0</v>
      </c>
      <c r="Q19" s="1">
        <f t="shared" si="1"/>
        <v>0</v>
      </c>
      <c r="R19" s="1">
        <f t="shared" si="1"/>
        <v>0</v>
      </c>
      <c r="S19" s="1">
        <f t="shared" si="1"/>
        <v>0</v>
      </c>
      <c r="T19" s="1">
        <f t="shared" si="1"/>
        <v>0</v>
      </c>
      <c r="U19" s="1">
        <f t="shared" si="1"/>
        <v>0</v>
      </c>
      <c r="V19" s="1">
        <f t="shared" si="1"/>
        <v>0</v>
      </c>
      <c r="W19" s="1">
        <f t="shared" si="1"/>
        <v>0</v>
      </c>
      <c r="X19" s="1">
        <f t="shared" si="1"/>
        <v>0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</row>
    <row r="21" spans="1:31">
      <c r="A21" s="3" t="s">
        <v>19</v>
      </c>
    </row>
    <row r="22" spans="1:31">
      <c r="A22" s="3" t="s">
        <v>20</v>
      </c>
    </row>
    <row r="23" spans="1:31">
      <c r="A23" s="3" t="s">
        <v>21</v>
      </c>
    </row>
    <row r="24" spans="1:31">
      <c r="A24" s="7" t="s">
        <v>132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2">C26*1000/60</f>
        <v>300</v>
      </c>
      <c r="D27" s="7">
        <f t="shared" si="2"/>
        <v>300</v>
      </c>
      <c r="E27" s="7">
        <f t="shared" si="2"/>
        <v>300</v>
      </c>
      <c r="F27" s="7">
        <f t="shared" si="2"/>
        <v>300</v>
      </c>
      <c r="G27" s="7">
        <f t="shared" si="2"/>
        <v>300</v>
      </c>
      <c r="H27" s="7">
        <f t="shared" si="2"/>
        <v>300</v>
      </c>
      <c r="I27" s="7">
        <f t="shared" si="2"/>
        <v>300</v>
      </c>
      <c r="J27" s="7">
        <f t="shared" si="2"/>
        <v>300</v>
      </c>
      <c r="K27" s="7">
        <f t="shared" si="2"/>
        <v>300</v>
      </c>
      <c r="L27" s="7">
        <f t="shared" si="2"/>
        <v>300</v>
      </c>
      <c r="M27" s="7">
        <f t="shared" si="2"/>
        <v>300</v>
      </c>
      <c r="N27" s="7">
        <f t="shared" si="2"/>
        <v>300</v>
      </c>
      <c r="O27" s="7">
        <f t="shared" si="2"/>
        <v>300</v>
      </c>
      <c r="P27" s="7">
        <f t="shared" si="2"/>
        <v>300</v>
      </c>
      <c r="Q27" s="7">
        <f t="shared" si="2"/>
        <v>300</v>
      </c>
      <c r="R27" s="7">
        <f t="shared" si="2"/>
        <v>300</v>
      </c>
      <c r="S27" s="7">
        <f t="shared" si="2"/>
        <v>300</v>
      </c>
      <c r="T27" s="7">
        <f t="shared" si="2"/>
        <v>300</v>
      </c>
      <c r="U27" s="7">
        <f t="shared" si="2"/>
        <v>300</v>
      </c>
      <c r="V27" s="7">
        <f t="shared" si="2"/>
        <v>300</v>
      </c>
      <c r="W27" s="7">
        <f t="shared" si="2"/>
        <v>300</v>
      </c>
      <c r="X27" s="7">
        <f t="shared" si="2"/>
        <v>300</v>
      </c>
      <c r="Y27" s="7">
        <f t="shared" si="2"/>
        <v>300</v>
      </c>
      <c r="Z27" s="7">
        <f t="shared" si="2"/>
        <v>300</v>
      </c>
      <c r="AA27" s="7">
        <f t="shared" si="2"/>
        <v>300</v>
      </c>
      <c r="AB27" s="7">
        <f t="shared" si="2"/>
        <v>300</v>
      </c>
      <c r="AC27" s="7">
        <f t="shared" si="2"/>
        <v>300</v>
      </c>
      <c r="AD27" s="7">
        <f t="shared" si="2"/>
        <v>300</v>
      </c>
      <c r="AE27" s="7">
        <f t="shared" si="2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3">$C40*C25^2*C27</f>
        <v>1200000</v>
      </c>
      <c r="D28" s="7">
        <f t="shared" si="3"/>
        <v>2700000</v>
      </c>
      <c r="E28" s="7">
        <f t="shared" si="3"/>
        <v>4800000</v>
      </c>
      <c r="F28" s="7">
        <f t="shared" si="3"/>
        <v>7500000</v>
      </c>
      <c r="G28" s="7">
        <f t="shared" si="3"/>
        <v>10800000</v>
      </c>
      <c r="H28" s="7">
        <f t="shared" si="3"/>
        <v>14700000</v>
      </c>
      <c r="I28" s="7">
        <f t="shared" si="3"/>
        <v>19200000</v>
      </c>
      <c r="J28" s="7">
        <f t="shared" si="3"/>
        <v>24300000</v>
      </c>
      <c r="K28" s="7">
        <f t="shared" si="3"/>
        <v>30000000</v>
      </c>
      <c r="L28" s="7">
        <f>$C40*L25^2*L27</f>
        <v>36300000</v>
      </c>
      <c r="M28" s="7">
        <f t="shared" ref="M28:AE28" si="4">$C40*M25^2*M27</f>
        <v>43200000</v>
      </c>
      <c r="N28" s="7">
        <f t="shared" si="4"/>
        <v>50700000</v>
      </c>
      <c r="O28" s="7">
        <f t="shared" si="4"/>
        <v>58800000</v>
      </c>
      <c r="P28" s="7">
        <f t="shared" si="4"/>
        <v>67500000</v>
      </c>
      <c r="Q28" s="7">
        <f t="shared" si="4"/>
        <v>76800000</v>
      </c>
      <c r="R28" s="7">
        <f t="shared" si="4"/>
        <v>86700000</v>
      </c>
      <c r="S28" s="7">
        <f t="shared" si="4"/>
        <v>97200000</v>
      </c>
      <c r="T28" s="7">
        <f t="shared" si="4"/>
        <v>108300000</v>
      </c>
      <c r="U28" s="7">
        <f t="shared" si="4"/>
        <v>120000000</v>
      </c>
      <c r="V28" s="7">
        <f t="shared" si="4"/>
        <v>132300000</v>
      </c>
      <c r="W28" s="7">
        <f t="shared" si="4"/>
        <v>145200000</v>
      </c>
      <c r="X28" s="7">
        <f t="shared" si="4"/>
        <v>158700000</v>
      </c>
      <c r="Y28" s="7">
        <f t="shared" si="4"/>
        <v>172800000</v>
      </c>
      <c r="Z28" s="7">
        <f t="shared" si="4"/>
        <v>187500000</v>
      </c>
      <c r="AA28" s="7">
        <f t="shared" si="4"/>
        <v>202800000</v>
      </c>
      <c r="AB28" s="7">
        <f t="shared" si="4"/>
        <v>218700000</v>
      </c>
      <c r="AC28" s="7">
        <f t="shared" si="4"/>
        <v>235200000</v>
      </c>
      <c r="AD28" s="7">
        <f t="shared" si="4"/>
        <v>252300000</v>
      </c>
      <c r="AE28" s="7">
        <f t="shared" si="4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5">$C41*C25^2*C26</f>
        <v>72</v>
      </c>
      <c r="D29" s="7">
        <f t="shared" si="5"/>
        <v>162</v>
      </c>
      <c r="E29" s="7">
        <f t="shared" si="5"/>
        <v>288</v>
      </c>
      <c r="F29" s="7">
        <f t="shared" si="5"/>
        <v>450</v>
      </c>
      <c r="G29" s="7">
        <f t="shared" si="5"/>
        <v>648</v>
      </c>
      <c r="H29" s="7">
        <f t="shared" si="5"/>
        <v>882</v>
      </c>
      <c r="I29" s="7">
        <f t="shared" si="5"/>
        <v>1152</v>
      </c>
      <c r="J29" s="7">
        <f t="shared" si="5"/>
        <v>1458</v>
      </c>
      <c r="K29" s="7">
        <f t="shared" si="5"/>
        <v>1800</v>
      </c>
      <c r="L29" s="7">
        <f t="shared" si="5"/>
        <v>2178</v>
      </c>
      <c r="M29" s="7">
        <f t="shared" si="5"/>
        <v>2592</v>
      </c>
      <c r="N29" s="7">
        <f t="shared" si="5"/>
        <v>3042</v>
      </c>
      <c r="O29" s="7">
        <f t="shared" si="5"/>
        <v>3528</v>
      </c>
      <c r="P29" s="7">
        <f t="shared" si="5"/>
        <v>4050</v>
      </c>
      <c r="Q29" s="7">
        <f t="shared" si="5"/>
        <v>4608</v>
      </c>
      <c r="R29" s="7">
        <f t="shared" si="5"/>
        <v>5202</v>
      </c>
      <c r="S29" s="7">
        <f t="shared" si="5"/>
        <v>5832</v>
      </c>
      <c r="T29" s="7">
        <f t="shared" si="5"/>
        <v>6498</v>
      </c>
      <c r="U29" s="7">
        <f t="shared" si="5"/>
        <v>7200</v>
      </c>
      <c r="V29" s="7">
        <f t="shared" si="5"/>
        <v>7938</v>
      </c>
      <c r="W29" s="7">
        <f t="shared" si="5"/>
        <v>8712</v>
      </c>
      <c r="X29" s="7">
        <f t="shared" si="5"/>
        <v>9522</v>
      </c>
      <c r="Y29" s="7">
        <f t="shared" si="5"/>
        <v>10368</v>
      </c>
      <c r="Z29" s="7">
        <f t="shared" si="5"/>
        <v>11250</v>
      </c>
      <c r="AA29" s="7">
        <f t="shared" si="5"/>
        <v>12168</v>
      </c>
      <c r="AB29" s="7">
        <f t="shared" si="5"/>
        <v>13122</v>
      </c>
      <c r="AC29" s="7">
        <f t="shared" si="5"/>
        <v>14112</v>
      </c>
      <c r="AD29" s="7">
        <f t="shared" si="5"/>
        <v>15138</v>
      </c>
      <c r="AE29" s="7">
        <f t="shared" si="5"/>
        <v>16200</v>
      </c>
    </row>
    <row r="30" spans="1:31">
      <c r="A30" s="7" t="s">
        <v>10</v>
      </c>
      <c r="B30" s="3">
        <f t="shared" ref="B30:AE30" si="6">$C40*B25^2*ABS($C57)</f>
        <v>127910.20266</v>
      </c>
      <c r="C30" s="3">
        <f t="shared" si="6"/>
        <v>511640.81063999998</v>
      </c>
      <c r="D30" s="3">
        <f t="shared" si="6"/>
        <v>1151191.82394</v>
      </c>
      <c r="E30" s="3">
        <f t="shared" si="6"/>
        <v>2046563.2425599999</v>
      </c>
      <c r="F30" s="3">
        <f t="shared" si="6"/>
        <v>3197755.0664999997</v>
      </c>
      <c r="G30" s="3">
        <f t="shared" si="6"/>
        <v>4604767.2957600001</v>
      </c>
      <c r="H30" s="3">
        <f t="shared" si="6"/>
        <v>6267599.9303399995</v>
      </c>
      <c r="I30" s="3">
        <f t="shared" si="6"/>
        <v>8186252.9702399997</v>
      </c>
      <c r="J30" s="3">
        <f t="shared" si="6"/>
        <v>10360726.41546</v>
      </c>
      <c r="K30" s="3">
        <f t="shared" si="6"/>
        <v>12791020.265999999</v>
      </c>
      <c r="L30" s="3">
        <f t="shared" si="6"/>
        <v>15477134.52186</v>
      </c>
      <c r="M30" s="3">
        <f t="shared" si="6"/>
        <v>18419069.18304</v>
      </c>
      <c r="N30" s="3">
        <f t="shared" si="6"/>
        <v>21616824.249540001</v>
      </c>
      <c r="O30" s="3">
        <f t="shared" si="6"/>
        <v>25070399.721359998</v>
      </c>
      <c r="P30" s="3">
        <f t="shared" si="6"/>
        <v>28779795.598499998</v>
      </c>
      <c r="Q30" s="3">
        <f t="shared" si="6"/>
        <v>32745011.880959999</v>
      </c>
      <c r="R30" s="3">
        <f t="shared" si="6"/>
        <v>36966048.568739995</v>
      </c>
      <c r="S30" s="3">
        <f t="shared" si="6"/>
        <v>41442905.661839999</v>
      </c>
      <c r="T30" s="3">
        <f t="shared" si="6"/>
        <v>46175583.160259999</v>
      </c>
      <c r="U30" s="3">
        <f t="shared" si="6"/>
        <v>51164081.063999996</v>
      </c>
      <c r="V30" s="3">
        <f t="shared" si="6"/>
        <v>56408399.373059995</v>
      </c>
      <c r="W30" s="3">
        <f t="shared" si="6"/>
        <v>61908538.087439999</v>
      </c>
      <c r="X30" s="3">
        <f t="shared" si="6"/>
        <v>67664497.207139999</v>
      </c>
      <c r="Y30" s="3">
        <f t="shared" si="6"/>
        <v>73676276.732160002</v>
      </c>
      <c r="Z30" s="3">
        <f t="shared" si="6"/>
        <v>79943876.662499994</v>
      </c>
      <c r="AA30" s="3">
        <f t="shared" si="6"/>
        <v>86467296.998160005</v>
      </c>
      <c r="AB30" s="3">
        <f t="shared" si="6"/>
        <v>93246537.739140004</v>
      </c>
      <c r="AC30" s="3">
        <f t="shared" si="6"/>
        <v>100281598.88543999</v>
      </c>
      <c r="AD30" s="3">
        <f t="shared" si="6"/>
        <v>107572480.43706</v>
      </c>
      <c r="AE30" s="3">
        <f t="shared" si="6"/>
        <v>115119182.39399999</v>
      </c>
    </row>
    <row r="31" spans="1:31">
      <c r="A31" s="7" t="s">
        <v>10</v>
      </c>
      <c r="B31" s="3">
        <f>$C40*B25^2*ABS($C59)</f>
        <v>125993.76265999999</v>
      </c>
      <c r="C31" s="3">
        <f t="shared" ref="C31:AE31" si="7">$C40*C25^2*ABS($C59)</f>
        <v>503975.05063999997</v>
      </c>
      <c r="D31" s="3">
        <f t="shared" si="7"/>
        <v>1133943.8639399998</v>
      </c>
      <c r="E31" s="3">
        <f t="shared" si="7"/>
        <v>2015900.2025599999</v>
      </c>
      <c r="F31" s="3">
        <f t="shared" si="7"/>
        <v>3149844.0664999997</v>
      </c>
      <c r="G31" s="3">
        <f t="shared" si="7"/>
        <v>4535775.4557599993</v>
      </c>
      <c r="H31" s="3">
        <f t="shared" si="7"/>
        <v>6173694.370339999</v>
      </c>
      <c r="I31" s="3">
        <f t="shared" si="7"/>
        <v>8063600.8102399996</v>
      </c>
      <c r="J31" s="3">
        <f t="shared" si="7"/>
        <v>10205494.775459999</v>
      </c>
      <c r="K31" s="3">
        <f t="shared" si="7"/>
        <v>12599376.265999999</v>
      </c>
      <c r="L31" s="3">
        <f t="shared" si="7"/>
        <v>15245245.281859998</v>
      </c>
      <c r="M31" s="3">
        <f t="shared" si="7"/>
        <v>18143101.823039997</v>
      </c>
      <c r="N31" s="3">
        <f t="shared" si="7"/>
        <v>21292945.889539998</v>
      </c>
      <c r="O31" s="3">
        <f t="shared" si="7"/>
        <v>24694777.481359996</v>
      </c>
      <c r="P31" s="3">
        <f t="shared" si="7"/>
        <v>28348596.598499998</v>
      </c>
      <c r="Q31" s="3">
        <f t="shared" si="7"/>
        <v>32254403.240959998</v>
      </c>
      <c r="R31" s="3">
        <f t="shared" si="7"/>
        <v>36412197.408739999</v>
      </c>
      <c r="S31" s="3">
        <f t="shared" si="7"/>
        <v>40821979.101839997</v>
      </c>
      <c r="T31" s="3">
        <f t="shared" si="7"/>
        <v>45483748.320259996</v>
      </c>
      <c r="U31" s="3">
        <f t="shared" si="7"/>
        <v>50397505.063999996</v>
      </c>
      <c r="V31" s="3">
        <f t="shared" si="7"/>
        <v>55563249.333059996</v>
      </c>
      <c r="W31" s="3">
        <f t="shared" si="7"/>
        <v>60980981.127439991</v>
      </c>
      <c r="X31" s="3">
        <f t="shared" si="7"/>
        <v>66650700.447139993</v>
      </c>
      <c r="Y31" s="3">
        <f t="shared" si="7"/>
        <v>72572407.292159989</v>
      </c>
      <c r="Z31" s="3">
        <f t="shared" si="7"/>
        <v>78746101.662499994</v>
      </c>
      <c r="AA31" s="3">
        <f t="shared" si="7"/>
        <v>85171783.558159992</v>
      </c>
      <c r="AB31" s="3">
        <f t="shared" si="7"/>
        <v>91849452.979139984</v>
      </c>
      <c r="AC31" s="3">
        <f t="shared" si="7"/>
        <v>98779109.925439984</v>
      </c>
      <c r="AD31" s="3">
        <f t="shared" si="7"/>
        <v>105960754.39705999</v>
      </c>
      <c r="AE31" s="3">
        <f t="shared" si="7"/>
        <v>113394386.39399999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5.502229587376154E-4</v>
      </c>
      <c r="C33" s="4">
        <f t="shared" ref="C33:AE33" si="9">($C$40*$B$39*C32^2)*C46/(18*$C$42*$C$54)</f>
        <v>2.0419314223135581E-3</v>
      </c>
      <c r="D33" s="4">
        <f t="shared" si="9"/>
        <v>4.4751253907278294E-3</v>
      </c>
      <c r="E33" s="4">
        <f t="shared" si="9"/>
        <v>7.8498048639804256E-3</v>
      </c>
      <c r="F33" s="4">
        <f t="shared" si="9"/>
        <v>1.2165969842071354E-2</v>
      </c>
      <c r="G33" s="4">
        <f t="shared" si="9"/>
        <v>1.7423620325000607E-2</v>
      </c>
      <c r="H33" s="4">
        <f t="shared" si="9"/>
        <v>2.3622756312768181E-2</v>
      </c>
      <c r="I33" s="4">
        <f t="shared" si="9"/>
        <v>3.0763377805374088E-2</v>
      </c>
      <c r="J33" s="4">
        <f t="shared" si="9"/>
        <v>3.8845484802818325E-2</v>
      </c>
      <c r="K33" s="4">
        <f t="shared" si="9"/>
        <v>4.7869077305100892E-2</v>
      </c>
      <c r="L33" s="4">
        <f t="shared" si="9"/>
        <v>5.7834155312221774E-2</v>
      </c>
      <c r="M33" s="4">
        <f t="shared" si="9"/>
        <v>6.8740718824181007E-2</v>
      </c>
      <c r="N33" s="4">
        <f t="shared" si="9"/>
        <v>8.0588767840978556E-2</v>
      </c>
      <c r="O33" s="4">
        <f t="shared" si="9"/>
        <v>9.3378302362614421E-2</v>
      </c>
      <c r="P33" s="4">
        <f t="shared" si="9"/>
        <v>0.10710932238908862</v>
      </c>
      <c r="Q33" s="4">
        <f t="shared" si="9"/>
        <v>0.12178182792040114</v>
      </c>
      <c r="R33" s="4">
        <f t="shared" si="9"/>
        <v>0.13739581895655198</v>
      </c>
      <c r="S33" s="4">
        <f t="shared" si="9"/>
        <v>0.15395129549754119</v>
      </c>
      <c r="T33" s="4">
        <f t="shared" si="9"/>
        <v>0.1714482575433687</v>
      </c>
      <c r="U33" s="4">
        <f t="shared" si="9"/>
        <v>0.18988670509403457</v>
      </c>
      <c r="V33" s="4">
        <f t="shared" si="9"/>
        <v>0.20926663814953869</v>
      </c>
      <c r="W33" s="4">
        <f t="shared" si="9"/>
        <v>0.22958805670988117</v>
      </c>
      <c r="X33" s="4">
        <f t="shared" si="9"/>
        <v>0.25085096077506203</v>
      </c>
      <c r="Y33" s="4">
        <f t="shared" si="9"/>
        <v>0.27305535034508116</v>
      </c>
      <c r="Z33" s="4">
        <f t="shared" si="9"/>
        <v>0.2962012254199386</v>
      </c>
      <c r="AA33" s="4">
        <f t="shared" si="9"/>
        <v>0.32028858599963445</v>
      </c>
      <c r="AB33" s="4">
        <f t="shared" si="9"/>
        <v>0.3453174320841686</v>
      </c>
      <c r="AC33" s="4">
        <f t="shared" si="9"/>
        <v>0.37128776367354105</v>
      </c>
      <c r="AD33" s="4">
        <f t="shared" si="9"/>
        <v>0.39819958076775186</v>
      </c>
      <c r="AE33" s="4">
        <f t="shared" si="9"/>
        <v>0.42605288336680092</v>
      </c>
    </row>
    <row r="34" spans="1:31" ht="18">
      <c r="A34" s="3" t="s">
        <v>33</v>
      </c>
      <c r="B34" s="4">
        <f>(2*$C40*(B32)^2*B36*B46)/(9*$C42*$C44*($B35)^3)</f>
        <v>5.4994273314111052E-4</v>
      </c>
      <c r="C34" s="4">
        <f t="shared" ref="C34:AE34" si="10">(2*$C40*(C32)^2*C36*C46)/(9*$C42*$C44*($B35)^3)</f>
        <v>2.0408914776115909E-3</v>
      </c>
      <c r="D34" s="4">
        <f t="shared" si="10"/>
        <v>4.4728462334114429E-3</v>
      </c>
      <c r="E34" s="4">
        <f t="shared" si="10"/>
        <v>7.8458070005406628E-3</v>
      </c>
      <c r="F34" s="4">
        <f t="shared" si="10"/>
        <v>1.2159773778999258E-2</v>
      </c>
      <c r="G34" s="4">
        <f t="shared" si="10"/>
        <v>1.741474656878722E-2</v>
      </c>
      <c r="H34" s="4">
        <f t="shared" si="10"/>
        <v>2.3610725369904544E-2</v>
      </c>
      <c r="I34" s="4">
        <f t="shared" si="10"/>
        <v>3.0747710182351246E-2</v>
      </c>
      <c r="J34" s="4">
        <f t="shared" si="10"/>
        <v>3.8825701006127318E-2</v>
      </c>
      <c r="K34" s="4">
        <f t="shared" si="10"/>
        <v>4.7844697841232763E-2</v>
      </c>
      <c r="L34" s="4">
        <f t="shared" si="10"/>
        <v>5.7804700687667576E-2</v>
      </c>
      <c r="M34" s="4">
        <f t="shared" si="10"/>
        <v>6.8705709545431773E-2</v>
      </c>
      <c r="N34" s="4">
        <f t="shared" si="10"/>
        <v>8.054772441452529E-2</v>
      </c>
      <c r="O34" s="4">
        <f t="shared" si="10"/>
        <v>9.3330745294948225E-2</v>
      </c>
      <c r="P34" s="4">
        <f t="shared" si="10"/>
        <v>0.10705477218670049</v>
      </c>
      <c r="Q34" s="4">
        <f t="shared" si="10"/>
        <v>0.12171980508978218</v>
      </c>
      <c r="R34" s="4">
        <f t="shared" si="10"/>
        <v>0.1373258440041932</v>
      </c>
      <c r="S34" s="4">
        <f t="shared" si="10"/>
        <v>0.15387288892993362</v>
      </c>
      <c r="T34" s="4">
        <f t="shared" si="10"/>
        <v>0.17136093986700343</v>
      </c>
      <c r="U34" s="4">
        <f t="shared" si="10"/>
        <v>0.1897899968154026</v>
      </c>
      <c r="V34" s="4">
        <f t="shared" si="10"/>
        <v>0.20916005977513105</v>
      </c>
      <c r="W34" s="4">
        <f t="shared" si="10"/>
        <v>0.22947112874618891</v>
      </c>
      <c r="X34" s="4">
        <f t="shared" si="10"/>
        <v>0.2507232037285762</v>
      </c>
      <c r="Y34" s="4">
        <f t="shared" si="10"/>
        <v>0.27291628472229285</v>
      </c>
      <c r="Z34" s="4">
        <f t="shared" si="10"/>
        <v>0.29605037172733883</v>
      </c>
      <c r="AA34" s="4">
        <f t="shared" si="10"/>
        <v>0.32012546474371412</v>
      </c>
      <c r="AB34" s="4">
        <f t="shared" si="10"/>
        <v>0.34514156377141891</v>
      </c>
      <c r="AC34" s="4">
        <f t="shared" si="10"/>
        <v>0.371098668810453</v>
      </c>
      <c r="AD34" s="4">
        <f t="shared" si="10"/>
        <v>0.39799677986081644</v>
      </c>
      <c r="AE34" s="4">
        <f t="shared" si="10"/>
        <v>0.42583589692250928</v>
      </c>
    </row>
    <row r="35" spans="1:31">
      <c r="A35" s="7" t="s">
        <v>102</v>
      </c>
      <c r="B35" s="6">
        <f>C54</f>
        <v>1.3520026014529892E-2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1">C27/1000000</f>
        <v>2.9999999999999997E-4</v>
      </c>
      <c r="D36" s="4">
        <f t="shared" si="11"/>
        <v>2.9999999999999997E-4</v>
      </c>
      <c r="E36" s="4">
        <f t="shared" si="11"/>
        <v>2.9999999999999997E-4</v>
      </c>
      <c r="F36" s="4">
        <f t="shared" si="11"/>
        <v>2.9999999999999997E-4</v>
      </c>
      <c r="G36" s="4">
        <f t="shared" si="11"/>
        <v>2.9999999999999997E-4</v>
      </c>
      <c r="H36" s="4">
        <f t="shared" si="11"/>
        <v>2.9999999999999997E-4</v>
      </c>
      <c r="I36" s="4">
        <f t="shared" si="11"/>
        <v>2.9999999999999997E-4</v>
      </c>
      <c r="J36" s="4">
        <f t="shared" si="11"/>
        <v>2.9999999999999997E-4</v>
      </c>
      <c r="K36" s="4">
        <f t="shared" si="11"/>
        <v>2.9999999999999997E-4</v>
      </c>
      <c r="L36" s="4">
        <f t="shared" si="11"/>
        <v>2.9999999999999997E-4</v>
      </c>
      <c r="M36" s="4">
        <f t="shared" si="11"/>
        <v>2.9999999999999997E-4</v>
      </c>
      <c r="N36" s="4">
        <f t="shared" si="11"/>
        <v>2.9999999999999997E-4</v>
      </c>
      <c r="O36" s="4">
        <f t="shared" si="11"/>
        <v>2.9999999999999997E-4</v>
      </c>
      <c r="P36" s="4">
        <f t="shared" si="11"/>
        <v>2.9999999999999997E-4</v>
      </c>
      <c r="Q36" s="4">
        <f t="shared" si="11"/>
        <v>2.9999999999999997E-4</v>
      </c>
      <c r="R36" s="4">
        <f t="shared" si="11"/>
        <v>2.9999999999999997E-4</v>
      </c>
      <c r="S36" s="4">
        <f t="shared" si="11"/>
        <v>2.9999999999999997E-4</v>
      </c>
      <c r="T36" s="4">
        <f t="shared" si="11"/>
        <v>2.9999999999999997E-4</v>
      </c>
      <c r="U36" s="4">
        <f t="shared" si="11"/>
        <v>2.9999999999999997E-4</v>
      </c>
      <c r="V36" s="4">
        <f t="shared" si="11"/>
        <v>2.9999999999999997E-4</v>
      </c>
      <c r="W36" s="4">
        <f t="shared" si="11"/>
        <v>2.9999999999999997E-4</v>
      </c>
      <c r="X36" s="4">
        <f t="shared" si="11"/>
        <v>2.9999999999999997E-4</v>
      </c>
      <c r="Y36" s="4">
        <f t="shared" si="11"/>
        <v>2.9999999999999997E-4</v>
      </c>
      <c r="Z36" s="4">
        <f t="shared" si="11"/>
        <v>2.9999999999999997E-4</v>
      </c>
      <c r="AA36" s="4">
        <f t="shared" si="11"/>
        <v>2.9999999999999997E-4</v>
      </c>
      <c r="AB36" s="4">
        <f t="shared" si="11"/>
        <v>2.9999999999999997E-4</v>
      </c>
      <c r="AC36" s="4">
        <f t="shared" si="11"/>
        <v>2.9999999999999997E-4</v>
      </c>
      <c r="AD36" s="4">
        <f t="shared" si="11"/>
        <v>2.9999999999999997E-4</v>
      </c>
      <c r="AE36" s="4">
        <f t="shared" si="11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2">C26/60</f>
        <v>0.3</v>
      </c>
      <c r="D37" s="4">
        <f t="shared" si="12"/>
        <v>0.3</v>
      </c>
      <c r="E37" s="4">
        <f t="shared" si="12"/>
        <v>0.3</v>
      </c>
      <c r="F37" s="4">
        <f t="shared" si="12"/>
        <v>0.3</v>
      </c>
      <c r="G37" s="4">
        <f t="shared" si="12"/>
        <v>0.3</v>
      </c>
      <c r="H37" s="4">
        <f t="shared" si="12"/>
        <v>0.3</v>
      </c>
      <c r="I37" s="4">
        <f t="shared" si="12"/>
        <v>0.3</v>
      </c>
      <c r="J37" s="4">
        <f t="shared" si="12"/>
        <v>0.3</v>
      </c>
      <c r="K37" s="4">
        <f t="shared" si="12"/>
        <v>0.3</v>
      </c>
      <c r="L37" s="4">
        <f t="shared" si="12"/>
        <v>0.3</v>
      </c>
      <c r="M37" s="4">
        <f t="shared" si="12"/>
        <v>0.3</v>
      </c>
      <c r="N37" s="4">
        <f t="shared" si="12"/>
        <v>0.3</v>
      </c>
      <c r="O37" s="4">
        <f t="shared" si="12"/>
        <v>0.3</v>
      </c>
      <c r="P37" s="4">
        <f t="shared" si="12"/>
        <v>0.3</v>
      </c>
      <c r="Q37" s="4">
        <f t="shared" si="12"/>
        <v>0.3</v>
      </c>
      <c r="R37" s="4">
        <f t="shared" si="12"/>
        <v>0.3</v>
      </c>
      <c r="S37" s="4">
        <f t="shared" si="12"/>
        <v>0.3</v>
      </c>
      <c r="T37" s="4">
        <f t="shared" si="12"/>
        <v>0.3</v>
      </c>
      <c r="U37" s="4">
        <f t="shared" si="12"/>
        <v>0.3</v>
      </c>
      <c r="V37" s="4">
        <f t="shared" si="12"/>
        <v>0.3</v>
      </c>
      <c r="W37" s="4">
        <f t="shared" si="12"/>
        <v>0.3</v>
      </c>
      <c r="X37" s="4">
        <f t="shared" si="12"/>
        <v>0.3</v>
      </c>
      <c r="Y37" s="4">
        <f t="shared" si="12"/>
        <v>0.3</v>
      </c>
      <c r="Z37" s="4">
        <f t="shared" si="12"/>
        <v>0.3</v>
      </c>
      <c r="AA37" s="4">
        <f t="shared" si="12"/>
        <v>0.3</v>
      </c>
      <c r="AB37" s="4">
        <f t="shared" si="12"/>
        <v>0.3</v>
      </c>
      <c r="AC37" s="4">
        <f t="shared" si="12"/>
        <v>0.3</v>
      </c>
      <c r="AD37" s="4">
        <f t="shared" si="12"/>
        <v>0.3</v>
      </c>
      <c r="AE37" s="4">
        <f t="shared" si="12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2.0907232240350169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159.08033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15908.032999999999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5.3769254999999997E-5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53769.254999999997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53.769254999999994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13.520026014529892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1.3520026014529892E-2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127.73765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-0.17255266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-127.91020266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125.82120999999999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-125.99376265999999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213</v>
      </c>
      <c r="B61" s="4"/>
      <c r="C61" s="4">
        <v>289.07479899999998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212</v>
      </c>
      <c r="B62" s="4"/>
      <c r="C62" s="4">
        <v>244.781113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211</v>
      </c>
      <c r="B63" s="4"/>
      <c r="C63" s="4">
        <v>205.43090799999999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209</v>
      </c>
      <c r="B64" s="4"/>
      <c r="C64" s="4">
        <v>164.758591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208</v>
      </c>
      <c r="B65" s="4"/>
      <c r="C65" s="4">
        <v>150.39222699999999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207</v>
      </c>
      <c r="B66" s="4"/>
      <c r="C66" s="4">
        <v>141.17094399999999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155</v>
      </c>
      <c r="B67" s="4"/>
      <c r="C67" s="4">
        <v>148.55043000000001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156</v>
      </c>
      <c r="B68" s="4"/>
      <c r="C68" s="4">
        <v>158.88005100000001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78</v>
      </c>
      <c r="B69" s="4"/>
      <c r="C69" s="4">
        <v>122.993257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79</v>
      </c>
      <c r="B70" s="4"/>
      <c r="C70" s="4">
        <v>127.422715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80</v>
      </c>
      <c r="B71" s="4"/>
      <c r="C71" s="4">
        <v>145.86260999999999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81</v>
      </c>
      <c r="B72" s="4"/>
      <c r="C72" s="4">
        <v>139.19298499999999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82</v>
      </c>
      <c r="B73" s="4"/>
      <c r="C73" s="4">
        <v>152.54907399999999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83</v>
      </c>
      <c r="B74" s="4"/>
      <c r="C74">
        <v>182.79984899999999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84</v>
      </c>
      <c r="B75" s="4"/>
      <c r="C75" s="4">
        <v>153.832967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85</v>
      </c>
      <c r="B76" s="4"/>
      <c r="C76" s="4">
        <v>127.451767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86</v>
      </c>
      <c r="B77" s="4"/>
      <c r="C77" s="4">
        <v>96.815582000000006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87</v>
      </c>
      <c r="B78" s="4"/>
      <c r="C78" s="4">
        <v>82.248405000000005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88</v>
      </c>
      <c r="B79" s="4"/>
      <c r="C79" s="4">
        <v>81.226601000000002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89</v>
      </c>
      <c r="C80">
        <v>83.271797000000007</v>
      </c>
    </row>
    <row r="81" spans="1:31">
      <c r="A81" s="2" t="s">
        <v>90</v>
      </c>
      <c r="C81">
        <v>72.405945000000003</v>
      </c>
    </row>
    <row r="82" spans="1:31">
      <c r="A82" s="2" t="s">
        <v>91</v>
      </c>
      <c r="C82">
        <v>42.183368999999999</v>
      </c>
    </row>
    <row r="83" spans="1:31">
      <c r="A83" s="2" t="s">
        <v>100</v>
      </c>
      <c r="B83" s="4"/>
      <c r="C83" s="4">
        <f>AVERAGE(C61:C82)</f>
        <v>141.51345390909088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>
      <c r="A84" s="2" t="s">
        <v>254</v>
      </c>
      <c r="C84">
        <f>C83/1000000</f>
        <v>1.4151345390909088E-4</v>
      </c>
    </row>
    <row r="85" spans="1:31">
      <c r="A85" s="2" t="s">
        <v>97</v>
      </c>
      <c r="B85" s="4"/>
      <c r="C85" s="4">
        <f>MIN(C61:C82)</f>
        <v>42.183368999999999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2" t="s">
        <v>255</v>
      </c>
      <c r="C86">
        <f>C85/1000000</f>
        <v>4.2183369000000002E-5</v>
      </c>
    </row>
    <row r="87" spans="1:31" ht="18">
      <c r="A87" s="2" t="s">
        <v>98</v>
      </c>
      <c r="B87" s="4"/>
      <c r="C87" s="4">
        <f>4*$C43*B36/($C44*$C42*$C89)</f>
        <v>2118.3372856867772</v>
      </c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2" t="s">
        <v>256</v>
      </c>
      <c r="B88" s="4"/>
      <c r="C88" s="4">
        <f>SQRT(C83)</f>
        <v>11.895942749908091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2" t="s">
        <v>257</v>
      </c>
      <c r="B89" s="4"/>
      <c r="C89" s="4">
        <f>C88/1000</f>
        <v>1.189594274990809E-2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8">
      <c r="A90" s="3" t="s">
        <v>33</v>
      </c>
      <c r="B90" s="4">
        <f t="shared" ref="B90:AE90" si="14">(2*$C40*(B32)^2*B36*B46)/(9*$C42*$C44*($C89)^3)</f>
        <v>8.0733439118543945E-4</v>
      </c>
      <c r="C90" s="4">
        <f t="shared" si="14"/>
        <v>2.9960971920513124E-3</v>
      </c>
      <c r="D90" s="4">
        <f t="shared" si="14"/>
        <v>6.5662884025976219E-3</v>
      </c>
      <c r="E90" s="4">
        <f t="shared" si="14"/>
        <v>1.1517908022824364E-2</v>
      </c>
      <c r="F90" s="4">
        <f t="shared" si="14"/>
        <v>1.7850956052731546E-2</v>
      </c>
      <c r="G90" s="4">
        <f t="shared" si="14"/>
        <v>2.5565432492319157E-2</v>
      </c>
      <c r="H90" s="4">
        <f t="shared" si="14"/>
        <v>3.4661337341587189E-2</v>
      </c>
      <c r="I90" s="4">
        <f t="shared" si="14"/>
        <v>4.5138670600535669E-2</v>
      </c>
      <c r="J90" s="4">
        <f t="shared" si="14"/>
        <v>5.699743226916458E-2</v>
      </c>
      <c r="K90" s="4">
        <f t="shared" si="14"/>
        <v>7.0237622347473938E-2</v>
      </c>
      <c r="L90" s="4">
        <f t="shared" si="14"/>
        <v>8.4859240835463715E-2</v>
      </c>
      <c r="M90" s="4">
        <f t="shared" si="14"/>
        <v>0.10086228773313395</v>
      </c>
      <c r="N90" s="4">
        <f t="shared" si="14"/>
        <v>0.11824676304048456</v>
      </c>
      <c r="O90" s="4">
        <f t="shared" si="14"/>
        <v>0.13701266675751567</v>
      </c>
      <c r="P90" s="4">
        <f t="shared" si="14"/>
        <v>0.15715999888422716</v>
      </c>
      <c r="Q90" s="4">
        <f t="shared" si="14"/>
        <v>0.17868875942061913</v>
      </c>
      <c r="R90" s="4">
        <f t="shared" si="14"/>
        <v>0.20159894836669148</v>
      </c>
      <c r="S90" s="4">
        <f t="shared" si="14"/>
        <v>0.22589056572244434</v>
      </c>
      <c r="T90" s="4">
        <f t="shared" si="14"/>
        <v>0.25156361148787765</v>
      </c>
      <c r="U90" s="4">
        <f t="shared" si="14"/>
        <v>0.27861808566299134</v>
      </c>
      <c r="V90" s="4">
        <f t="shared" si="14"/>
        <v>0.30705398824778546</v>
      </c>
      <c r="W90" s="4">
        <f t="shared" si="14"/>
        <v>0.33687131924225994</v>
      </c>
      <c r="X90" s="4">
        <f t="shared" si="14"/>
        <v>0.36807007864641494</v>
      </c>
      <c r="Y90" s="4">
        <f t="shared" si="14"/>
        <v>0.40065026646025043</v>
      </c>
      <c r="Z90" s="4">
        <f t="shared" si="14"/>
        <v>0.43461188268376627</v>
      </c>
      <c r="AA90" s="4">
        <f t="shared" si="14"/>
        <v>0.46995492731696248</v>
      </c>
      <c r="AB90" s="4">
        <f t="shared" si="14"/>
        <v>0.50667940035983927</v>
      </c>
      <c r="AC90" s="4">
        <f t="shared" si="14"/>
        <v>0.54478530181239637</v>
      </c>
      <c r="AD90" s="4">
        <f t="shared" si="14"/>
        <v>0.58427263167463395</v>
      </c>
      <c r="AE90" s="4">
        <f t="shared" si="14"/>
        <v>0.625141389946552</v>
      </c>
    </row>
    <row r="91" spans="1:31">
      <c r="A91" s="2" t="s">
        <v>258</v>
      </c>
      <c r="C91">
        <f>SQRT(C85)</f>
        <v>6.4948725160698881</v>
      </c>
    </row>
    <row r="92" spans="1:31">
      <c r="A92" s="2" t="s">
        <v>259</v>
      </c>
      <c r="C92">
        <f>C91/1000</f>
        <v>6.4948725160698878E-3</v>
      </c>
    </row>
    <row r="93" spans="1:31" ht="18">
      <c r="A93" s="3" t="s">
        <v>260</v>
      </c>
      <c r="B93" s="6">
        <f>(2*$C40*(B32)^2*B36*B46)/(9*$C42*$C44*($C92)^3)</f>
        <v>4.9606450902499035E-3</v>
      </c>
      <c r="C93" s="6">
        <f t="shared" ref="C93:AE93" si="15">(2*$C40*(C32)^2*C36*C46)/(9*$C42*$C44*($C92)^3)</f>
        <v>1.8409440980010263E-2</v>
      </c>
      <c r="D93" s="6">
        <f t="shared" si="15"/>
        <v>4.0346387669281093E-2</v>
      </c>
      <c r="E93" s="6">
        <f t="shared" si="15"/>
        <v>7.0771485158062378E-2</v>
      </c>
      <c r="F93" s="6">
        <f t="shared" si="15"/>
        <v>0.10968473344635414</v>
      </c>
      <c r="G93" s="6">
        <f t="shared" si="15"/>
        <v>0.15708613253415635</v>
      </c>
      <c r="H93" s="6">
        <f t="shared" si="15"/>
        <v>0.21297568242146894</v>
      </c>
      <c r="I93" s="6">
        <f t="shared" si="15"/>
        <v>0.27735338310829205</v>
      </c>
      <c r="J93" s="6">
        <f t="shared" si="15"/>
        <v>0.35021923459462562</v>
      </c>
      <c r="K93" s="6">
        <f t="shared" si="15"/>
        <v>0.43157323688046972</v>
      </c>
      <c r="L93" s="6">
        <f t="shared" si="15"/>
        <v>0.52141538996582415</v>
      </c>
      <c r="M93" s="6">
        <f t="shared" si="15"/>
        <v>0.61974569385068923</v>
      </c>
      <c r="N93" s="6">
        <f t="shared" si="15"/>
        <v>0.72656414853506446</v>
      </c>
      <c r="O93" s="6">
        <f t="shared" si="15"/>
        <v>0.8418707540189504</v>
      </c>
      <c r="P93" s="6">
        <f t="shared" si="15"/>
        <v>0.9656655103023466</v>
      </c>
      <c r="Q93" s="6">
        <f t="shared" si="15"/>
        <v>1.0979484173852536</v>
      </c>
      <c r="R93" s="6">
        <f t="shared" si="15"/>
        <v>1.2387194752676707</v>
      </c>
      <c r="S93" s="6">
        <f t="shared" si="15"/>
        <v>1.3879786839495984</v>
      </c>
      <c r="T93" s="6">
        <f t="shared" si="15"/>
        <v>1.5457260434310369</v>
      </c>
      <c r="U93" s="6">
        <f t="shared" si="15"/>
        <v>1.7119615537119859</v>
      </c>
      <c r="V93" s="6">
        <f t="shared" si="15"/>
        <v>1.8866852147924444</v>
      </c>
      <c r="W93" s="6">
        <f t="shared" si="15"/>
        <v>2.0698970266724137</v>
      </c>
      <c r="X93" s="6">
        <f t="shared" si="15"/>
        <v>2.2615969893518941</v>
      </c>
      <c r="Y93" s="6">
        <f t="shared" si="15"/>
        <v>2.4617851028308846</v>
      </c>
      <c r="Z93" s="6">
        <f t="shared" si="15"/>
        <v>2.6704613671093855</v>
      </c>
      <c r="AA93" s="6">
        <f t="shared" si="15"/>
        <v>2.8876257821873965</v>
      </c>
      <c r="AB93" s="6">
        <f t="shared" si="15"/>
        <v>3.1132783480649184</v>
      </c>
      <c r="AC93" s="6">
        <f t="shared" si="15"/>
        <v>3.3474190647419508</v>
      </c>
      <c r="AD93" s="6">
        <f t="shared" si="15"/>
        <v>3.5900479322184933</v>
      </c>
      <c r="AE93" s="6">
        <f t="shared" si="15"/>
        <v>3.8411649504945466</v>
      </c>
    </row>
    <row r="94" spans="1:31" ht="18">
      <c r="A94" s="2" t="s">
        <v>130</v>
      </c>
      <c r="B94" s="6">
        <f t="shared" ref="B94:AE94" si="16">$C43*B32*$B39/$C42</f>
        <v>0.13793045269798138</v>
      </c>
      <c r="C94" s="6">
        <f t="shared" si="16"/>
        <v>0.27586090539596275</v>
      </c>
      <c r="D94" s="6">
        <f t="shared" si="16"/>
        <v>0.41379135809394413</v>
      </c>
      <c r="E94" s="6">
        <f t="shared" si="16"/>
        <v>0.5517218107919255</v>
      </c>
      <c r="F94" s="6">
        <f t="shared" si="16"/>
        <v>0.68965226348990694</v>
      </c>
      <c r="G94" s="6">
        <f t="shared" si="16"/>
        <v>0.82758271618788826</v>
      </c>
      <c r="H94" s="6">
        <f t="shared" si="16"/>
        <v>0.96551316888586969</v>
      </c>
      <c r="I94" s="6">
        <f t="shared" si="16"/>
        <v>1.103443621583851</v>
      </c>
      <c r="J94" s="6">
        <f t="shared" si="16"/>
        <v>1.2413740742818324</v>
      </c>
      <c r="K94" s="6">
        <f t="shared" si="16"/>
        <v>1.3793045269798139</v>
      </c>
      <c r="L94" s="6">
        <f t="shared" si="16"/>
        <v>1.5172349796777951</v>
      </c>
      <c r="M94" s="6">
        <f t="shared" si="16"/>
        <v>1.6551654323757765</v>
      </c>
      <c r="N94" s="6">
        <f t="shared" si="16"/>
        <v>1.7930958850737579</v>
      </c>
      <c r="O94" s="6">
        <f t="shared" si="16"/>
        <v>1.9310263377717394</v>
      </c>
      <c r="P94" s="6">
        <f t="shared" si="16"/>
        <v>2.0689567904697208</v>
      </c>
      <c r="Q94" s="6">
        <f t="shared" si="16"/>
        <v>2.206887243167702</v>
      </c>
      <c r="R94" s="6">
        <f t="shared" si="16"/>
        <v>2.3448176958656837</v>
      </c>
      <c r="S94" s="6">
        <f t="shared" si="16"/>
        <v>2.4827481485636649</v>
      </c>
      <c r="T94" s="6">
        <f t="shared" si="16"/>
        <v>2.6206786012616465</v>
      </c>
      <c r="U94" s="6">
        <f t="shared" si="16"/>
        <v>2.7586090539596277</v>
      </c>
      <c r="V94" s="6">
        <f t="shared" si="16"/>
        <v>2.896539506657609</v>
      </c>
      <c r="W94" s="6">
        <f t="shared" si="16"/>
        <v>3.0344699593555902</v>
      </c>
      <c r="X94" s="6">
        <f t="shared" si="16"/>
        <v>3.1724004120535718</v>
      </c>
      <c r="Y94" s="6">
        <f t="shared" si="16"/>
        <v>3.310330864751553</v>
      </c>
      <c r="Z94" s="6">
        <f t="shared" si="16"/>
        <v>3.4482613174495347</v>
      </c>
      <c r="AA94" s="6">
        <f t="shared" si="16"/>
        <v>3.5861917701475159</v>
      </c>
      <c r="AB94" s="6">
        <f t="shared" si="16"/>
        <v>3.7241222228454967</v>
      </c>
      <c r="AC94" s="6">
        <f t="shared" si="16"/>
        <v>3.8620526755434788</v>
      </c>
      <c r="AD94" s="6">
        <f t="shared" si="16"/>
        <v>3.99998312824146</v>
      </c>
      <c r="AE94" s="6">
        <f t="shared" si="16"/>
        <v>4.1379135809394416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AC25-BAF4-495C-852B-E2E004DFEA6A}">
  <dimension ref="A1:AE94"/>
  <sheetViews>
    <sheetView topLeftCell="A25" workbookViewId="0">
      <selection activeCell="C93" sqref="C93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190</v>
      </c>
      <c r="C1" s="4"/>
    </row>
    <row r="2" spans="1:31">
      <c r="B2" s="4" t="s">
        <v>101</v>
      </c>
      <c r="C2" s="4"/>
    </row>
    <row r="3" spans="1:31">
      <c r="B3" s="4" t="s">
        <v>105</v>
      </c>
      <c r="C3" s="4"/>
    </row>
    <row r="4" spans="1:31">
      <c r="B4" s="4"/>
      <c r="C4" s="4"/>
    </row>
    <row r="5" spans="1:31">
      <c r="B5" s="4" t="s">
        <v>137</v>
      </c>
      <c r="C5" s="4"/>
    </row>
    <row r="6" spans="1:31">
      <c r="B6" s="4" t="s">
        <v>134</v>
      </c>
      <c r="C6" s="4"/>
    </row>
    <row r="7" spans="1:31">
      <c r="B7" s="4" t="s">
        <v>133</v>
      </c>
      <c r="C7" s="4"/>
    </row>
    <row r="8" spans="1:31">
      <c r="B8" s="4" t="s">
        <v>135</v>
      </c>
      <c r="C8" s="4"/>
    </row>
    <row r="11" spans="1:31">
      <c r="A11" s="4" t="s">
        <v>0</v>
      </c>
      <c r="B11" s="1">
        <v>1.387882E-2</v>
      </c>
      <c r="C11" s="1">
        <v>6.508572E-2</v>
      </c>
      <c r="D11" s="1">
        <v>0.24305769999999999</v>
      </c>
      <c r="E11" s="1">
        <v>0.37289349999999999</v>
      </c>
      <c r="F11" s="1">
        <v>0.43480930000000001</v>
      </c>
      <c r="G11" s="1">
        <v>0.39899760000000001</v>
      </c>
      <c r="H11" s="1">
        <v>0.33449329999999999</v>
      </c>
      <c r="I11" s="1">
        <v>0.20415900000000001</v>
      </c>
      <c r="J11" s="1">
        <v>0.1252953</v>
      </c>
      <c r="K11" s="1">
        <v>7.1869219999999998E-2</v>
      </c>
      <c r="L11" s="1">
        <v>3.8833949999999999E-2</v>
      </c>
      <c r="M11" s="1">
        <v>2.988625E-2</v>
      </c>
      <c r="N11" s="1">
        <v>2.003738E-2</v>
      </c>
      <c r="O11" s="1">
        <v>1.338632E-2</v>
      </c>
      <c r="P11" s="1">
        <v>7.7968600000000001E-3</v>
      </c>
      <c r="Q11" s="1">
        <v>4.2413319999999996E-3</v>
      </c>
      <c r="R11" s="1">
        <v>3.3151529999999999E-3</v>
      </c>
      <c r="S11" s="1">
        <v>2.4781809999999999E-3</v>
      </c>
      <c r="T11" s="1">
        <v>9.8028539999999993E-4</v>
      </c>
      <c r="U11" s="1">
        <v>8.7970089999999995E-4</v>
      </c>
      <c r="V11" s="1">
        <v>7.7812360000000002E-4</v>
      </c>
      <c r="W11" s="1">
        <v>6.7347629999999999E-4</v>
      </c>
      <c r="X11" s="1">
        <v>0</v>
      </c>
      <c r="Y11" s="1">
        <v>2.299115E-4</v>
      </c>
      <c r="Z11" s="1">
        <v>0</v>
      </c>
      <c r="AA11" s="1">
        <v>1.178828E-4</v>
      </c>
      <c r="AB11" s="1">
        <v>0</v>
      </c>
      <c r="AC11" s="1">
        <v>0</v>
      </c>
      <c r="AD11" s="1">
        <v>2.431907E-4</v>
      </c>
      <c r="AE11" s="1">
        <v>0</v>
      </c>
    </row>
    <row r="12" spans="1:31">
      <c r="A12" s="4" t="s">
        <v>1</v>
      </c>
      <c r="B12" s="1">
        <v>4.4536510000000003E-3</v>
      </c>
      <c r="C12" s="1">
        <v>8.1100500000000006E-3</v>
      </c>
      <c r="D12" s="1">
        <v>4.2217440000000002E-2</v>
      </c>
      <c r="E12" s="1">
        <v>0.1176591</v>
      </c>
      <c r="F12" s="1">
        <v>0.171899</v>
      </c>
      <c r="G12" s="1">
        <v>0.14963689999999999</v>
      </c>
      <c r="H12" s="1">
        <v>2.7328559999999998E-2</v>
      </c>
      <c r="I12" s="1">
        <v>8.3999179999999993E-3</v>
      </c>
      <c r="J12" s="1">
        <v>3.0810310000000001E-3</v>
      </c>
      <c r="K12" s="1">
        <v>9.253547E-4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5.4893839999999999E-3</v>
      </c>
      <c r="C13" s="1">
        <v>7.2887789999999996E-3</v>
      </c>
      <c r="D13" s="1">
        <v>3.1560610000000003E-2</v>
      </c>
      <c r="E13" s="1">
        <v>5.0863039999999998E-2</v>
      </c>
      <c r="F13" s="1">
        <v>3.8347480000000003E-2</v>
      </c>
      <c r="G13" s="1">
        <v>9.0007160000000006E-3</v>
      </c>
      <c r="H13" s="1">
        <v>1.1258959999999999E-3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2.1750390000000001E-3</v>
      </c>
      <c r="C14" s="1">
        <v>3.0797659999999998E-3</v>
      </c>
      <c r="D14" s="1">
        <v>3.8938419999999998E-3</v>
      </c>
      <c r="E14" s="1">
        <v>7.6600959999999999E-3</v>
      </c>
      <c r="F14" s="1">
        <v>1.4929950000000001E-2</v>
      </c>
      <c r="G14" s="1">
        <v>4.3980770000000002E-3</v>
      </c>
      <c r="H14" s="1">
        <v>8.188332E-4</v>
      </c>
      <c r="I14" s="1">
        <v>8.1950420000000005E-4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6.5251170000000004E-3</v>
      </c>
      <c r="C16" s="1">
        <v>9.1366390000000002E-3</v>
      </c>
      <c r="D16" s="1">
        <v>2.8793929999999999E-2</v>
      </c>
      <c r="E16" s="1">
        <v>9.3044630000000003E-2</v>
      </c>
      <c r="F16" s="1">
        <v>0.2342775</v>
      </c>
      <c r="G16" s="1">
        <v>0.424261</v>
      </c>
      <c r="H16" s="1">
        <v>0.63500509999999999</v>
      </c>
      <c r="I16" s="1">
        <v>0.78488009999999997</v>
      </c>
      <c r="J16" s="1">
        <v>0.8716237</v>
      </c>
      <c r="K16" s="1">
        <v>0.92720539999999996</v>
      </c>
      <c r="L16" s="1">
        <v>0.96116599999999996</v>
      </c>
      <c r="M16" s="1">
        <v>0.97011380000000003</v>
      </c>
      <c r="N16" s="1">
        <v>0.97996260000000002</v>
      </c>
      <c r="O16" s="1">
        <v>0.98661370000000004</v>
      </c>
      <c r="P16" s="1">
        <v>0.9922031</v>
      </c>
      <c r="Q16" s="1">
        <v>0.9957587</v>
      </c>
      <c r="R16" s="1">
        <v>0.99668480000000004</v>
      </c>
      <c r="S16" s="1">
        <v>0.99752180000000001</v>
      </c>
      <c r="T16" s="1">
        <v>0.99901969999999995</v>
      </c>
      <c r="U16" s="1">
        <v>0.99912029999999996</v>
      </c>
      <c r="V16" s="1">
        <v>0.9992219</v>
      </c>
      <c r="W16" s="1">
        <v>0.99932650000000001</v>
      </c>
      <c r="X16" s="1">
        <v>1</v>
      </c>
      <c r="Y16" s="1">
        <v>0.99977009999999999</v>
      </c>
      <c r="Z16" s="1">
        <v>1</v>
      </c>
      <c r="AA16" s="1">
        <v>0.9998821</v>
      </c>
      <c r="AB16" s="1">
        <v>1</v>
      </c>
      <c r="AC16" s="1">
        <v>1</v>
      </c>
      <c r="AD16" s="1">
        <v>0.9997568</v>
      </c>
      <c r="AE16" s="1">
        <v>1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3.2522011000000003E-2</v>
      </c>
      <c r="C18" s="1">
        <f t="shared" ref="C18:AE18" si="0">SUM(C11:C17)</f>
        <v>9.2700953999999988E-2</v>
      </c>
      <c r="D18" s="1">
        <f t="shared" si="0"/>
        <v>0.34952352199999998</v>
      </c>
      <c r="E18" s="1">
        <f t="shared" si="0"/>
        <v>0.64212036599999989</v>
      </c>
      <c r="F18" s="1">
        <f t="shared" si="0"/>
        <v>0.89426322999999996</v>
      </c>
      <c r="G18" s="1">
        <f t="shared" si="0"/>
        <v>0.98629429300000004</v>
      </c>
      <c r="H18" s="1">
        <f t="shared" si="0"/>
        <v>0.99877168920000003</v>
      </c>
      <c r="I18" s="1">
        <f t="shared" si="0"/>
        <v>0.9982585222</v>
      </c>
      <c r="J18" s="1">
        <f t="shared" si="0"/>
        <v>1.0000000309999999</v>
      </c>
      <c r="K18" s="1">
        <f t="shared" si="0"/>
        <v>0.99999997469999991</v>
      </c>
      <c r="L18" s="1">
        <f t="shared" si="0"/>
        <v>0.99999994999999997</v>
      </c>
      <c r="M18" s="1">
        <f t="shared" si="0"/>
        <v>1.0000000499999999</v>
      </c>
      <c r="N18" s="1">
        <f t="shared" si="0"/>
        <v>0.99999998000000001</v>
      </c>
      <c r="O18" s="1">
        <f t="shared" si="0"/>
        <v>1.0000000200000001</v>
      </c>
      <c r="P18" s="1">
        <f t="shared" si="0"/>
        <v>0.99999996000000002</v>
      </c>
      <c r="Q18" s="1">
        <f t="shared" si="0"/>
        <v>1.000000032</v>
      </c>
      <c r="R18" s="1">
        <f t="shared" si="0"/>
        <v>0.999999953</v>
      </c>
      <c r="S18" s="1">
        <f t="shared" si="0"/>
        <v>0.99999998099999998</v>
      </c>
      <c r="T18" s="1">
        <f t="shared" si="0"/>
        <v>0.9999999853999999</v>
      </c>
      <c r="U18" s="1">
        <f t="shared" si="0"/>
        <v>1.0000000008999999</v>
      </c>
      <c r="V18" s="1">
        <f t="shared" si="0"/>
        <v>1.0000000236</v>
      </c>
      <c r="W18" s="1">
        <f t="shared" si="0"/>
        <v>0.99999997630000004</v>
      </c>
      <c r="X18" s="1">
        <f t="shared" si="0"/>
        <v>1</v>
      </c>
      <c r="Y18" s="1">
        <f t="shared" si="0"/>
        <v>1.0000000115000001</v>
      </c>
      <c r="Z18" s="1">
        <f t="shared" si="0"/>
        <v>1</v>
      </c>
      <c r="AA18" s="1">
        <f t="shared" si="0"/>
        <v>0.99999998280000002</v>
      </c>
      <c r="AB18" s="1">
        <f t="shared" si="0"/>
        <v>1</v>
      </c>
      <c r="AC18" s="1">
        <f t="shared" si="0"/>
        <v>1</v>
      </c>
      <c r="AD18" s="1">
        <f t="shared" si="0"/>
        <v>0.99999999070000001</v>
      </c>
      <c r="AE18" s="1">
        <f t="shared" si="0"/>
        <v>1</v>
      </c>
    </row>
    <row r="19" spans="1:31">
      <c r="A19" s="3" t="s">
        <v>17</v>
      </c>
      <c r="B19" s="1">
        <f>SUM(B12:B13)</f>
        <v>9.9430349999999994E-3</v>
      </c>
      <c r="C19" s="1">
        <f t="shared" ref="C19:AE19" si="1">SUM(C12:C13)</f>
        <v>1.5398828999999999E-2</v>
      </c>
      <c r="D19" s="1">
        <f t="shared" si="1"/>
        <v>7.3778050000000012E-2</v>
      </c>
      <c r="E19" s="1">
        <f t="shared" si="1"/>
        <v>0.16852213999999999</v>
      </c>
      <c r="F19" s="1">
        <f t="shared" si="1"/>
        <v>0.21024648000000001</v>
      </c>
      <c r="G19" s="1">
        <f t="shared" si="1"/>
        <v>0.15863761599999998</v>
      </c>
      <c r="H19" s="1">
        <f t="shared" si="1"/>
        <v>2.8454455999999999E-2</v>
      </c>
      <c r="I19" s="1">
        <f t="shared" si="1"/>
        <v>8.3999179999999993E-3</v>
      </c>
      <c r="J19" s="1">
        <f t="shared" si="1"/>
        <v>3.0810310000000001E-3</v>
      </c>
      <c r="K19" s="1">
        <f t="shared" si="1"/>
        <v>9.253547E-4</v>
      </c>
      <c r="L19" s="1">
        <f t="shared" si="1"/>
        <v>0</v>
      </c>
      <c r="M19" s="1">
        <f t="shared" si="1"/>
        <v>0</v>
      </c>
      <c r="N19" s="1">
        <f t="shared" si="1"/>
        <v>0</v>
      </c>
      <c r="O19" s="1">
        <f t="shared" si="1"/>
        <v>0</v>
      </c>
      <c r="P19" s="1">
        <f t="shared" si="1"/>
        <v>0</v>
      </c>
      <c r="Q19" s="1">
        <f t="shared" si="1"/>
        <v>0</v>
      </c>
      <c r="R19" s="1">
        <f t="shared" si="1"/>
        <v>0</v>
      </c>
      <c r="S19" s="1">
        <f t="shared" si="1"/>
        <v>0</v>
      </c>
      <c r="T19" s="1">
        <f t="shared" si="1"/>
        <v>0</v>
      </c>
      <c r="U19" s="1">
        <f t="shared" si="1"/>
        <v>0</v>
      </c>
      <c r="V19" s="1">
        <f t="shared" si="1"/>
        <v>0</v>
      </c>
      <c r="W19" s="1">
        <f t="shared" si="1"/>
        <v>0</v>
      </c>
      <c r="X19" s="1">
        <f t="shared" si="1"/>
        <v>0</v>
      </c>
      <c r="Y19" s="1">
        <f t="shared" si="1"/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2">C26*1000/60</f>
        <v>750</v>
      </c>
      <c r="D27" s="7">
        <f t="shared" si="2"/>
        <v>750</v>
      </c>
      <c r="E27" s="7">
        <f t="shared" si="2"/>
        <v>750</v>
      </c>
      <c r="F27" s="7">
        <f t="shared" si="2"/>
        <v>750</v>
      </c>
      <c r="G27" s="7">
        <f t="shared" si="2"/>
        <v>750</v>
      </c>
      <c r="H27" s="7">
        <f t="shared" si="2"/>
        <v>750</v>
      </c>
      <c r="I27" s="7">
        <f t="shared" si="2"/>
        <v>750</v>
      </c>
      <c r="J27" s="7">
        <f t="shared" si="2"/>
        <v>750</v>
      </c>
      <c r="K27" s="7">
        <f t="shared" si="2"/>
        <v>750</v>
      </c>
      <c r="L27" s="7">
        <f t="shared" si="2"/>
        <v>750</v>
      </c>
      <c r="M27" s="7">
        <f t="shared" si="2"/>
        <v>750</v>
      </c>
      <c r="N27" s="7">
        <f t="shared" si="2"/>
        <v>750</v>
      </c>
      <c r="O27" s="7">
        <f t="shared" si="2"/>
        <v>750</v>
      </c>
      <c r="P27" s="7">
        <f t="shared" si="2"/>
        <v>750</v>
      </c>
      <c r="Q27" s="7">
        <f t="shared" si="2"/>
        <v>750</v>
      </c>
      <c r="R27" s="7">
        <f t="shared" si="2"/>
        <v>750</v>
      </c>
      <c r="S27" s="7">
        <f t="shared" si="2"/>
        <v>750</v>
      </c>
      <c r="T27" s="7">
        <f t="shared" si="2"/>
        <v>750</v>
      </c>
      <c r="U27" s="7">
        <f t="shared" si="2"/>
        <v>750</v>
      </c>
      <c r="V27" s="7">
        <f t="shared" si="2"/>
        <v>750</v>
      </c>
      <c r="W27" s="7">
        <f t="shared" si="2"/>
        <v>750</v>
      </c>
      <c r="X27" s="7">
        <f t="shared" si="2"/>
        <v>750</v>
      </c>
      <c r="Y27" s="7">
        <f t="shared" si="2"/>
        <v>750</v>
      </c>
      <c r="Z27" s="7">
        <f t="shared" si="2"/>
        <v>750</v>
      </c>
      <c r="AA27" s="7">
        <f t="shared" si="2"/>
        <v>750</v>
      </c>
      <c r="AB27" s="7">
        <f t="shared" si="2"/>
        <v>750</v>
      </c>
      <c r="AC27" s="7">
        <f t="shared" si="2"/>
        <v>750</v>
      </c>
      <c r="AD27" s="7">
        <f t="shared" si="2"/>
        <v>750</v>
      </c>
      <c r="AE27" s="7">
        <f t="shared" si="2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3">$C40*C25^2*C27</f>
        <v>3000000</v>
      </c>
      <c r="D28" s="7">
        <f t="shared" si="3"/>
        <v>6750000</v>
      </c>
      <c r="E28" s="7">
        <f t="shared" si="3"/>
        <v>12000000</v>
      </c>
      <c r="F28" s="7">
        <f t="shared" si="3"/>
        <v>18750000</v>
      </c>
      <c r="G28" s="7">
        <f t="shared" si="3"/>
        <v>27000000</v>
      </c>
      <c r="H28" s="7">
        <f t="shared" si="3"/>
        <v>36750000</v>
      </c>
      <c r="I28" s="7">
        <f t="shared" si="3"/>
        <v>48000000</v>
      </c>
      <c r="J28" s="7">
        <f t="shared" si="3"/>
        <v>60750000</v>
      </c>
      <c r="K28" s="7">
        <f t="shared" si="3"/>
        <v>75000000</v>
      </c>
      <c r="L28" s="7">
        <f>$C40*L25^2*L27</f>
        <v>90750000</v>
      </c>
      <c r="M28" s="7">
        <f t="shared" ref="M28:AE28" si="4">$C40*M25^2*M27</f>
        <v>108000000</v>
      </c>
      <c r="N28" s="7">
        <f t="shared" si="4"/>
        <v>126750000</v>
      </c>
      <c r="O28" s="7">
        <f t="shared" si="4"/>
        <v>147000000</v>
      </c>
      <c r="P28" s="7">
        <f t="shared" si="4"/>
        <v>168750000</v>
      </c>
      <c r="Q28" s="7">
        <f t="shared" si="4"/>
        <v>192000000</v>
      </c>
      <c r="R28" s="7">
        <f t="shared" si="4"/>
        <v>216750000</v>
      </c>
      <c r="S28" s="7">
        <f t="shared" si="4"/>
        <v>243000000</v>
      </c>
      <c r="T28" s="7">
        <f t="shared" si="4"/>
        <v>270750000</v>
      </c>
      <c r="U28" s="7">
        <f t="shared" si="4"/>
        <v>300000000</v>
      </c>
      <c r="V28" s="7">
        <f t="shared" si="4"/>
        <v>330750000</v>
      </c>
      <c r="W28" s="7">
        <f t="shared" si="4"/>
        <v>363000000</v>
      </c>
      <c r="X28" s="7">
        <f t="shared" si="4"/>
        <v>396750000</v>
      </c>
      <c r="Y28" s="7">
        <f t="shared" si="4"/>
        <v>432000000</v>
      </c>
      <c r="Z28" s="7">
        <f t="shared" si="4"/>
        <v>468750000</v>
      </c>
      <c r="AA28" s="7">
        <f t="shared" si="4"/>
        <v>507000000</v>
      </c>
      <c r="AB28" s="7">
        <f t="shared" si="4"/>
        <v>546750000</v>
      </c>
      <c r="AC28" s="7">
        <f t="shared" si="4"/>
        <v>588000000</v>
      </c>
      <c r="AD28" s="7">
        <f t="shared" si="4"/>
        <v>630750000</v>
      </c>
      <c r="AE28" s="7">
        <f t="shared" si="4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5">$C41*C25^2*C26</f>
        <v>180</v>
      </c>
      <c r="D29" s="7">
        <f t="shared" si="5"/>
        <v>405</v>
      </c>
      <c r="E29" s="7">
        <f t="shared" si="5"/>
        <v>720</v>
      </c>
      <c r="F29" s="7">
        <f t="shared" si="5"/>
        <v>1125</v>
      </c>
      <c r="G29" s="7">
        <f t="shared" si="5"/>
        <v>1620</v>
      </c>
      <c r="H29" s="7">
        <f t="shared" si="5"/>
        <v>2205</v>
      </c>
      <c r="I29" s="7">
        <f t="shared" si="5"/>
        <v>2880</v>
      </c>
      <c r="J29" s="7">
        <f t="shared" si="5"/>
        <v>3645</v>
      </c>
      <c r="K29" s="7">
        <f t="shared" si="5"/>
        <v>4500</v>
      </c>
      <c r="L29" s="7">
        <f t="shared" si="5"/>
        <v>5445</v>
      </c>
      <c r="M29" s="7">
        <f t="shared" si="5"/>
        <v>6480</v>
      </c>
      <c r="N29" s="7">
        <f t="shared" si="5"/>
        <v>7605</v>
      </c>
      <c r="O29" s="7">
        <f t="shared" si="5"/>
        <v>8820</v>
      </c>
      <c r="P29" s="7">
        <f t="shared" si="5"/>
        <v>10125</v>
      </c>
      <c r="Q29" s="7">
        <f t="shared" si="5"/>
        <v>11520</v>
      </c>
      <c r="R29" s="7">
        <f t="shared" si="5"/>
        <v>13005</v>
      </c>
      <c r="S29" s="7">
        <f t="shared" si="5"/>
        <v>14580</v>
      </c>
      <c r="T29" s="7">
        <f t="shared" si="5"/>
        <v>16245</v>
      </c>
      <c r="U29" s="7">
        <f t="shared" si="5"/>
        <v>18000</v>
      </c>
      <c r="V29" s="7">
        <f t="shared" si="5"/>
        <v>19845</v>
      </c>
      <c r="W29" s="7">
        <f t="shared" si="5"/>
        <v>21780</v>
      </c>
      <c r="X29" s="7">
        <f t="shared" si="5"/>
        <v>23805</v>
      </c>
      <c r="Y29" s="7">
        <f t="shared" si="5"/>
        <v>25920</v>
      </c>
      <c r="Z29" s="7">
        <f t="shared" si="5"/>
        <v>28125</v>
      </c>
      <c r="AA29" s="7">
        <f t="shared" si="5"/>
        <v>30420</v>
      </c>
      <c r="AB29" s="7">
        <f t="shared" si="5"/>
        <v>32805</v>
      </c>
      <c r="AC29" s="7">
        <f t="shared" si="5"/>
        <v>35280</v>
      </c>
      <c r="AD29" s="7">
        <f t="shared" si="5"/>
        <v>37845</v>
      </c>
      <c r="AE29" s="7">
        <f t="shared" si="5"/>
        <v>40500</v>
      </c>
    </row>
    <row r="30" spans="1:31">
      <c r="A30" s="7" t="s">
        <v>10</v>
      </c>
      <c r="B30" s="3">
        <f t="shared" ref="B30:AE30" si="6">$C40*B25^2*ABS($C57)</f>
        <v>759711.48254</v>
      </c>
      <c r="C30" s="3">
        <f t="shared" si="6"/>
        <v>3038845.93016</v>
      </c>
      <c r="D30" s="3">
        <f t="shared" si="6"/>
        <v>6837403.3428600002</v>
      </c>
      <c r="E30" s="3">
        <f t="shared" si="6"/>
        <v>12155383.72064</v>
      </c>
      <c r="F30" s="3">
        <f t="shared" si="6"/>
        <v>18992787.063500002</v>
      </c>
      <c r="G30" s="3">
        <f t="shared" si="6"/>
        <v>27349613.371440001</v>
      </c>
      <c r="H30" s="3">
        <f t="shared" si="6"/>
        <v>37225862.64446</v>
      </c>
      <c r="I30" s="3">
        <f t="shared" si="6"/>
        <v>48621534.88256</v>
      </c>
      <c r="J30" s="3">
        <f t="shared" si="6"/>
        <v>61536630.08574</v>
      </c>
      <c r="K30" s="3">
        <f t="shared" si="6"/>
        <v>75971148.254000008</v>
      </c>
      <c r="L30" s="3">
        <f t="shared" si="6"/>
        <v>91925089.387340009</v>
      </c>
      <c r="M30" s="3">
        <f t="shared" si="6"/>
        <v>109398453.48576</v>
      </c>
      <c r="N30" s="3">
        <f t="shared" si="6"/>
        <v>128391240.54926001</v>
      </c>
      <c r="O30" s="3">
        <f t="shared" si="6"/>
        <v>148903450.57784</v>
      </c>
      <c r="P30" s="3">
        <f t="shared" si="6"/>
        <v>170935083.5715</v>
      </c>
      <c r="Q30" s="3">
        <f t="shared" si="6"/>
        <v>194486139.53024</v>
      </c>
      <c r="R30" s="3">
        <f t="shared" si="6"/>
        <v>219556618.45406002</v>
      </c>
      <c r="S30" s="3">
        <f t="shared" si="6"/>
        <v>246146520.34296</v>
      </c>
      <c r="T30" s="3">
        <f t="shared" si="6"/>
        <v>274255845.19694</v>
      </c>
      <c r="U30" s="3">
        <f t="shared" si="6"/>
        <v>303884593.01600003</v>
      </c>
      <c r="V30" s="3">
        <f t="shared" si="6"/>
        <v>335032763.80014002</v>
      </c>
      <c r="W30" s="3">
        <f t="shared" si="6"/>
        <v>367700357.54936004</v>
      </c>
      <c r="X30" s="3">
        <f t="shared" si="6"/>
        <v>401887374.26366001</v>
      </c>
      <c r="Y30" s="3">
        <f t="shared" si="6"/>
        <v>437593813.94304001</v>
      </c>
      <c r="Z30" s="3">
        <f t="shared" si="6"/>
        <v>474819676.58750004</v>
      </c>
      <c r="AA30" s="3">
        <f t="shared" si="6"/>
        <v>513564962.19704002</v>
      </c>
      <c r="AB30" s="3">
        <f t="shared" si="6"/>
        <v>553829670.77165997</v>
      </c>
      <c r="AC30" s="3">
        <f t="shared" si="6"/>
        <v>595613802.31136</v>
      </c>
      <c r="AD30" s="3">
        <f t="shared" si="6"/>
        <v>638917356.81614006</v>
      </c>
      <c r="AE30" s="3">
        <f t="shared" si="6"/>
        <v>683740334.28600001</v>
      </c>
    </row>
    <row r="31" spans="1:31">
      <c r="A31" s="7" t="s">
        <v>10</v>
      </c>
      <c r="B31" s="3">
        <f>$C40*B25^2*ABS($C59)</f>
        <v>751049.49254000012</v>
      </c>
      <c r="C31" s="3">
        <f t="shared" ref="C31:AE31" si="7">$C40*C25^2*ABS($C59)</f>
        <v>3004197.9701600005</v>
      </c>
      <c r="D31" s="3">
        <f t="shared" si="7"/>
        <v>6759445.432860001</v>
      </c>
      <c r="E31" s="3">
        <f t="shared" si="7"/>
        <v>12016791.880640002</v>
      </c>
      <c r="F31" s="3">
        <f t="shared" si="7"/>
        <v>18776237.313500002</v>
      </c>
      <c r="G31" s="3">
        <f t="shared" si="7"/>
        <v>27037781.731440004</v>
      </c>
      <c r="H31" s="3">
        <f t="shared" si="7"/>
        <v>36801425.134460002</v>
      </c>
      <c r="I31" s="3">
        <f t="shared" si="7"/>
        <v>48067167.522560008</v>
      </c>
      <c r="J31" s="3">
        <f t="shared" si="7"/>
        <v>60835008.895740002</v>
      </c>
      <c r="K31" s="3">
        <f t="shared" si="7"/>
        <v>75104949.254000008</v>
      </c>
      <c r="L31" s="3">
        <f t="shared" si="7"/>
        <v>90876988.597340003</v>
      </c>
      <c r="M31" s="3">
        <f t="shared" si="7"/>
        <v>108151126.92576002</v>
      </c>
      <c r="N31" s="3">
        <f t="shared" si="7"/>
        <v>126927364.23926002</v>
      </c>
      <c r="O31" s="3">
        <f t="shared" si="7"/>
        <v>147205700.53784001</v>
      </c>
      <c r="P31" s="3">
        <f t="shared" si="7"/>
        <v>168986135.8215</v>
      </c>
      <c r="Q31" s="3">
        <f t="shared" si="7"/>
        <v>192268670.09024003</v>
      </c>
      <c r="R31" s="3">
        <f t="shared" si="7"/>
        <v>217053303.34406003</v>
      </c>
      <c r="S31" s="3">
        <f t="shared" si="7"/>
        <v>243340035.58296001</v>
      </c>
      <c r="T31" s="3">
        <f t="shared" si="7"/>
        <v>271128866.80694002</v>
      </c>
      <c r="U31" s="3">
        <f t="shared" si="7"/>
        <v>300419797.01600003</v>
      </c>
      <c r="V31" s="3">
        <f t="shared" si="7"/>
        <v>331212826.21014005</v>
      </c>
      <c r="W31" s="3">
        <f t="shared" si="7"/>
        <v>363507954.38936001</v>
      </c>
      <c r="X31" s="3">
        <f t="shared" si="7"/>
        <v>397305181.55366004</v>
      </c>
      <c r="Y31" s="3">
        <f t="shared" si="7"/>
        <v>432604507.70304006</v>
      </c>
      <c r="Z31" s="3">
        <f t="shared" si="7"/>
        <v>469405932.83750004</v>
      </c>
      <c r="AA31" s="3">
        <f t="shared" si="7"/>
        <v>507709456.95704007</v>
      </c>
      <c r="AB31" s="3">
        <f t="shared" si="7"/>
        <v>547515080.06166005</v>
      </c>
      <c r="AC31" s="3">
        <f t="shared" si="7"/>
        <v>588822802.15136003</v>
      </c>
      <c r="AD31" s="3">
        <f t="shared" si="7"/>
        <v>631632623.22614002</v>
      </c>
      <c r="AE31" s="3">
        <f t="shared" si="7"/>
        <v>675944543.28600001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1.3755573968440384E-3</v>
      </c>
      <c r="C33" s="4">
        <f t="shared" ref="C33:AE33" si="9">($C$40*$B$39*C32^2)*C46/(18*$C$42*$C$54)</f>
        <v>5.104828555783896E-3</v>
      </c>
      <c r="D33" s="4">
        <f t="shared" si="9"/>
        <v>1.1187813476819576E-2</v>
      </c>
      <c r="E33" s="4">
        <f t="shared" si="9"/>
        <v>1.9624512159951066E-2</v>
      </c>
      <c r="F33" s="4">
        <f t="shared" si="9"/>
        <v>3.0414924605178386E-2</v>
      </c>
      <c r="G33" s="4">
        <f t="shared" si="9"/>
        <v>4.3559050812501526E-2</v>
      </c>
      <c r="H33" s="4">
        <f t="shared" si="9"/>
        <v>5.905689078192046E-2</v>
      </c>
      <c r="I33" s="4">
        <f t="shared" si="9"/>
        <v>7.6908444513435231E-2</v>
      </c>
      <c r="J33" s="4">
        <f t="shared" si="9"/>
        <v>9.7113712007045827E-2</v>
      </c>
      <c r="K33" s="4">
        <f t="shared" si="9"/>
        <v>0.11967269326275223</v>
      </c>
      <c r="L33" s="4">
        <f t="shared" si="9"/>
        <v>0.14458538828055448</v>
      </c>
      <c r="M33" s="4">
        <f t="shared" si="9"/>
        <v>0.17185179706045256</v>
      </c>
      <c r="N33" s="4">
        <f t="shared" si="9"/>
        <v>0.20147191960244637</v>
      </c>
      <c r="O33" s="4">
        <f t="shared" si="9"/>
        <v>0.23344575590653605</v>
      </c>
      <c r="P33" s="4">
        <f t="shared" si="9"/>
        <v>0.26777330597272159</v>
      </c>
      <c r="Q33" s="4">
        <f t="shared" si="9"/>
        <v>0.30445456980100288</v>
      </c>
      <c r="R33" s="4">
        <f t="shared" si="9"/>
        <v>0.34348954739138005</v>
      </c>
      <c r="S33" s="4">
        <f t="shared" si="9"/>
        <v>0.38487823874385302</v>
      </c>
      <c r="T33" s="4">
        <f t="shared" si="9"/>
        <v>0.42862064385842186</v>
      </c>
      <c r="U33" s="4">
        <f t="shared" si="9"/>
        <v>0.47471676273508651</v>
      </c>
      <c r="V33" s="4">
        <f t="shared" si="9"/>
        <v>0.5231665953738468</v>
      </c>
      <c r="W33" s="4">
        <f t="shared" si="9"/>
        <v>0.57397014177470307</v>
      </c>
      <c r="X33" s="4">
        <f t="shared" si="9"/>
        <v>0.62712740193765515</v>
      </c>
      <c r="Y33" s="4">
        <f t="shared" si="9"/>
        <v>0.68263837586270304</v>
      </c>
      <c r="Z33" s="4">
        <f t="shared" si="9"/>
        <v>0.74050306354984663</v>
      </c>
      <c r="AA33" s="4">
        <f t="shared" si="9"/>
        <v>0.80072146499908614</v>
      </c>
      <c r="AB33" s="4">
        <f t="shared" si="9"/>
        <v>0.86329358021042146</v>
      </c>
      <c r="AC33" s="4">
        <f t="shared" si="9"/>
        <v>0.92821940918385271</v>
      </c>
      <c r="AD33" s="4">
        <f t="shared" si="9"/>
        <v>0.99549895191937976</v>
      </c>
      <c r="AE33" s="4">
        <f t="shared" si="9"/>
        <v>1.0651322084170025</v>
      </c>
    </row>
    <row r="34" spans="1:31" ht="18">
      <c r="A34" s="3" t="s">
        <v>33</v>
      </c>
      <c r="B34" s="4">
        <f>(2*$C40*(B32)^2*B36*B46)/(9*$C42*$C44*($B35)^3)</f>
        <v>1.3748568328527764E-3</v>
      </c>
      <c r="C34" s="4">
        <f t="shared" ref="C34:AE34" si="10">(2*$C40*(C32)^2*C36*C46)/(9*$C42*$C44*($B35)^3)</f>
        <v>5.1022286940289778E-3</v>
      </c>
      <c r="D34" s="4">
        <f t="shared" si="10"/>
        <v>1.1182115583528609E-2</v>
      </c>
      <c r="E34" s="4">
        <f t="shared" si="10"/>
        <v>1.961451750135166E-2</v>
      </c>
      <c r="F34" s="4">
        <f t="shared" si="10"/>
        <v>3.0399434447498142E-2</v>
      </c>
      <c r="G34" s="4">
        <f t="shared" si="10"/>
        <v>4.3536866421968044E-2</v>
      </c>
      <c r="H34" s="4">
        <f t="shared" si="10"/>
        <v>5.9026813424761369E-2</v>
      </c>
      <c r="I34" s="4">
        <f t="shared" si="10"/>
        <v>7.6869275455878114E-2</v>
      </c>
      <c r="J34" s="4">
        <f t="shared" si="10"/>
        <v>9.7064252515318319E-2</v>
      </c>
      <c r="K34" s="4">
        <f t="shared" si="10"/>
        <v>0.11961174460308192</v>
      </c>
      <c r="L34" s="4">
        <f t="shared" si="10"/>
        <v>0.14451175171916894</v>
      </c>
      <c r="M34" s="4">
        <f t="shared" si="10"/>
        <v>0.17176427386357943</v>
      </c>
      <c r="N34" s="4">
        <f t="shared" si="10"/>
        <v>0.20136931103631328</v>
      </c>
      <c r="O34" s="4">
        <f t="shared" si="10"/>
        <v>0.23332686323737056</v>
      </c>
      <c r="P34" s="4">
        <f t="shared" si="10"/>
        <v>0.2676369304667513</v>
      </c>
      <c r="Q34" s="4">
        <f t="shared" si="10"/>
        <v>0.30429951272445549</v>
      </c>
      <c r="R34" s="4">
        <f t="shared" si="10"/>
        <v>0.34331461001048302</v>
      </c>
      <c r="S34" s="4">
        <f t="shared" si="10"/>
        <v>0.38468222232483407</v>
      </c>
      <c r="T34" s="4">
        <f t="shared" si="10"/>
        <v>0.42840234966750856</v>
      </c>
      <c r="U34" s="4">
        <f t="shared" si="10"/>
        <v>0.47447499203850652</v>
      </c>
      <c r="V34" s="4">
        <f t="shared" si="10"/>
        <v>0.5229001494378277</v>
      </c>
      <c r="W34" s="4">
        <f t="shared" si="10"/>
        <v>0.57367782186547234</v>
      </c>
      <c r="X34" s="4">
        <f t="shared" si="10"/>
        <v>0.62680800932144054</v>
      </c>
      <c r="Y34" s="4">
        <f t="shared" si="10"/>
        <v>0.68229071180573209</v>
      </c>
      <c r="Z34" s="4">
        <f t="shared" si="10"/>
        <v>0.74012592931834709</v>
      </c>
      <c r="AA34" s="4">
        <f t="shared" si="10"/>
        <v>0.80031366185928554</v>
      </c>
      <c r="AB34" s="4">
        <f t="shared" si="10"/>
        <v>0.86285390942854734</v>
      </c>
      <c r="AC34" s="4">
        <f t="shared" si="10"/>
        <v>0.92774667202613259</v>
      </c>
      <c r="AD34" s="4">
        <f t="shared" si="10"/>
        <v>0.9949919496520413</v>
      </c>
      <c r="AE34" s="4">
        <f t="shared" si="10"/>
        <v>1.0645897423062733</v>
      </c>
    </row>
    <row r="35" spans="1:31">
      <c r="A35" s="7" t="s">
        <v>102</v>
      </c>
      <c r="B35" s="6">
        <f>C54</f>
        <v>1.3520026014529892E-2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1">C27/1000000</f>
        <v>7.5000000000000002E-4</v>
      </c>
      <c r="D36" s="4">
        <f t="shared" si="11"/>
        <v>7.5000000000000002E-4</v>
      </c>
      <c r="E36" s="4">
        <f t="shared" si="11"/>
        <v>7.5000000000000002E-4</v>
      </c>
      <c r="F36" s="4">
        <f t="shared" si="11"/>
        <v>7.5000000000000002E-4</v>
      </c>
      <c r="G36" s="4">
        <f t="shared" si="11"/>
        <v>7.5000000000000002E-4</v>
      </c>
      <c r="H36" s="4">
        <f t="shared" si="11"/>
        <v>7.5000000000000002E-4</v>
      </c>
      <c r="I36" s="4">
        <f t="shared" si="11"/>
        <v>7.5000000000000002E-4</v>
      </c>
      <c r="J36" s="4">
        <f t="shared" si="11"/>
        <v>7.5000000000000002E-4</v>
      </c>
      <c r="K36" s="4">
        <f t="shared" si="11"/>
        <v>7.5000000000000002E-4</v>
      </c>
      <c r="L36" s="4">
        <f t="shared" si="11"/>
        <v>7.5000000000000002E-4</v>
      </c>
      <c r="M36" s="4">
        <f t="shared" si="11"/>
        <v>7.5000000000000002E-4</v>
      </c>
      <c r="N36" s="4">
        <f t="shared" si="11"/>
        <v>7.5000000000000002E-4</v>
      </c>
      <c r="O36" s="4">
        <f t="shared" si="11"/>
        <v>7.5000000000000002E-4</v>
      </c>
      <c r="P36" s="4">
        <f t="shared" si="11"/>
        <v>7.5000000000000002E-4</v>
      </c>
      <c r="Q36" s="4">
        <f t="shared" si="11"/>
        <v>7.5000000000000002E-4</v>
      </c>
      <c r="R36" s="4">
        <f t="shared" si="11"/>
        <v>7.5000000000000002E-4</v>
      </c>
      <c r="S36" s="4">
        <f t="shared" si="11"/>
        <v>7.5000000000000002E-4</v>
      </c>
      <c r="T36" s="4">
        <f t="shared" si="11"/>
        <v>7.5000000000000002E-4</v>
      </c>
      <c r="U36" s="4">
        <f t="shared" si="11"/>
        <v>7.5000000000000002E-4</v>
      </c>
      <c r="V36" s="4">
        <f t="shared" si="11"/>
        <v>7.5000000000000002E-4</v>
      </c>
      <c r="W36" s="4">
        <f t="shared" si="11"/>
        <v>7.5000000000000002E-4</v>
      </c>
      <c r="X36" s="4">
        <f t="shared" si="11"/>
        <v>7.5000000000000002E-4</v>
      </c>
      <c r="Y36" s="4">
        <f t="shared" si="11"/>
        <v>7.5000000000000002E-4</v>
      </c>
      <c r="Z36" s="4">
        <f t="shared" si="11"/>
        <v>7.5000000000000002E-4</v>
      </c>
      <c r="AA36" s="4">
        <f t="shared" si="11"/>
        <v>7.5000000000000002E-4</v>
      </c>
      <c r="AB36" s="4">
        <f t="shared" si="11"/>
        <v>7.5000000000000002E-4</v>
      </c>
      <c r="AC36" s="4">
        <f t="shared" si="11"/>
        <v>7.5000000000000002E-4</v>
      </c>
      <c r="AD36" s="4">
        <f t="shared" si="11"/>
        <v>7.5000000000000002E-4</v>
      </c>
      <c r="AE36" s="4">
        <f t="shared" si="11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2">C26/60</f>
        <v>0.75</v>
      </c>
      <c r="D37" s="4">
        <f t="shared" si="12"/>
        <v>0.75</v>
      </c>
      <c r="E37" s="4">
        <f t="shared" si="12"/>
        <v>0.75</v>
      </c>
      <c r="F37" s="4">
        <f t="shared" si="12"/>
        <v>0.75</v>
      </c>
      <c r="G37" s="4">
        <f t="shared" si="12"/>
        <v>0.75</v>
      </c>
      <c r="H37" s="4">
        <f t="shared" si="12"/>
        <v>0.75</v>
      </c>
      <c r="I37" s="4">
        <f t="shared" si="12"/>
        <v>0.75</v>
      </c>
      <c r="J37" s="4">
        <f t="shared" si="12"/>
        <v>0.75</v>
      </c>
      <c r="K37" s="4">
        <f t="shared" si="12"/>
        <v>0.75</v>
      </c>
      <c r="L37" s="4">
        <f t="shared" si="12"/>
        <v>0.75</v>
      </c>
      <c r="M37" s="4">
        <f t="shared" si="12"/>
        <v>0.75</v>
      </c>
      <c r="N37" s="4">
        <f t="shared" si="12"/>
        <v>0.75</v>
      </c>
      <c r="O37" s="4">
        <f t="shared" si="12"/>
        <v>0.75</v>
      </c>
      <c r="P37" s="4">
        <f t="shared" si="12"/>
        <v>0.75</v>
      </c>
      <c r="Q37" s="4">
        <f t="shared" si="12"/>
        <v>0.75</v>
      </c>
      <c r="R37" s="4">
        <f t="shared" si="12"/>
        <v>0.75</v>
      </c>
      <c r="S37" s="4">
        <f t="shared" si="12"/>
        <v>0.75</v>
      </c>
      <c r="T37" s="4">
        <f t="shared" si="12"/>
        <v>0.75</v>
      </c>
      <c r="U37" s="4">
        <f t="shared" si="12"/>
        <v>0.75</v>
      </c>
      <c r="V37" s="4">
        <f t="shared" si="12"/>
        <v>0.75</v>
      </c>
      <c r="W37" s="4">
        <f t="shared" si="12"/>
        <v>0.75</v>
      </c>
      <c r="X37" s="4">
        <f t="shared" si="12"/>
        <v>0.75</v>
      </c>
      <c r="Y37" s="4">
        <f t="shared" si="12"/>
        <v>0.75</v>
      </c>
      <c r="Z37" s="4">
        <f t="shared" si="12"/>
        <v>0.75</v>
      </c>
      <c r="AA37" s="4">
        <f t="shared" si="12"/>
        <v>0.75</v>
      </c>
      <c r="AB37" s="4">
        <f t="shared" si="12"/>
        <v>0.75</v>
      </c>
      <c r="AC37" s="4">
        <f t="shared" si="12"/>
        <v>0.75</v>
      </c>
      <c r="AD37" s="4">
        <f t="shared" si="12"/>
        <v>0.75</v>
      </c>
      <c r="AE37" s="4">
        <f t="shared" si="12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5.2268080600875431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159.08033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15908.032999999999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5.3769254999999997E-5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53769.254999999997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53.769254999999994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13.520026014529892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1.3520026014529892E-2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759.40598999999997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-0.30549253999999998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-759.71148254000002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750.74400000000003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-751.04949254000007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213</v>
      </c>
      <c r="B61" s="4"/>
      <c r="C61" s="4">
        <v>289.07479899999998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212</v>
      </c>
      <c r="B62" s="4"/>
      <c r="C62" s="4">
        <v>244.781113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211</v>
      </c>
      <c r="B63" s="4"/>
      <c r="C63" s="4">
        <v>205.43090799999999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209</v>
      </c>
      <c r="B64" s="4"/>
      <c r="C64" s="4">
        <v>164.758591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208</v>
      </c>
      <c r="B65" s="4"/>
      <c r="C65" s="4">
        <v>150.39222699999999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207</v>
      </c>
      <c r="B66" s="4"/>
      <c r="C66" s="4">
        <v>141.17094399999999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155</v>
      </c>
      <c r="B67" s="4"/>
      <c r="C67" s="4">
        <v>148.55043000000001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156</v>
      </c>
      <c r="B68" s="4"/>
      <c r="C68" s="4">
        <v>158.88005100000001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78</v>
      </c>
      <c r="B69" s="4"/>
      <c r="C69" s="4">
        <v>122.993257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79</v>
      </c>
      <c r="B70" s="4"/>
      <c r="C70" s="4">
        <v>127.422715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80</v>
      </c>
      <c r="B71" s="4"/>
      <c r="C71" s="4">
        <v>145.86260999999999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81</v>
      </c>
      <c r="B72" s="4"/>
      <c r="C72" s="4">
        <v>139.19298499999999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82</v>
      </c>
      <c r="B73" s="4"/>
      <c r="C73" s="4">
        <v>152.54907399999999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83</v>
      </c>
      <c r="B74" s="4"/>
      <c r="C74" s="4">
        <v>182.79984899999999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84</v>
      </c>
      <c r="B75" s="4"/>
      <c r="C75" s="4">
        <v>153.832967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85</v>
      </c>
      <c r="B76" s="4"/>
      <c r="C76" s="4">
        <v>127.451767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86</v>
      </c>
      <c r="B77" s="4"/>
      <c r="C77" s="4">
        <v>96.815582000000006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87</v>
      </c>
      <c r="B78" s="4"/>
      <c r="C78" s="4">
        <v>82.248405000000005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88</v>
      </c>
      <c r="B79" s="4"/>
      <c r="C79" s="4">
        <v>81.226601000000002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89</v>
      </c>
      <c r="B80" s="4"/>
      <c r="C80" s="4">
        <v>83.271797000000007</v>
      </c>
    </row>
    <row r="81" spans="1:31">
      <c r="A81" s="2" t="s">
        <v>90</v>
      </c>
      <c r="B81" s="4"/>
      <c r="C81" s="4">
        <v>72.405945000000003</v>
      </c>
    </row>
    <row r="82" spans="1:31">
      <c r="A82" s="2" t="s">
        <v>91</v>
      </c>
      <c r="B82" s="4"/>
      <c r="C82" s="4">
        <v>42.183368999999999</v>
      </c>
    </row>
    <row r="83" spans="1:31">
      <c r="A83" s="2" t="s">
        <v>100</v>
      </c>
      <c r="B83" s="4"/>
      <c r="C83" s="4">
        <f>AVERAGE(C61:C82)</f>
        <v>141.51345390909088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>
      <c r="A84" s="2" t="s">
        <v>254</v>
      </c>
      <c r="C84">
        <f>C83/1000000</f>
        <v>1.4151345390909088E-4</v>
      </c>
    </row>
    <row r="85" spans="1:31">
      <c r="A85" s="2" t="s">
        <v>97</v>
      </c>
      <c r="B85" s="4"/>
      <c r="C85" s="4">
        <f>MIN(C61:C82)</f>
        <v>42.183368999999999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2" t="s">
        <v>255</v>
      </c>
      <c r="C86">
        <f>C85/1000000</f>
        <v>4.2183369000000002E-5</v>
      </c>
    </row>
    <row r="87" spans="1:31" ht="18">
      <c r="A87" s="2" t="s">
        <v>98</v>
      </c>
      <c r="B87" s="4"/>
      <c r="C87" s="4">
        <f>4*$C43*B36/($C44*$C42*$C89)</f>
        <v>5295.843214216944</v>
      </c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2" t="s">
        <v>261</v>
      </c>
      <c r="B88" s="4"/>
      <c r="C88" s="4">
        <f>SQRT(C83)</f>
        <v>11.895942749908091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2" t="s">
        <v>262</v>
      </c>
      <c r="B89" s="4"/>
      <c r="C89" s="4">
        <f>C88/1000</f>
        <v>1.189594274990809E-2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8">
      <c r="A90" s="3" t="s">
        <v>33</v>
      </c>
      <c r="B90" s="4">
        <f t="shared" ref="B90:AE90" si="14">(2*$C40*(B32)^2*B36*B46)/(9*$C42*$C44*($C89)^3)</f>
        <v>2.0183359779635986E-3</v>
      </c>
      <c r="C90" s="4">
        <f t="shared" si="14"/>
        <v>7.4902429801282826E-3</v>
      </c>
      <c r="D90" s="4">
        <f t="shared" si="14"/>
        <v>1.6415721006494056E-2</v>
      </c>
      <c r="E90" s="4">
        <f t="shared" si="14"/>
        <v>2.8794770057060912E-2</v>
      </c>
      <c r="F90" s="4">
        <f t="shared" si="14"/>
        <v>4.4627390131828856E-2</v>
      </c>
      <c r="G90" s="4">
        <f t="shared" si="14"/>
        <v>6.3913581230797892E-2</v>
      </c>
      <c r="H90" s="4">
        <f t="shared" si="14"/>
        <v>8.6653343353967988E-2</v>
      </c>
      <c r="I90" s="4">
        <f t="shared" si="14"/>
        <v>0.11284667650133919</v>
      </c>
      <c r="J90" s="4">
        <f t="shared" si="14"/>
        <v>0.14249358067291149</v>
      </c>
      <c r="K90" s="4">
        <f t="shared" si="14"/>
        <v>0.17559405586868487</v>
      </c>
      <c r="L90" s="4">
        <f t="shared" si="14"/>
        <v>0.21214810208865931</v>
      </c>
      <c r="M90" s="4">
        <f t="shared" si="14"/>
        <v>0.25215571933283487</v>
      </c>
      <c r="N90" s="4">
        <f t="shared" si="14"/>
        <v>0.29561690760121145</v>
      </c>
      <c r="O90" s="4">
        <f t="shared" si="14"/>
        <v>0.34253166689378917</v>
      </c>
      <c r="P90" s="4">
        <f t="shared" si="14"/>
        <v>0.39289999721056795</v>
      </c>
      <c r="Q90" s="4">
        <f t="shared" si="14"/>
        <v>0.44672189855154787</v>
      </c>
      <c r="R90" s="4">
        <f t="shared" si="14"/>
        <v>0.5039973709167288</v>
      </c>
      <c r="S90" s="4">
        <f t="shared" si="14"/>
        <v>0.56472641430611092</v>
      </c>
      <c r="T90" s="4">
        <f t="shared" si="14"/>
        <v>0.62890902871969412</v>
      </c>
      <c r="U90" s="4">
        <f t="shared" si="14"/>
        <v>0.6965452141574785</v>
      </c>
      <c r="V90" s="4">
        <f t="shared" si="14"/>
        <v>0.76763497061946362</v>
      </c>
      <c r="W90" s="4">
        <f t="shared" si="14"/>
        <v>0.84217829810564993</v>
      </c>
      <c r="X90" s="4">
        <f t="shared" si="14"/>
        <v>0.92017519661603753</v>
      </c>
      <c r="Y90" s="4">
        <f t="shared" si="14"/>
        <v>1.0016256661506262</v>
      </c>
      <c r="Z90" s="4">
        <f t="shared" si="14"/>
        <v>1.0865297067094157</v>
      </c>
      <c r="AA90" s="4">
        <f t="shared" si="14"/>
        <v>1.1748873182924064</v>
      </c>
      <c r="AB90" s="4">
        <f t="shared" si="14"/>
        <v>1.2666985008995983</v>
      </c>
      <c r="AC90" s="4">
        <f t="shared" si="14"/>
        <v>1.3619632545309912</v>
      </c>
      <c r="AD90" s="4">
        <f t="shared" si="14"/>
        <v>1.4606815791865853</v>
      </c>
      <c r="AE90" s="4">
        <f t="shared" si="14"/>
        <v>1.56285347486638</v>
      </c>
    </row>
    <row r="91" spans="1:31">
      <c r="A91" s="2" t="s">
        <v>258</v>
      </c>
      <c r="C91">
        <f>SQRT(C85)</f>
        <v>6.4948725160698881</v>
      </c>
    </row>
    <row r="92" spans="1:31">
      <c r="A92" s="2" t="s">
        <v>259</v>
      </c>
      <c r="C92">
        <f>C91/1000</f>
        <v>6.4948725160698878E-3</v>
      </c>
    </row>
    <row r="93" spans="1:31" ht="18">
      <c r="A93" s="3" t="s">
        <v>260</v>
      </c>
      <c r="B93" s="6">
        <f>(2*$C40*(B32)^2*B36*B46)/(9*$C42*$C44*($C92)^3)</f>
        <v>1.2401612725624758E-2</v>
      </c>
      <c r="C93" s="6">
        <f t="shared" ref="C93:AE93" si="15">(2*$C40*(C32)^2*C36*C46)/(9*$C42*$C44*($C92)^3)</f>
        <v>4.6023602450025659E-2</v>
      </c>
      <c r="D93" s="6">
        <f t="shared" si="15"/>
        <v>0.10086596917320274</v>
      </c>
      <c r="E93" s="6">
        <f t="shared" si="15"/>
        <v>0.17692871289515594</v>
      </c>
      <c r="F93" s="6">
        <f t="shared" si="15"/>
        <v>0.27421183361588536</v>
      </c>
      <c r="G93" s="6">
        <f t="shared" si="15"/>
        <v>0.39271533133539083</v>
      </c>
      <c r="H93" s="6">
        <f t="shared" si="15"/>
        <v>0.53243920605367245</v>
      </c>
      <c r="I93" s="6">
        <f t="shared" si="15"/>
        <v>0.69338345777073018</v>
      </c>
      <c r="J93" s="6">
        <f t="shared" si="15"/>
        <v>0.87554808648656435</v>
      </c>
      <c r="K93" s="6">
        <f t="shared" si="15"/>
        <v>1.0789330922011744</v>
      </c>
      <c r="L93" s="6">
        <f t="shared" si="15"/>
        <v>1.3035384749145607</v>
      </c>
      <c r="M93" s="6">
        <f t="shared" si="15"/>
        <v>1.5493642346267231</v>
      </c>
      <c r="N93" s="6">
        <f t="shared" si="15"/>
        <v>1.8164103713376616</v>
      </c>
      <c r="O93" s="6">
        <f t="shared" si="15"/>
        <v>2.1046768850473763</v>
      </c>
      <c r="P93" s="6">
        <f t="shared" si="15"/>
        <v>2.4141637757558669</v>
      </c>
      <c r="Q93" s="6">
        <f t="shared" si="15"/>
        <v>2.7448710434631343</v>
      </c>
      <c r="R93" s="6">
        <f t="shared" si="15"/>
        <v>3.0967986881691769</v>
      </c>
      <c r="S93" s="6">
        <f t="shared" si="15"/>
        <v>3.4699467098739967</v>
      </c>
      <c r="T93" s="6">
        <f t="shared" si="15"/>
        <v>3.8643151085775926</v>
      </c>
      <c r="U93" s="6">
        <f t="shared" si="15"/>
        <v>4.2799038842799648</v>
      </c>
      <c r="V93" s="6">
        <f t="shared" si="15"/>
        <v>4.7167130369811119</v>
      </c>
      <c r="W93" s="6">
        <f t="shared" si="15"/>
        <v>5.1747425666810347</v>
      </c>
      <c r="X93" s="6">
        <f t="shared" si="15"/>
        <v>5.6539924733797351</v>
      </c>
      <c r="Y93" s="6">
        <f t="shared" si="15"/>
        <v>6.1544627570772121</v>
      </c>
      <c r="Z93" s="6">
        <f t="shared" si="15"/>
        <v>6.676153417773464</v>
      </c>
      <c r="AA93" s="6">
        <f t="shared" si="15"/>
        <v>7.2190644554684926</v>
      </c>
      <c r="AB93" s="6">
        <f t="shared" si="15"/>
        <v>7.783195870162297</v>
      </c>
      <c r="AC93" s="6">
        <f t="shared" si="15"/>
        <v>8.368547661854878</v>
      </c>
      <c r="AD93" s="6">
        <f t="shared" si="15"/>
        <v>8.9751198305462356</v>
      </c>
      <c r="AE93" s="6">
        <f t="shared" si="15"/>
        <v>9.6029123762363664</v>
      </c>
    </row>
    <row r="94" spans="1:31" ht="18">
      <c r="A94" s="2" t="s">
        <v>130</v>
      </c>
      <c r="B94" s="6">
        <f t="shared" ref="B94:AE94" si="16">$C43*B32*$B39/$C42</f>
        <v>0.34482613174495347</v>
      </c>
      <c r="C94" s="6">
        <f t="shared" si="16"/>
        <v>0.68965226348990694</v>
      </c>
      <c r="D94" s="6">
        <f t="shared" si="16"/>
        <v>1.0344783952348604</v>
      </c>
      <c r="E94" s="6">
        <f t="shared" si="16"/>
        <v>1.3793045269798139</v>
      </c>
      <c r="F94" s="6">
        <f t="shared" si="16"/>
        <v>1.7241306587247678</v>
      </c>
      <c r="G94" s="6">
        <f t="shared" si="16"/>
        <v>2.0689567904697208</v>
      </c>
      <c r="H94" s="6">
        <f t="shared" si="16"/>
        <v>2.4137829222146747</v>
      </c>
      <c r="I94" s="6">
        <f t="shared" si="16"/>
        <v>2.7586090539596277</v>
      </c>
      <c r="J94" s="6">
        <f t="shared" si="16"/>
        <v>3.1034351857045817</v>
      </c>
      <c r="K94" s="6">
        <f t="shared" si="16"/>
        <v>3.4482613174495356</v>
      </c>
      <c r="L94" s="6">
        <f t="shared" si="16"/>
        <v>3.7930874491944881</v>
      </c>
      <c r="M94" s="6">
        <f t="shared" si="16"/>
        <v>4.1379135809394416</v>
      </c>
      <c r="N94" s="6">
        <f t="shared" si="16"/>
        <v>4.4827397126843955</v>
      </c>
      <c r="O94" s="6">
        <f t="shared" si="16"/>
        <v>4.8275658444293494</v>
      </c>
      <c r="P94" s="6">
        <f t="shared" si="16"/>
        <v>5.1723919761743025</v>
      </c>
      <c r="Q94" s="6">
        <f t="shared" si="16"/>
        <v>5.5172181079192555</v>
      </c>
      <c r="R94" s="6">
        <f t="shared" si="16"/>
        <v>5.8620442396642094</v>
      </c>
      <c r="S94" s="6">
        <f t="shared" si="16"/>
        <v>6.2068703714091633</v>
      </c>
      <c r="T94" s="6">
        <f t="shared" si="16"/>
        <v>6.5516965031541163</v>
      </c>
      <c r="U94" s="6">
        <f t="shared" si="16"/>
        <v>6.8965226348990711</v>
      </c>
      <c r="V94" s="6">
        <f t="shared" si="16"/>
        <v>7.2413487666440233</v>
      </c>
      <c r="W94" s="6">
        <f t="shared" si="16"/>
        <v>7.5861748983889763</v>
      </c>
      <c r="X94" s="6">
        <f t="shared" si="16"/>
        <v>7.9310010301339302</v>
      </c>
      <c r="Y94" s="6">
        <f t="shared" si="16"/>
        <v>8.2758271618788832</v>
      </c>
      <c r="Z94" s="6">
        <f t="shared" si="16"/>
        <v>8.6206532936238389</v>
      </c>
      <c r="AA94" s="6">
        <f t="shared" si="16"/>
        <v>8.9654794253687911</v>
      </c>
      <c r="AB94" s="6">
        <f t="shared" si="16"/>
        <v>9.3103055571137432</v>
      </c>
      <c r="AC94" s="6">
        <f t="shared" si="16"/>
        <v>9.6551316888586989</v>
      </c>
      <c r="AD94" s="6">
        <f t="shared" si="16"/>
        <v>9.999957820603651</v>
      </c>
      <c r="AE94" s="6">
        <f t="shared" si="16"/>
        <v>10.344783952348605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1E15-52BE-4EAA-B59B-409D73518F79}">
  <dimension ref="A1:AE100"/>
  <sheetViews>
    <sheetView topLeftCell="D28" workbookViewId="0">
      <selection activeCell="C98" sqref="C98"/>
    </sheetView>
  </sheetViews>
  <sheetFormatPr defaultRowHeight="15"/>
  <cols>
    <col min="1" max="1" width="60.140625" bestFit="1" customWidth="1"/>
  </cols>
  <sheetData>
    <row r="1" spans="1:31">
      <c r="B1" s="4" t="s">
        <v>197</v>
      </c>
    </row>
    <row r="2" spans="1:31">
      <c r="B2" s="4" t="s">
        <v>101</v>
      </c>
    </row>
    <row r="3" spans="1:31">
      <c r="B3" s="4" t="s">
        <v>105</v>
      </c>
    </row>
    <row r="4" spans="1:31">
      <c r="B4" s="4"/>
    </row>
    <row r="5" spans="1:31">
      <c r="B5" s="4" t="s">
        <v>137</v>
      </c>
    </row>
    <row r="6" spans="1:31">
      <c r="B6" s="4" t="s">
        <v>134</v>
      </c>
    </row>
    <row r="7" spans="1:31">
      <c r="B7" s="4" t="s">
        <v>133</v>
      </c>
    </row>
    <row r="8" spans="1:31">
      <c r="B8" s="4" t="s">
        <v>136</v>
      </c>
    </row>
    <row r="11" spans="1:31">
      <c r="A11" s="4" t="s">
        <v>0</v>
      </c>
      <c r="B11" s="1">
        <v>5.2264809999999998E-3</v>
      </c>
      <c r="C11" s="1">
        <v>4.9044650000000002E-3</v>
      </c>
      <c r="D11" s="1">
        <v>4.8042520000000002E-3</v>
      </c>
      <c r="E11" s="1">
        <v>8.3878890000000008E-3</v>
      </c>
      <c r="F11" s="1">
        <v>1.4568589999999999E-2</v>
      </c>
      <c r="G11" s="1">
        <v>3.4472080000000002E-2</v>
      </c>
      <c r="H11" s="1">
        <v>5.707479E-2</v>
      </c>
      <c r="I11" s="1">
        <v>0.12557360000000001</v>
      </c>
      <c r="J11" s="1">
        <v>0.22851440000000001</v>
      </c>
      <c r="K11" s="1">
        <v>0.37428270000000002</v>
      </c>
      <c r="L11" s="1">
        <v>0.4929306</v>
      </c>
      <c r="M11" s="1">
        <v>0.54474370000000005</v>
      </c>
      <c r="N11" s="1">
        <v>0.53658539999999999</v>
      </c>
      <c r="O11" s="1">
        <v>0.53294620000000004</v>
      </c>
      <c r="P11" s="1">
        <v>0.51866179999999995</v>
      </c>
      <c r="Q11" s="1">
        <v>0.46243909999999999</v>
      </c>
      <c r="R11" s="1">
        <v>0.40598390000000001</v>
      </c>
      <c r="S11" s="1">
        <v>0.35267860000000001</v>
      </c>
      <c r="T11" s="1">
        <v>0.29993839999999999</v>
      </c>
      <c r="U11" s="1">
        <v>0.2542587</v>
      </c>
      <c r="V11" s="1">
        <v>0.20987169999999999</v>
      </c>
      <c r="W11" s="1">
        <v>0.165933</v>
      </c>
      <c r="X11" s="1">
        <v>0.13603290000000001</v>
      </c>
      <c r="Y11" s="1">
        <v>9.4427899999999995E-2</v>
      </c>
      <c r="Z11" s="1">
        <v>4.9985300000000003E-2</v>
      </c>
      <c r="AA11" s="1">
        <v>2.0268209999999998E-2</v>
      </c>
      <c r="AB11" s="1">
        <v>8.0530549999999999E-3</v>
      </c>
      <c r="AC11" s="1">
        <v>7.0584369999999999E-3</v>
      </c>
      <c r="AD11" s="1">
        <v>6.3345320000000004E-3</v>
      </c>
      <c r="AE11" s="1">
        <v>7.6785710000000004E-3</v>
      </c>
    </row>
    <row r="12" spans="1:31">
      <c r="A12" s="4" t="s">
        <v>1</v>
      </c>
      <c r="B12" s="1">
        <v>4.3041609999999999E-3</v>
      </c>
      <c r="C12" s="1">
        <v>3.5761719999999999E-3</v>
      </c>
      <c r="D12" s="1">
        <v>7.5641420000000003E-3</v>
      </c>
      <c r="E12" s="1">
        <v>1.104746E-2</v>
      </c>
      <c r="F12" s="1">
        <v>2.6982659999999999E-2</v>
      </c>
      <c r="G12" s="1">
        <v>7.3278979999999994E-2</v>
      </c>
      <c r="H12" s="1">
        <v>0.16159109999999999</v>
      </c>
      <c r="I12" s="1">
        <v>0.24707970000000001</v>
      </c>
      <c r="J12" s="1">
        <v>0.3090986</v>
      </c>
      <c r="K12" s="1">
        <v>0.32263550000000002</v>
      </c>
      <c r="L12" s="1">
        <v>0.27956300000000001</v>
      </c>
      <c r="M12" s="1">
        <v>0.23023460000000001</v>
      </c>
      <c r="N12" s="1">
        <v>0.1734784</v>
      </c>
      <c r="O12" s="1">
        <v>0.102524</v>
      </c>
      <c r="P12" s="1">
        <v>6.9981790000000002E-2</v>
      </c>
      <c r="Q12" s="1">
        <v>4.254579E-2</v>
      </c>
      <c r="R12" s="1">
        <v>2.4124880000000001E-2</v>
      </c>
      <c r="S12" s="1">
        <v>1.6288609999999999E-2</v>
      </c>
      <c r="T12" s="1">
        <v>1.219963E-2</v>
      </c>
      <c r="U12" s="1">
        <v>8.7066250000000008E-3</v>
      </c>
      <c r="V12" s="1">
        <v>7.7730280000000004E-3</v>
      </c>
      <c r="W12" s="1">
        <v>3.868214E-3</v>
      </c>
      <c r="X12" s="1">
        <v>3.2944409999999999E-3</v>
      </c>
      <c r="Y12" s="1">
        <v>1.843187E-3</v>
      </c>
      <c r="Z12" s="1">
        <v>4.4104680000000001E-4</v>
      </c>
      <c r="AA12" s="1">
        <v>3.047851E-4</v>
      </c>
      <c r="AB12" s="1">
        <v>3.158061E-4</v>
      </c>
      <c r="AC12" s="1">
        <v>0</v>
      </c>
      <c r="AD12" s="1">
        <v>3.4240710000000001E-4</v>
      </c>
      <c r="AE12" s="1">
        <v>0</v>
      </c>
    </row>
    <row r="13" spans="1:31">
      <c r="A13" s="4" t="s">
        <v>2</v>
      </c>
      <c r="B13" s="1">
        <v>1.0247999999999999E-4</v>
      </c>
      <c r="C13" s="1">
        <v>1.0217640000000001E-4</v>
      </c>
      <c r="D13" s="1">
        <v>2.044363E-4</v>
      </c>
      <c r="E13" s="1">
        <v>3.06874E-4</v>
      </c>
      <c r="F13" s="1">
        <v>3.0778700000000001E-4</v>
      </c>
      <c r="G13" s="1">
        <v>2.064197E-4</v>
      </c>
      <c r="H13" s="1">
        <v>5.1791999999999995E-4</v>
      </c>
      <c r="I13" s="1">
        <v>2.2945349999999999E-3</v>
      </c>
      <c r="J13" s="1">
        <v>3.4671150000000002E-3</v>
      </c>
      <c r="K13" s="1">
        <v>6.6950050000000004E-3</v>
      </c>
      <c r="L13" s="1">
        <v>7.4978579999999996E-3</v>
      </c>
      <c r="M13" s="1">
        <v>7.2762809999999999E-3</v>
      </c>
      <c r="N13" s="1">
        <v>8.3498129999999993E-3</v>
      </c>
      <c r="O13" s="1">
        <v>2.5686839999999999E-3</v>
      </c>
      <c r="P13" s="1">
        <v>3.4137460000000002E-4</v>
      </c>
      <c r="Q13" s="1">
        <v>3.4778579999999998E-4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1.0247999999999999E-4</v>
      </c>
      <c r="C14" s="1">
        <v>2.0435270000000001E-4</v>
      </c>
      <c r="D14" s="1">
        <v>1.022181E-4</v>
      </c>
      <c r="E14" s="1">
        <v>1.125205E-3</v>
      </c>
      <c r="F14" s="1">
        <v>1.538935E-3</v>
      </c>
      <c r="G14" s="1">
        <v>2.580246E-3</v>
      </c>
      <c r="H14" s="1">
        <v>4.1433599999999996E-3</v>
      </c>
      <c r="I14" s="1">
        <v>7.7179809999999996E-3</v>
      </c>
      <c r="J14" s="1">
        <v>7.5646139999999999E-3</v>
      </c>
      <c r="K14" s="1">
        <v>5.1009560000000002E-3</v>
      </c>
      <c r="L14" s="1">
        <v>4.9271640000000004E-3</v>
      </c>
      <c r="M14" s="1">
        <v>4.0182450000000001E-3</v>
      </c>
      <c r="N14" s="1">
        <v>3.6255770000000001E-3</v>
      </c>
      <c r="O14" s="1">
        <v>3.0154119999999999E-3</v>
      </c>
      <c r="P14" s="1">
        <v>2.2758310000000001E-4</v>
      </c>
      <c r="Q14" s="1">
        <v>1.1592860000000001E-4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1.3726839999999999E-4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7.1736010000000004E-4</v>
      </c>
      <c r="C16" s="1">
        <v>1.226116E-3</v>
      </c>
      <c r="D16" s="1">
        <v>2.2487990000000001E-3</v>
      </c>
      <c r="E16" s="1">
        <v>5.0122750000000001E-3</v>
      </c>
      <c r="F16" s="1">
        <v>8.207654E-3</v>
      </c>
      <c r="G16" s="1">
        <v>1.403654E-2</v>
      </c>
      <c r="H16" s="1">
        <v>2.1545470000000001E-2</v>
      </c>
      <c r="I16" s="1">
        <v>3.4522320000000002E-2</v>
      </c>
      <c r="J16" s="1">
        <v>4.6543389999999997E-2</v>
      </c>
      <c r="K16" s="1">
        <v>7.0456959999999999E-2</v>
      </c>
      <c r="L16" s="1">
        <v>9.4473009999999996E-2</v>
      </c>
      <c r="M16" s="1">
        <v>0.14519979999999999</v>
      </c>
      <c r="N16" s="1">
        <v>0.22280820000000001</v>
      </c>
      <c r="O16" s="1">
        <v>0.31349120000000003</v>
      </c>
      <c r="P16" s="1">
        <v>0.39827040000000002</v>
      </c>
      <c r="Q16" s="1">
        <v>0.4889868</v>
      </c>
      <c r="R16" s="1">
        <v>0.56752599999999997</v>
      </c>
      <c r="S16" s="1">
        <v>0.63030889999999995</v>
      </c>
      <c r="T16" s="1">
        <v>0.68749229999999995</v>
      </c>
      <c r="U16" s="1">
        <v>0.73703470000000004</v>
      </c>
      <c r="V16" s="1">
        <v>0.78222570000000002</v>
      </c>
      <c r="W16" s="1">
        <v>0.83019869999999996</v>
      </c>
      <c r="X16" s="1">
        <v>0.8605353</v>
      </c>
      <c r="Y16" s="1">
        <v>0.90372889999999995</v>
      </c>
      <c r="Z16" s="1">
        <v>0.94957369999999997</v>
      </c>
      <c r="AA16" s="1">
        <v>0.97942700000000005</v>
      </c>
      <c r="AB16" s="1">
        <v>0.99163109999999999</v>
      </c>
      <c r="AC16" s="1">
        <v>0.99294159999999998</v>
      </c>
      <c r="AD16" s="1">
        <v>0.99332310000000001</v>
      </c>
      <c r="AE16" s="1">
        <v>0.99232140000000002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1.0452962099999999E-2</v>
      </c>
      <c r="C18" s="1">
        <f t="shared" ref="C18:AE18" si="0">SUM(C11:C17)</f>
        <v>1.00132821E-2</v>
      </c>
      <c r="D18" s="1">
        <f t="shared" si="0"/>
        <v>1.4923847400000002E-2</v>
      </c>
      <c r="E18" s="1">
        <f t="shared" si="0"/>
        <v>2.5879703E-2</v>
      </c>
      <c r="F18" s="1">
        <f t="shared" si="0"/>
        <v>5.1605625999999995E-2</v>
      </c>
      <c r="G18" s="1">
        <f t="shared" si="0"/>
        <v>0.12457426569999999</v>
      </c>
      <c r="H18" s="1">
        <f t="shared" si="0"/>
        <v>0.24487264</v>
      </c>
      <c r="I18" s="1">
        <f t="shared" si="0"/>
        <v>0.41718813599999999</v>
      </c>
      <c r="J18" s="1">
        <f t="shared" si="0"/>
        <v>0.5951881189999999</v>
      </c>
      <c r="K18" s="1">
        <f t="shared" si="0"/>
        <v>0.77917112100000008</v>
      </c>
      <c r="L18" s="1">
        <f t="shared" si="0"/>
        <v>0.87939163200000003</v>
      </c>
      <c r="M18" s="1">
        <f t="shared" si="0"/>
        <v>0.93147262600000014</v>
      </c>
      <c r="N18" s="1">
        <f t="shared" si="0"/>
        <v>0.94484739000000006</v>
      </c>
      <c r="O18" s="1">
        <f t="shared" si="0"/>
        <v>0.95454549600000016</v>
      </c>
      <c r="P18" s="1">
        <f t="shared" si="0"/>
        <v>0.98748294770000011</v>
      </c>
      <c r="Q18" s="1">
        <f t="shared" si="0"/>
        <v>0.99443540439999989</v>
      </c>
      <c r="R18" s="1">
        <f t="shared" si="0"/>
        <v>0.99763478000000005</v>
      </c>
      <c r="S18" s="1">
        <f t="shared" si="0"/>
        <v>0.99927610999999994</v>
      </c>
      <c r="T18" s="1">
        <f t="shared" si="0"/>
        <v>0.99963033000000001</v>
      </c>
      <c r="U18" s="1">
        <f t="shared" si="0"/>
        <v>1.0000000250000001</v>
      </c>
      <c r="V18" s="1">
        <f t="shared" si="0"/>
        <v>0.99987042800000003</v>
      </c>
      <c r="W18" s="1">
        <f t="shared" si="0"/>
        <v>0.99999991399999999</v>
      </c>
      <c r="X18" s="1">
        <f t="shared" si="0"/>
        <v>0.99999990940000005</v>
      </c>
      <c r="Y18" s="1">
        <f t="shared" si="0"/>
        <v>0.99999998699999992</v>
      </c>
      <c r="Z18" s="1">
        <f t="shared" si="0"/>
        <v>1.0000000467999999</v>
      </c>
      <c r="AA18" s="1">
        <f t="shared" si="0"/>
        <v>0.99999999510000004</v>
      </c>
      <c r="AB18" s="1">
        <f t="shared" si="0"/>
        <v>0.9999999611</v>
      </c>
      <c r="AC18" s="1">
        <f t="shared" si="0"/>
        <v>1.000000037</v>
      </c>
      <c r="AD18" s="1">
        <f t="shared" si="0"/>
        <v>1.0000000390999999</v>
      </c>
      <c r="AE18" s="1">
        <f t="shared" si="0"/>
        <v>0.99999997100000004</v>
      </c>
    </row>
    <row r="19" spans="1:31">
      <c r="A19" s="3" t="s">
        <v>17</v>
      </c>
      <c r="B19" s="1">
        <f>SUM(B12:B13)</f>
        <v>4.4066410000000002E-3</v>
      </c>
      <c r="C19" s="1">
        <f t="shared" ref="C19:AE19" si="1">SUM(C12:C13)</f>
        <v>3.6783483999999998E-3</v>
      </c>
      <c r="D19" s="1">
        <f t="shared" si="1"/>
        <v>7.7685783000000005E-3</v>
      </c>
      <c r="E19" s="1">
        <f t="shared" si="1"/>
        <v>1.1354334000000001E-2</v>
      </c>
      <c r="F19" s="1">
        <f t="shared" si="1"/>
        <v>2.7290446999999999E-2</v>
      </c>
      <c r="G19" s="1">
        <f t="shared" si="1"/>
        <v>7.3485399699999995E-2</v>
      </c>
      <c r="H19" s="1">
        <f t="shared" si="1"/>
        <v>0.16210901999999999</v>
      </c>
      <c r="I19" s="1">
        <f t="shared" si="1"/>
        <v>0.249374235</v>
      </c>
      <c r="J19" s="1">
        <f t="shared" si="1"/>
        <v>0.31256571500000002</v>
      </c>
      <c r="K19" s="1">
        <f t="shared" si="1"/>
        <v>0.329330505</v>
      </c>
      <c r="L19" s="1">
        <f t="shared" si="1"/>
        <v>0.28706085800000003</v>
      </c>
      <c r="M19" s="1">
        <f t="shared" si="1"/>
        <v>0.23751088100000001</v>
      </c>
      <c r="N19" s="1">
        <f t="shared" si="1"/>
        <v>0.18182821300000002</v>
      </c>
      <c r="O19" s="1">
        <f t="shared" si="1"/>
        <v>0.10509268400000001</v>
      </c>
      <c r="P19" s="1">
        <f t="shared" si="1"/>
        <v>7.0323164600000002E-2</v>
      </c>
      <c r="Q19" s="1">
        <f t="shared" si="1"/>
        <v>4.28935758E-2</v>
      </c>
      <c r="R19" s="1">
        <f t="shared" si="1"/>
        <v>2.4124880000000001E-2</v>
      </c>
      <c r="S19" s="1">
        <f t="shared" si="1"/>
        <v>1.6288609999999999E-2</v>
      </c>
      <c r="T19" s="1">
        <f t="shared" si="1"/>
        <v>1.219963E-2</v>
      </c>
      <c r="U19" s="1">
        <f t="shared" si="1"/>
        <v>8.7066250000000008E-3</v>
      </c>
      <c r="V19" s="1">
        <f t="shared" si="1"/>
        <v>7.7730280000000004E-3</v>
      </c>
      <c r="W19" s="1">
        <f t="shared" si="1"/>
        <v>3.868214E-3</v>
      </c>
      <c r="X19" s="1">
        <f t="shared" si="1"/>
        <v>3.2944409999999999E-3</v>
      </c>
      <c r="Y19" s="1">
        <f t="shared" si="1"/>
        <v>1.843187E-3</v>
      </c>
      <c r="Z19" s="1">
        <f t="shared" si="1"/>
        <v>4.4104680000000001E-4</v>
      </c>
      <c r="AA19" s="1">
        <f t="shared" si="1"/>
        <v>3.047851E-4</v>
      </c>
      <c r="AB19" s="1">
        <f t="shared" si="1"/>
        <v>3.158061E-4</v>
      </c>
      <c r="AC19" s="1">
        <f t="shared" si="1"/>
        <v>0</v>
      </c>
      <c r="AD19" s="1">
        <f t="shared" si="1"/>
        <v>3.4240710000000001E-4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2">C26*1000/60</f>
        <v>300</v>
      </c>
      <c r="D27" s="7">
        <f t="shared" si="2"/>
        <v>300</v>
      </c>
      <c r="E27" s="7">
        <f t="shared" si="2"/>
        <v>300</v>
      </c>
      <c r="F27" s="7">
        <f t="shared" si="2"/>
        <v>300</v>
      </c>
      <c r="G27" s="7">
        <f t="shared" si="2"/>
        <v>300</v>
      </c>
      <c r="H27" s="7">
        <f t="shared" si="2"/>
        <v>300</v>
      </c>
      <c r="I27" s="7">
        <f t="shared" si="2"/>
        <v>300</v>
      </c>
      <c r="J27" s="7">
        <f t="shared" si="2"/>
        <v>300</v>
      </c>
      <c r="K27" s="7">
        <f t="shared" si="2"/>
        <v>300</v>
      </c>
      <c r="L27" s="7">
        <f t="shared" si="2"/>
        <v>300</v>
      </c>
      <c r="M27" s="7">
        <f t="shared" si="2"/>
        <v>300</v>
      </c>
      <c r="N27" s="7">
        <f t="shared" si="2"/>
        <v>300</v>
      </c>
      <c r="O27" s="7">
        <f t="shared" si="2"/>
        <v>300</v>
      </c>
      <c r="P27" s="7">
        <f t="shared" si="2"/>
        <v>300</v>
      </c>
      <c r="Q27" s="7">
        <f t="shared" si="2"/>
        <v>300</v>
      </c>
      <c r="R27" s="7">
        <f t="shared" si="2"/>
        <v>300</v>
      </c>
      <c r="S27" s="7">
        <f t="shared" si="2"/>
        <v>300</v>
      </c>
      <c r="T27" s="7">
        <f t="shared" si="2"/>
        <v>300</v>
      </c>
      <c r="U27" s="7">
        <f t="shared" si="2"/>
        <v>300</v>
      </c>
      <c r="V27" s="7">
        <f t="shared" si="2"/>
        <v>300</v>
      </c>
      <c r="W27" s="7">
        <f t="shared" si="2"/>
        <v>300</v>
      </c>
      <c r="X27" s="7">
        <f t="shared" si="2"/>
        <v>300</v>
      </c>
      <c r="Y27" s="7">
        <f t="shared" si="2"/>
        <v>300</v>
      </c>
      <c r="Z27" s="7">
        <f t="shared" si="2"/>
        <v>300</v>
      </c>
      <c r="AA27" s="7">
        <f t="shared" si="2"/>
        <v>300</v>
      </c>
      <c r="AB27" s="7">
        <f t="shared" si="2"/>
        <v>300</v>
      </c>
      <c r="AC27" s="7">
        <f t="shared" si="2"/>
        <v>300</v>
      </c>
      <c r="AD27" s="7">
        <f t="shared" si="2"/>
        <v>300</v>
      </c>
      <c r="AE27" s="7">
        <f t="shared" si="2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3">$C40*C25^2*C27</f>
        <v>1200000</v>
      </c>
      <c r="D28" s="7">
        <f t="shared" si="3"/>
        <v>2700000</v>
      </c>
      <c r="E28" s="7">
        <f t="shared" si="3"/>
        <v>4800000</v>
      </c>
      <c r="F28" s="7">
        <f t="shared" si="3"/>
        <v>7500000</v>
      </c>
      <c r="G28" s="7">
        <f t="shared" si="3"/>
        <v>10800000</v>
      </c>
      <c r="H28" s="7">
        <f t="shared" si="3"/>
        <v>14700000</v>
      </c>
      <c r="I28" s="7">
        <f t="shared" si="3"/>
        <v>19200000</v>
      </c>
      <c r="J28" s="7">
        <f t="shared" si="3"/>
        <v>24300000</v>
      </c>
      <c r="K28" s="7">
        <f t="shared" si="3"/>
        <v>30000000</v>
      </c>
      <c r="L28" s="7">
        <f>$C40*L25^2*L27</f>
        <v>36300000</v>
      </c>
      <c r="M28" s="7">
        <f t="shared" ref="M28:AE28" si="4">$C40*M25^2*M27</f>
        <v>43200000</v>
      </c>
      <c r="N28" s="7">
        <f t="shared" si="4"/>
        <v>50700000</v>
      </c>
      <c r="O28" s="7">
        <f t="shared" si="4"/>
        <v>58800000</v>
      </c>
      <c r="P28" s="7">
        <f t="shared" si="4"/>
        <v>67500000</v>
      </c>
      <c r="Q28" s="7">
        <f t="shared" si="4"/>
        <v>76800000</v>
      </c>
      <c r="R28" s="7">
        <f t="shared" si="4"/>
        <v>86700000</v>
      </c>
      <c r="S28" s="7">
        <f t="shared" si="4"/>
        <v>97200000</v>
      </c>
      <c r="T28" s="7">
        <f t="shared" si="4"/>
        <v>108300000</v>
      </c>
      <c r="U28" s="7">
        <f t="shared" si="4"/>
        <v>120000000</v>
      </c>
      <c r="V28" s="7">
        <f t="shared" si="4"/>
        <v>132300000</v>
      </c>
      <c r="W28" s="7">
        <f t="shared" si="4"/>
        <v>145200000</v>
      </c>
      <c r="X28" s="7">
        <f t="shared" si="4"/>
        <v>158700000</v>
      </c>
      <c r="Y28" s="7">
        <f t="shared" si="4"/>
        <v>172800000</v>
      </c>
      <c r="Z28" s="7">
        <f t="shared" si="4"/>
        <v>187500000</v>
      </c>
      <c r="AA28" s="7">
        <f t="shared" si="4"/>
        <v>202800000</v>
      </c>
      <c r="AB28" s="7">
        <f t="shared" si="4"/>
        <v>218700000</v>
      </c>
      <c r="AC28" s="7">
        <f t="shared" si="4"/>
        <v>235200000</v>
      </c>
      <c r="AD28" s="7">
        <f t="shared" si="4"/>
        <v>252300000</v>
      </c>
      <c r="AE28" s="7">
        <f t="shared" si="4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5">$C41*C25^2*C26</f>
        <v>72</v>
      </c>
      <c r="D29" s="7">
        <f t="shared" si="5"/>
        <v>162</v>
      </c>
      <c r="E29" s="7">
        <f t="shared" si="5"/>
        <v>288</v>
      </c>
      <c r="F29" s="7">
        <f t="shared" si="5"/>
        <v>450</v>
      </c>
      <c r="G29" s="7">
        <f t="shared" si="5"/>
        <v>648</v>
      </c>
      <c r="H29" s="7">
        <f t="shared" si="5"/>
        <v>882</v>
      </c>
      <c r="I29" s="7">
        <f t="shared" si="5"/>
        <v>1152</v>
      </c>
      <c r="J29" s="7">
        <f t="shared" si="5"/>
        <v>1458</v>
      </c>
      <c r="K29" s="7">
        <f t="shared" si="5"/>
        <v>1800</v>
      </c>
      <c r="L29" s="7">
        <f t="shared" si="5"/>
        <v>2178</v>
      </c>
      <c r="M29" s="7">
        <f t="shared" si="5"/>
        <v>2592</v>
      </c>
      <c r="N29" s="7">
        <f t="shared" si="5"/>
        <v>3042</v>
      </c>
      <c r="O29" s="7">
        <f t="shared" si="5"/>
        <v>3528</v>
      </c>
      <c r="P29" s="7">
        <f t="shared" si="5"/>
        <v>4050</v>
      </c>
      <c r="Q29" s="7">
        <f t="shared" si="5"/>
        <v>4608</v>
      </c>
      <c r="R29" s="7">
        <f t="shared" si="5"/>
        <v>5202</v>
      </c>
      <c r="S29" s="7">
        <f t="shared" si="5"/>
        <v>5832</v>
      </c>
      <c r="T29" s="7">
        <f t="shared" si="5"/>
        <v>6498</v>
      </c>
      <c r="U29" s="7">
        <f t="shared" si="5"/>
        <v>7200</v>
      </c>
      <c r="V29" s="7">
        <f t="shared" si="5"/>
        <v>7938</v>
      </c>
      <c r="W29" s="7">
        <f t="shared" si="5"/>
        <v>8712</v>
      </c>
      <c r="X29" s="7">
        <f t="shared" si="5"/>
        <v>9522</v>
      </c>
      <c r="Y29" s="7">
        <f t="shared" si="5"/>
        <v>10368</v>
      </c>
      <c r="Z29" s="7">
        <f t="shared" si="5"/>
        <v>11250</v>
      </c>
      <c r="AA29" s="7">
        <f t="shared" si="5"/>
        <v>12168</v>
      </c>
      <c r="AB29" s="7">
        <f t="shared" si="5"/>
        <v>13122</v>
      </c>
      <c r="AC29" s="7">
        <f t="shared" si="5"/>
        <v>14112</v>
      </c>
      <c r="AD29" s="7">
        <f t="shared" si="5"/>
        <v>15138</v>
      </c>
      <c r="AE29" s="7">
        <f t="shared" si="5"/>
        <v>16200</v>
      </c>
    </row>
    <row r="30" spans="1:31">
      <c r="A30" s="7" t="s">
        <v>10</v>
      </c>
      <c r="B30" s="3">
        <f t="shared" ref="B30:AE30" si="6">$C40*B25^2*ABS($C57)</f>
        <v>25192.602790565001</v>
      </c>
      <c r="C30" s="3">
        <f t="shared" si="6"/>
        <v>100770.41116226</v>
      </c>
      <c r="D30" s="3">
        <f t="shared" si="6"/>
        <v>226733.425115085</v>
      </c>
      <c r="E30" s="3">
        <f t="shared" si="6"/>
        <v>403081.64464904001</v>
      </c>
      <c r="F30" s="3">
        <f t="shared" si="6"/>
        <v>629815.06976412504</v>
      </c>
      <c r="G30" s="3">
        <f t="shared" si="6"/>
        <v>906933.70046034001</v>
      </c>
      <c r="H30" s="3">
        <f t="shared" si="6"/>
        <v>1234437.5367376851</v>
      </c>
      <c r="I30" s="3">
        <f t="shared" si="6"/>
        <v>1612326.57859616</v>
      </c>
      <c r="J30" s="3">
        <f t="shared" si="6"/>
        <v>2040600.826035765</v>
      </c>
      <c r="K30" s="3">
        <f t="shared" si="6"/>
        <v>2519260.2790565002</v>
      </c>
      <c r="L30" s="3">
        <f t="shared" si="6"/>
        <v>3048304.9376583649</v>
      </c>
      <c r="M30" s="3">
        <f t="shared" si="6"/>
        <v>3627734.8018413601</v>
      </c>
      <c r="N30" s="3">
        <f t="shared" si="6"/>
        <v>4257549.8716054847</v>
      </c>
      <c r="O30" s="3">
        <f t="shared" si="6"/>
        <v>4937750.1469507404</v>
      </c>
      <c r="P30" s="3">
        <f t="shared" si="6"/>
        <v>5668335.6278771255</v>
      </c>
      <c r="Q30" s="3">
        <f t="shared" si="6"/>
        <v>6449306.3143846402</v>
      </c>
      <c r="R30" s="3">
        <f t="shared" si="6"/>
        <v>7280662.2064732853</v>
      </c>
      <c r="S30" s="3">
        <f t="shared" si="6"/>
        <v>8162403.30414306</v>
      </c>
      <c r="T30" s="3">
        <f t="shared" si="6"/>
        <v>9094529.6073939651</v>
      </c>
      <c r="U30" s="3">
        <f t="shared" si="6"/>
        <v>10077041.116226001</v>
      </c>
      <c r="V30" s="3">
        <f t="shared" si="6"/>
        <v>11109937.830639165</v>
      </c>
      <c r="W30" s="3">
        <f t="shared" si="6"/>
        <v>12193219.75063346</v>
      </c>
      <c r="X30" s="3">
        <f t="shared" si="6"/>
        <v>13326886.876208885</v>
      </c>
      <c r="Y30" s="3">
        <f t="shared" si="6"/>
        <v>14510939.20736544</v>
      </c>
      <c r="Z30" s="3">
        <f t="shared" si="6"/>
        <v>15745376.744103126</v>
      </c>
      <c r="AA30" s="3">
        <f t="shared" si="6"/>
        <v>17030199.486421939</v>
      </c>
      <c r="AB30" s="3">
        <f t="shared" si="6"/>
        <v>18365407.434321884</v>
      </c>
      <c r="AC30" s="3">
        <f t="shared" si="6"/>
        <v>19751000.587802961</v>
      </c>
      <c r="AD30" s="3">
        <f t="shared" si="6"/>
        <v>21186978.946865167</v>
      </c>
      <c r="AE30" s="3">
        <f t="shared" si="6"/>
        <v>22673342.511508502</v>
      </c>
    </row>
    <row r="31" spans="1:31">
      <c r="A31" s="7" t="s">
        <v>10</v>
      </c>
      <c r="B31" s="3">
        <f>$C40*B25^2*ABS($C59)</f>
        <v>22967.802790565001</v>
      </c>
      <c r="C31" s="3">
        <f t="shared" ref="C31:AE31" si="7">$C40*C25^2*ABS($C59)</f>
        <v>91871.211162260006</v>
      </c>
      <c r="D31" s="3">
        <f t="shared" si="7"/>
        <v>206710.22511508502</v>
      </c>
      <c r="E31" s="3">
        <f t="shared" si="7"/>
        <v>367484.84464904002</v>
      </c>
      <c r="F31" s="3">
        <f t="shared" si="7"/>
        <v>574195.06976412504</v>
      </c>
      <c r="G31" s="3">
        <f t="shared" si="7"/>
        <v>826840.90046034008</v>
      </c>
      <c r="H31" s="3">
        <f t="shared" si="7"/>
        <v>1125422.3367376851</v>
      </c>
      <c r="I31" s="3">
        <f t="shared" si="7"/>
        <v>1469939.3785961601</v>
      </c>
      <c r="J31" s="3">
        <f t="shared" si="7"/>
        <v>1860392.0260357652</v>
      </c>
      <c r="K31" s="3">
        <f t="shared" si="7"/>
        <v>2296780.2790565002</v>
      </c>
      <c r="L31" s="3">
        <f t="shared" si="7"/>
        <v>2779104.1376583655</v>
      </c>
      <c r="M31" s="3">
        <f t="shared" si="7"/>
        <v>3307363.6018413603</v>
      </c>
      <c r="N31" s="3">
        <f t="shared" si="7"/>
        <v>3881558.6716054855</v>
      </c>
      <c r="O31" s="3">
        <f t="shared" si="7"/>
        <v>4501689.3469507406</v>
      </c>
      <c r="P31" s="3">
        <f t="shared" si="7"/>
        <v>5167755.6278771255</v>
      </c>
      <c r="Q31" s="3">
        <f t="shared" si="7"/>
        <v>5879757.5143846404</v>
      </c>
      <c r="R31" s="3">
        <f t="shared" si="7"/>
        <v>6637695.0064732861</v>
      </c>
      <c r="S31" s="3">
        <f t="shared" si="7"/>
        <v>7441568.1041430607</v>
      </c>
      <c r="T31" s="3">
        <f t="shared" si="7"/>
        <v>8291376.8073939662</v>
      </c>
      <c r="U31" s="3">
        <f t="shared" si="7"/>
        <v>9187121.1162260007</v>
      </c>
      <c r="V31" s="3">
        <f t="shared" si="7"/>
        <v>10128801.030639166</v>
      </c>
      <c r="W31" s="3">
        <f t="shared" si="7"/>
        <v>11116416.550633462</v>
      </c>
      <c r="X31" s="3">
        <f t="shared" si="7"/>
        <v>12149967.676208887</v>
      </c>
      <c r="Y31" s="3">
        <f t="shared" si="7"/>
        <v>13229454.407365441</v>
      </c>
      <c r="Z31" s="3">
        <f t="shared" si="7"/>
        <v>14354876.744103126</v>
      </c>
      <c r="AA31" s="3">
        <f t="shared" si="7"/>
        <v>15526234.686421942</v>
      </c>
      <c r="AB31" s="3">
        <f t="shared" si="7"/>
        <v>16743528.234321887</v>
      </c>
      <c r="AC31" s="3">
        <f t="shared" si="7"/>
        <v>18006757.387802962</v>
      </c>
      <c r="AD31" s="3">
        <f t="shared" si="7"/>
        <v>19315922.146865167</v>
      </c>
      <c r="AE31" s="3">
        <f t="shared" si="7"/>
        <v>20671022.511508502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4.1265238214840163E-4</v>
      </c>
      <c r="C33" s="4">
        <f t="shared" ref="C33:AE33" si="9">($C$40*$B$39*C32^2)*C46/(18*$C$42*$C$54)</f>
        <v>1.5313935055246896E-3</v>
      </c>
      <c r="D33" s="4">
        <f t="shared" si="9"/>
        <v>3.3562233701288657E-3</v>
      </c>
      <c r="E33" s="4">
        <f t="shared" si="9"/>
        <v>5.8871419759609269E-3</v>
      </c>
      <c r="F33" s="4">
        <f t="shared" si="9"/>
        <v>9.1241493230208772E-3</v>
      </c>
      <c r="G33" s="4">
        <f t="shared" si="9"/>
        <v>1.3067245411308711E-2</v>
      </c>
      <c r="H33" s="4">
        <f t="shared" si="9"/>
        <v>1.7716430240824432E-2</v>
      </c>
      <c r="I33" s="4">
        <f t="shared" si="9"/>
        <v>2.3071703811568041E-2</v>
      </c>
      <c r="J33" s="4">
        <f t="shared" si="9"/>
        <v>2.9133066123539535E-2</v>
      </c>
      <c r="K33" s="4">
        <f t="shared" si="9"/>
        <v>3.5900517176738922E-2</v>
      </c>
      <c r="L33" s="4">
        <f t="shared" si="9"/>
        <v>4.3374056971166183E-2</v>
      </c>
      <c r="M33" s="4">
        <f t="shared" si="9"/>
        <v>5.1553685506821351E-2</v>
      </c>
      <c r="N33" s="4">
        <f t="shared" si="9"/>
        <v>6.0439402783704375E-2</v>
      </c>
      <c r="O33" s="4">
        <f t="shared" si="9"/>
        <v>7.0031208801815306E-2</v>
      </c>
      <c r="P33" s="4">
        <f t="shared" si="9"/>
        <v>8.0329103561154136E-2</v>
      </c>
      <c r="Q33" s="4">
        <f t="shared" si="9"/>
        <v>9.133308706172083E-2</v>
      </c>
      <c r="R33" s="4">
        <f t="shared" si="9"/>
        <v>0.1030431593035154</v>
      </c>
      <c r="S33" s="4">
        <f t="shared" si="9"/>
        <v>0.11545932028653791</v>
      </c>
      <c r="T33" s="4">
        <f t="shared" si="9"/>
        <v>0.12858157001078829</v>
      </c>
      <c r="U33" s="4">
        <f t="shared" si="9"/>
        <v>0.14240990847626656</v>
      </c>
      <c r="V33" s="4">
        <f t="shared" si="9"/>
        <v>0.15694433568297264</v>
      </c>
      <c r="W33" s="4">
        <f t="shared" si="9"/>
        <v>0.17218485163090666</v>
      </c>
      <c r="X33" s="4">
        <f t="shared" si="9"/>
        <v>0.18813145632006856</v>
      </c>
      <c r="Y33" s="4">
        <f t="shared" si="9"/>
        <v>0.20478414975045839</v>
      </c>
      <c r="Z33" s="4">
        <f t="shared" si="9"/>
        <v>0.22214293192207604</v>
      </c>
      <c r="AA33" s="4">
        <f t="shared" si="9"/>
        <v>0.24020780283492163</v>
      </c>
      <c r="AB33" s="4">
        <f t="shared" si="9"/>
        <v>0.2589787624889951</v>
      </c>
      <c r="AC33" s="4">
        <f t="shared" si="9"/>
        <v>0.27845581088429644</v>
      </c>
      <c r="AD33" s="4">
        <f t="shared" si="9"/>
        <v>0.29863894802082569</v>
      </c>
      <c r="AE33" s="4">
        <f t="shared" si="9"/>
        <v>0.31952817389858279</v>
      </c>
    </row>
    <row r="34" spans="1:31" ht="18">
      <c r="A34" s="3" t="s">
        <v>33</v>
      </c>
      <c r="B34" s="4">
        <f>(2*$C40*(B32)^2*B36*B46)/(9*$C42*$C44*($B35)^3)</f>
        <v>4.1244222050737869E-4</v>
      </c>
      <c r="C34" s="4">
        <f t="shared" ref="C34:AE34" si="10">(2*$C40*(C32)^2*C36*C46)/(9*$C42*$C44*($B35)^3)</f>
        <v>1.5306135750405923E-3</v>
      </c>
      <c r="D34" s="4">
        <f t="shared" si="10"/>
        <v>3.3545140635996423E-3</v>
      </c>
      <c r="E34" s="4">
        <f t="shared" si="10"/>
        <v>5.8841436861845264E-3</v>
      </c>
      <c r="F34" s="4">
        <f t="shared" si="10"/>
        <v>9.1195024427952482E-3</v>
      </c>
      <c r="G34" s="4">
        <f t="shared" si="10"/>
        <v>1.3060590333431803E-2</v>
      </c>
      <c r="H34" s="4">
        <f t="shared" si="10"/>
        <v>1.7707407358094188E-2</v>
      </c>
      <c r="I34" s="4">
        <f t="shared" si="10"/>
        <v>2.3059953516782417E-2</v>
      </c>
      <c r="J34" s="4">
        <f t="shared" si="10"/>
        <v>2.9118228809496473E-2</v>
      </c>
      <c r="K34" s="4">
        <f t="shared" si="10"/>
        <v>3.5882233236236377E-2</v>
      </c>
      <c r="L34" s="4">
        <f t="shared" si="10"/>
        <v>4.3351966797002102E-2</v>
      </c>
      <c r="M34" s="4">
        <f t="shared" si="10"/>
        <v>5.1527429491793682E-2</v>
      </c>
      <c r="N34" s="4">
        <f t="shared" si="10"/>
        <v>6.0408621320611061E-2</v>
      </c>
      <c r="O34" s="4">
        <f t="shared" si="10"/>
        <v>6.999554228345431E-2</v>
      </c>
      <c r="P34" s="4">
        <f t="shared" si="10"/>
        <v>8.0288192380323364E-2</v>
      </c>
      <c r="Q34" s="4">
        <f t="shared" si="10"/>
        <v>9.1286571611218281E-2</v>
      </c>
      <c r="R34" s="4">
        <f t="shared" si="10"/>
        <v>0.10299067997613902</v>
      </c>
      <c r="S34" s="4">
        <f t="shared" si="10"/>
        <v>0.1154005174750856</v>
      </c>
      <c r="T34" s="4">
        <f t="shared" si="10"/>
        <v>0.12851608410805804</v>
      </c>
      <c r="U34" s="4">
        <f t="shared" si="10"/>
        <v>0.14233737987505632</v>
      </c>
      <c r="V34" s="4">
        <f t="shared" si="10"/>
        <v>0.15686440477608038</v>
      </c>
      <c r="W34" s="4">
        <f t="shared" si="10"/>
        <v>0.17209715881113027</v>
      </c>
      <c r="X34" s="4">
        <f t="shared" si="10"/>
        <v>0.18803564198020603</v>
      </c>
      <c r="Y34" s="4">
        <f t="shared" si="10"/>
        <v>0.20467985428330762</v>
      </c>
      <c r="Z34" s="4">
        <f t="shared" si="10"/>
        <v>0.22202979572043505</v>
      </c>
      <c r="AA34" s="4">
        <f t="shared" si="10"/>
        <v>0.24008546629158828</v>
      </c>
      <c r="AB34" s="4">
        <f t="shared" si="10"/>
        <v>0.25884686599676737</v>
      </c>
      <c r="AC34" s="4">
        <f t="shared" si="10"/>
        <v>0.2783139948359723</v>
      </c>
      <c r="AD34" s="4">
        <f t="shared" si="10"/>
        <v>0.29848685280920306</v>
      </c>
      <c r="AE34" s="4">
        <f t="shared" si="10"/>
        <v>0.31936543991645966</v>
      </c>
    </row>
    <row r="35" spans="1:31">
      <c r="A35" s="7" t="s">
        <v>102</v>
      </c>
      <c r="B35" s="6">
        <f>C54</f>
        <v>1.4880892444128584E-2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1">C27/1000000</f>
        <v>2.9999999999999997E-4</v>
      </c>
      <c r="D36" s="4">
        <f t="shared" si="11"/>
        <v>2.9999999999999997E-4</v>
      </c>
      <c r="E36" s="4">
        <f t="shared" si="11"/>
        <v>2.9999999999999997E-4</v>
      </c>
      <c r="F36" s="4">
        <f t="shared" si="11"/>
        <v>2.9999999999999997E-4</v>
      </c>
      <c r="G36" s="4">
        <f t="shared" si="11"/>
        <v>2.9999999999999997E-4</v>
      </c>
      <c r="H36" s="4">
        <f t="shared" si="11"/>
        <v>2.9999999999999997E-4</v>
      </c>
      <c r="I36" s="4">
        <f t="shared" si="11"/>
        <v>2.9999999999999997E-4</v>
      </c>
      <c r="J36" s="4">
        <f t="shared" si="11"/>
        <v>2.9999999999999997E-4</v>
      </c>
      <c r="K36" s="4">
        <f t="shared" si="11"/>
        <v>2.9999999999999997E-4</v>
      </c>
      <c r="L36" s="4">
        <f t="shared" si="11"/>
        <v>2.9999999999999997E-4</v>
      </c>
      <c r="M36" s="4">
        <f t="shared" si="11"/>
        <v>2.9999999999999997E-4</v>
      </c>
      <c r="N36" s="4">
        <f t="shared" si="11"/>
        <v>2.9999999999999997E-4</v>
      </c>
      <c r="O36" s="4">
        <f t="shared" si="11"/>
        <v>2.9999999999999997E-4</v>
      </c>
      <c r="P36" s="4">
        <f t="shared" si="11"/>
        <v>2.9999999999999997E-4</v>
      </c>
      <c r="Q36" s="4">
        <f t="shared" si="11"/>
        <v>2.9999999999999997E-4</v>
      </c>
      <c r="R36" s="4">
        <f t="shared" si="11"/>
        <v>2.9999999999999997E-4</v>
      </c>
      <c r="S36" s="4">
        <f t="shared" si="11"/>
        <v>2.9999999999999997E-4</v>
      </c>
      <c r="T36" s="4">
        <f t="shared" si="11"/>
        <v>2.9999999999999997E-4</v>
      </c>
      <c r="U36" s="4">
        <f t="shared" si="11"/>
        <v>2.9999999999999997E-4</v>
      </c>
      <c r="V36" s="4">
        <f t="shared" si="11"/>
        <v>2.9999999999999997E-4</v>
      </c>
      <c r="W36" s="4">
        <f t="shared" si="11"/>
        <v>2.9999999999999997E-4</v>
      </c>
      <c r="X36" s="4">
        <f t="shared" si="11"/>
        <v>2.9999999999999997E-4</v>
      </c>
      <c r="Y36" s="4">
        <f t="shared" si="11"/>
        <v>2.9999999999999997E-4</v>
      </c>
      <c r="Z36" s="4">
        <f t="shared" si="11"/>
        <v>2.9999999999999997E-4</v>
      </c>
      <c r="AA36" s="4">
        <f t="shared" si="11"/>
        <v>2.9999999999999997E-4</v>
      </c>
      <c r="AB36" s="4">
        <f t="shared" si="11"/>
        <v>2.9999999999999997E-4</v>
      </c>
      <c r="AC36" s="4">
        <f t="shared" si="11"/>
        <v>2.9999999999999997E-4</v>
      </c>
      <c r="AD36" s="4">
        <f t="shared" si="11"/>
        <v>2.9999999999999997E-4</v>
      </c>
      <c r="AE36" s="4">
        <f t="shared" si="11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2">C26/60</f>
        <v>0.3</v>
      </c>
      <c r="D37" s="4">
        <f t="shared" si="12"/>
        <v>0.3</v>
      </c>
      <c r="E37" s="4">
        <f t="shared" si="12"/>
        <v>0.3</v>
      </c>
      <c r="F37" s="4">
        <f t="shared" si="12"/>
        <v>0.3</v>
      </c>
      <c r="G37" s="4">
        <f t="shared" si="12"/>
        <v>0.3</v>
      </c>
      <c r="H37" s="4">
        <f t="shared" si="12"/>
        <v>0.3</v>
      </c>
      <c r="I37" s="4">
        <f t="shared" si="12"/>
        <v>0.3</v>
      </c>
      <c r="J37" s="4">
        <f t="shared" si="12"/>
        <v>0.3</v>
      </c>
      <c r="K37" s="4">
        <f t="shared" si="12"/>
        <v>0.3</v>
      </c>
      <c r="L37" s="4">
        <f t="shared" si="12"/>
        <v>0.3</v>
      </c>
      <c r="M37" s="4">
        <f t="shared" si="12"/>
        <v>0.3</v>
      </c>
      <c r="N37" s="4">
        <f t="shared" si="12"/>
        <v>0.3</v>
      </c>
      <c r="O37" s="4">
        <f t="shared" si="12"/>
        <v>0.3</v>
      </c>
      <c r="P37" s="4">
        <f t="shared" si="12"/>
        <v>0.3</v>
      </c>
      <c r="Q37" s="4">
        <f t="shared" si="12"/>
        <v>0.3</v>
      </c>
      <c r="R37" s="4">
        <f t="shared" si="12"/>
        <v>0.3</v>
      </c>
      <c r="S37" s="4">
        <f t="shared" si="12"/>
        <v>0.3</v>
      </c>
      <c r="T37" s="4">
        <f t="shared" si="12"/>
        <v>0.3</v>
      </c>
      <c r="U37" s="4">
        <f t="shared" si="12"/>
        <v>0.3</v>
      </c>
      <c r="V37" s="4">
        <f t="shared" si="12"/>
        <v>0.3</v>
      </c>
      <c r="W37" s="4">
        <f t="shared" si="12"/>
        <v>0.3</v>
      </c>
      <c r="X37" s="4">
        <f t="shared" si="12"/>
        <v>0.3</v>
      </c>
      <c r="Y37" s="4">
        <f t="shared" si="12"/>
        <v>0.3</v>
      </c>
      <c r="Z37" s="4">
        <f t="shared" si="12"/>
        <v>0.3</v>
      </c>
      <c r="AA37" s="4">
        <f t="shared" si="12"/>
        <v>0.3</v>
      </c>
      <c r="AB37" s="4">
        <f t="shared" si="12"/>
        <v>0.3</v>
      </c>
      <c r="AC37" s="4">
        <f t="shared" si="12"/>
        <v>0.3</v>
      </c>
      <c r="AD37" s="4">
        <f t="shared" si="12"/>
        <v>0.3</v>
      </c>
      <c r="AE37" s="4">
        <f t="shared" si="12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1.7258126283860165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234.36582000000001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23436.582000000002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8.7189314000000001E-5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87189.313999999998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87.189313999999996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14.880892444128584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1.4880892444128584E-2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25.19257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 s="6">
        <v>-3.2790565000000002E-5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-25.192602790565001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22.967770000000002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-22.967802790565003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330.51589999999999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257.037598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197.38587999999999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172.21684300000001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161.67718500000001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168.69700599999999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160.74891700000001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144.50161700000001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147.383545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202.128006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234.272065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349.96380199999999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436.10224899999997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595.25579800000003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431.19346300000001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418.208054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443.11807299999998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506.39941399999998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555.87042199999996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C80">
        <v>556.69633199999998</v>
      </c>
    </row>
    <row r="81" spans="1:31">
      <c r="A81" s="2" t="s">
        <v>94</v>
      </c>
      <c r="C81">
        <v>569.26497600000005</v>
      </c>
    </row>
    <row r="82" spans="1:31">
      <c r="A82" s="2" t="s">
        <v>95</v>
      </c>
      <c r="C82">
        <v>534.86314800000002</v>
      </c>
    </row>
    <row r="83" spans="1:31">
      <c r="A83" s="2" t="s">
        <v>96</v>
      </c>
      <c r="C83">
        <v>479.29338000000001</v>
      </c>
    </row>
    <row r="84" spans="1:31">
      <c r="A84" s="2" t="s">
        <v>152</v>
      </c>
      <c r="C84">
        <v>334.81457999999998</v>
      </c>
    </row>
    <row r="85" spans="1:31" s="4" customFormat="1">
      <c r="A85" s="2" t="s">
        <v>153</v>
      </c>
      <c r="C85" s="4">
        <v>270.92404499999998</v>
      </c>
    </row>
    <row r="86" spans="1:31">
      <c r="A86" s="2" t="s">
        <v>154</v>
      </c>
      <c r="C86">
        <v>259.67141500000002</v>
      </c>
    </row>
    <row r="87" spans="1:31" s="4" customFormat="1">
      <c r="A87" s="2" t="s">
        <v>214</v>
      </c>
      <c r="C87" s="4">
        <v>227.53114299999999</v>
      </c>
    </row>
    <row r="88" spans="1:31" s="4" customFormat="1">
      <c r="A88" s="2" t="s">
        <v>215</v>
      </c>
      <c r="C88" s="4">
        <v>213.145081</v>
      </c>
    </row>
    <row r="89" spans="1:31">
      <c r="A89" s="2" t="s">
        <v>100</v>
      </c>
      <c r="B89" s="4"/>
      <c r="C89" s="4">
        <f>AVERAGE(C61:C88)</f>
        <v>334.24571203571429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254</v>
      </c>
      <c r="C90">
        <f>C89/1000000</f>
        <v>3.3424571203571429E-4</v>
      </c>
    </row>
    <row r="91" spans="1:31">
      <c r="A91" s="2" t="s">
        <v>97</v>
      </c>
      <c r="B91" s="4"/>
      <c r="C91" s="4">
        <f>MIN(C61:C88)</f>
        <v>144.50161700000001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255</v>
      </c>
      <c r="C92">
        <f>C91/1000000</f>
        <v>1.4450161700000001E-4</v>
      </c>
    </row>
    <row r="93" spans="1:31" ht="18">
      <c r="A93" s="2" t="s">
        <v>98</v>
      </c>
      <c r="B93" s="4"/>
      <c r="C93" s="4">
        <f>4*$C43*B36/($C44*$C42*$C95)</f>
        <v>1378.3548973922352</v>
      </c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2" t="s">
        <v>261</v>
      </c>
      <c r="B94" s="4"/>
      <c r="C94" s="4">
        <f>SQRT(C89)</f>
        <v>18.282388028802863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262</v>
      </c>
      <c r="B95" s="4"/>
      <c r="C95" s="4">
        <f>C94/1000</f>
        <v>1.8282388028802863E-2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>
      <c r="A96" s="3" t="s">
        <v>33</v>
      </c>
      <c r="B96" s="4">
        <f>(2*$C40*(B32)^2*B36*B46)/(9*$C42*$C44*($C95)^3)</f>
        <v>2.2240844963308589E-4</v>
      </c>
      <c r="C96" s="4">
        <f>(2*$C40*(C32)^2*C36*C46)/(9*$C42*$C44*($C95)^3)</f>
        <v>8.2537959327576391E-4</v>
      </c>
      <c r="D96" s="4">
        <f>(2*$C40*(D32)^2*D36*D46)/(9*$C42*$C44*($C95)^3)</f>
        <v>1.8089134309280347E-3</v>
      </c>
      <c r="E96" s="4">
        <f>(2*$C40*(E32)^2*E36*E46)/(9*$C42*$C44*($C95)^3)</f>
        <v>3.1730099625898972E-3</v>
      </c>
      <c r="F96" s="4">
        <f>(2*$C40*(F32)^2*F36*F46)/(9*$C42*$C44*($C95)^3)</f>
        <v>4.9176691882613531E-3</v>
      </c>
      <c r="G96" s="4">
        <f>(2*$C40*(G32)^2*G36*G46)/(9*$C42*$C44*($C95)^3)</f>
        <v>7.0428911079423997E-3</v>
      </c>
      <c r="H96" s="4">
        <f>(2*$C40*(H32)^2*H36*H46)/(9*$C42*$C44*($C95)^3)</f>
        <v>9.5486757216330358E-3</v>
      </c>
      <c r="I96" s="4">
        <f>(2*$C40*(I32)^2*I36*I46)/(9*$C42*$C44*($C95)^3)</f>
        <v>1.2435023029333268E-2</v>
      </c>
      <c r="J96" s="4">
        <f>(2*$C40*(J32)^2*J36*J46)/(9*$C42*$C44*($C95)^3)</f>
        <v>1.5701933031043089E-2</v>
      </c>
      <c r="K96" s="4">
        <f>(2*$C40*(K32)^2*K36*K46)/(9*$C42*$C44*($C95)^3)</f>
        <v>1.9349405726762508E-2</v>
      </c>
      <c r="L96" s="4">
        <f>(2*$C40*(L32)^2*L36*L46)/(9*$C42*$C44*($C95)^3)</f>
        <v>2.3377441116491517E-2</v>
      </c>
      <c r="M96" s="4">
        <f>(2*$C40*(M32)^2*M36*M46)/(9*$C42*$C44*($C95)^3)</f>
        <v>2.7786039200230123E-2</v>
      </c>
      <c r="N96" s="4">
        <f>(2*$C40*(N32)^2*N36*N46)/(9*$C42*$C44*($C95)^3)</f>
        <v>3.2575199977978302E-2</v>
      </c>
      <c r="O96" s="4">
        <f>(2*$C40*(O32)^2*O36*O46)/(9*$C42*$C44*($C95)^3)</f>
        <v>3.7744923449736095E-2</v>
      </c>
      <c r="P96" s="4">
        <f>(2*$C40*(P32)^2*P36*P46)/(9*$C42*$C44*($C95)^3)</f>
        <v>4.3295209615503462E-2</v>
      </c>
      <c r="Q96" s="4">
        <f>(2*$C40*(Q32)^2*Q36*Q46)/(9*$C42*$C44*($C95)^3)</f>
        <v>4.9226058475280436E-2</v>
      </c>
      <c r="R96" s="4">
        <f>(2*$C40*(R32)^2*R36*R46)/(9*$C42*$C44*($C95)^3)</f>
        <v>5.553747002906699E-2</v>
      </c>
      <c r="S96" s="4">
        <f>(2*$C40*(S32)^2*S36*S46)/(9*$C42*$C44*($C95)^3)</f>
        <v>6.2229444276863152E-2</v>
      </c>
      <c r="T96" s="4">
        <f>(2*$C40*(T32)^2*T36*T46)/(9*$C42*$C44*($C95)^3)</f>
        <v>6.9301981218668915E-2</v>
      </c>
      <c r="U96" s="4">
        <f>(2*$C40*(U32)^2*U36*U46)/(9*$C42*$C44*($C95)^3)</f>
        <v>7.6755080854484264E-2</v>
      </c>
      <c r="V96" s="4">
        <f>(2*$C40*(V32)^2*V36*V46)/(9*$C42*$C44*($C95)^3)</f>
        <v>8.4588743184309173E-2</v>
      </c>
      <c r="W96" s="4">
        <f>(2*$C40*(W32)^2*W36*W46)/(9*$C42*$C44*($C95)^3)</f>
        <v>9.2802968208143682E-2</v>
      </c>
      <c r="X96" s="4">
        <f>(2*$C40*(X32)^2*X36*X46)/(9*$C42*$C44*($C95)^3)</f>
        <v>0.10139775592598781</v>
      </c>
      <c r="Y96" s="4">
        <f>(2*$C40*(Y32)^2*Y36*Y46)/(9*$C42*$C44*($C95)^3)</f>
        <v>0.11037310633784152</v>
      </c>
      <c r="Z96" s="4">
        <f>(2*$C40*(Z32)^2*Z36*Z46)/(9*$C42*$C44*($C95)^3)</f>
        <v>0.11972901944370481</v>
      </c>
      <c r="AA96" s="4">
        <f>(2*$C40*(AA32)^2*AA36*AA46)/(9*$C42*$C44*($C95)^3)</f>
        <v>0.12946549524357767</v>
      </c>
      <c r="AB96" s="4">
        <f>(2*$C40*(AB32)^2*AB36*AB46)/(9*$C42*$C44*($C95)^3)</f>
        <v>0.13958253373746018</v>
      </c>
      <c r="AC96" s="4">
        <f>(2*$C40*(AC32)^2*AC36*AC46)/(9*$C42*$C44*($C95)^3)</f>
        <v>0.15008013492535224</v>
      </c>
      <c r="AD96" s="4">
        <f>(2*$C40*(AD32)^2*AD36*AD46)/(9*$C42*$C44*($C95)^3)</f>
        <v>0.1609582988072539</v>
      </c>
      <c r="AE96" s="4">
        <f>(2*$C40*(AE32)^2*AE36*AE46)/(9*$C42*$C44*($C95)^3)</f>
        <v>0.17221702538316516</v>
      </c>
    </row>
    <row r="97" spans="1:31">
      <c r="A97" s="2" t="s">
        <v>258</v>
      </c>
      <c r="C97">
        <f>SQRT(C94)</f>
        <v>4.2757909243557339</v>
      </c>
    </row>
    <row r="98" spans="1:31">
      <c r="A98" s="2" t="s">
        <v>259</v>
      </c>
      <c r="C98">
        <f>C97/1000</f>
        <v>4.2757909243557341E-3</v>
      </c>
    </row>
    <row r="99" spans="1:31" ht="18">
      <c r="A99" s="3" t="s">
        <v>260</v>
      </c>
      <c r="B99" s="6">
        <f>(2*$C40*(B32)^2*B36*B46)/(9*$C42*$C44*($C98)^3)</f>
        <v>1.7386039665064145E-2</v>
      </c>
      <c r="C99" s="6">
        <f t="shared" ref="C99:AE99" si="14">(2*$C40*(C32)^2*C36*C46)/(9*$C42*$C44*($C98)^3)</f>
        <v>6.4521300207346963E-2</v>
      </c>
      <c r="D99" s="6">
        <f t="shared" si="14"/>
        <v>0.14140578162684853</v>
      </c>
      <c r="E99" s="6">
        <f t="shared" si="14"/>
        <v>0.24803948392356873</v>
      </c>
      <c r="F99" s="6">
        <f t="shared" si="14"/>
        <v>0.38442240709750769</v>
      </c>
      <c r="G99" s="6">
        <f t="shared" si="14"/>
        <v>0.55055455114866525</v>
      </c>
      <c r="H99" s="6">
        <f t="shared" si="14"/>
        <v>0.74643591607704129</v>
      </c>
      <c r="I99" s="6">
        <f t="shared" si="14"/>
        <v>0.97206650188263632</v>
      </c>
      <c r="J99" s="6">
        <f t="shared" si="14"/>
        <v>1.2274463085654499</v>
      </c>
      <c r="K99" s="6">
        <f t="shared" si="14"/>
        <v>1.5125753361254823</v>
      </c>
      <c r="L99" s="6">
        <f t="shared" si="14"/>
        <v>1.8274535845627333</v>
      </c>
      <c r="M99" s="6">
        <f t="shared" si="14"/>
        <v>2.1720810538772035</v>
      </c>
      <c r="N99" s="6">
        <f t="shared" si="14"/>
        <v>2.5464577440688911</v>
      </c>
      <c r="O99" s="6">
        <f t="shared" si="14"/>
        <v>2.9505836551377982</v>
      </c>
      <c r="P99" s="6">
        <f t="shared" si="14"/>
        <v>3.3844587870839233</v>
      </c>
      <c r="Q99" s="6">
        <f t="shared" si="14"/>
        <v>3.8480831399072684</v>
      </c>
      <c r="R99" s="6">
        <f t="shared" si="14"/>
        <v>4.3414567136078315</v>
      </c>
      <c r="S99" s="6">
        <f t="shared" si="14"/>
        <v>4.8645795081856136</v>
      </c>
      <c r="T99" s="6">
        <f t="shared" si="14"/>
        <v>5.4174515236406151</v>
      </c>
      <c r="U99" s="6">
        <f t="shared" si="14"/>
        <v>6.0000727599728352</v>
      </c>
      <c r="V99" s="6">
        <f t="shared" si="14"/>
        <v>6.6124432171822711</v>
      </c>
      <c r="W99" s="6">
        <f t="shared" si="14"/>
        <v>7.2545628952689274</v>
      </c>
      <c r="X99" s="6">
        <f t="shared" si="14"/>
        <v>7.9264317942328031</v>
      </c>
      <c r="Y99" s="6">
        <f t="shared" si="14"/>
        <v>8.6280499140738964</v>
      </c>
      <c r="Z99" s="6">
        <f t="shared" si="14"/>
        <v>9.3594172547922092</v>
      </c>
      <c r="AA99" s="6">
        <f t="shared" si="14"/>
        <v>10.12053381638774</v>
      </c>
      <c r="AB99" s="6">
        <f t="shared" si="14"/>
        <v>10.911399598860489</v>
      </c>
      <c r="AC99" s="6">
        <f t="shared" si="14"/>
        <v>11.732014602210459</v>
      </c>
      <c r="AD99" s="6">
        <f t="shared" si="14"/>
        <v>12.582378826437646</v>
      </c>
      <c r="AE99" s="6">
        <f t="shared" si="14"/>
        <v>13.462492271542052</v>
      </c>
    </row>
    <row r="100" spans="1:31" ht="18">
      <c r="A100" s="2" t="s">
        <v>130</v>
      </c>
      <c r="B100" s="6">
        <f>$C43*B32*$B39/$C42</f>
        <v>0.11385635093571307</v>
      </c>
      <c r="C100" s="6">
        <f>$C43*C32*$B39/$C42</f>
        <v>0.22771270187142614</v>
      </c>
      <c r="D100" s="6">
        <f>$C43*D32*$B39/$C42</f>
        <v>0.34156905280713923</v>
      </c>
      <c r="E100" s="6">
        <f>$C43*E32*$B39/$C42</f>
        <v>0.45542540374285229</v>
      </c>
      <c r="F100" s="6">
        <f>$C43*F32*$B39/$C42</f>
        <v>0.56928175467856545</v>
      </c>
      <c r="G100" s="6">
        <f>$C43*G32*$B39/$C42</f>
        <v>0.68313810561427846</v>
      </c>
      <c r="H100" s="6">
        <f>$C43*H32*$B39/$C42</f>
        <v>0.79699445654999157</v>
      </c>
      <c r="I100" s="6">
        <f>$C43*I32*$B39/$C42</f>
        <v>0.91085080748570457</v>
      </c>
      <c r="J100" s="6">
        <f>$C43*J32*$B39/$C42</f>
        <v>1.0247071584214178</v>
      </c>
      <c r="K100" s="6">
        <f>$C43*K32*$B39/$C42</f>
        <v>1.1385635093571309</v>
      </c>
      <c r="L100" s="6">
        <f>$C43*L32*$B39/$C42</f>
        <v>1.2524198602928438</v>
      </c>
      <c r="M100" s="6">
        <f>$C43*M32*$B39/$C42</f>
        <v>1.3662762112285569</v>
      </c>
      <c r="N100" s="6">
        <f>$C43*N32*$B39/$C42</f>
        <v>1.48013256216427</v>
      </c>
      <c r="O100" s="6">
        <f>$C43*O32*$B39/$C42</f>
        <v>1.5939889130999831</v>
      </c>
      <c r="P100" s="6">
        <f>$C43*P32*$B39/$C42</f>
        <v>1.7078452640356963</v>
      </c>
      <c r="Q100" s="6">
        <f>$C43*Q32*$B39/$C42</f>
        <v>1.8217016149714091</v>
      </c>
      <c r="R100" s="6">
        <f>$C43*R32*$B39/$C42</f>
        <v>1.9355579659071223</v>
      </c>
      <c r="S100" s="6">
        <f>$C43*S32*$B39/$C42</f>
        <v>2.0494143168428356</v>
      </c>
      <c r="T100" s="6">
        <f>$C43*T32*$B39/$C42</f>
        <v>2.1632706677785487</v>
      </c>
      <c r="U100" s="6">
        <f>$C43*U32*$B39/$C42</f>
        <v>2.2771270187142618</v>
      </c>
      <c r="V100" s="6">
        <f>$C43*V32*$B39/$C42</f>
        <v>2.3909833696499745</v>
      </c>
      <c r="W100" s="6">
        <f>$C43*W32*$B39/$C42</f>
        <v>2.5048397205856876</v>
      </c>
      <c r="X100" s="6">
        <f>$C43*X32*$B39/$C42</f>
        <v>2.6186960715214007</v>
      </c>
      <c r="Y100" s="6">
        <f>$C43*Y32*$B39/$C42</f>
        <v>2.7325524224571138</v>
      </c>
      <c r="Z100" s="6">
        <f>$C43*Z32*$B39/$C42</f>
        <v>2.8464087733928269</v>
      </c>
      <c r="AA100" s="6">
        <f>$C43*AA32*$B39/$C42</f>
        <v>2.9602651243285401</v>
      </c>
      <c r="AB100" s="6">
        <f>$C43*AB32*$B39/$C42</f>
        <v>3.0741214752642527</v>
      </c>
      <c r="AC100" s="6">
        <f>$C43*AC32*$B39/$C42</f>
        <v>3.1879778261999663</v>
      </c>
      <c r="AD100" s="6">
        <f>$C43*AD32*$B39/$C42</f>
        <v>3.3018341771356789</v>
      </c>
      <c r="AE100" s="6">
        <f>$C43*AE32*$B39/$C42</f>
        <v>3.4156905280713925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5578-5DE7-47A8-930F-58A436AA0239}">
  <dimension ref="A1:AE100"/>
  <sheetViews>
    <sheetView topLeftCell="D23" workbookViewId="0">
      <selection activeCell="A61" sqref="A61:A77"/>
    </sheetView>
  </sheetViews>
  <sheetFormatPr defaultRowHeight="15"/>
  <cols>
    <col min="1" max="1" width="60.140625" bestFit="1" customWidth="1"/>
  </cols>
  <sheetData>
    <row r="1" spans="1:31">
      <c r="B1" s="4" t="s">
        <v>197</v>
      </c>
    </row>
    <row r="2" spans="1:31">
      <c r="B2" s="4" t="s">
        <v>101</v>
      </c>
    </row>
    <row r="3" spans="1:31">
      <c r="B3" s="4" t="s">
        <v>105</v>
      </c>
    </row>
    <row r="4" spans="1:31">
      <c r="B4" s="4"/>
    </row>
    <row r="5" spans="1:31">
      <c r="B5" s="4" t="s">
        <v>137</v>
      </c>
    </row>
    <row r="6" spans="1:31">
      <c r="B6" s="4" t="s">
        <v>134</v>
      </c>
    </row>
    <row r="7" spans="1:31">
      <c r="B7" s="4" t="s">
        <v>133</v>
      </c>
    </row>
    <row r="8" spans="1:31">
      <c r="B8" s="4" t="s">
        <v>135</v>
      </c>
    </row>
    <row r="11" spans="1:31">
      <c r="A11" s="4" t="s">
        <v>0</v>
      </c>
      <c r="B11" s="1">
        <v>1.008127E-2</v>
      </c>
      <c r="C11" s="1">
        <v>1.12578E-2</v>
      </c>
      <c r="D11" s="1">
        <v>3.1112480000000001E-2</v>
      </c>
      <c r="E11" s="1">
        <v>0.12753329999999999</v>
      </c>
      <c r="F11" s="1">
        <v>0.2603975</v>
      </c>
      <c r="G11" s="1">
        <v>0.38663389999999997</v>
      </c>
      <c r="H11" s="1">
        <v>0.47987299999999999</v>
      </c>
      <c r="I11" s="1">
        <v>0.53015380000000001</v>
      </c>
      <c r="J11" s="1">
        <v>0.53827159999999996</v>
      </c>
      <c r="K11" s="1">
        <v>0.49018390000000001</v>
      </c>
      <c r="L11" s="1">
        <v>0.4232766</v>
      </c>
      <c r="M11" s="1">
        <v>0.37599329999999997</v>
      </c>
      <c r="N11" s="1">
        <v>0.3419722</v>
      </c>
      <c r="O11" s="1">
        <v>0.32237890000000002</v>
      </c>
      <c r="P11" s="1">
        <v>0.29991459999999998</v>
      </c>
      <c r="Q11" s="1">
        <v>0.28043129999999999</v>
      </c>
      <c r="R11" s="1">
        <v>0.26619409999999999</v>
      </c>
      <c r="S11" s="1">
        <v>0.24799119999999999</v>
      </c>
      <c r="T11" s="1">
        <v>0.2265451</v>
      </c>
      <c r="U11" s="1">
        <v>0.20193929999999999</v>
      </c>
      <c r="V11" s="1">
        <v>0.1759936</v>
      </c>
      <c r="W11" s="1">
        <v>0.14851139999999999</v>
      </c>
      <c r="X11" s="1">
        <v>0.12327970000000001</v>
      </c>
      <c r="Y11" s="1">
        <v>9.7992919999999997E-2</v>
      </c>
      <c r="Z11" s="1">
        <v>6.4347000000000001E-2</v>
      </c>
      <c r="AA11" s="1">
        <v>3.8521729999999997E-2</v>
      </c>
      <c r="AB11" s="1">
        <v>1.224836E-2</v>
      </c>
      <c r="AC11" s="1">
        <v>9.7835390000000004E-4</v>
      </c>
      <c r="AD11" s="1">
        <v>1.7140059999999999E-3</v>
      </c>
      <c r="AE11" s="1">
        <v>2.3459689999999998E-3</v>
      </c>
    </row>
    <row r="12" spans="1:31">
      <c r="A12" s="4" t="s">
        <v>1</v>
      </c>
      <c r="B12" s="1">
        <v>6.5836849999999997E-3</v>
      </c>
      <c r="C12" s="1">
        <v>1.1667179999999999E-2</v>
      </c>
      <c r="D12" s="1">
        <v>2.57906E-2</v>
      </c>
      <c r="E12" s="1">
        <v>7.8403280000000006E-2</v>
      </c>
      <c r="F12" s="1">
        <v>0.16635939999999999</v>
      </c>
      <c r="G12" s="1">
        <v>0.21320210000000001</v>
      </c>
      <c r="H12" s="1">
        <v>0.2304619</v>
      </c>
      <c r="I12" s="1">
        <v>0.19846150000000001</v>
      </c>
      <c r="J12" s="1">
        <v>0.13415640000000001</v>
      </c>
      <c r="K12" s="1">
        <v>9.3511059999999993E-2</v>
      </c>
      <c r="L12" s="1">
        <v>6.488787E-2</v>
      </c>
      <c r="M12" s="1">
        <v>4.987453E-2</v>
      </c>
      <c r="N12" s="1">
        <v>3.0552039999999999E-2</v>
      </c>
      <c r="O12" s="1">
        <v>2.0142050000000002E-2</v>
      </c>
      <c r="P12" s="1">
        <v>1.452061E-2</v>
      </c>
      <c r="Q12" s="1">
        <v>7.5471699999999997E-3</v>
      </c>
      <c r="R12" s="1">
        <v>3.2715380000000001E-3</v>
      </c>
      <c r="S12" s="1">
        <v>1.9812879999999999E-3</v>
      </c>
      <c r="T12" s="1">
        <v>1.2227659999999999E-3</v>
      </c>
      <c r="U12" s="1">
        <v>1.014771E-3</v>
      </c>
      <c r="V12" s="1">
        <v>9.136592E-4</v>
      </c>
      <c r="W12" s="1">
        <v>8.0775439999999997E-4</v>
      </c>
      <c r="X12" s="1">
        <v>3.4989500000000002E-4</v>
      </c>
      <c r="Y12" s="1">
        <v>3.541913E-4</v>
      </c>
      <c r="Z12" s="1">
        <v>3.5748330000000001E-4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3.0861019999999997E-4</v>
      </c>
      <c r="C13" s="1">
        <v>3.0703099999999998E-4</v>
      </c>
      <c r="D13" s="1">
        <v>5.1171840000000001E-4</v>
      </c>
      <c r="E13" s="1">
        <v>8.188332E-4</v>
      </c>
      <c r="F13" s="1">
        <v>2.1511989999999999E-3</v>
      </c>
      <c r="G13" s="1">
        <v>6.252563E-3</v>
      </c>
      <c r="H13" s="1">
        <v>6.0432239999999998E-3</v>
      </c>
      <c r="I13" s="1">
        <v>8.5128210000000003E-3</v>
      </c>
      <c r="J13" s="1">
        <v>9.1563789999999992E-3</v>
      </c>
      <c r="K13" s="1">
        <v>1.44658E-3</v>
      </c>
      <c r="L13" s="1">
        <v>8.3056479999999995E-4</v>
      </c>
      <c r="M13" s="1">
        <v>6.2735259999999995E-4</v>
      </c>
      <c r="N13" s="1">
        <v>1.053519E-4</v>
      </c>
      <c r="O13" s="1">
        <v>0</v>
      </c>
      <c r="P13" s="1">
        <v>0</v>
      </c>
      <c r="Q13" s="1">
        <v>1.0781669999999999E-4</v>
      </c>
      <c r="R13" s="1">
        <v>1.090513E-4</v>
      </c>
      <c r="S13" s="1">
        <v>0</v>
      </c>
      <c r="T13" s="1">
        <v>0</v>
      </c>
      <c r="U13" s="1">
        <v>2.255046E-4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4.1148029999999998E-4</v>
      </c>
      <c r="C14" s="1">
        <v>6.1406199999999996E-4</v>
      </c>
      <c r="D14" s="1">
        <v>3.0703099999999998E-4</v>
      </c>
      <c r="E14" s="1">
        <v>2.047083E-4</v>
      </c>
      <c r="F14" s="1">
        <v>1.0243800000000001E-3</v>
      </c>
      <c r="G14" s="1">
        <v>3.2800329999999999E-3</v>
      </c>
      <c r="H14" s="1">
        <v>8.8087679999999998E-3</v>
      </c>
      <c r="I14" s="1">
        <v>8.7179489999999991E-3</v>
      </c>
      <c r="J14" s="1">
        <v>4.5267490000000001E-3</v>
      </c>
      <c r="K14" s="1">
        <v>3.0998140000000002E-3</v>
      </c>
      <c r="L14" s="1">
        <v>4.1528239999999997E-4</v>
      </c>
      <c r="M14" s="1">
        <v>1.045588E-4</v>
      </c>
      <c r="N14" s="1">
        <v>3.1605560000000002E-4</v>
      </c>
      <c r="O14" s="1">
        <v>0</v>
      </c>
      <c r="P14" s="1">
        <v>1.0676919999999999E-4</v>
      </c>
      <c r="Q14" s="1">
        <v>1.0781669999999999E-4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1.1539350000000001E-4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2.160272E-3</v>
      </c>
      <c r="C16" s="1">
        <v>2.9679659999999998E-3</v>
      </c>
      <c r="D16" s="1">
        <v>3.4796850000000002E-3</v>
      </c>
      <c r="E16" s="1">
        <v>5.6294780000000003E-3</v>
      </c>
      <c r="F16" s="1">
        <v>1.9360789999999999E-2</v>
      </c>
      <c r="G16" s="1">
        <v>3.2287820000000002E-2</v>
      </c>
      <c r="H16" s="1">
        <v>6.8524020000000005E-2</v>
      </c>
      <c r="I16" s="1">
        <v>0.1587692</v>
      </c>
      <c r="J16" s="1">
        <v>0.2856996</v>
      </c>
      <c r="K16" s="1">
        <v>0.400806</v>
      </c>
      <c r="L16" s="1">
        <v>0.50695599999999996</v>
      </c>
      <c r="M16" s="1">
        <v>0.57287750000000004</v>
      </c>
      <c r="N16" s="1">
        <v>0.62705440000000001</v>
      </c>
      <c r="O16" s="1">
        <v>0.65747909999999998</v>
      </c>
      <c r="P16" s="1">
        <v>0.68524450000000003</v>
      </c>
      <c r="Q16" s="1">
        <v>0.71180589999999999</v>
      </c>
      <c r="R16" s="1">
        <v>0.73042530000000006</v>
      </c>
      <c r="S16" s="1">
        <v>0.75002749999999996</v>
      </c>
      <c r="T16" s="1">
        <v>0.77223209999999998</v>
      </c>
      <c r="U16" s="1">
        <v>0.79670759999999996</v>
      </c>
      <c r="V16" s="1">
        <v>0.82309270000000001</v>
      </c>
      <c r="W16" s="1">
        <v>0.85056540000000003</v>
      </c>
      <c r="X16" s="1">
        <v>0.87637039999999999</v>
      </c>
      <c r="Y16" s="1">
        <v>0.90165289999999998</v>
      </c>
      <c r="Z16" s="1">
        <v>0.93529549999999995</v>
      </c>
      <c r="AA16" s="1">
        <v>0.96147830000000001</v>
      </c>
      <c r="AB16" s="1">
        <v>0.98775159999999995</v>
      </c>
      <c r="AC16" s="1">
        <v>0.99902159999999995</v>
      </c>
      <c r="AD16" s="1">
        <v>0.99828600000000001</v>
      </c>
      <c r="AE16" s="1">
        <v>0.99765400000000004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1.9545317499999999E-2</v>
      </c>
      <c r="C18" s="1">
        <f t="shared" ref="C18:AE18" si="0">SUM(C11:C17)</f>
        <v>2.6814038999999994E-2</v>
      </c>
      <c r="D18" s="1">
        <f t="shared" si="0"/>
        <v>6.1201514400000004E-2</v>
      </c>
      <c r="E18" s="1">
        <f t="shared" si="0"/>
        <v>0.21258959949999998</v>
      </c>
      <c r="F18" s="1">
        <f t="shared" si="0"/>
        <v>0.449293269</v>
      </c>
      <c r="G18" s="1">
        <f t="shared" si="0"/>
        <v>0.64165641600000001</v>
      </c>
      <c r="H18" s="1">
        <f t="shared" si="0"/>
        <v>0.79371091199999999</v>
      </c>
      <c r="I18" s="1">
        <f t="shared" si="0"/>
        <v>0.90461526999999986</v>
      </c>
      <c r="J18" s="1">
        <f t="shared" si="0"/>
        <v>0.97181072800000012</v>
      </c>
      <c r="K18" s="1">
        <f t="shared" si="0"/>
        <v>0.98904735399999999</v>
      </c>
      <c r="L18" s="1">
        <f t="shared" si="0"/>
        <v>0.99636631719999991</v>
      </c>
      <c r="M18" s="1">
        <f t="shared" si="0"/>
        <v>0.99947724139999994</v>
      </c>
      <c r="N18" s="1">
        <f t="shared" si="0"/>
        <v>1.0000000474999999</v>
      </c>
      <c r="O18" s="1">
        <f t="shared" si="0"/>
        <v>1.0000000500000001</v>
      </c>
      <c r="P18" s="1">
        <f t="shared" si="0"/>
        <v>0.99978647919999997</v>
      </c>
      <c r="Q18" s="1">
        <f t="shared" si="0"/>
        <v>1.0000000033999998</v>
      </c>
      <c r="R18" s="1">
        <f t="shared" si="0"/>
        <v>0.9999999893</v>
      </c>
      <c r="S18" s="1">
        <f t="shared" si="0"/>
        <v>0.9999999879999999</v>
      </c>
      <c r="T18" s="1">
        <f t="shared" si="0"/>
        <v>0.99999996599999996</v>
      </c>
      <c r="U18" s="1">
        <f t="shared" si="0"/>
        <v>0.99988717559999996</v>
      </c>
      <c r="V18" s="1">
        <f t="shared" si="0"/>
        <v>0.99999995919999995</v>
      </c>
      <c r="W18" s="1">
        <f t="shared" si="0"/>
        <v>0.99999994790000002</v>
      </c>
      <c r="X18" s="1">
        <f t="shared" si="0"/>
        <v>0.99999999500000003</v>
      </c>
      <c r="Y18" s="1">
        <f t="shared" si="0"/>
        <v>1.0000000113</v>
      </c>
      <c r="Z18" s="1">
        <f t="shared" si="0"/>
        <v>0.99999998329999995</v>
      </c>
      <c r="AA18" s="1">
        <f t="shared" si="0"/>
        <v>1.00000003</v>
      </c>
      <c r="AB18" s="1">
        <f t="shared" si="0"/>
        <v>0.99999995999999991</v>
      </c>
      <c r="AC18" s="1">
        <f t="shared" si="0"/>
        <v>0.99999995389999996</v>
      </c>
      <c r="AD18" s="1">
        <f t="shared" si="0"/>
        <v>1.0000000060000001</v>
      </c>
      <c r="AE18" s="1">
        <f t="shared" si="0"/>
        <v>0.99999996899999999</v>
      </c>
    </row>
    <row r="19" spans="1:31">
      <c r="A19" s="3" t="s">
        <v>17</v>
      </c>
      <c r="B19" s="1">
        <f>SUM(B12:B13)</f>
        <v>6.8922951999999997E-3</v>
      </c>
      <c r="C19" s="1">
        <f t="shared" ref="C19:AE19" si="1">SUM(C12:C13)</f>
        <v>1.1974210999999998E-2</v>
      </c>
      <c r="D19" s="1">
        <f t="shared" si="1"/>
        <v>2.63023184E-2</v>
      </c>
      <c r="E19" s="1">
        <f t="shared" si="1"/>
        <v>7.9222113199999999E-2</v>
      </c>
      <c r="F19" s="1">
        <f t="shared" si="1"/>
        <v>0.16851059899999998</v>
      </c>
      <c r="G19" s="1">
        <f t="shared" si="1"/>
        <v>0.21945466299999999</v>
      </c>
      <c r="H19" s="1">
        <f t="shared" si="1"/>
        <v>0.23650512400000001</v>
      </c>
      <c r="I19" s="1">
        <f t="shared" si="1"/>
        <v>0.20697432100000002</v>
      </c>
      <c r="J19" s="1">
        <f t="shared" si="1"/>
        <v>0.143312779</v>
      </c>
      <c r="K19" s="1">
        <f t="shared" si="1"/>
        <v>9.4957639999999996E-2</v>
      </c>
      <c r="L19" s="1">
        <f t="shared" si="1"/>
        <v>6.5718434800000003E-2</v>
      </c>
      <c r="M19" s="1">
        <f t="shared" si="1"/>
        <v>5.0501882599999999E-2</v>
      </c>
      <c r="N19" s="1">
        <f t="shared" si="1"/>
        <v>3.0657391900000001E-2</v>
      </c>
      <c r="O19" s="1">
        <f t="shared" si="1"/>
        <v>2.0142050000000002E-2</v>
      </c>
      <c r="P19" s="1">
        <f t="shared" si="1"/>
        <v>1.452061E-2</v>
      </c>
      <c r="Q19" s="1">
        <f t="shared" si="1"/>
        <v>7.6549866999999997E-3</v>
      </c>
      <c r="R19" s="1">
        <f t="shared" si="1"/>
        <v>3.3805892999999999E-3</v>
      </c>
      <c r="S19" s="1">
        <f t="shared" si="1"/>
        <v>1.9812879999999999E-3</v>
      </c>
      <c r="T19" s="1">
        <f t="shared" si="1"/>
        <v>1.2227659999999999E-3</v>
      </c>
      <c r="U19" s="1">
        <f t="shared" si="1"/>
        <v>1.2402756000000001E-3</v>
      </c>
      <c r="V19" s="1">
        <f t="shared" si="1"/>
        <v>9.136592E-4</v>
      </c>
      <c r="W19" s="1">
        <f t="shared" si="1"/>
        <v>8.0775439999999997E-4</v>
      </c>
      <c r="X19" s="1">
        <f t="shared" si="1"/>
        <v>3.4989500000000002E-4</v>
      </c>
      <c r="Y19" s="1">
        <f t="shared" si="1"/>
        <v>3.541913E-4</v>
      </c>
      <c r="Z19" s="1">
        <f t="shared" si="1"/>
        <v>3.5748330000000001E-4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2">C26*1000/60</f>
        <v>750</v>
      </c>
      <c r="D27" s="7">
        <f t="shared" si="2"/>
        <v>750</v>
      </c>
      <c r="E27" s="7">
        <f t="shared" si="2"/>
        <v>750</v>
      </c>
      <c r="F27" s="7">
        <f t="shared" si="2"/>
        <v>750</v>
      </c>
      <c r="G27" s="7">
        <f t="shared" si="2"/>
        <v>750</v>
      </c>
      <c r="H27" s="7">
        <f t="shared" si="2"/>
        <v>750</v>
      </c>
      <c r="I27" s="7">
        <f t="shared" si="2"/>
        <v>750</v>
      </c>
      <c r="J27" s="7">
        <f t="shared" si="2"/>
        <v>750</v>
      </c>
      <c r="K27" s="7">
        <f t="shared" si="2"/>
        <v>750</v>
      </c>
      <c r="L27" s="7">
        <f t="shared" si="2"/>
        <v>750</v>
      </c>
      <c r="M27" s="7">
        <f t="shared" si="2"/>
        <v>750</v>
      </c>
      <c r="N27" s="7">
        <f t="shared" si="2"/>
        <v>750</v>
      </c>
      <c r="O27" s="7">
        <f t="shared" si="2"/>
        <v>750</v>
      </c>
      <c r="P27" s="7">
        <f t="shared" si="2"/>
        <v>750</v>
      </c>
      <c r="Q27" s="7">
        <f t="shared" si="2"/>
        <v>750</v>
      </c>
      <c r="R27" s="7">
        <f t="shared" si="2"/>
        <v>750</v>
      </c>
      <c r="S27" s="7">
        <f t="shared" si="2"/>
        <v>750</v>
      </c>
      <c r="T27" s="7">
        <f t="shared" si="2"/>
        <v>750</v>
      </c>
      <c r="U27" s="7">
        <f t="shared" si="2"/>
        <v>750</v>
      </c>
      <c r="V27" s="7">
        <f t="shared" si="2"/>
        <v>750</v>
      </c>
      <c r="W27" s="7">
        <f t="shared" si="2"/>
        <v>750</v>
      </c>
      <c r="X27" s="7">
        <f t="shared" si="2"/>
        <v>750</v>
      </c>
      <c r="Y27" s="7">
        <f t="shared" si="2"/>
        <v>750</v>
      </c>
      <c r="Z27" s="7">
        <f t="shared" si="2"/>
        <v>750</v>
      </c>
      <c r="AA27" s="7">
        <f t="shared" si="2"/>
        <v>750</v>
      </c>
      <c r="AB27" s="7">
        <f t="shared" si="2"/>
        <v>750</v>
      </c>
      <c r="AC27" s="7">
        <f t="shared" si="2"/>
        <v>750</v>
      </c>
      <c r="AD27" s="7">
        <f t="shared" si="2"/>
        <v>750</v>
      </c>
      <c r="AE27" s="7">
        <f t="shared" si="2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3">$C40*C25^2*C27</f>
        <v>3000000</v>
      </c>
      <c r="D28" s="7">
        <f t="shared" si="3"/>
        <v>6750000</v>
      </c>
      <c r="E28" s="7">
        <f t="shared" si="3"/>
        <v>12000000</v>
      </c>
      <c r="F28" s="7">
        <f t="shared" si="3"/>
        <v>18750000</v>
      </c>
      <c r="G28" s="7">
        <f t="shared" si="3"/>
        <v>27000000</v>
      </c>
      <c r="H28" s="7">
        <f t="shared" si="3"/>
        <v>36750000</v>
      </c>
      <c r="I28" s="7">
        <f t="shared" si="3"/>
        <v>48000000</v>
      </c>
      <c r="J28" s="7">
        <f t="shared" si="3"/>
        <v>60750000</v>
      </c>
      <c r="K28" s="7">
        <f t="shared" si="3"/>
        <v>75000000</v>
      </c>
      <c r="L28" s="7">
        <f>$C40*L25^2*L27</f>
        <v>90750000</v>
      </c>
      <c r="M28" s="7">
        <f t="shared" ref="M28:AE28" si="4">$C40*M25^2*M27</f>
        <v>108000000</v>
      </c>
      <c r="N28" s="7">
        <f t="shared" si="4"/>
        <v>126750000</v>
      </c>
      <c r="O28" s="7">
        <f t="shared" si="4"/>
        <v>147000000</v>
      </c>
      <c r="P28" s="7">
        <f t="shared" si="4"/>
        <v>168750000</v>
      </c>
      <c r="Q28" s="7">
        <f t="shared" si="4"/>
        <v>192000000</v>
      </c>
      <c r="R28" s="7">
        <f t="shared" si="4"/>
        <v>216750000</v>
      </c>
      <c r="S28" s="7">
        <f t="shared" si="4"/>
        <v>243000000</v>
      </c>
      <c r="T28" s="7">
        <f t="shared" si="4"/>
        <v>270750000</v>
      </c>
      <c r="U28" s="7">
        <f t="shared" si="4"/>
        <v>300000000</v>
      </c>
      <c r="V28" s="7">
        <f t="shared" si="4"/>
        <v>330750000</v>
      </c>
      <c r="W28" s="7">
        <f t="shared" si="4"/>
        <v>363000000</v>
      </c>
      <c r="X28" s="7">
        <f t="shared" si="4"/>
        <v>396750000</v>
      </c>
      <c r="Y28" s="7">
        <f t="shared" si="4"/>
        <v>432000000</v>
      </c>
      <c r="Z28" s="7">
        <f t="shared" si="4"/>
        <v>468750000</v>
      </c>
      <c r="AA28" s="7">
        <f t="shared" si="4"/>
        <v>507000000</v>
      </c>
      <c r="AB28" s="7">
        <f t="shared" si="4"/>
        <v>546750000</v>
      </c>
      <c r="AC28" s="7">
        <f t="shared" si="4"/>
        <v>588000000</v>
      </c>
      <c r="AD28" s="7">
        <f t="shared" si="4"/>
        <v>630750000</v>
      </c>
      <c r="AE28" s="7">
        <f t="shared" si="4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5">$C41*C25^2*C26</f>
        <v>180</v>
      </c>
      <c r="D29" s="7">
        <f t="shared" si="5"/>
        <v>405</v>
      </c>
      <c r="E29" s="7">
        <f t="shared" si="5"/>
        <v>720</v>
      </c>
      <c r="F29" s="7">
        <f t="shared" si="5"/>
        <v>1125</v>
      </c>
      <c r="G29" s="7">
        <f t="shared" si="5"/>
        <v>1620</v>
      </c>
      <c r="H29" s="7">
        <f t="shared" si="5"/>
        <v>2205</v>
      </c>
      <c r="I29" s="7">
        <f t="shared" si="5"/>
        <v>2880</v>
      </c>
      <c r="J29" s="7">
        <f t="shared" si="5"/>
        <v>3645</v>
      </c>
      <c r="K29" s="7">
        <f t="shared" si="5"/>
        <v>4500</v>
      </c>
      <c r="L29" s="7">
        <f t="shared" si="5"/>
        <v>5445</v>
      </c>
      <c r="M29" s="7">
        <f t="shared" si="5"/>
        <v>6480</v>
      </c>
      <c r="N29" s="7">
        <f t="shared" si="5"/>
        <v>7605</v>
      </c>
      <c r="O29" s="7">
        <f t="shared" si="5"/>
        <v>8820</v>
      </c>
      <c r="P29" s="7">
        <f t="shared" si="5"/>
        <v>10125</v>
      </c>
      <c r="Q29" s="7">
        <f t="shared" si="5"/>
        <v>11520</v>
      </c>
      <c r="R29" s="7">
        <f t="shared" si="5"/>
        <v>13005</v>
      </c>
      <c r="S29" s="7">
        <f t="shared" si="5"/>
        <v>14580</v>
      </c>
      <c r="T29" s="7">
        <f t="shared" si="5"/>
        <v>16245</v>
      </c>
      <c r="U29" s="7">
        <f t="shared" si="5"/>
        <v>18000</v>
      </c>
      <c r="V29" s="7">
        <f t="shared" si="5"/>
        <v>19845</v>
      </c>
      <c r="W29" s="7">
        <f t="shared" si="5"/>
        <v>21780</v>
      </c>
      <c r="X29" s="7">
        <f t="shared" si="5"/>
        <v>23805</v>
      </c>
      <c r="Y29" s="7">
        <f t="shared" si="5"/>
        <v>25920</v>
      </c>
      <c r="Z29" s="7">
        <f t="shared" si="5"/>
        <v>28125</v>
      </c>
      <c r="AA29" s="7">
        <f t="shared" si="5"/>
        <v>30420</v>
      </c>
      <c r="AB29" s="7">
        <f t="shared" si="5"/>
        <v>32805</v>
      </c>
      <c r="AC29" s="7">
        <f t="shared" si="5"/>
        <v>35280</v>
      </c>
      <c r="AD29" s="7">
        <f t="shared" si="5"/>
        <v>37845</v>
      </c>
      <c r="AE29" s="7">
        <f t="shared" si="5"/>
        <v>40500</v>
      </c>
    </row>
    <row r="30" spans="1:31">
      <c r="A30" s="7" t="s">
        <v>10</v>
      </c>
      <c r="B30" s="3">
        <f t="shared" ref="B30:AE30" si="6">$C40*B25^2*ABS($C57)</f>
        <v>131893.094343</v>
      </c>
      <c r="C30" s="3">
        <f t="shared" si="6"/>
        <v>527572.37737200002</v>
      </c>
      <c r="D30" s="3">
        <f t="shared" si="6"/>
        <v>1187037.8490870001</v>
      </c>
      <c r="E30" s="3">
        <f t="shared" si="6"/>
        <v>2110289.5094880001</v>
      </c>
      <c r="F30" s="3">
        <f t="shared" si="6"/>
        <v>3297327.358575</v>
      </c>
      <c r="G30" s="3">
        <f t="shared" si="6"/>
        <v>4748151.3963480005</v>
      </c>
      <c r="H30" s="3">
        <f t="shared" si="6"/>
        <v>6462761.6228069998</v>
      </c>
      <c r="I30" s="3">
        <f t="shared" si="6"/>
        <v>8441158.0379520003</v>
      </c>
      <c r="J30" s="3">
        <f t="shared" si="6"/>
        <v>10683340.641783001</v>
      </c>
      <c r="K30" s="3">
        <f t="shared" si="6"/>
        <v>13189309.4343</v>
      </c>
      <c r="L30" s="3">
        <f t="shared" si="6"/>
        <v>15959064.415503001</v>
      </c>
      <c r="M30" s="3">
        <f t="shared" si="6"/>
        <v>18992605.585392002</v>
      </c>
      <c r="N30" s="3">
        <f t="shared" si="6"/>
        <v>22289932.943967</v>
      </c>
      <c r="O30" s="3">
        <f t="shared" si="6"/>
        <v>25851046.491227999</v>
      </c>
      <c r="P30" s="3">
        <f t="shared" si="6"/>
        <v>29675946.227175001</v>
      </c>
      <c r="Q30" s="3">
        <f t="shared" si="6"/>
        <v>33764632.151808001</v>
      </c>
      <c r="R30" s="3">
        <f t="shared" si="6"/>
        <v>38117104.265127003</v>
      </c>
      <c r="S30" s="3">
        <f t="shared" si="6"/>
        <v>42733362.567132004</v>
      </c>
      <c r="T30" s="3">
        <f t="shared" si="6"/>
        <v>47613407.057823002</v>
      </c>
      <c r="U30" s="3">
        <f t="shared" si="6"/>
        <v>52757237.737199999</v>
      </c>
      <c r="V30" s="3">
        <f t="shared" si="6"/>
        <v>58164854.605263002</v>
      </c>
      <c r="W30" s="3">
        <f t="shared" si="6"/>
        <v>63836257.662012003</v>
      </c>
      <c r="X30" s="3">
        <f t="shared" si="6"/>
        <v>69771446.907446995</v>
      </c>
      <c r="Y30" s="3">
        <f t="shared" si="6"/>
        <v>75970422.341568008</v>
      </c>
      <c r="Z30" s="3">
        <f t="shared" si="6"/>
        <v>82433183.964375004</v>
      </c>
      <c r="AA30" s="3">
        <f t="shared" si="6"/>
        <v>89159731.775867999</v>
      </c>
      <c r="AB30" s="3">
        <f t="shared" si="6"/>
        <v>96150065.776047006</v>
      </c>
      <c r="AC30" s="3">
        <f t="shared" si="6"/>
        <v>103404185.964912</v>
      </c>
      <c r="AD30" s="3">
        <f t="shared" si="6"/>
        <v>110922092.342463</v>
      </c>
      <c r="AE30" s="3">
        <f t="shared" si="6"/>
        <v>118703784.9087</v>
      </c>
    </row>
    <row r="31" spans="1:31">
      <c r="A31" s="7" t="s">
        <v>10</v>
      </c>
      <c r="B31" s="3">
        <f>$C40*B25^2*ABS($C59)</f>
        <v>123295.294343</v>
      </c>
      <c r="C31" s="3">
        <f t="shared" ref="C31:AE31" si="7">$C40*C25^2*ABS($C59)</f>
        <v>493181.17737200001</v>
      </c>
      <c r="D31" s="3">
        <f t="shared" si="7"/>
        <v>1109657.6490869999</v>
      </c>
      <c r="E31" s="3">
        <f t="shared" si="7"/>
        <v>1972724.709488</v>
      </c>
      <c r="F31" s="3">
        <f t="shared" si="7"/>
        <v>3082382.358575</v>
      </c>
      <c r="G31" s="3">
        <f t="shared" si="7"/>
        <v>4438630.5963479998</v>
      </c>
      <c r="H31" s="3">
        <f t="shared" si="7"/>
        <v>6041469.4228069996</v>
      </c>
      <c r="I31" s="3">
        <f t="shared" si="7"/>
        <v>7890898.8379520001</v>
      </c>
      <c r="J31" s="3">
        <f t="shared" si="7"/>
        <v>9986918.8417830002</v>
      </c>
      <c r="K31" s="3">
        <f t="shared" si="7"/>
        <v>12329529.4343</v>
      </c>
      <c r="L31" s="3">
        <f t="shared" si="7"/>
        <v>14918730.615503</v>
      </c>
      <c r="M31" s="3">
        <f t="shared" si="7"/>
        <v>17754522.385391999</v>
      </c>
      <c r="N31" s="3">
        <f t="shared" si="7"/>
        <v>20836904.743967</v>
      </c>
      <c r="O31" s="3">
        <f t="shared" si="7"/>
        <v>24165877.691227999</v>
      </c>
      <c r="P31" s="3">
        <f t="shared" si="7"/>
        <v>27741441.227174997</v>
      </c>
      <c r="Q31" s="3">
        <f t="shared" si="7"/>
        <v>31563595.351808</v>
      </c>
      <c r="R31" s="3">
        <f t="shared" si="7"/>
        <v>35632340.065127</v>
      </c>
      <c r="S31" s="3">
        <f t="shared" si="7"/>
        <v>39947675.367132001</v>
      </c>
      <c r="T31" s="3">
        <f t="shared" si="7"/>
        <v>44509601.257822998</v>
      </c>
      <c r="U31" s="3">
        <f t="shared" si="7"/>
        <v>49318117.737199999</v>
      </c>
      <c r="V31" s="3">
        <f t="shared" si="7"/>
        <v>54373224.805262998</v>
      </c>
      <c r="W31" s="3">
        <f t="shared" si="7"/>
        <v>59674922.462012</v>
      </c>
      <c r="X31" s="3">
        <f t="shared" si="7"/>
        <v>65223210.707447</v>
      </c>
      <c r="Y31" s="3">
        <f t="shared" si="7"/>
        <v>71018089.541567996</v>
      </c>
      <c r="Z31" s="3">
        <f t="shared" si="7"/>
        <v>77059558.964375004</v>
      </c>
      <c r="AA31" s="3">
        <f t="shared" si="7"/>
        <v>83347618.975868002</v>
      </c>
      <c r="AB31" s="3">
        <f t="shared" si="7"/>
        <v>89882269.576047003</v>
      </c>
      <c r="AC31" s="3">
        <f t="shared" si="7"/>
        <v>96663510.764911994</v>
      </c>
      <c r="AD31" s="3">
        <f t="shared" si="7"/>
        <v>103691342.54246299</v>
      </c>
      <c r="AE31" s="3">
        <f t="shared" si="7"/>
        <v>110965764.90869999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1.0316309553710041E-3</v>
      </c>
      <c r="C33" s="4">
        <f t="shared" ref="C33:AE33" si="9">($C$40*$B$39*C32^2)*C46/(18*$C$42*$C$54)</f>
        <v>3.828483763811725E-3</v>
      </c>
      <c r="D33" s="4">
        <f t="shared" si="9"/>
        <v>8.3905584253221657E-3</v>
      </c>
      <c r="E33" s="4">
        <f t="shared" si="9"/>
        <v>1.471785493990232E-2</v>
      </c>
      <c r="F33" s="4">
        <f t="shared" si="9"/>
        <v>2.2810373307552197E-2</v>
      </c>
      <c r="G33" s="4">
        <f t="shared" si="9"/>
        <v>3.2668113528271786E-2</v>
      </c>
      <c r="H33" s="4">
        <f t="shared" si="9"/>
        <v>4.4291075602061088E-2</v>
      </c>
      <c r="I33" s="4">
        <f t="shared" si="9"/>
        <v>5.7679259528920113E-2</v>
      </c>
      <c r="J33" s="4">
        <f t="shared" si="9"/>
        <v>7.283266530884884E-2</v>
      </c>
      <c r="K33" s="4">
        <f t="shared" si="9"/>
        <v>8.9751292941847319E-2</v>
      </c>
      <c r="L33" s="4">
        <f t="shared" si="9"/>
        <v>0.10843514242791549</v>
      </c>
      <c r="M33" s="4">
        <f t="shared" si="9"/>
        <v>0.12888421376705339</v>
      </c>
      <c r="N33" s="4">
        <f t="shared" si="9"/>
        <v>0.151098506959261</v>
      </c>
      <c r="O33" s="4">
        <f t="shared" si="9"/>
        <v>0.17507802200453831</v>
      </c>
      <c r="P33" s="4">
        <f t="shared" si="9"/>
        <v>0.20082275890288537</v>
      </c>
      <c r="Q33" s="4">
        <f t="shared" si="9"/>
        <v>0.2283327176543021</v>
      </c>
      <c r="R33" s="4">
        <f t="shared" si="9"/>
        <v>0.2576078982587886</v>
      </c>
      <c r="S33" s="4">
        <f t="shared" si="9"/>
        <v>0.28864830071634479</v>
      </c>
      <c r="T33" s="4">
        <f t="shared" si="9"/>
        <v>0.32145392502697073</v>
      </c>
      <c r="U33" s="4">
        <f t="shared" si="9"/>
        <v>0.35602477119066644</v>
      </c>
      <c r="V33" s="4">
        <f t="shared" si="9"/>
        <v>0.3923608392074317</v>
      </c>
      <c r="W33" s="4">
        <f t="shared" si="9"/>
        <v>0.43046212907726683</v>
      </c>
      <c r="X33" s="4">
        <f t="shared" si="9"/>
        <v>0.47032864080017156</v>
      </c>
      <c r="Y33" s="4">
        <f t="shared" si="9"/>
        <v>0.51196037437614605</v>
      </c>
      <c r="Z33" s="4">
        <f t="shared" si="9"/>
        <v>0.55535732980519026</v>
      </c>
      <c r="AA33" s="4">
        <f t="shared" si="9"/>
        <v>0.60051950708730417</v>
      </c>
      <c r="AB33" s="4">
        <f t="shared" si="9"/>
        <v>0.64744690622248791</v>
      </c>
      <c r="AC33" s="4">
        <f t="shared" si="9"/>
        <v>0.69613952721074124</v>
      </c>
      <c r="AD33" s="4">
        <f t="shared" si="9"/>
        <v>0.74659737005206428</v>
      </c>
      <c r="AE33" s="4">
        <f t="shared" si="9"/>
        <v>0.79882043474645703</v>
      </c>
    </row>
    <row r="34" spans="1:31" ht="18">
      <c r="A34" s="3" t="s">
        <v>33</v>
      </c>
      <c r="B34" s="4">
        <f>(2*$C40*(B32)^2*B36*B46)/(9*$C42*$C44*($B35)^3)</f>
        <v>1.0311055512684467E-3</v>
      </c>
      <c r="C34" s="4">
        <f t="shared" ref="C34:AE34" si="10">(2*$C40*(C32)^2*C36*C46)/(9*$C42*$C44*($B35)^3)</f>
        <v>3.8265339376014813E-3</v>
      </c>
      <c r="D34" s="4">
        <f t="shared" si="10"/>
        <v>8.3862851589991058E-3</v>
      </c>
      <c r="E34" s="4">
        <f t="shared" si="10"/>
        <v>1.4710359215461318E-2</v>
      </c>
      <c r="F34" s="4">
        <f t="shared" si="10"/>
        <v>2.279875610698812E-2</v>
      </c>
      <c r="G34" s="4">
        <f t="shared" si="10"/>
        <v>3.265147583357951E-2</v>
      </c>
      <c r="H34" s="4">
        <f t="shared" si="10"/>
        <v>4.4268518395235483E-2</v>
      </c>
      <c r="I34" s="4">
        <f t="shared" si="10"/>
        <v>5.7649883791956041E-2</v>
      </c>
      <c r="J34" s="4">
        <f t="shared" si="10"/>
        <v>7.2795572023741206E-2</v>
      </c>
      <c r="K34" s="4">
        <f t="shared" si="10"/>
        <v>8.9705583090590943E-2</v>
      </c>
      <c r="L34" s="4">
        <f t="shared" si="10"/>
        <v>0.10837991699250527</v>
      </c>
      <c r="M34" s="4">
        <f t="shared" si="10"/>
        <v>0.12881857372948421</v>
      </c>
      <c r="N34" s="4">
        <f t="shared" si="10"/>
        <v>0.15102155330152769</v>
      </c>
      <c r="O34" s="4">
        <f t="shared" si="10"/>
        <v>0.17498885570863576</v>
      </c>
      <c r="P34" s="4">
        <f t="shared" si="10"/>
        <v>0.20072048095080844</v>
      </c>
      <c r="Q34" s="4">
        <f t="shared" si="10"/>
        <v>0.22821642902804576</v>
      </c>
      <c r="R34" s="4">
        <f t="shared" si="10"/>
        <v>0.25747669994034755</v>
      </c>
      <c r="S34" s="4">
        <f t="shared" si="10"/>
        <v>0.28850129368771404</v>
      </c>
      <c r="T34" s="4">
        <f t="shared" si="10"/>
        <v>0.32129021027014515</v>
      </c>
      <c r="U34" s="4">
        <f t="shared" si="10"/>
        <v>0.35584344968764081</v>
      </c>
      <c r="V34" s="4">
        <f t="shared" si="10"/>
        <v>0.39216101194020092</v>
      </c>
      <c r="W34" s="4">
        <f t="shared" si="10"/>
        <v>0.4302428970278257</v>
      </c>
      <c r="X34" s="4">
        <f t="shared" si="10"/>
        <v>0.47008910495051509</v>
      </c>
      <c r="Y34" s="4">
        <f t="shared" si="10"/>
        <v>0.51169963570826915</v>
      </c>
      <c r="Z34" s="4">
        <f t="shared" si="10"/>
        <v>0.55507448930108771</v>
      </c>
      <c r="AA34" s="4">
        <f t="shared" si="10"/>
        <v>0.60021366572897084</v>
      </c>
      <c r="AB34" s="4">
        <f t="shared" si="10"/>
        <v>0.64711716499191851</v>
      </c>
      <c r="AC34" s="4">
        <f t="shared" si="10"/>
        <v>0.69578498708993086</v>
      </c>
      <c r="AD34" s="4">
        <f t="shared" si="10"/>
        <v>0.74621713202300788</v>
      </c>
      <c r="AE34" s="4">
        <f t="shared" si="10"/>
        <v>0.79841359979114923</v>
      </c>
    </row>
    <row r="35" spans="1:31">
      <c r="A35" s="7" t="s">
        <v>102</v>
      </c>
      <c r="B35" s="6">
        <f>C54</f>
        <v>1.4880892444128584E-2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1">C27/1000000</f>
        <v>7.5000000000000002E-4</v>
      </c>
      <c r="D36" s="4">
        <f t="shared" si="11"/>
        <v>7.5000000000000002E-4</v>
      </c>
      <c r="E36" s="4">
        <f t="shared" si="11"/>
        <v>7.5000000000000002E-4</v>
      </c>
      <c r="F36" s="4">
        <f t="shared" si="11"/>
        <v>7.5000000000000002E-4</v>
      </c>
      <c r="G36" s="4">
        <f t="shared" si="11"/>
        <v>7.5000000000000002E-4</v>
      </c>
      <c r="H36" s="4">
        <f t="shared" si="11"/>
        <v>7.5000000000000002E-4</v>
      </c>
      <c r="I36" s="4">
        <f t="shared" si="11"/>
        <v>7.5000000000000002E-4</v>
      </c>
      <c r="J36" s="4">
        <f t="shared" si="11"/>
        <v>7.5000000000000002E-4</v>
      </c>
      <c r="K36" s="4">
        <f t="shared" si="11"/>
        <v>7.5000000000000002E-4</v>
      </c>
      <c r="L36" s="4">
        <f t="shared" si="11"/>
        <v>7.5000000000000002E-4</v>
      </c>
      <c r="M36" s="4">
        <f t="shared" si="11"/>
        <v>7.5000000000000002E-4</v>
      </c>
      <c r="N36" s="4">
        <f t="shared" si="11"/>
        <v>7.5000000000000002E-4</v>
      </c>
      <c r="O36" s="4">
        <f t="shared" si="11"/>
        <v>7.5000000000000002E-4</v>
      </c>
      <c r="P36" s="4">
        <f t="shared" si="11"/>
        <v>7.5000000000000002E-4</v>
      </c>
      <c r="Q36" s="4">
        <f t="shared" si="11"/>
        <v>7.5000000000000002E-4</v>
      </c>
      <c r="R36" s="4">
        <f t="shared" si="11"/>
        <v>7.5000000000000002E-4</v>
      </c>
      <c r="S36" s="4">
        <f t="shared" si="11"/>
        <v>7.5000000000000002E-4</v>
      </c>
      <c r="T36" s="4">
        <f t="shared" si="11"/>
        <v>7.5000000000000002E-4</v>
      </c>
      <c r="U36" s="4">
        <f t="shared" si="11"/>
        <v>7.5000000000000002E-4</v>
      </c>
      <c r="V36" s="4">
        <f t="shared" si="11"/>
        <v>7.5000000000000002E-4</v>
      </c>
      <c r="W36" s="4">
        <f t="shared" si="11"/>
        <v>7.5000000000000002E-4</v>
      </c>
      <c r="X36" s="4">
        <f t="shared" si="11"/>
        <v>7.5000000000000002E-4</v>
      </c>
      <c r="Y36" s="4">
        <f t="shared" si="11"/>
        <v>7.5000000000000002E-4</v>
      </c>
      <c r="Z36" s="4">
        <f t="shared" si="11"/>
        <v>7.5000000000000002E-4</v>
      </c>
      <c r="AA36" s="4">
        <f t="shared" si="11"/>
        <v>7.5000000000000002E-4</v>
      </c>
      <c r="AB36" s="4">
        <f t="shared" si="11"/>
        <v>7.5000000000000002E-4</v>
      </c>
      <c r="AC36" s="4">
        <f t="shared" si="11"/>
        <v>7.5000000000000002E-4</v>
      </c>
      <c r="AD36" s="4">
        <f t="shared" si="11"/>
        <v>7.5000000000000002E-4</v>
      </c>
      <c r="AE36" s="4">
        <f t="shared" si="11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2">C26/60</f>
        <v>0.75</v>
      </c>
      <c r="D37" s="4">
        <f t="shared" si="12"/>
        <v>0.75</v>
      </c>
      <c r="E37" s="4">
        <f t="shared" si="12"/>
        <v>0.75</v>
      </c>
      <c r="F37" s="4">
        <f t="shared" si="12"/>
        <v>0.75</v>
      </c>
      <c r="G37" s="4">
        <f t="shared" si="12"/>
        <v>0.75</v>
      </c>
      <c r="H37" s="4">
        <f t="shared" si="12"/>
        <v>0.75</v>
      </c>
      <c r="I37" s="4">
        <f t="shared" si="12"/>
        <v>0.75</v>
      </c>
      <c r="J37" s="4">
        <f t="shared" si="12"/>
        <v>0.75</v>
      </c>
      <c r="K37" s="4">
        <f t="shared" si="12"/>
        <v>0.75</v>
      </c>
      <c r="L37" s="4">
        <f t="shared" si="12"/>
        <v>0.75</v>
      </c>
      <c r="M37" s="4">
        <f t="shared" si="12"/>
        <v>0.75</v>
      </c>
      <c r="N37" s="4">
        <f t="shared" si="12"/>
        <v>0.75</v>
      </c>
      <c r="O37" s="4">
        <f t="shared" si="12"/>
        <v>0.75</v>
      </c>
      <c r="P37" s="4">
        <f t="shared" si="12"/>
        <v>0.75</v>
      </c>
      <c r="Q37" s="4">
        <f t="shared" si="12"/>
        <v>0.75</v>
      </c>
      <c r="R37" s="4">
        <f t="shared" si="12"/>
        <v>0.75</v>
      </c>
      <c r="S37" s="4">
        <f t="shared" si="12"/>
        <v>0.75</v>
      </c>
      <c r="T37" s="4">
        <f t="shared" si="12"/>
        <v>0.75</v>
      </c>
      <c r="U37" s="4">
        <f t="shared" si="12"/>
        <v>0.75</v>
      </c>
      <c r="V37" s="4">
        <f t="shared" si="12"/>
        <v>0.75</v>
      </c>
      <c r="W37" s="4">
        <f t="shared" si="12"/>
        <v>0.75</v>
      </c>
      <c r="X37" s="4">
        <f t="shared" si="12"/>
        <v>0.75</v>
      </c>
      <c r="Y37" s="4">
        <f t="shared" si="12"/>
        <v>0.75</v>
      </c>
      <c r="Z37" s="4">
        <f t="shared" si="12"/>
        <v>0.75</v>
      </c>
      <c r="AA37" s="4">
        <f t="shared" si="12"/>
        <v>0.75</v>
      </c>
      <c r="AB37" s="4">
        <f t="shared" si="12"/>
        <v>0.75</v>
      </c>
      <c r="AC37" s="4">
        <f t="shared" si="12"/>
        <v>0.75</v>
      </c>
      <c r="AD37" s="4">
        <f t="shared" si="12"/>
        <v>0.75</v>
      </c>
      <c r="AE37" s="4">
        <f t="shared" si="12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4.314531570965042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234.36582000000001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23436.582000000002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8.7189314000000001E-5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87189.313999999998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87.189313999999996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14.880892444128584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1.4880892444128584E-2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131.87241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-2.0684343000000001E-2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-131.893094343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123.27461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-123.29529434299999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330.51589999999999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257.037598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197.38587999999999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172.21684300000001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161.67718500000001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168.69700599999999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160.74891700000001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144.50161700000001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147.383545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202.128006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234.272065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349.96380199999999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436.10224899999997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595.25579800000003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431.19346300000001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418.208054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443.11807299999998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506.39941399999998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555.87042199999996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B80" s="4"/>
      <c r="C80" s="4">
        <v>556.69633199999998</v>
      </c>
    </row>
    <row r="81" spans="1:31">
      <c r="A81" s="2" t="s">
        <v>94</v>
      </c>
      <c r="B81" s="4"/>
      <c r="C81" s="4">
        <v>569.26497600000005</v>
      </c>
    </row>
    <row r="82" spans="1:31">
      <c r="A82" s="2" t="s">
        <v>95</v>
      </c>
      <c r="B82" s="4"/>
      <c r="C82" s="4">
        <v>534.86314800000002</v>
      </c>
    </row>
    <row r="83" spans="1:31">
      <c r="A83" s="2" t="s">
        <v>96</v>
      </c>
      <c r="B83" s="4"/>
      <c r="C83" s="4">
        <v>479.29338000000001</v>
      </c>
    </row>
    <row r="84" spans="1:31">
      <c r="A84" s="2" t="s">
        <v>152</v>
      </c>
      <c r="B84" s="4"/>
      <c r="C84" s="4">
        <v>334.81457999999998</v>
      </c>
    </row>
    <row r="85" spans="1:31">
      <c r="A85" s="2" t="s">
        <v>153</v>
      </c>
      <c r="B85" s="4"/>
      <c r="C85" s="4">
        <v>270.92404499999998</v>
      </c>
    </row>
    <row r="86" spans="1:31">
      <c r="A86" s="2" t="s">
        <v>154</v>
      </c>
      <c r="B86" s="4"/>
      <c r="C86" s="4">
        <v>259.67141500000002</v>
      </c>
    </row>
    <row r="87" spans="1:31">
      <c r="A87" s="2" t="s">
        <v>214</v>
      </c>
      <c r="B87" s="4"/>
      <c r="C87" s="4">
        <v>227.53114299999999</v>
      </c>
    </row>
    <row r="88" spans="1:31">
      <c r="A88" s="2" t="s">
        <v>215</v>
      </c>
      <c r="B88" s="4"/>
      <c r="C88" s="4">
        <v>213.145081</v>
      </c>
    </row>
    <row r="89" spans="1:31">
      <c r="A89" s="2" t="s">
        <v>100</v>
      </c>
      <c r="B89" s="4"/>
      <c r="C89" s="4">
        <f>AVERAGE(C61:C88)</f>
        <v>334.24571203571429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254</v>
      </c>
      <c r="C90">
        <f>C89/1000000</f>
        <v>3.3424571203571429E-4</v>
      </c>
    </row>
    <row r="91" spans="1:31">
      <c r="A91" s="2" t="s">
        <v>97</v>
      </c>
      <c r="B91" s="4"/>
      <c r="C91" s="4">
        <f>MIN(C61:C79)</f>
        <v>144.50161700000001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255</v>
      </c>
      <c r="C92">
        <f>C91/1000000</f>
        <v>1.4450161700000001E-4</v>
      </c>
    </row>
    <row r="93" spans="1:31" ht="18">
      <c r="A93" s="2" t="s">
        <v>98</v>
      </c>
      <c r="B93" s="4"/>
      <c r="C93" s="4">
        <f>4*$C43*B36/($C44*$C42*$C95)</f>
        <v>3445.887243480588</v>
      </c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2" t="s">
        <v>261</v>
      </c>
      <c r="B94" s="4"/>
      <c r="C94" s="4">
        <f>SQRT(C89)</f>
        <v>18.282388028802863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262</v>
      </c>
      <c r="B95" s="4"/>
      <c r="C95" s="4">
        <f>C94/1000</f>
        <v>1.8282388028802863E-2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>
      <c r="A96" s="3" t="s">
        <v>33</v>
      </c>
      <c r="B96" s="4">
        <f>(2*$C40*(B32)^2*B36*B46)/(9*$C42*$C44*($C95)^3)</f>
        <v>5.5602112408271477E-4</v>
      </c>
      <c r="C96" s="4">
        <f>(2*$C40*(C32)^2*C36*C46)/(9*$C42*$C44*($C95)^3)</f>
        <v>2.0634489831894099E-3</v>
      </c>
      <c r="D96" s="4">
        <f>(2*$C40*(D32)^2*D36*D46)/(9*$C42*$C44*($C95)^3)</f>
        <v>4.5222835773200869E-3</v>
      </c>
      <c r="E96" s="4">
        <f>(2*$C40*(E32)^2*E36*E46)/(9*$C42*$C44*($C95)^3)</f>
        <v>7.9325249064747441E-3</v>
      </c>
      <c r="F96" s="4">
        <f>(2*$C40*(F32)^2*F36*F46)/(9*$C42*$C44*($C95)^3)</f>
        <v>1.2294172970653381E-2</v>
      </c>
      <c r="G96" s="4">
        <f>(2*$C40*(G32)^2*G36*G46)/(9*$C42*$C44*($C95)^3)</f>
        <v>1.7607227769856001E-2</v>
      </c>
      <c r="H96" s="4">
        <f>(2*$C40*(H32)^2*H36*H46)/(9*$C42*$C44*($C95)^3)</f>
        <v>2.3871689304082594E-2</v>
      </c>
      <c r="I96" s="4">
        <f>(2*$C40*(I32)^2*I36*I46)/(9*$C42*$C44*($C95)^3)</f>
        <v>3.1087557573333171E-2</v>
      </c>
      <c r="J96" s="4">
        <f>(2*$C40*(J32)^2*J36*J46)/(9*$C42*$C44*($C95)^3)</f>
        <v>3.9254832577607736E-2</v>
      </c>
      <c r="K96" s="4">
        <f>(2*$C40*(K32)^2*K36*K46)/(9*$C42*$C44*($C95)^3)</f>
        <v>4.8373514316906278E-2</v>
      </c>
      <c r="L96" s="4">
        <f>(2*$C40*(L32)^2*L36*L46)/(9*$C42*$C44*($C95)^3)</f>
        <v>5.8443602791228795E-2</v>
      </c>
      <c r="M96" s="4">
        <f>(2*$C40*(M32)^2*M36*M46)/(9*$C42*$C44*($C95)^3)</f>
        <v>6.9465098000575307E-2</v>
      </c>
      <c r="N96" s="4">
        <f>(2*$C40*(N32)^2*N36*N46)/(9*$C42*$C44*($C95)^3)</f>
        <v>8.1437999944945771E-2</v>
      </c>
      <c r="O96" s="4">
        <f>(2*$C40*(O32)^2*O36*O46)/(9*$C42*$C44*($C95)^3)</f>
        <v>9.4362308624340238E-2</v>
      </c>
      <c r="P96" s="4">
        <f>(2*$C40*(P32)^2*P36*P46)/(9*$C42*$C44*($C95)^3)</f>
        <v>0.10823802403875867</v>
      </c>
      <c r="Q96" s="4">
        <f>(2*$C40*(Q32)^2*Q36*Q46)/(9*$C42*$C44*($C95)^3)</f>
        <v>0.12306514618820111</v>
      </c>
      <c r="R96" s="4">
        <f>(2*$C40*(R32)^2*R36*R46)/(9*$C42*$C44*($C95)^3)</f>
        <v>0.13884367507266751</v>
      </c>
      <c r="S96" s="4">
        <f>(2*$C40*(S32)^2*S36*S46)/(9*$C42*$C44*($C95)^3)</f>
        <v>0.15557361069215789</v>
      </c>
      <c r="T96" s="4">
        <f>(2*$C40*(T32)^2*T36*T46)/(9*$C42*$C44*($C95)^3)</f>
        <v>0.17325495304667229</v>
      </c>
      <c r="U96" s="4">
        <f>(2*$C40*(U32)^2*U36*U46)/(9*$C42*$C44*($C95)^3)</f>
        <v>0.19188770213621067</v>
      </c>
      <c r="V96" s="4">
        <f>(2*$C40*(V32)^2*V36*V46)/(9*$C42*$C44*($C95)^3)</f>
        <v>0.21147185796077295</v>
      </c>
      <c r="W96" s="4">
        <f>(2*$C40*(W32)^2*W36*W46)/(9*$C42*$C44*($C95)^3)</f>
        <v>0.23200742052035925</v>
      </c>
      <c r="X96" s="4">
        <f>(2*$C40*(X32)^2*X36*X46)/(9*$C42*$C44*($C95)^3)</f>
        <v>0.25349438981496952</v>
      </c>
      <c r="Y96" s="4">
        <f>(2*$C40*(Y32)^2*Y36*Y46)/(9*$C42*$C44*($C95)^3)</f>
        <v>0.2759327658446038</v>
      </c>
      <c r="Z96" s="4">
        <f>(2*$C40*(Z32)^2*Z36*Z46)/(9*$C42*$C44*($C95)^3)</f>
        <v>0.29932254860926205</v>
      </c>
      <c r="AA96" s="4">
        <f>(2*$C40*(AA32)^2*AA36*AA46)/(9*$C42*$C44*($C95)^3)</f>
        <v>0.32366373810894428</v>
      </c>
      <c r="AB96" s="4">
        <f>(2*$C40*(AB32)^2*AB36*AB46)/(9*$C42*$C44*($C95)^3)</f>
        <v>0.34895633434365048</v>
      </c>
      <c r="AC96" s="4">
        <f>(2*$C40*(AC32)^2*AC36*AC46)/(9*$C42*$C44*($C95)^3)</f>
        <v>0.37520033731338065</v>
      </c>
      <c r="AD96" s="4">
        <f>(2*$C40*(AD32)^2*AD36*AD46)/(9*$C42*$C44*($C95)^3)</f>
        <v>0.40239574701813485</v>
      </c>
      <c r="AE96" s="4">
        <f>(2*$C40*(AE32)^2*AE36*AE46)/(9*$C42*$C44*($C95)^3)</f>
        <v>0.43054256345791292</v>
      </c>
    </row>
    <row r="97" spans="1:31">
      <c r="A97" s="2" t="s">
        <v>258</v>
      </c>
      <c r="C97">
        <f>SQRT(C94)</f>
        <v>4.2757909243557339</v>
      </c>
    </row>
    <row r="98" spans="1:31">
      <c r="A98" s="2" t="s">
        <v>259</v>
      </c>
      <c r="C98">
        <f>C97/1000</f>
        <v>4.2757909243557341E-3</v>
      </c>
    </row>
    <row r="99" spans="1:31" ht="18">
      <c r="A99" s="3" t="s">
        <v>260</v>
      </c>
      <c r="B99" s="6">
        <f>(2*$C40*(B32)^2*B36*B46)/(9*$C42*$C44*($C98)^3)</f>
        <v>4.3465099162660364E-2</v>
      </c>
      <c r="C99" s="6">
        <f t="shared" ref="C99:AE99" si="14">(2*$C40*(C32)^2*C36*C46)/(9*$C42*$C44*($C98)^3)</f>
        <v>0.16130325051836744</v>
      </c>
      <c r="D99" s="6">
        <f t="shared" si="14"/>
        <v>0.35351445406712134</v>
      </c>
      <c r="E99" s="6">
        <f t="shared" si="14"/>
        <v>0.62009870980892179</v>
      </c>
      <c r="F99" s="6">
        <f t="shared" si="14"/>
        <v>0.96105601774376914</v>
      </c>
      <c r="G99" s="6">
        <f t="shared" si="14"/>
        <v>1.3763863778716632</v>
      </c>
      <c r="H99" s="6">
        <f t="shared" si="14"/>
        <v>1.8660897901926037</v>
      </c>
      <c r="I99" s="6">
        <f t="shared" si="14"/>
        <v>2.4301662547065908</v>
      </c>
      <c r="J99" s="6">
        <f t="shared" si="14"/>
        <v>3.0686157714136257</v>
      </c>
      <c r="K99" s="6">
        <f t="shared" si="14"/>
        <v>3.7814383403137062</v>
      </c>
      <c r="L99" s="6">
        <f t="shared" si="14"/>
        <v>4.5686339614068334</v>
      </c>
      <c r="M99" s="6">
        <f t="shared" si="14"/>
        <v>5.4302026346930088</v>
      </c>
      <c r="N99" s="6">
        <f t="shared" si="14"/>
        <v>6.3661443601722283</v>
      </c>
      <c r="O99" s="6">
        <f t="shared" si="14"/>
        <v>7.3764591378444964</v>
      </c>
      <c r="P99" s="6">
        <f t="shared" si="14"/>
        <v>8.4611469677098103</v>
      </c>
      <c r="Q99" s="6">
        <f t="shared" si="14"/>
        <v>9.6202078497681729</v>
      </c>
      <c r="R99" s="6">
        <f t="shared" si="14"/>
        <v>10.85364178401958</v>
      </c>
      <c r="S99" s="6">
        <f t="shared" si="14"/>
        <v>12.161448770464034</v>
      </c>
      <c r="T99" s="6">
        <f t="shared" si="14"/>
        <v>13.543628809101538</v>
      </c>
      <c r="U99" s="6">
        <f t="shared" si="14"/>
        <v>15.000181899932088</v>
      </c>
      <c r="V99" s="6">
        <f t="shared" si="14"/>
        <v>16.53110804295568</v>
      </c>
      <c r="W99" s="6">
        <f t="shared" si="14"/>
        <v>18.136407238172321</v>
      </c>
      <c r="X99" s="6">
        <f t="shared" si="14"/>
        <v>19.816079485582009</v>
      </c>
      <c r="Y99" s="6">
        <f t="shared" si="14"/>
        <v>21.570124785184746</v>
      </c>
      <c r="Z99" s="6">
        <f t="shared" si="14"/>
        <v>23.398543136980528</v>
      </c>
      <c r="AA99" s="6">
        <f t="shared" si="14"/>
        <v>25.301334540969357</v>
      </c>
      <c r="AB99" s="6">
        <f t="shared" si="14"/>
        <v>27.278498997151228</v>
      </c>
      <c r="AC99" s="6">
        <f t="shared" si="14"/>
        <v>29.330036505526149</v>
      </c>
      <c r="AD99" s="6">
        <f t="shared" si="14"/>
        <v>31.455947066094119</v>
      </c>
      <c r="AE99" s="6">
        <f t="shared" si="14"/>
        <v>33.656230678855131</v>
      </c>
    </row>
    <row r="100" spans="1:31" ht="18">
      <c r="A100" s="2" t="s">
        <v>130</v>
      </c>
      <c r="B100" s="6">
        <f>$C43*B32*$B39/$C42</f>
        <v>0.28464087733928278</v>
      </c>
      <c r="C100" s="6">
        <f>$C43*C32*$B39/$C42</f>
        <v>0.56928175467856557</v>
      </c>
      <c r="D100" s="6">
        <f>$C43*D32*$B39/$C42</f>
        <v>0.85392263201784835</v>
      </c>
      <c r="E100" s="6">
        <f>$C43*E32*$B39/$C42</f>
        <v>1.1385635093571311</v>
      </c>
      <c r="F100" s="6">
        <f>$C43*F32*$B39/$C42</f>
        <v>1.4232043866964139</v>
      </c>
      <c r="G100" s="6">
        <f>$C43*G32*$B39/$C42</f>
        <v>1.7078452640356967</v>
      </c>
      <c r="H100" s="6">
        <f>$C43*H32*$B39/$C42</f>
        <v>1.9924861413749793</v>
      </c>
      <c r="I100" s="6">
        <f>$C43*I32*$B39/$C42</f>
        <v>2.2771270187142623</v>
      </c>
      <c r="J100" s="6">
        <f>$C43*J32*$B39/$C42</f>
        <v>2.5617678960535448</v>
      </c>
      <c r="K100" s="6">
        <f>$C43*K32*$B39/$C42</f>
        <v>2.8464087733928278</v>
      </c>
      <c r="L100" s="6">
        <f>$C43*L32*$B39/$C42</f>
        <v>3.1310496507321104</v>
      </c>
      <c r="M100" s="6">
        <f>$C43*M32*$B39/$C42</f>
        <v>3.4156905280713934</v>
      </c>
      <c r="N100" s="6">
        <f>$C43*N32*$B39/$C42</f>
        <v>3.7003314054106755</v>
      </c>
      <c r="O100" s="6">
        <f>$C43*O32*$B39/$C42</f>
        <v>3.9849722827499585</v>
      </c>
      <c r="P100" s="6">
        <f>$C43*P32*$B39/$C42</f>
        <v>4.269613160089242</v>
      </c>
      <c r="Q100" s="6">
        <f>$C43*Q32*$B39/$C42</f>
        <v>4.5542540374285245</v>
      </c>
      <c r="R100" s="6">
        <f>$C43*R32*$B39/$C42</f>
        <v>4.8388949147678071</v>
      </c>
      <c r="S100" s="6">
        <f>$C43*S32*$B39/$C42</f>
        <v>5.1235357921070896</v>
      </c>
      <c r="T100" s="6">
        <f>$C43*T32*$B39/$C42</f>
        <v>5.4081766694463731</v>
      </c>
      <c r="U100" s="6">
        <f>$C43*U32*$B39/$C42</f>
        <v>5.6928175467856557</v>
      </c>
      <c r="V100" s="6">
        <f>$C43*V32*$B39/$C42</f>
        <v>5.9774584241249382</v>
      </c>
      <c r="W100" s="6">
        <f>$C43*W32*$B39/$C42</f>
        <v>6.2620993014642208</v>
      </c>
      <c r="X100" s="6">
        <f>$C43*X32*$B39/$C42</f>
        <v>6.5467401788035033</v>
      </c>
      <c r="Y100" s="6">
        <f>$C43*Y32*$B39/$C42</f>
        <v>6.8313810561427868</v>
      </c>
      <c r="Z100" s="6">
        <f>$C43*Z32*$B39/$C42</f>
        <v>7.1160219334820685</v>
      </c>
      <c r="AA100" s="6">
        <f>$C43*AA32*$B39/$C42</f>
        <v>7.400662810821351</v>
      </c>
      <c r="AB100" s="6">
        <f>$C43*AB32*$B39/$C42</f>
        <v>7.6853036881606327</v>
      </c>
      <c r="AC100" s="6">
        <f>$C43*AC32*$B39/$C42</f>
        <v>7.969944565499917</v>
      </c>
      <c r="AD100" s="6">
        <f>$C43*AD32*$B39/$C42</f>
        <v>8.2545854428391987</v>
      </c>
      <c r="AE100" s="6">
        <f>$C43*AE32*$B39/$C42</f>
        <v>8.5392263201784839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215D-557C-46BB-84A9-B58E2E376B41}">
  <dimension ref="A1:AE100"/>
  <sheetViews>
    <sheetView topLeftCell="D28" workbookViewId="0">
      <selection activeCell="C97" sqref="C97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193</v>
      </c>
    </row>
    <row r="2" spans="1:31">
      <c r="B2" s="4" t="s">
        <v>101</v>
      </c>
    </row>
    <row r="3" spans="1:31">
      <c r="B3" s="4" t="s">
        <v>105</v>
      </c>
    </row>
    <row r="4" spans="1:31">
      <c r="B4" s="4"/>
    </row>
    <row r="5" spans="1:31">
      <c r="B5" s="4" t="s">
        <v>137</v>
      </c>
    </row>
    <row r="6" spans="1:31">
      <c r="B6" s="4" t="s">
        <v>134</v>
      </c>
    </row>
    <row r="7" spans="1:31">
      <c r="B7" s="4" t="s">
        <v>133</v>
      </c>
    </row>
    <row r="8" spans="1:31">
      <c r="B8" s="4" t="s">
        <v>136</v>
      </c>
    </row>
    <row r="10" spans="1:31">
      <c r="C10" s="4"/>
      <c r="D10" s="4"/>
    </row>
    <row r="11" spans="1:31">
      <c r="A11" s="4" t="s">
        <v>0</v>
      </c>
      <c r="B11" s="1">
        <v>8.1866559999999998E-4</v>
      </c>
      <c r="C11" s="1">
        <v>1.3253130000000001E-3</v>
      </c>
      <c r="D11" s="1">
        <v>2.1380570000000001E-3</v>
      </c>
      <c r="E11" s="1">
        <v>2.6525199999999998E-3</v>
      </c>
      <c r="F11" s="1">
        <v>4.7131150000000004E-3</v>
      </c>
      <c r="G11" s="1">
        <v>8.3530989999999992E-3</v>
      </c>
      <c r="H11" s="1">
        <v>1.2464940000000001E-2</v>
      </c>
      <c r="I11" s="1">
        <v>1.730104E-2</v>
      </c>
      <c r="J11" s="1">
        <v>3.0277370000000001E-2</v>
      </c>
      <c r="K11" s="1">
        <v>4.8530200000000003E-2</v>
      </c>
      <c r="L11" s="1">
        <v>6.583514E-2</v>
      </c>
      <c r="M11" s="1">
        <v>9.072935E-2</v>
      </c>
      <c r="N11" s="1">
        <v>0.1173845</v>
      </c>
      <c r="O11" s="1">
        <v>0.13173109999999999</v>
      </c>
      <c r="P11" s="1">
        <v>0.14455470000000001</v>
      </c>
      <c r="Q11" s="1">
        <v>0.1607248</v>
      </c>
      <c r="R11" s="1">
        <v>0.18935479999999999</v>
      </c>
      <c r="S11" s="1">
        <v>0.2142242</v>
      </c>
      <c r="T11" s="1">
        <v>0.22587550000000001</v>
      </c>
      <c r="U11" s="1">
        <v>0.2244237</v>
      </c>
      <c r="V11" s="1">
        <v>0.21867490000000001</v>
      </c>
      <c r="W11" s="1">
        <v>0.2109472</v>
      </c>
      <c r="X11" s="1">
        <v>0.2151013</v>
      </c>
      <c r="Y11" s="1">
        <v>0.21073710000000001</v>
      </c>
      <c r="Z11" s="1">
        <v>0.20797280000000001</v>
      </c>
      <c r="AA11" s="1">
        <v>0.1984204</v>
      </c>
      <c r="AB11" s="1">
        <v>0.18564900000000001</v>
      </c>
      <c r="AC11" s="1">
        <v>0.16919239999999999</v>
      </c>
      <c r="AD11" s="1">
        <v>0.1426692</v>
      </c>
      <c r="AE11" s="1">
        <v>0.1178926</v>
      </c>
    </row>
    <row r="12" spans="1:31">
      <c r="A12" s="4" t="s">
        <v>1</v>
      </c>
      <c r="B12" s="1">
        <v>6.1399920000000004E-3</v>
      </c>
      <c r="C12" s="1">
        <v>4.4856760000000001E-3</v>
      </c>
      <c r="D12" s="1">
        <v>1.0384849999999999E-2</v>
      </c>
      <c r="E12" s="1">
        <v>3.713528E-2</v>
      </c>
      <c r="F12" s="1">
        <v>7.2438520000000006E-2</v>
      </c>
      <c r="G12" s="1">
        <v>0.1311746</v>
      </c>
      <c r="H12" s="1">
        <v>0.18437729999999999</v>
      </c>
      <c r="I12" s="1">
        <v>0.2481913</v>
      </c>
      <c r="J12" s="1">
        <v>0.30362060000000002</v>
      </c>
      <c r="K12" s="1">
        <v>0.36654199999999998</v>
      </c>
      <c r="L12" s="1">
        <v>0.42114970000000002</v>
      </c>
      <c r="M12" s="1">
        <v>0.46463090000000001</v>
      </c>
      <c r="N12" s="1">
        <v>0.49118499999999998</v>
      </c>
      <c r="O12" s="1">
        <v>0.50867249999999997</v>
      </c>
      <c r="P12" s="1">
        <v>0.4907707</v>
      </c>
      <c r="Q12" s="1">
        <v>0.45099420000000001</v>
      </c>
      <c r="R12" s="1">
        <v>0.40886699999999998</v>
      </c>
      <c r="S12" s="1">
        <v>0.38501289999999999</v>
      </c>
      <c r="T12" s="1">
        <v>0.33610479999999998</v>
      </c>
      <c r="U12" s="1">
        <v>0.30963479999999999</v>
      </c>
      <c r="V12" s="1">
        <v>0.26863480000000001</v>
      </c>
      <c r="W12" s="1">
        <v>0.23590240000000001</v>
      </c>
      <c r="X12" s="1">
        <v>0.19083639999999999</v>
      </c>
      <c r="Y12" s="1">
        <v>0.1582382</v>
      </c>
      <c r="Z12" s="1">
        <v>0.12067369999999999</v>
      </c>
      <c r="AA12" s="1">
        <v>9.2843330000000002E-2</v>
      </c>
      <c r="AB12" s="1">
        <v>7.0231849999999998E-2</v>
      </c>
      <c r="AC12" s="1">
        <v>5.5090029999999998E-2</v>
      </c>
      <c r="AD12" s="1">
        <v>4.774436E-2</v>
      </c>
      <c r="AE12" s="1">
        <v>3.9960240000000001E-2</v>
      </c>
    </row>
    <row r="13" spans="1:31">
      <c r="A13" s="4" t="s">
        <v>2</v>
      </c>
      <c r="B13" s="1">
        <v>3.7863279999999998E-3</v>
      </c>
      <c r="C13" s="1">
        <v>1.7636860000000001E-2</v>
      </c>
      <c r="D13" s="1">
        <v>6.9537769999999999E-2</v>
      </c>
      <c r="E13" s="1">
        <v>0.1265048</v>
      </c>
      <c r="F13" s="1">
        <v>0.1516393</v>
      </c>
      <c r="G13" s="1">
        <v>0.14911830000000001</v>
      </c>
      <c r="H13" s="1">
        <v>0.13451750000000001</v>
      </c>
      <c r="I13" s="1">
        <v>0.16200059999999999</v>
      </c>
      <c r="J13" s="1">
        <v>0.13561300000000001</v>
      </c>
      <c r="K13" s="1">
        <v>0.1437734</v>
      </c>
      <c r="L13" s="1">
        <v>0.1353579</v>
      </c>
      <c r="M13" s="1">
        <v>0.15311949999999999</v>
      </c>
      <c r="N13" s="1">
        <v>0.1264227</v>
      </c>
      <c r="O13" s="1">
        <v>8.8085250000000004E-2</v>
      </c>
      <c r="P13" s="1">
        <v>6.8297189999999994E-2</v>
      </c>
      <c r="Q13" s="1">
        <v>6.7184369999999993E-2</v>
      </c>
      <c r="R13" s="1">
        <v>4.8780490000000003E-2</v>
      </c>
      <c r="S13" s="1">
        <v>2.473237E-2</v>
      </c>
      <c r="T13" s="1">
        <v>1.5998990000000001E-2</v>
      </c>
      <c r="U13" s="1">
        <v>9.0650090000000006E-3</v>
      </c>
      <c r="V13" s="1">
        <v>7.079882E-3</v>
      </c>
      <c r="W13" s="1">
        <v>5.5149589999999998E-3</v>
      </c>
      <c r="X13" s="1">
        <v>3.7111050000000001E-3</v>
      </c>
      <c r="Y13" s="1">
        <v>2.2245289999999998E-3</v>
      </c>
      <c r="Z13" s="1">
        <v>1.5451169999999999E-3</v>
      </c>
      <c r="AA13" s="1">
        <v>1.6118630000000001E-4</v>
      </c>
      <c r="AB13" s="1">
        <v>1.692334E-4</v>
      </c>
      <c r="AC13" s="1">
        <v>5.3485469999999999E-4</v>
      </c>
      <c r="AD13" s="1">
        <v>0</v>
      </c>
      <c r="AE13" s="1">
        <v>0</v>
      </c>
    </row>
    <row r="14" spans="1:31">
      <c r="A14" s="4" t="s">
        <v>3</v>
      </c>
      <c r="B14" s="1">
        <v>5.1166600000000003E-4</v>
      </c>
      <c r="C14" s="1">
        <v>1.223366E-3</v>
      </c>
      <c r="D14" s="1">
        <v>1.4253720000000001E-3</v>
      </c>
      <c r="E14" s="1">
        <v>1.3262599999999999E-3</v>
      </c>
      <c r="F14" s="1">
        <v>1.8442619999999999E-3</v>
      </c>
      <c r="G14" s="1">
        <v>4.3209240000000003E-2</v>
      </c>
      <c r="H14" s="1">
        <v>8.1229869999999996E-2</v>
      </c>
      <c r="I14" s="1">
        <v>0.1234141</v>
      </c>
      <c r="J14" s="1">
        <v>0.12968450000000001</v>
      </c>
      <c r="K14" s="1">
        <v>0.15072150000000001</v>
      </c>
      <c r="L14" s="1">
        <v>0.1883948</v>
      </c>
      <c r="M14" s="1">
        <v>0.1168717</v>
      </c>
      <c r="N14" s="1">
        <v>7.1747379999999999E-2</v>
      </c>
      <c r="O14" s="1">
        <v>4.8067110000000003E-2</v>
      </c>
      <c r="P14" s="1">
        <v>4.3954779999999999E-2</v>
      </c>
      <c r="Q14" s="1">
        <v>3.8945760000000003E-2</v>
      </c>
      <c r="R14" s="1">
        <v>4.3133489999999997E-2</v>
      </c>
      <c r="S14" s="1">
        <v>3.3099539999999997E-2</v>
      </c>
      <c r="T14" s="1">
        <v>3.3761649999999997E-2</v>
      </c>
      <c r="U14" s="1">
        <v>2.162652E-2</v>
      </c>
      <c r="V14" s="1">
        <v>1.8167249999999999E-2</v>
      </c>
      <c r="W14" s="1">
        <v>1.406315E-2</v>
      </c>
      <c r="X14" s="1">
        <v>1.099058E-2</v>
      </c>
      <c r="Y14" s="1">
        <v>6.2286820000000001E-3</v>
      </c>
      <c r="Z14" s="1">
        <v>6.1804700000000004E-3</v>
      </c>
      <c r="AA14" s="1">
        <v>3.7072860000000002E-3</v>
      </c>
      <c r="AB14" s="1">
        <v>3.8923680000000002E-3</v>
      </c>
      <c r="AC14" s="1">
        <v>1.6045639999999999E-3</v>
      </c>
      <c r="AD14" s="1">
        <v>1.5037589999999999E-3</v>
      </c>
      <c r="AE14" s="1">
        <v>1.988072E-4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9.2099879999999997E-4</v>
      </c>
      <c r="C16" s="1">
        <v>1.223366E-3</v>
      </c>
      <c r="D16" s="1">
        <v>3.4616170000000002E-3</v>
      </c>
      <c r="E16" s="1">
        <v>7.1414E-3</v>
      </c>
      <c r="F16" s="1">
        <v>1.19877E-2</v>
      </c>
      <c r="G16" s="1">
        <v>1.8459320000000001E-2</v>
      </c>
      <c r="H16" s="1">
        <v>2.441051E-2</v>
      </c>
      <c r="I16" s="1">
        <v>3.764286E-2</v>
      </c>
      <c r="J16" s="1">
        <v>5.1873809999999999E-2</v>
      </c>
      <c r="K16" s="1">
        <v>7.2153930000000005E-2</v>
      </c>
      <c r="L16" s="1">
        <v>9.4143169999999998E-2</v>
      </c>
      <c r="M16" s="1">
        <v>0.1163225</v>
      </c>
      <c r="N16" s="1">
        <v>0.14740010000000001</v>
      </c>
      <c r="O16" s="1">
        <v>0.18909419999999999</v>
      </c>
      <c r="P16" s="1">
        <v>0.2233503</v>
      </c>
      <c r="Q16" s="1">
        <v>0.2622661</v>
      </c>
      <c r="R16" s="1">
        <v>0.29808960000000001</v>
      </c>
      <c r="S16" s="1">
        <v>0.33690170000000003</v>
      </c>
      <c r="T16" s="1">
        <v>0.38397579999999998</v>
      </c>
      <c r="U16" s="1">
        <v>0.43382540000000003</v>
      </c>
      <c r="V16" s="1">
        <v>0.48664170000000001</v>
      </c>
      <c r="W16" s="1">
        <v>0.53274509999999997</v>
      </c>
      <c r="X16" s="1">
        <v>0.57893229999999996</v>
      </c>
      <c r="Y16" s="1">
        <v>0.6216817</v>
      </c>
      <c r="Z16" s="1">
        <v>0.66331890000000004</v>
      </c>
      <c r="AA16" s="1">
        <v>0.70438429999999996</v>
      </c>
      <c r="AB16" s="1">
        <v>0.74005750000000003</v>
      </c>
      <c r="AC16" s="1">
        <v>0.77322159999999995</v>
      </c>
      <c r="AD16" s="1">
        <v>0.80770679999999995</v>
      </c>
      <c r="AE16" s="1">
        <v>0.84194829999999998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1.21776504E-2</v>
      </c>
      <c r="C18" s="1">
        <f t="shared" ref="C18:AE18" si="0">SUM(C11:C17)</f>
        <v>2.5894581E-2</v>
      </c>
      <c r="D18" s="1">
        <f t="shared" si="0"/>
        <v>8.6947665999999993E-2</v>
      </c>
      <c r="E18" s="1">
        <f t="shared" si="0"/>
        <v>0.17476026</v>
      </c>
      <c r="F18" s="1">
        <f t="shared" si="0"/>
        <v>0.24262289700000003</v>
      </c>
      <c r="G18" s="1">
        <f t="shared" si="0"/>
        <v>0.35031455899999997</v>
      </c>
      <c r="H18" s="1">
        <f t="shared" si="0"/>
        <v>0.43700011999999999</v>
      </c>
      <c r="I18" s="1">
        <f t="shared" si="0"/>
        <v>0.58854990000000007</v>
      </c>
      <c r="J18" s="1">
        <f t="shared" si="0"/>
        <v>0.65106928000000008</v>
      </c>
      <c r="K18" s="1">
        <f t="shared" si="0"/>
        <v>0.78172102999999993</v>
      </c>
      <c r="L18" s="1">
        <f t="shared" si="0"/>
        <v>0.90488071000000003</v>
      </c>
      <c r="M18" s="1">
        <f t="shared" si="0"/>
        <v>0.94167394999999998</v>
      </c>
      <c r="N18" s="1">
        <f t="shared" si="0"/>
        <v>0.95413968000000005</v>
      </c>
      <c r="O18" s="1">
        <f t="shared" si="0"/>
        <v>0.96565015999999992</v>
      </c>
      <c r="P18" s="1">
        <f t="shared" si="0"/>
        <v>0.97092767000000002</v>
      </c>
      <c r="Q18" s="1">
        <f t="shared" si="0"/>
        <v>0.98011523</v>
      </c>
      <c r="R18" s="1">
        <f t="shared" si="0"/>
        <v>0.98822537999999982</v>
      </c>
      <c r="S18" s="1">
        <f t="shared" si="0"/>
        <v>0.99397070999999992</v>
      </c>
      <c r="T18" s="1">
        <f t="shared" si="0"/>
        <v>0.99571673999999999</v>
      </c>
      <c r="U18" s="1">
        <f t="shared" si="0"/>
        <v>0.99857542899999996</v>
      </c>
      <c r="V18" s="1">
        <f t="shared" si="0"/>
        <v>0.99919853200000008</v>
      </c>
      <c r="W18" s="1">
        <f t="shared" si="0"/>
        <v>0.99917280900000005</v>
      </c>
      <c r="X18" s="1">
        <f t="shared" si="0"/>
        <v>0.99957168499999993</v>
      </c>
      <c r="Y18" s="1">
        <f t="shared" si="0"/>
        <v>0.99911021099999997</v>
      </c>
      <c r="Z18" s="1">
        <f t="shared" si="0"/>
        <v>0.99969098700000003</v>
      </c>
      <c r="AA18" s="1">
        <f t="shared" si="0"/>
        <v>0.99951650229999989</v>
      </c>
      <c r="AB18" s="1">
        <f t="shared" si="0"/>
        <v>0.99999995139999998</v>
      </c>
      <c r="AC18" s="1">
        <f t="shared" si="0"/>
        <v>0.99964344869999988</v>
      </c>
      <c r="AD18" s="1">
        <f t="shared" si="0"/>
        <v>0.99962411899999992</v>
      </c>
      <c r="AE18" s="1">
        <f t="shared" si="0"/>
        <v>0.99999994719999996</v>
      </c>
    </row>
    <row r="19" spans="1:31">
      <c r="A19" s="3" t="s">
        <v>17</v>
      </c>
      <c r="B19" s="1">
        <f>SUM(B12:B13)</f>
        <v>9.9263200000000006E-3</v>
      </c>
      <c r="C19" s="1">
        <f t="shared" ref="C19:AE19" si="1">SUM(C12:C13)</f>
        <v>2.2122536000000002E-2</v>
      </c>
      <c r="D19" s="1">
        <f t="shared" si="1"/>
        <v>7.992262E-2</v>
      </c>
      <c r="E19" s="1">
        <f t="shared" si="1"/>
        <v>0.16364007999999999</v>
      </c>
      <c r="F19" s="1">
        <f t="shared" si="1"/>
        <v>0.22407782000000001</v>
      </c>
      <c r="G19" s="1">
        <f t="shared" si="1"/>
        <v>0.28029290000000001</v>
      </c>
      <c r="H19" s="1">
        <f t="shared" si="1"/>
        <v>0.31889480000000003</v>
      </c>
      <c r="I19" s="1">
        <f t="shared" si="1"/>
        <v>0.4101919</v>
      </c>
      <c r="J19" s="1">
        <f t="shared" si="1"/>
        <v>0.4392336</v>
      </c>
      <c r="K19" s="1">
        <f t="shared" si="1"/>
        <v>0.51031539999999997</v>
      </c>
      <c r="L19" s="1">
        <f t="shared" si="1"/>
        <v>0.55650759999999999</v>
      </c>
      <c r="M19" s="1">
        <f t="shared" si="1"/>
        <v>0.61775040000000003</v>
      </c>
      <c r="N19" s="1">
        <f t="shared" si="1"/>
        <v>0.61760769999999998</v>
      </c>
      <c r="O19" s="1">
        <f t="shared" si="1"/>
        <v>0.59675774999999998</v>
      </c>
      <c r="P19" s="1">
        <f t="shared" si="1"/>
        <v>0.55906789000000001</v>
      </c>
      <c r="Q19" s="1">
        <f t="shared" si="1"/>
        <v>0.51817857000000001</v>
      </c>
      <c r="R19" s="1">
        <f t="shared" si="1"/>
        <v>0.45764748999999999</v>
      </c>
      <c r="S19" s="1">
        <f t="shared" si="1"/>
        <v>0.40974526999999999</v>
      </c>
      <c r="T19" s="1">
        <f t="shared" si="1"/>
        <v>0.35210378999999997</v>
      </c>
      <c r="U19" s="1">
        <f t="shared" si="1"/>
        <v>0.318699809</v>
      </c>
      <c r="V19" s="1">
        <f t="shared" si="1"/>
        <v>0.27571468199999999</v>
      </c>
      <c r="W19" s="1">
        <f t="shared" si="1"/>
        <v>0.241417359</v>
      </c>
      <c r="X19" s="1">
        <f t="shared" si="1"/>
        <v>0.19454750499999998</v>
      </c>
      <c r="Y19" s="1">
        <f t="shared" si="1"/>
        <v>0.160462729</v>
      </c>
      <c r="Z19" s="1">
        <f t="shared" si="1"/>
        <v>0.12221881699999999</v>
      </c>
      <c r="AA19" s="1">
        <f t="shared" si="1"/>
        <v>9.3004516300000006E-2</v>
      </c>
      <c r="AB19" s="1">
        <f t="shared" si="1"/>
        <v>7.0401083399999995E-2</v>
      </c>
      <c r="AC19" s="1">
        <f t="shared" si="1"/>
        <v>5.5624884699999995E-2</v>
      </c>
      <c r="AD19" s="1">
        <f t="shared" si="1"/>
        <v>4.774436E-2</v>
      </c>
      <c r="AE19" s="1">
        <f t="shared" si="1"/>
        <v>3.9960240000000001E-2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2">C26*1000/60</f>
        <v>300</v>
      </c>
      <c r="D27" s="7">
        <f t="shared" si="2"/>
        <v>300</v>
      </c>
      <c r="E27" s="7">
        <f t="shared" si="2"/>
        <v>300</v>
      </c>
      <c r="F27" s="7">
        <f t="shared" si="2"/>
        <v>300</v>
      </c>
      <c r="G27" s="7">
        <f t="shared" si="2"/>
        <v>300</v>
      </c>
      <c r="H27" s="7">
        <f t="shared" si="2"/>
        <v>300</v>
      </c>
      <c r="I27" s="7">
        <f t="shared" si="2"/>
        <v>300</v>
      </c>
      <c r="J27" s="7">
        <f t="shared" si="2"/>
        <v>300</v>
      </c>
      <c r="K27" s="7">
        <f t="shared" si="2"/>
        <v>300</v>
      </c>
      <c r="L27" s="7">
        <f t="shared" si="2"/>
        <v>300</v>
      </c>
      <c r="M27" s="7">
        <f t="shared" si="2"/>
        <v>300</v>
      </c>
      <c r="N27" s="7">
        <f t="shared" si="2"/>
        <v>300</v>
      </c>
      <c r="O27" s="7">
        <f t="shared" si="2"/>
        <v>300</v>
      </c>
      <c r="P27" s="7">
        <f t="shared" si="2"/>
        <v>300</v>
      </c>
      <c r="Q27" s="7">
        <f t="shared" si="2"/>
        <v>300</v>
      </c>
      <c r="R27" s="7">
        <f t="shared" si="2"/>
        <v>300</v>
      </c>
      <c r="S27" s="7">
        <f t="shared" si="2"/>
        <v>300</v>
      </c>
      <c r="T27" s="7">
        <f t="shared" si="2"/>
        <v>300</v>
      </c>
      <c r="U27" s="7">
        <f t="shared" si="2"/>
        <v>300</v>
      </c>
      <c r="V27" s="7">
        <f t="shared" si="2"/>
        <v>300</v>
      </c>
      <c r="W27" s="7">
        <f t="shared" si="2"/>
        <v>300</v>
      </c>
      <c r="X27" s="7">
        <f t="shared" si="2"/>
        <v>300</v>
      </c>
      <c r="Y27" s="7">
        <f t="shared" si="2"/>
        <v>300</v>
      </c>
      <c r="Z27" s="7">
        <f t="shared" si="2"/>
        <v>300</v>
      </c>
      <c r="AA27" s="7">
        <f t="shared" si="2"/>
        <v>300</v>
      </c>
      <c r="AB27" s="7">
        <f t="shared" si="2"/>
        <v>300</v>
      </c>
      <c r="AC27" s="7">
        <f t="shared" si="2"/>
        <v>300</v>
      </c>
      <c r="AD27" s="7">
        <f t="shared" si="2"/>
        <v>300</v>
      </c>
      <c r="AE27" s="7">
        <f t="shared" si="2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3">$C40*C25^2*C27</f>
        <v>1200000</v>
      </c>
      <c r="D28" s="7">
        <f t="shared" si="3"/>
        <v>2700000</v>
      </c>
      <c r="E28" s="7">
        <f t="shared" si="3"/>
        <v>4800000</v>
      </c>
      <c r="F28" s="7">
        <f t="shared" si="3"/>
        <v>7500000</v>
      </c>
      <c r="G28" s="7">
        <f t="shared" si="3"/>
        <v>10800000</v>
      </c>
      <c r="H28" s="7">
        <f t="shared" si="3"/>
        <v>14700000</v>
      </c>
      <c r="I28" s="7">
        <f t="shared" si="3"/>
        <v>19200000</v>
      </c>
      <c r="J28" s="7">
        <f t="shared" si="3"/>
        <v>24300000</v>
      </c>
      <c r="K28" s="7">
        <f t="shared" si="3"/>
        <v>30000000</v>
      </c>
      <c r="L28" s="7">
        <f>$C40*L25^2*L27</f>
        <v>36300000</v>
      </c>
      <c r="M28" s="7">
        <f t="shared" ref="M28:AE28" si="4">$C40*M25^2*M27</f>
        <v>43200000</v>
      </c>
      <c r="N28" s="7">
        <f t="shared" si="4"/>
        <v>50700000</v>
      </c>
      <c r="O28" s="7">
        <f t="shared" si="4"/>
        <v>58800000</v>
      </c>
      <c r="P28" s="7">
        <f t="shared" si="4"/>
        <v>67500000</v>
      </c>
      <c r="Q28" s="7">
        <f t="shared" si="4"/>
        <v>76800000</v>
      </c>
      <c r="R28" s="7">
        <f t="shared" si="4"/>
        <v>86700000</v>
      </c>
      <c r="S28" s="7">
        <f t="shared" si="4"/>
        <v>97200000</v>
      </c>
      <c r="T28" s="7">
        <f t="shared" si="4"/>
        <v>108300000</v>
      </c>
      <c r="U28" s="7">
        <f t="shared" si="4"/>
        <v>120000000</v>
      </c>
      <c r="V28" s="7">
        <f t="shared" si="4"/>
        <v>132300000</v>
      </c>
      <c r="W28" s="7">
        <f t="shared" si="4"/>
        <v>145200000</v>
      </c>
      <c r="X28" s="7">
        <f t="shared" si="4"/>
        <v>158700000</v>
      </c>
      <c r="Y28" s="7">
        <f t="shared" si="4"/>
        <v>172800000</v>
      </c>
      <c r="Z28" s="7">
        <f t="shared" si="4"/>
        <v>187500000</v>
      </c>
      <c r="AA28" s="7">
        <f t="shared" si="4"/>
        <v>202800000</v>
      </c>
      <c r="AB28" s="7">
        <f t="shared" si="4"/>
        <v>218700000</v>
      </c>
      <c r="AC28" s="7">
        <f t="shared" si="4"/>
        <v>235200000</v>
      </c>
      <c r="AD28" s="7">
        <f t="shared" si="4"/>
        <v>252300000</v>
      </c>
      <c r="AE28" s="7">
        <f t="shared" si="4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5">$C41*C25^2*C26</f>
        <v>72</v>
      </c>
      <c r="D29" s="7">
        <f t="shared" si="5"/>
        <v>162</v>
      </c>
      <c r="E29" s="7">
        <f t="shared" si="5"/>
        <v>288</v>
      </c>
      <c r="F29" s="7">
        <f t="shared" si="5"/>
        <v>450</v>
      </c>
      <c r="G29" s="7">
        <f t="shared" si="5"/>
        <v>648</v>
      </c>
      <c r="H29" s="7">
        <f t="shared" si="5"/>
        <v>882</v>
      </c>
      <c r="I29" s="7">
        <f t="shared" si="5"/>
        <v>1152</v>
      </c>
      <c r="J29" s="7">
        <f t="shared" si="5"/>
        <v>1458</v>
      </c>
      <c r="K29" s="7">
        <f t="shared" si="5"/>
        <v>1800</v>
      </c>
      <c r="L29" s="7">
        <f t="shared" si="5"/>
        <v>2178</v>
      </c>
      <c r="M29" s="7">
        <f t="shared" si="5"/>
        <v>2592</v>
      </c>
      <c r="N29" s="7">
        <f t="shared" si="5"/>
        <v>3042</v>
      </c>
      <c r="O29" s="7">
        <f t="shared" si="5"/>
        <v>3528</v>
      </c>
      <c r="P29" s="7">
        <f t="shared" si="5"/>
        <v>4050</v>
      </c>
      <c r="Q29" s="7">
        <f t="shared" si="5"/>
        <v>4608</v>
      </c>
      <c r="R29" s="7">
        <f t="shared" si="5"/>
        <v>5202</v>
      </c>
      <c r="S29" s="7">
        <f t="shared" si="5"/>
        <v>5832</v>
      </c>
      <c r="T29" s="7">
        <f t="shared" si="5"/>
        <v>6498</v>
      </c>
      <c r="U29" s="7">
        <f t="shared" si="5"/>
        <v>7200</v>
      </c>
      <c r="V29" s="7">
        <f t="shared" si="5"/>
        <v>7938</v>
      </c>
      <c r="W29" s="7">
        <f t="shared" si="5"/>
        <v>8712</v>
      </c>
      <c r="X29" s="7">
        <f t="shared" si="5"/>
        <v>9522</v>
      </c>
      <c r="Y29" s="7">
        <f t="shared" si="5"/>
        <v>10368</v>
      </c>
      <c r="Z29" s="7">
        <f t="shared" si="5"/>
        <v>11250</v>
      </c>
      <c r="AA29" s="7">
        <f t="shared" si="5"/>
        <v>12168</v>
      </c>
      <c r="AB29" s="7">
        <f t="shared" si="5"/>
        <v>13122</v>
      </c>
      <c r="AC29" s="7">
        <f t="shared" si="5"/>
        <v>14112</v>
      </c>
      <c r="AD29" s="7">
        <f t="shared" si="5"/>
        <v>15138</v>
      </c>
      <c r="AE29" s="7">
        <f t="shared" si="5"/>
        <v>16200</v>
      </c>
    </row>
    <row r="30" spans="1:31">
      <c r="A30" s="7" t="s">
        <v>10</v>
      </c>
      <c r="B30" s="3">
        <f t="shared" ref="B30:AE30" si="6">$C40*B25^2*ABS($C57)</f>
        <v>152873.67515</v>
      </c>
      <c r="C30" s="3">
        <f t="shared" si="6"/>
        <v>611494.70059999998</v>
      </c>
      <c r="D30" s="3">
        <f t="shared" si="6"/>
        <v>1375863.07635</v>
      </c>
      <c r="E30" s="3">
        <f t="shared" si="6"/>
        <v>2445978.8023999999</v>
      </c>
      <c r="F30" s="3">
        <f t="shared" si="6"/>
        <v>3821841.8787500001</v>
      </c>
      <c r="G30" s="3">
        <f t="shared" si="6"/>
        <v>5503452.3054</v>
      </c>
      <c r="H30" s="3">
        <f t="shared" si="6"/>
        <v>7490810.0823499998</v>
      </c>
      <c r="I30" s="3">
        <f t="shared" si="6"/>
        <v>9783915.2095999997</v>
      </c>
      <c r="J30" s="3">
        <f t="shared" si="6"/>
        <v>12382767.68715</v>
      </c>
      <c r="K30" s="3">
        <f t="shared" si="6"/>
        <v>15287367.515000001</v>
      </c>
      <c r="L30" s="3">
        <f t="shared" si="6"/>
        <v>18497714.693149999</v>
      </c>
      <c r="M30" s="3">
        <f t="shared" si="6"/>
        <v>22013809.2216</v>
      </c>
      <c r="N30" s="3">
        <f t="shared" si="6"/>
        <v>25835651.10035</v>
      </c>
      <c r="O30" s="3">
        <f t="shared" si="6"/>
        <v>29963240.329399999</v>
      </c>
      <c r="P30" s="3">
        <f t="shared" si="6"/>
        <v>34396576.908749998</v>
      </c>
      <c r="Q30" s="3">
        <f t="shared" si="6"/>
        <v>39135660.838399999</v>
      </c>
      <c r="R30" s="3">
        <f t="shared" si="6"/>
        <v>44180492.118349999</v>
      </c>
      <c r="S30" s="3">
        <f t="shared" si="6"/>
        <v>49531070.748599999</v>
      </c>
      <c r="T30" s="3">
        <f t="shared" si="6"/>
        <v>55187396.729149997</v>
      </c>
      <c r="U30" s="3">
        <f t="shared" si="6"/>
        <v>61149470.060000002</v>
      </c>
      <c r="V30" s="3">
        <f t="shared" si="6"/>
        <v>67417290.741149992</v>
      </c>
      <c r="W30" s="3">
        <f t="shared" si="6"/>
        <v>73990858.772599995</v>
      </c>
      <c r="X30" s="3">
        <f t="shared" si="6"/>
        <v>80870174.154349998</v>
      </c>
      <c r="Y30" s="3">
        <f t="shared" si="6"/>
        <v>88055236.886399999</v>
      </c>
      <c r="Z30" s="3">
        <f t="shared" si="6"/>
        <v>95546046.96875</v>
      </c>
      <c r="AA30" s="3">
        <f t="shared" si="6"/>
        <v>103342604.4014</v>
      </c>
      <c r="AB30" s="3">
        <f t="shared" si="6"/>
        <v>111444909.18435</v>
      </c>
      <c r="AC30" s="3">
        <f t="shared" si="6"/>
        <v>119852961.3176</v>
      </c>
      <c r="AD30" s="3">
        <f t="shared" si="6"/>
        <v>128566760.80114999</v>
      </c>
      <c r="AE30" s="3">
        <f t="shared" si="6"/>
        <v>137586307.63499999</v>
      </c>
    </row>
    <row r="31" spans="1:31">
      <c r="A31" s="7" t="s">
        <v>10</v>
      </c>
      <c r="B31" s="3">
        <f>$C40*B25^2*ABS($C59)</f>
        <v>151027.26514999999</v>
      </c>
      <c r="C31" s="3">
        <f t="shared" ref="C31:AE31" si="7">$C40*C25^2*ABS($C59)</f>
        <v>604109.06059999997</v>
      </c>
      <c r="D31" s="3">
        <f t="shared" si="7"/>
        <v>1359245.38635</v>
      </c>
      <c r="E31" s="3">
        <f t="shared" si="7"/>
        <v>2416436.2423999999</v>
      </c>
      <c r="F31" s="3">
        <f t="shared" si="7"/>
        <v>3775681.6287500001</v>
      </c>
      <c r="G31" s="3">
        <f t="shared" si="7"/>
        <v>5436981.5454000002</v>
      </c>
      <c r="H31" s="3">
        <f t="shared" si="7"/>
        <v>7400335.99235</v>
      </c>
      <c r="I31" s="3">
        <f t="shared" si="7"/>
        <v>9665744.9695999995</v>
      </c>
      <c r="J31" s="3">
        <f t="shared" si="7"/>
        <v>12233208.477150001</v>
      </c>
      <c r="K31" s="3">
        <f t="shared" si="7"/>
        <v>15102726.515000001</v>
      </c>
      <c r="L31" s="3">
        <f t="shared" si="7"/>
        <v>18274299.083149999</v>
      </c>
      <c r="M31" s="3">
        <f t="shared" si="7"/>
        <v>21747926.181600001</v>
      </c>
      <c r="N31" s="3">
        <f t="shared" si="7"/>
        <v>25523607.810350001</v>
      </c>
      <c r="O31" s="3">
        <f t="shared" si="7"/>
        <v>29601343.9694</v>
      </c>
      <c r="P31" s="3">
        <f t="shared" si="7"/>
        <v>33981134.658749998</v>
      </c>
      <c r="Q31" s="3">
        <f t="shared" si="7"/>
        <v>38662979.878399998</v>
      </c>
      <c r="R31" s="3">
        <f t="shared" si="7"/>
        <v>43646879.628350005</v>
      </c>
      <c r="S31" s="3">
        <f t="shared" si="7"/>
        <v>48932833.908600003</v>
      </c>
      <c r="T31" s="3">
        <f t="shared" si="7"/>
        <v>54520842.719149999</v>
      </c>
      <c r="U31" s="3">
        <f t="shared" si="7"/>
        <v>60410906.060000002</v>
      </c>
      <c r="V31" s="3">
        <f t="shared" si="7"/>
        <v>66603023.931150004</v>
      </c>
      <c r="W31" s="3">
        <f t="shared" si="7"/>
        <v>73097196.332599998</v>
      </c>
      <c r="X31" s="3">
        <f t="shared" si="7"/>
        <v>79893423.264349997</v>
      </c>
      <c r="Y31" s="3">
        <f t="shared" si="7"/>
        <v>86991704.726400003</v>
      </c>
      <c r="Z31" s="3">
        <f t="shared" si="7"/>
        <v>94392040.71875</v>
      </c>
      <c r="AA31" s="3">
        <f t="shared" si="7"/>
        <v>102094431.2414</v>
      </c>
      <c r="AB31" s="3">
        <f t="shared" si="7"/>
        <v>110098876.29435</v>
      </c>
      <c r="AC31" s="3">
        <f t="shared" si="7"/>
        <v>118405375.8776</v>
      </c>
      <c r="AD31" s="3">
        <f t="shared" si="7"/>
        <v>127013929.99115001</v>
      </c>
      <c r="AE31" s="3">
        <f t="shared" si="7"/>
        <v>135924538.63499999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1.9879004838098467E-4</v>
      </c>
      <c r="C33" s="4">
        <f t="shared" ref="C33:AE33" si="9">($C$40*$B$39*C32^2)*C46/(18*$C$42*$C$54)</f>
        <v>7.3772938730812558E-4</v>
      </c>
      <c r="D33" s="4">
        <f t="shared" si="9"/>
        <v>1.6168180167814232E-3</v>
      </c>
      <c r="E33" s="4">
        <f t="shared" si="9"/>
        <v>2.8360559368008765E-3</v>
      </c>
      <c r="F33" s="4">
        <f t="shared" si="9"/>
        <v>4.3954431473664868E-3</v>
      </c>
      <c r="G33" s="4">
        <f t="shared" si="9"/>
        <v>6.2949796484782538E-3</v>
      </c>
      <c r="H33" s="4">
        <f t="shared" si="9"/>
        <v>8.5346654401361726E-3</v>
      </c>
      <c r="I33" s="4">
        <f t="shared" si="9"/>
        <v>1.1114500522340252E-2</v>
      </c>
      <c r="J33" s="4">
        <f t="shared" si="9"/>
        <v>1.4034484895090486E-2</v>
      </c>
      <c r="K33" s="4">
        <f t="shared" si="9"/>
        <v>1.729461855838688E-2</v>
      </c>
      <c r="L33" s="4">
        <f t="shared" si="9"/>
        <v>2.0894901512229423E-2</v>
      </c>
      <c r="M33" s="4">
        <f t="shared" si="9"/>
        <v>2.4835333756618134E-2</v>
      </c>
      <c r="N33" s="4">
        <f t="shared" si="9"/>
        <v>2.9115915291552989E-2</v>
      </c>
      <c r="O33" s="4">
        <f t="shared" si="9"/>
        <v>3.3736646117034003E-2</v>
      </c>
      <c r="P33" s="4">
        <f t="shared" si="9"/>
        <v>3.8697526233061177E-2</v>
      </c>
      <c r="Q33" s="4">
        <f t="shared" si="9"/>
        <v>4.3998555639634507E-2</v>
      </c>
      <c r="R33" s="4">
        <f t="shared" si="9"/>
        <v>4.9639734336753984E-2</v>
      </c>
      <c r="S33" s="4">
        <f t="shared" si="9"/>
        <v>5.5621062324419629E-2</v>
      </c>
      <c r="T33" s="4">
        <f t="shared" si="9"/>
        <v>6.1942539602631436E-2</v>
      </c>
      <c r="U33" s="4">
        <f t="shared" si="9"/>
        <v>6.8604166171389397E-2</v>
      </c>
      <c r="V33" s="4">
        <f t="shared" si="9"/>
        <v>7.5605942030693499E-2</v>
      </c>
      <c r="W33" s="4">
        <f t="shared" si="9"/>
        <v>8.2947867180543769E-2</v>
      </c>
      <c r="X33" s="4">
        <f t="shared" si="9"/>
        <v>9.062994162094018E-2</v>
      </c>
      <c r="Y33" s="4">
        <f t="shared" si="9"/>
        <v>9.8652165351882773E-2</v>
      </c>
      <c r="Z33" s="4">
        <f t="shared" si="9"/>
        <v>0.10701453837337149</v>
      </c>
      <c r="AA33" s="4">
        <f t="shared" si="9"/>
        <v>0.11571706068540637</v>
      </c>
      <c r="AB33" s="4">
        <f t="shared" si="9"/>
        <v>0.12475973228798744</v>
      </c>
      <c r="AC33" s="4">
        <f t="shared" si="9"/>
        <v>0.13414255318111462</v>
      </c>
      <c r="AD33" s="4">
        <f t="shared" si="9"/>
        <v>0.14386552336478797</v>
      </c>
      <c r="AE33" s="4">
        <f t="shared" si="9"/>
        <v>0.15392864283900751</v>
      </c>
    </row>
    <row r="34" spans="1:31" ht="18">
      <c r="A34" s="3" t="s">
        <v>33</v>
      </c>
      <c r="B34" s="4">
        <f>(2*$C40*(B32)^2*B36*B46)/(9*$C42*$C44*($B35)^3)</f>
        <v>1.9868880567745474E-4</v>
      </c>
      <c r="C34" s="4">
        <f t="shared" ref="C34:AE34" si="10">(2*$C40*(C32)^2*C36*C46)/(9*$C42*$C44*($B35)^3)</f>
        <v>7.3735366569503246E-4</v>
      </c>
      <c r="D34" s="4">
        <f t="shared" si="10"/>
        <v>1.6159945800527336E-3</v>
      </c>
      <c r="E34" s="4">
        <f t="shared" si="10"/>
        <v>2.8346115487505575E-3</v>
      </c>
      <c r="F34" s="4">
        <f t="shared" si="10"/>
        <v>4.3932045717885058E-3</v>
      </c>
      <c r="G34" s="4">
        <f t="shared" si="10"/>
        <v>6.291773649166576E-3</v>
      </c>
      <c r="H34" s="4">
        <f t="shared" si="10"/>
        <v>8.5303187808847668E-3</v>
      </c>
      <c r="I34" s="4">
        <f t="shared" si="10"/>
        <v>1.1108839966943083E-2</v>
      </c>
      <c r="J34" s="4">
        <f t="shared" si="10"/>
        <v>1.4027337207341522E-2</v>
      </c>
      <c r="K34" s="4">
        <f t="shared" si="10"/>
        <v>1.7285810502080088E-2</v>
      </c>
      <c r="L34" s="4">
        <f t="shared" si="10"/>
        <v>2.0884259851158771E-2</v>
      </c>
      <c r="M34" s="4">
        <f t="shared" si="10"/>
        <v>2.4822685254577582E-2</v>
      </c>
      <c r="N34" s="4">
        <f t="shared" si="10"/>
        <v>2.9101086712336507E-2</v>
      </c>
      <c r="O34" s="4">
        <f t="shared" si="10"/>
        <v>3.3719464224435565E-2</v>
      </c>
      <c r="P34" s="4">
        <f t="shared" si="10"/>
        <v>3.8677817790874737E-2</v>
      </c>
      <c r="Q34" s="4">
        <f t="shared" si="10"/>
        <v>4.3976147411654044E-2</v>
      </c>
      <c r="R34" s="4">
        <f t="shared" si="10"/>
        <v>4.9614453086773459E-2</v>
      </c>
      <c r="S34" s="4">
        <f t="shared" si="10"/>
        <v>5.559273481623301E-2</v>
      </c>
      <c r="T34" s="4">
        <f t="shared" si="10"/>
        <v>6.1910992600032695E-2</v>
      </c>
      <c r="U34" s="4">
        <f t="shared" si="10"/>
        <v>6.8569226438172495E-2</v>
      </c>
      <c r="V34" s="4">
        <f t="shared" si="10"/>
        <v>7.5567436330652396E-2</v>
      </c>
      <c r="W34" s="4">
        <f t="shared" si="10"/>
        <v>8.2905622277472432E-2</v>
      </c>
      <c r="X34" s="4">
        <f t="shared" si="10"/>
        <v>9.058378427863259E-2</v>
      </c>
      <c r="Y34" s="4">
        <f t="shared" si="10"/>
        <v>9.8601922334132883E-2</v>
      </c>
      <c r="Z34" s="4">
        <f t="shared" si="10"/>
        <v>0.10696003644397328</v>
      </c>
      <c r="AA34" s="4">
        <f t="shared" si="10"/>
        <v>0.11565812660815381</v>
      </c>
      <c r="AB34" s="4">
        <f t="shared" si="10"/>
        <v>0.12469619282667448</v>
      </c>
      <c r="AC34" s="4">
        <f t="shared" si="10"/>
        <v>0.13407423509953525</v>
      </c>
      <c r="AD34" s="4">
        <f t="shared" si="10"/>
        <v>0.14379225342673613</v>
      </c>
      <c r="AE34" s="4">
        <f t="shared" si="10"/>
        <v>0.15385024780827716</v>
      </c>
    </row>
    <row r="35" spans="1:31">
      <c r="A35" s="7" t="s">
        <v>102</v>
      </c>
      <c r="B35" s="6">
        <f>C54</f>
        <v>1.8982739301608105E-2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1">C27/1000000</f>
        <v>2.9999999999999997E-4</v>
      </c>
      <c r="D36" s="4">
        <f t="shared" si="11"/>
        <v>2.9999999999999997E-4</v>
      </c>
      <c r="E36" s="4">
        <f t="shared" si="11"/>
        <v>2.9999999999999997E-4</v>
      </c>
      <c r="F36" s="4">
        <f t="shared" si="11"/>
        <v>2.9999999999999997E-4</v>
      </c>
      <c r="G36" s="4">
        <f t="shared" si="11"/>
        <v>2.9999999999999997E-4</v>
      </c>
      <c r="H36" s="4">
        <f t="shared" si="11"/>
        <v>2.9999999999999997E-4</v>
      </c>
      <c r="I36" s="4">
        <f t="shared" si="11"/>
        <v>2.9999999999999997E-4</v>
      </c>
      <c r="J36" s="4">
        <f t="shared" si="11"/>
        <v>2.9999999999999997E-4</v>
      </c>
      <c r="K36" s="4">
        <f t="shared" si="11"/>
        <v>2.9999999999999997E-4</v>
      </c>
      <c r="L36" s="4">
        <f t="shared" si="11"/>
        <v>2.9999999999999997E-4</v>
      </c>
      <c r="M36" s="4">
        <f t="shared" si="11"/>
        <v>2.9999999999999997E-4</v>
      </c>
      <c r="N36" s="4">
        <f t="shared" si="11"/>
        <v>2.9999999999999997E-4</v>
      </c>
      <c r="O36" s="4">
        <f t="shared" si="11"/>
        <v>2.9999999999999997E-4</v>
      </c>
      <c r="P36" s="4">
        <f t="shared" si="11"/>
        <v>2.9999999999999997E-4</v>
      </c>
      <c r="Q36" s="4">
        <f t="shared" si="11"/>
        <v>2.9999999999999997E-4</v>
      </c>
      <c r="R36" s="4">
        <f t="shared" si="11"/>
        <v>2.9999999999999997E-4</v>
      </c>
      <c r="S36" s="4">
        <f t="shared" si="11"/>
        <v>2.9999999999999997E-4</v>
      </c>
      <c r="T36" s="4">
        <f t="shared" si="11"/>
        <v>2.9999999999999997E-4</v>
      </c>
      <c r="U36" s="4">
        <f t="shared" si="11"/>
        <v>2.9999999999999997E-4</v>
      </c>
      <c r="V36" s="4">
        <f t="shared" si="11"/>
        <v>2.9999999999999997E-4</v>
      </c>
      <c r="W36" s="4">
        <f t="shared" si="11"/>
        <v>2.9999999999999997E-4</v>
      </c>
      <c r="X36" s="4">
        <f t="shared" si="11"/>
        <v>2.9999999999999997E-4</v>
      </c>
      <c r="Y36" s="4">
        <f t="shared" si="11"/>
        <v>2.9999999999999997E-4</v>
      </c>
      <c r="Z36" s="4">
        <f t="shared" si="11"/>
        <v>2.9999999999999997E-4</v>
      </c>
      <c r="AA36" s="4">
        <f t="shared" si="11"/>
        <v>2.9999999999999997E-4</v>
      </c>
      <c r="AB36" s="4">
        <f t="shared" si="11"/>
        <v>2.9999999999999997E-4</v>
      </c>
      <c r="AC36" s="4">
        <f t="shared" si="11"/>
        <v>2.9999999999999997E-4</v>
      </c>
      <c r="AD36" s="4">
        <f t="shared" si="11"/>
        <v>2.9999999999999997E-4</v>
      </c>
      <c r="AE36" s="4">
        <f t="shared" si="11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2">C26/60</f>
        <v>0.3</v>
      </c>
      <c r="D37" s="4">
        <f t="shared" si="12"/>
        <v>0.3</v>
      </c>
      <c r="E37" s="4">
        <f t="shared" si="12"/>
        <v>0.3</v>
      </c>
      <c r="F37" s="4">
        <f t="shared" si="12"/>
        <v>0.3</v>
      </c>
      <c r="G37" s="4">
        <f t="shared" si="12"/>
        <v>0.3</v>
      </c>
      <c r="H37" s="4">
        <f t="shared" si="12"/>
        <v>0.3</v>
      </c>
      <c r="I37" s="4">
        <f t="shared" si="12"/>
        <v>0.3</v>
      </c>
      <c r="J37" s="4">
        <f t="shared" si="12"/>
        <v>0.3</v>
      </c>
      <c r="K37" s="4">
        <f t="shared" si="12"/>
        <v>0.3</v>
      </c>
      <c r="L37" s="4">
        <f t="shared" si="12"/>
        <v>0.3</v>
      </c>
      <c r="M37" s="4">
        <f t="shared" si="12"/>
        <v>0.3</v>
      </c>
      <c r="N37" s="4">
        <f t="shared" si="12"/>
        <v>0.3</v>
      </c>
      <c r="O37" s="4">
        <f t="shared" si="12"/>
        <v>0.3</v>
      </c>
      <c r="P37" s="4">
        <f t="shared" si="12"/>
        <v>0.3</v>
      </c>
      <c r="Q37" s="4">
        <f t="shared" si="12"/>
        <v>0.3</v>
      </c>
      <c r="R37" s="4">
        <f t="shared" si="12"/>
        <v>0.3</v>
      </c>
      <c r="S37" s="4">
        <f t="shared" si="12"/>
        <v>0.3</v>
      </c>
      <c r="T37" s="4">
        <f t="shared" si="12"/>
        <v>0.3</v>
      </c>
      <c r="U37" s="4">
        <f t="shared" si="12"/>
        <v>0.3</v>
      </c>
      <c r="V37" s="4">
        <f t="shared" si="12"/>
        <v>0.3</v>
      </c>
      <c r="W37" s="4">
        <f t="shared" si="12"/>
        <v>0.3</v>
      </c>
      <c r="X37" s="4">
        <f t="shared" si="12"/>
        <v>0.3</v>
      </c>
      <c r="Y37" s="4">
        <f t="shared" si="12"/>
        <v>0.3</v>
      </c>
      <c r="Z37" s="4">
        <f t="shared" si="12"/>
        <v>0.3</v>
      </c>
      <c r="AA37" s="4">
        <f t="shared" si="12"/>
        <v>0.3</v>
      </c>
      <c r="AB37" s="4">
        <f t="shared" si="12"/>
        <v>0.3</v>
      </c>
      <c r="AC37" s="4">
        <f t="shared" si="12"/>
        <v>0.3</v>
      </c>
      <c r="AD37" s="4">
        <f t="shared" si="12"/>
        <v>0.3</v>
      </c>
      <c r="AE37" s="4">
        <f t="shared" si="12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1.0605565515211162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270.49369000000002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27049.369000000002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>
        <v>1.2836778E-4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128367.78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128.36778000000001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18.982739301608106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1.8982739301608105E-2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152.71435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-0.15932515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-152.87367515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150.86794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-151.02726515000001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155</v>
      </c>
      <c r="B61" s="4"/>
      <c r="C61" s="4">
        <v>365.045593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156</v>
      </c>
      <c r="B62" s="4"/>
      <c r="C62" s="4">
        <v>269.890717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78</v>
      </c>
      <c r="B63" s="4"/>
      <c r="C63" s="4">
        <v>239.774124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79</v>
      </c>
      <c r="B64" s="4"/>
      <c r="C64" s="4">
        <v>240.013184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80</v>
      </c>
      <c r="B65" s="4"/>
      <c r="C65" s="4">
        <v>257.14746100000002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81</v>
      </c>
      <c r="B66" s="4"/>
      <c r="C66" s="4">
        <v>281.684845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82</v>
      </c>
      <c r="B67" s="4"/>
      <c r="C67" s="4">
        <v>301.682526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83</v>
      </c>
      <c r="B68" s="4"/>
      <c r="C68" s="4">
        <v>314.71469100000002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84</v>
      </c>
      <c r="B69" s="4"/>
      <c r="C69" s="4">
        <v>321.28497299999998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85</v>
      </c>
      <c r="B70" s="4"/>
      <c r="C70" s="4">
        <v>334.01455700000002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86</v>
      </c>
      <c r="B71" s="4"/>
      <c r="C71" s="4">
        <v>307.23025100000001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87</v>
      </c>
      <c r="B72" s="4"/>
      <c r="C72" s="4">
        <v>332.81327499999998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88</v>
      </c>
      <c r="B73" s="4"/>
      <c r="C73" s="4">
        <v>399.87539700000002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89</v>
      </c>
      <c r="B74" s="4"/>
      <c r="C74" s="4">
        <v>456.92866600000002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90</v>
      </c>
      <c r="B75" s="4"/>
      <c r="C75" s="4">
        <v>513.73399400000005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91</v>
      </c>
      <c r="B76" s="4"/>
      <c r="C76" s="4">
        <v>487.64586300000002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92</v>
      </c>
      <c r="B77" s="4"/>
      <c r="C77" s="4">
        <v>335.43313599999999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93</v>
      </c>
      <c r="B78" s="4"/>
      <c r="C78" s="4">
        <v>340.64221199999997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94</v>
      </c>
      <c r="B79" s="4"/>
      <c r="C79" s="4">
        <v>345.895264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s="4" customFormat="1">
      <c r="A80" s="2" t="s">
        <v>95</v>
      </c>
      <c r="C80" s="4">
        <v>330.04760700000003</v>
      </c>
    </row>
    <row r="81" spans="1:31" s="4" customFormat="1">
      <c r="A81" s="2" t="s">
        <v>96</v>
      </c>
      <c r="C81" s="4">
        <v>287.725908</v>
      </c>
    </row>
    <row r="82" spans="1:31" s="4" customFormat="1">
      <c r="A82" s="2" t="s">
        <v>152</v>
      </c>
      <c r="C82" s="4">
        <v>224.03923399999999</v>
      </c>
    </row>
    <row r="83" spans="1:31" s="4" customFormat="1">
      <c r="A83" s="2" t="s">
        <v>153</v>
      </c>
      <c r="C83" s="4">
        <v>166.01753500000001</v>
      </c>
    </row>
    <row r="84" spans="1:31" s="4" customFormat="1">
      <c r="A84" s="2" t="s">
        <v>154</v>
      </c>
      <c r="C84" s="4">
        <v>69.966302999999996</v>
      </c>
    </row>
    <row r="85" spans="1:31" s="4" customFormat="1">
      <c r="A85" s="2" t="s">
        <v>214</v>
      </c>
      <c r="C85" s="4">
        <v>84.472764999999995</v>
      </c>
    </row>
    <row r="86" spans="1:31" s="4" customFormat="1">
      <c r="A86" s="2" t="s">
        <v>215</v>
      </c>
      <c r="C86" s="4">
        <v>157.60423299999999</v>
      </c>
    </row>
    <row r="87" spans="1:31" s="4" customFormat="1">
      <c r="A87" s="2" t="s">
        <v>268</v>
      </c>
      <c r="C87" s="4">
        <v>68.292602000000002</v>
      </c>
    </row>
    <row r="88" spans="1:31" s="4" customFormat="1">
      <c r="A88" s="2" t="s">
        <v>269</v>
      </c>
      <c r="C88" s="4">
        <v>129.986221</v>
      </c>
    </row>
    <row r="89" spans="1:31">
      <c r="A89" s="2" t="s">
        <v>100</v>
      </c>
      <c r="B89" s="4"/>
      <c r="C89" s="4">
        <f>AVERAGE(C61:C88)</f>
        <v>284.41439774999998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254</v>
      </c>
      <c r="C90">
        <f>C89/1000000</f>
        <v>2.8441439774999996E-4</v>
      </c>
    </row>
    <row r="91" spans="1:31">
      <c r="A91" s="2" t="s">
        <v>97</v>
      </c>
      <c r="B91" s="4"/>
      <c r="C91" s="4">
        <f>MIN(C61:C88)</f>
        <v>68.292602000000002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255</v>
      </c>
      <c r="C92">
        <f>C91/1000000</f>
        <v>6.8292601999999996E-5</v>
      </c>
    </row>
    <row r="93" spans="1:31" ht="18">
      <c r="A93" s="2" t="s">
        <v>98</v>
      </c>
      <c r="B93" s="4"/>
      <c r="C93" s="4">
        <f>4*$C43*B36/($C44*$C42*$C95)</f>
        <v>1494.2325305362158</v>
      </c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2" t="s">
        <v>256</v>
      </c>
      <c r="B94" s="4"/>
      <c r="C94" s="4">
        <f>SQRT(C89)</f>
        <v>16.864590055794419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257</v>
      </c>
      <c r="B95" s="4"/>
      <c r="C95" s="4">
        <f>C94/1000</f>
        <v>1.686459005579442E-2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>
      <c r="A96" s="3" t="s">
        <v>33</v>
      </c>
      <c r="B96" s="4">
        <f t="shared" ref="B96:AE96" si="14">(2*$C40*(B32)^2*B36*B46)/(9*$C42*$C44*($C95)^3)</f>
        <v>2.8334965160735695E-4</v>
      </c>
      <c r="C96" s="4">
        <f t="shared" si="14"/>
        <v>1.0515383771809656E-3</v>
      </c>
      <c r="D96" s="4">
        <f t="shared" si="14"/>
        <v>2.3045661767208269E-3</v>
      </c>
      <c r="E96" s="4">
        <f t="shared" si="14"/>
        <v>4.0424330502269396E-3</v>
      </c>
      <c r="F96" s="4">
        <f t="shared" si="14"/>
        <v>6.2651389976993059E-3</v>
      </c>
      <c r="G96" s="4">
        <f t="shared" si="14"/>
        <v>8.972684019137922E-3</v>
      </c>
      <c r="H96" s="4">
        <f t="shared" si="14"/>
        <v>1.2165068114542786E-2</v>
      </c>
      <c r="I96" s="4">
        <f t="shared" si="14"/>
        <v>1.5842291283913908E-2</v>
      </c>
      <c r="J96" s="4">
        <f t="shared" si="14"/>
        <v>2.000435352725128E-2</v>
      </c>
      <c r="K96" s="4">
        <f t="shared" si="14"/>
        <v>2.4651254844554906E-2</v>
      </c>
      <c r="L96" s="4">
        <f t="shared" si="14"/>
        <v>2.9782995235824783E-2</v>
      </c>
      <c r="M96" s="4">
        <f t="shared" si="14"/>
        <v>3.5399574701060914E-2</v>
      </c>
      <c r="N96" s="4">
        <f t="shared" si="14"/>
        <v>4.1500993240263281E-2</v>
      </c>
      <c r="O96" s="4">
        <f t="shared" si="14"/>
        <v>4.808725085343192E-2</v>
      </c>
      <c r="P96" s="4">
        <f t="shared" si="14"/>
        <v>5.5158347540566789E-2</v>
      </c>
      <c r="Q96" s="4">
        <f t="shared" si="14"/>
        <v>6.2714283301667936E-2</v>
      </c>
      <c r="R96" s="4">
        <f t="shared" si="14"/>
        <v>7.0755058136735313E-2</v>
      </c>
      <c r="S96" s="4">
        <f t="shared" si="14"/>
        <v>7.9280672045768968E-2</v>
      </c>
      <c r="T96" s="4">
        <f t="shared" si="14"/>
        <v>8.8291125028768874E-2</v>
      </c>
      <c r="U96" s="4">
        <f t="shared" si="14"/>
        <v>9.7786417085735031E-2</v>
      </c>
      <c r="V96" s="4">
        <f t="shared" si="14"/>
        <v>0.10776654821666741</v>
      </c>
      <c r="W96" s="4">
        <f t="shared" si="14"/>
        <v>0.11823151842156604</v>
      </c>
      <c r="X96" s="4">
        <f t="shared" si="14"/>
        <v>0.12918132770043095</v>
      </c>
      <c r="Y96" s="4">
        <f t="shared" si="14"/>
        <v>0.14061597605326209</v>
      </c>
      <c r="Z96" s="4">
        <f t="shared" si="14"/>
        <v>0.1525354634800595</v>
      </c>
      <c r="AA96" s="4">
        <f t="shared" si="14"/>
        <v>0.16493978998082312</v>
      </c>
      <c r="AB96" s="4">
        <f t="shared" si="14"/>
        <v>0.17782895555555306</v>
      </c>
      <c r="AC96" s="4">
        <f t="shared" si="14"/>
        <v>0.19120296020424921</v>
      </c>
      <c r="AD96" s="4">
        <f t="shared" si="14"/>
        <v>0.20506180392691159</v>
      </c>
      <c r="AE96" s="4">
        <f t="shared" si="14"/>
        <v>0.21940548672354027</v>
      </c>
    </row>
    <row r="97" spans="1:31">
      <c r="A97" s="2" t="s">
        <v>258</v>
      </c>
      <c r="C97">
        <f>SQRT(C91)</f>
        <v>8.2639338090282397</v>
      </c>
    </row>
    <row r="98" spans="1:31">
      <c r="A98" s="2" t="s">
        <v>259</v>
      </c>
      <c r="C98">
        <f>C97/1000</f>
        <v>8.2639338090282396E-3</v>
      </c>
    </row>
    <row r="99" spans="1:31" ht="18">
      <c r="A99" s="3" t="s">
        <v>260</v>
      </c>
      <c r="B99" s="6">
        <f>(2*$C40*(B32)^2*B36*B46)/(9*$C42*$C44*($C98)^3)</f>
        <v>2.4081834060951904E-3</v>
      </c>
      <c r="C99" s="6">
        <f t="shared" ref="C99:AE99" si="15">(2*$C40*(C32)^2*C36*C46)/(9*$C42*$C44*($C98)^3)</f>
        <v>8.9370050622420375E-3</v>
      </c>
      <c r="D99" s="6">
        <f t="shared" si="15"/>
        <v>1.9586464968440551E-2</v>
      </c>
      <c r="E99" s="6">
        <f t="shared" si="15"/>
        <v>3.4356563124690716E-2</v>
      </c>
      <c r="F99" s="6">
        <f t="shared" si="15"/>
        <v>5.3247299530992553E-2</v>
      </c>
      <c r="G99" s="6">
        <f t="shared" si="15"/>
        <v>7.625867418734604E-2</v>
      </c>
      <c r="H99" s="6">
        <f t="shared" si="15"/>
        <v>0.10339068709375114</v>
      </c>
      <c r="I99" s="6">
        <f t="shared" si="15"/>
        <v>0.13464333825020797</v>
      </c>
      <c r="J99" s="6">
        <f t="shared" si="15"/>
        <v>0.17001662765671641</v>
      </c>
      <c r="K99" s="6">
        <f t="shared" si="15"/>
        <v>0.20951055531327656</v>
      </c>
      <c r="L99" s="6">
        <f t="shared" si="15"/>
        <v>0.25312512121988834</v>
      </c>
      <c r="M99" s="6">
        <f t="shared" si="15"/>
        <v>0.30086032537655183</v>
      </c>
      <c r="N99" s="6">
        <f t="shared" si="15"/>
        <v>0.35271616778326681</v>
      </c>
      <c r="O99" s="6">
        <f t="shared" si="15"/>
        <v>0.40869264844003361</v>
      </c>
      <c r="P99" s="6">
        <f t="shared" si="15"/>
        <v>0.4687897673468519</v>
      </c>
      <c r="Q99" s="6">
        <f t="shared" si="15"/>
        <v>0.53300752450372202</v>
      </c>
      <c r="R99" s="6">
        <f t="shared" si="15"/>
        <v>0.60134591991064368</v>
      </c>
      <c r="S99" s="6">
        <f t="shared" si="15"/>
        <v>0.67380495356761716</v>
      </c>
      <c r="T99" s="6">
        <f t="shared" si="15"/>
        <v>0.75038462547464235</v>
      </c>
      <c r="U99" s="6">
        <f t="shared" si="15"/>
        <v>0.83108493563171915</v>
      </c>
      <c r="V99" s="6">
        <f t="shared" si="15"/>
        <v>0.91590588403884732</v>
      </c>
      <c r="W99" s="6">
        <f t="shared" si="15"/>
        <v>1.0048474706960273</v>
      </c>
      <c r="X99" s="6">
        <f t="shared" si="15"/>
        <v>1.097909695603259</v>
      </c>
      <c r="Y99" s="6">
        <f t="shared" si="15"/>
        <v>1.1950925587605423</v>
      </c>
      <c r="Z99" s="6">
        <f t="shared" si="15"/>
        <v>1.2963960601678775</v>
      </c>
      <c r="AA99" s="6">
        <f t="shared" si="15"/>
        <v>1.4018201998252637</v>
      </c>
      <c r="AB99" s="6">
        <f t="shared" si="15"/>
        <v>1.5113649777327023</v>
      </c>
      <c r="AC99" s="6">
        <f t="shared" si="15"/>
        <v>1.6250303938901922</v>
      </c>
      <c r="AD99" s="6">
        <f t="shared" si="15"/>
        <v>1.7428164482977337</v>
      </c>
      <c r="AE99" s="6">
        <f t="shared" si="15"/>
        <v>1.8647231409553271</v>
      </c>
    </row>
    <row r="100" spans="1:31" ht="18">
      <c r="A100" s="2" t="s">
        <v>130</v>
      </c>
      <c r="B100" s="6">
        <f t="shared" ref="B100:AE100" si="16">$C43*B32*$B39/$C42</f>
        <v>6.9967676056516367E-2</v>
      </c>
      <c r="C100" s="6">
        <f t="shared" si="16"/>
        <v>0.13993535211303273</v>
      </c>
      <c r="D100" s="6">
        <f t="shared" si="16"/>
        <v>0.20990302816954912</v>
      </c>
      <c r="E100" s="6">
        <f t="shared" si="16"/>
        <v>0.27987070422606547</v>
      </c>
      <c r="F100" s="6">
        <f t="shared" si="16"/>
        <v>0.34983838028258185</v>
      </c>
      <c r="G100" s="6">
        <f t="shared" si="16"/>
        <v>0.41980605633909823</v>
      </c>
      <c r="H100" s="6">
        <f t="shared" si="16"/>
        <v>0.48977373239561456</v>
      </c>
      <c r="I100" s="6">
        <f t="shared" si="16"/>
        <v>0.55974140845213094</v>
      </c>
      <c r="J100" s="6">
        <f t="shared" si="16"/>
        <v>0.62970908450864738</v>
      </c>
      <c r="K100" s="6">
        <f t="shared" si="16"/>
        <v>0.6996767605651637</v>
      </c>
      <c r="L100" s="6">
        <f t="shared" si="16"/>
        <v>0.76964443662168003</v>
      </c>
      <c r="M100" s="6">
        <f t="shared" si="16"/>
        <v>0.83961211267819646</v>
      </c>
      <c r="N100" s="6">
        <f t="shared" si="16"/>
        <v>0.90957978873471279</v>
      </c>
      <c r="O100" s="6">
        <f t="shared" si="16"/>
        <v>0.97954746479122912</v>
      </c>
      <c r="P100" s="6">
        <f t="shared" si="16"/>
        <v>1.0495151408477457</v>
      </c>
      <c r="Q100" s="6">
        <f t="shared" si="16"/>
        <v>1.1194828169042619</v>
      </c>
      <c r="R100" s="6">
        <f t="shared" si="16"/>
        <v>1.1894504929607783</v>
      </c>
      <c r="S100" s="6">
        <f t="shared" si="16"/>
        <v>1.2594181690172948</v>
      </c>
      <c r="T100" s="6">
        <f t="shared" si="16"/>
        <v>1.3293858450738112</v>
      </c>
      <c r="U100" s="6">
        <f t="shared" si="16"/>
        <v>1.3993535211303274</v>
      </c>
      <c r="V100" s="6">
        <f t="shared" si="16"/>
        <v>1.4693211971868438</v>
      </c>
      <c r="W100" s="6">
        <f t="shared" si="16"/>
        <v>1.5392888732433601</v>
      </c>
      <c r="X100" s="6">
        <f t="shared" si="16"/>
        <v>1.6092565492998765</v>
      </c>
      <c r="Y100" s="6">
        <f t="shared" si="16"/>
        <v>1.6792242253563929</v>
      </c>
      <c r="Z100" s="6">
        <f t="shared" si="16"/>
        <v>1.7491919014129094</v>
      </c>
      <c r="AA100" s="6">
        <f t="shared" si="16"/>
        <v>1.8191595774694256</v>
      </c>
      <c r="AB100" s="6">
        <f t="shared" si="16"/>
        <v>1.8891272535259418</v>
      </c>
      <c r="AC100" s="6">
        <f t="shared" si="16"/>
        <v>1.9590949295824582</v>
      </c>
      <c r="AD100" s="6">
        <f t="shared" si="16"/>
        <v>2.0290626056389747</v>
      </c>
      <c r="AE100" s="6">
        <f t="shared" si="16"/>
        <v>2.0990302816954913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386B-B438-4324-A0E8-795519F8D674}">
  <dimension ref="A1:AE100"/>
  <sheetViews>
    <sheetView topLeftCell="D19" workbookViewId="0">
      <selection activeCell="C97" sqref="C97"/>
    </sheetView>
  </sheetViews>
  <sheetFormatPr defaultRowHeight="15"/>
  <cols>
    <col min="1" max="1" width="60.140625" bestFit="1" customWidth="1"/>
    <col min="3" max="3" width="12" bestFit="1" customWidth="1"/>
  </cols>
  <sheetData>
    <row r="1" spans="1:31">
      <c r="B1" s="4" t="s">
        <v>193</v>
      </c>
    </row>
    <row r="2" spans="1:31">
      <c r="B2" s="4" t="s">
        <v>101</v>
      </c>
    </row>
    <row r="3" spans="1:31">
      <c r="B3" s="4" t="s">
        <v>105</v>
      </c>
    </row>
    <row r="4" spans="1:31">
      <c r="B4" s="4"/>
    </row>
    <row r="5" spans="1:31">
      <c r="B5" s="4" t="s">
        <v>137</v>
      </c>
    </row>
    <row r="6" spans="1:31">
      <c r="B6" s="4" t="s">
        <v>134</v>
      </c>
    </row>
    <row r="7" spans="1:31">
      <c r="B7" s="4" t="s">
        <v>133</v>
      </c>
    </row>
    <row r="8" spans="1:31">
      <c r="B8" s="4" t="s">
        <v>135</v>
      </c>
    </row>
    <row r="11" spans="1:31">
      <c r="A11" s="4" t="s">
        <v>0</v>
      </c>
      <c r="B11" s="1">
        <v>2.4658380000000001E-3</v>
      </c>
      <c r="C11" s="1">
        <v>2.0406080000000002E-3</v>
      </c>
      <c r="D11" s="1">
        <v>2.4449879999999999E-3</v>
      </c>
      <c r="E11" s="1">
        <v>3.7620739999999998E-3</v>
      </c>
      <c r="F11" s="1">
        <v>7.8395440000000004E-3</v>
      </c>
      <c r="G11" s="1">
        <v>1.6887079999999999E-2</v>
      </c>
      <c r="H11" s="1">
        <v>3.8058410000000001E-2</v>
      </c>
      <c r="I11" s="1">
        <v>4.9203759999999999E-2</v>
      </c>
      <c r="J11" s="1">
        <v>7.0089150000000003E-2</v>
      </c>
      <c r="K11" s="1">
        <v>0.1041324</v>
      </c>
      <c r="L11" s="1">
        <v>0.1669765</v>
      </c>
      <c r="M11" s="1">
        <v>0.2489635</v>
      </c>
      <c r="N11" s="1">
        <v>0.32704729999999999</v>
      </c>
      <c r="O11" s="1">
        <v>0.382245</v>
      </c>
      <c r="P11" s="1">
        <v>0.40223579999999998</v>
      </c>
      <c r="Q11" s="1">
        <v>0.39282299999999998</v>
      </c>
      <c r="R11" s="1">
        <v>0.37096950000000001</v>
      </c>
      <c r="S11" s="1">
        <v>0.34348339999999999</v>
      </c>
      <c r="T11" s="1">
        <v>0.31730979999999998</v>
      </c>
      <c r="U11" s="1">
        <v>0.29582740000000002</v>
      </c>
      <c r="V11" s="1">
        <v>0.26703719999999997</v>
      </c>
      <c r="W11" s="1">
        <v>0.245283</v>
      </c>
      <c r="X11" s="1">
        <v>0.2211244</v>
      </c>
      <c r="Y11" s="1">
        <v>0.1918879</v>
      </c>
      <c r="Z11" s="1">
        <v>0.17261840000000001</v>
      </c>
      <c r="AA11" s="1">
        <v>0.1591899</v>
      </c>
      <c r="AB11" s="1">
        <v>0.1357612</v>
      </c>
      <c r="AC11" s="1">
        <v>0.11482150000000001</v>
      </c>
      <c r="AD11" s="1">
        <v>0.1002334</v>
      </c>
      <c r="AE11" s="1">
        <v>9.1544029999999998E-2</v>
      </c>
    </row>
    <row r="12" spans="1:31">
      <c r="A12" s="4" t="s">
        <v>1</v>
      </c>
      <c r="B12" s="1">
        <v>1.150724E-2</v>
      </c>
      <c r="C12" s="1">
        <v>3.5302519999999997E-2</v>
      </c>
      <c r="D12" s="1">
        <v>0.14802360000000001</v>
      </c>
      <c r="E12" s="1">
        <v>0.2550076</v>
      </c>
      <c r="F12" s="1">
        <v>0.3513541</v>
      </c>
      <c r="G12" s="1">
        <v>0.52065110000000003</v>
      </c>
      <c r="H12" s="1">
        <v>0.64505950000000001</v>
      </c>
      <c r="I12" s="1">
        <v>0.65700289999999995</v>
      </c>
      <c r="J12" s="1">
        <v>0.65693210000000002</v>
      </c>
      <c r="K12" s="1">
        <v>0.57822779999999996</v>
      </c>
      <c r="L12" s="1">
        <v>0.5065056</v>
      </c>
      <c r="M12" s="1">
        <v>0.391791</v>
      </c>
      <c r="N12" s="1">
        <v>0.27609919999999999</v>
      </c>
      <c r="O12" s="1">
        <v>0.19410959999999999</v>
      </c>
      <c r="P12" s="1">
        <v>0.14364060000000001</v>
      </c>
      <c r="Q12" s="1">
        <v>0.1184839</v>
      </c>
      <c r="R12" s="1">
        <v>0.1019818</v>
      </c>
      <c r="S12" s="1">
        <v>9.5562030000000006E-2</v>
      </c>
      <c r="T12" s="1">
        <v>8.8620009999999999E-2</v>
      </c>
      <c r="U12" s="1">
        <v>7.8828579999999995E-2</v>
      </c>
      <c r="V12" s="1">
        <v>7.0928290000000005E-2</v>
      </c>
      <c r="W12" s="1">
        <v>6.0534589999999999E-2</v>
      </c>
      <c r="X12" s="1">
        <v>5.7694490000000001E-2</v>
      </c>
      <c r="Y12" s="1">
        <v>5.6991840000000002E-2</v>
      </c>
      <c r="Z12" s="1">
        <v>5.1762240000000001E-2</v>
      </c>
      <c r="AA12" s="1">
        <v>4.1681379999999997E-2</v>
      </c>
      <c r="AB12" s="1">
        <v>3.9641790000000003E-2</v>
      </c>
      <c r="AC12" s="1">
        <v>3.726558E-2</v>
      </c>
      <c r="AD12" s="1">
        <v>2.9971749999999998E-2</v>
      </c>
      <c r="AE12" s="1">
        <v>1.8957350000000001E-2</v>
      </c>
    </row>
    <row r="13" spans="1:31">
      <c r="A13" s="4" t="s">
        <v>2</v>
      </c>
      <c r="B13" s="1">
        <v>9.5551219999999992E-3</v>
      </c>
      <c r="C13" s="1">
        <v>7.1727369999999999E-2</v>
      </c>
      <c r="D13" s="1">
        <v>9.7697640000000002E-2</v>
      </c>
      <c r="E13" s="1">
        <v>7.1682770000000007E-2</v>
      </c>
      <c r="F13" s="1">
        <v>6.8417839999999994E-2</v>
      </c>
      <c r="G13" s="1">
        <v>3.9064090000000003E-2</v>
      </c>
      <c r="H13" s="1">
        <v>2.1980260000000001E-2</v>
      </c>
      <c r="I13" s="1">
        <v>1.8170680000000002E-2</v>
      </c>
      <c r="J13" s="1">
        <v>1.5882770000000001E-2</v>
      </c>
      <c r="K13" s="1">
        <v>4.0707239999999999E-2</v>
      </c>
      <c r="L13" s="1">
        <v>3.3044200000000003E-2</v>
      </c>
      <c r="M13" s="1">
        <v>1.7620230000000001E-2</v>
      </c>
      <c r="N13" s="1">
        <v>1.396124E-2</v>
      </c>
      <c r="O13" s="1">
        <v>9.9570279999999997E-3</v>
      </c>
      <c r="P13" s="1">
        <v>5.800464E-3</v>
      </c>
      <c r="Q13" s="1">
        <v>2.9727149999999999E-3</v>
      </c>
      <c r="R13" s="1">
        <v>3.106588E-3</v>
      </c>
      <c r="S13" s="1">
        <v>3.0234319999999999E-3</v>
      </c>
      <c r="T13" s="1">
        <v>3.3791149999999998E-3</v>
      </c>
      <c r="U13" s="1">
        <v>1.211054E-3</v>
      </c>
      <c r="V13" s="1">
        <v>1.0005560000000001E-3</v>
      </c>
      <c r="W13" s="1">
        <v>7.8616350000000005E-4</v>
      </c>
      <c r="X13" s="1">
        <v>5.6785920000000005E-4</v>
      </c>
      <c r="Y13" s="1">
        <v>0</v>
      </c>
      <c r="Z13" s="1">
        <v>2.326393E-4</v>
      </c>
      <c r="AA13" s="1">
        <v>1.17744E-4</v>
      </c>
      <c r="AB13" s="1">
        <v>1.19403E-4</v>
      </c>
      <c r="AC13" s="1">
        <v>1.209921E-4</v>
      </c>
      <c r="AD13" s="1">
        <v>0</v>
      </c>
      <c r="AE13" s="1">
        <v>1.247194E-4</v>
      </c>
    </row>
    <row r="14" spans="1:31">
      <c r="A14" s="4" t="s">
        <v>3</v>
      </c>
      <c r="B14" s="1">
        <v>2.6713240000000001E-3</v>
      </c>
      <c r="C14" s="1">
        <v>5.3055810000000002E-3</v>
      </c>
      <c r="D14" s="1">
        <v>1.0594950000000001E-2</v>
      </c>
      <c r="E14" s="1">
        <v>5.9989830000000001E-2</v>
      </c>
      <c r="F14" s="1">
        <v>0.19283239999999999</v>
      </c>
      <c r="G14" s="1">
        <v>0.18270600000000001</v>
      </c>
      <c r="H14" s="1">
        <v>0.1226213</v>
      </c>
      <c r="I14" s="1">
        <v>8.135974E-2</v>
      </c>
      <c r="J14" s="1">
        <v>5.1029819999999997E-2</v>
      </c>
      <c r="K14" s="1">
        <v>3.125E-2</v>
      </c>
      <c r="L14" s="1">
        <v>1.7761260000000001E-2</v>
      </c>
      <c r="M14" s="1">
        <v>1.212687E-2</v>
      </c>
      <c r="N14" s="1">
        <v>3.3340280000000002E-3</v>
      </c>
      <c r="O14" s="1">
        <v>1.3625410000000001E-3</v>
      </c>
      <c r="P14" s="1">
        <v>6.3277790000000004E-4</v>
      </c>
      <c r="Q14" s="1">
        <v>8.4934710000000001E-4</v>
      </c>
      <c r="R14" s="1">
        <v>3.213712E-4</v>
      </c>
      <c r="S14" s="1">
        <v>4.319188E-4</v>
      </c>
      <c r="T14" s="1">
        <v>0</v>
      </c>
      <c r="U14" s="1">
        <v>5.5047889999999995E-4</v>
      </c>
      <c r="V14" s="1">
        <v>2.2234570000000001E-4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1.2283500000000001E-4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6.1645950000000004E-4</v>
      </c>
      <c r="C16" s="1">
        <v>2.2446689999999999E-3</v>
      </c>
      <c r="D16" s="1">
        <v>1.9356149999999999E-3</v>
      </c>
      <c r="E16" s="1">
        <v>3.6603970000000001E-3</v>
      </c>
      <c r="F16" s="1">
        <v>9.7739769999999997E-3</v>
      </c>
      <c r="G16" s="1">
        <v>1.7090540000000001E-2</v>
      </c>
      <c r="H16" s="1">
        <v>3.3479189999999999E-2</v>
      </c>
      <c r="I16" s="1">
        <v>6.3291139999999996E-2</v>
      </c>
      <c r="J16" s="1">
        <v>0.1132288</v>
      </c>
      <c r="K16" s="1">
        <v>0.1951069</v>
      </c>
      <c r="L16" s="1">
        <v>0.26001649999999998</v>
      </c>
      <c r="M16" s="1">
        <v>0.3262852</v>
      </c>
      <c r="N16" s="1">
        <v>0.37924570000000002</v>
      </c>
      <c r="O16" s="1">
        <v>0.4122209</v>
      </c>
      <c r="P16" s="1">
        <v>0.44769039999999999</v>
      </c>
      <c r="Q16" s="1">
        <v>0.484871</v>
      </c>
      <c r="R16" s="1">
        <v>0.5236208</v>
      </c>
      <c r="S16" s="1">
        <v>0.55749919999999997</v>
      </c>
      <c r="T16" s="1">
        <v>0.59069110000000002</v>
      </c>
      <c r="U16" s="1">
        <v>0.62358250000000004</v>
      </c>
      <c r="V16" s="1">
        <v>0.66081160000000005</v>
      </c>
      <c r="W16" s="1">
        <v>0.69339620000000002</v>
      </c>
      <c r="X16" s="1">
        <v>0.72061330000000001</v>
      </c>
      <c r="Y16" s="1">
        <v>0.75112029999999996</v>
      </c>
      <c r="Z16" s="1">
        <v>0.77538680000000004</v>
      </c>
      <c r="AA16" s="1">
        <v>0.79901100000000003</v>
      </c>
      <c r="AB16" s="1">
        <v>0.82447760000000003</v>
      </c>
      <c r="AC16" s="1">
        <v>0.84779190000000004</v>
      </c>
      <c r="AD16" s="1">
        <v>0.869672</v>
      </c>
      <c r="AE16" s="1">
        <v>0.88937390000000005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2.6815983499999998E-2</v>
      </c>
      <c r="C18" s="1">
        <f t="shared" ref="C18:AE18" si="0">SUM(C11:C17)</f>
        <v>0.116620748</v>
      </c>
      <c r="D18" s="1">
        <f t="shared" si="0"/>
        <v>0.26069679300000004</v>
      </c>
      <c r="E18" s="1">
        <f t="shared" si="0"/>
        <v>0.39410267100000002</v>
      </c>
      <c r="F18" s="1">
        <f t="shared" si="0"/>
        <v>0.63021786099999999</v>
      </c>
      <c r="G18" s="1">
        <f t="shared" si="0"/>
        <v>0.77639881000000011</v>
      </c>
      <c r="H18" s="1">
        <f t="shared" si="0"/>
        <v>0.86119866</v>
      </c>
      <c r="I18" s="1">
        <f t="shared" si="0"/>
        <v>0.86902822000000002</v>
      </c>
      <c r="J18" s="1">
        <f t="shared" si="0"/>
        <v>0.90716264000000013</v>
      </c>
      <c r="K18" s="1">
        <f t="shared" si="0"/>
        <v>0.94942433999999998</v>
      </c>
      <c r="L18" s="1">
        <f t="shared" si="0"/>
        <v>0.98430405999999993</v>
      </c>
      <c r="M18" s="1">
        <f t="shared" si="0"/>
        <v>0.99678679999999997</v>
      </c>
      <c r="N18" s="1">
        <f t="shared" si="0"/>
        <v>0.99968746800000008</v>
      </c>
      <c r="O18" s="1">
        <f t="shared" si="0"/>
        <v>0.99989506899999991</v>
      </c>
      <c r="P18" s="1">
        <f t="shared" si="0"/>
        <v>1.0000000419000001</v>
      </c>
      <c r="Q18" s="1">
        <f t="shared" si="0"/>
        <v>0.99999996209999997</v>
      </c>
      <c r="R18" s="1">
        <f t="shared" si="0"/>
        <v>1.0000000592</v>
      </c>
      <c r="S18" s="1">
        <f t="shared" si="0"/>
        <v>0.99999998079999997</v>
      </c>
      <c r="T18" s="1">
        <f t="shared" si="0"/>
        <v>1.0000000249999998</v>
      </c>
      <c r="U18" s="1">
        <f t="shared" si="0"/>
        <v>1.0000000129</v>
      </c>
      <c r="V18" s="1">
        <f t="shared" si="0"/>
        <v>0.99999999169999998</v>
      </c>
      <c r="W18" s="1">
        <f t="shared" si="0"/>
        <v>0.99999995349999993</v>
      </c>
      <c r="X18" s="1">
        <f t="shared" si="0"/>
        <v>1.0000000492000001</v>
      </c>
      <c r="Y18" s="1">
        <f t="shared" si="0"/>
        <v>1.00000004</v>
      </c>
      <c r="Z18" s="1">
        <f t="shared" si="0"/>
        <v>1.0000000793000001</v>
      </c>
      <c r="AA18" s="1">
        <f t="shared" si="0"/>
        <v>1.000000024</v>
      </c>
      <c r="AB18" s="1">
        <f t="shared" si="0"/>
        <v>0.99999999300000009</v>
      </c>
      <c r="AC18" s="1">
        <f t="shared" si="0"/>
        <v>0.99999997210000002</v>
      </c>
      <c r="AD18" s="1">
        <f t="shared" si="0"/>
        <v>0.99999998499999998</v>
      </c>
      <c r="AE18" s="1">
        <f t="shared" si="0"/>
        <v>0.99999999940000006</v>
      </c>
    </row>
    <row r="19" spans="1:31">
      <c r="A19" s="3" t="s">
        <v>17</v>
      </c>
      <c r="B19" s="1">
        <f>SUM(B12:B13)</f>
        <v>2.1062362000000001E-2</v>
      </c>
      <c r="C19" s="1">
        <f t="shared" ref="C19:AE19" si="1">SUM(C12:C13)</f>
        <v>0.10702988999999999</v>
      </c>
      <c r="D19" s="1">
        <f t="shared" si="1"/>
        <v>0.24572124000000001</v>
      </c>
      <c r="E19" s="1">
        <f t="shared" si="1"/>
        <v>0.32669037000000001</v>
      </c>
      <c r="F19" s="1">
        <f t="shared" si="1"/>
        <v>0.41977194000000001</v>
      </c>
      <c r="G19" s="1">
        <f t="shared" si="1"/>
        <v>0.55971519000000003</v>
      </c>
      <c r="H19" s="1">
        <f t="shared" si="1"/>
        <v>0.66703975999999998</v>
      </c>
      <c r="I19" s="1">
        <f t="shared" si="1"/>
        <v>0.67517357999999994</v>
      </c>
      <c r="J19" s="1">
        <f t="shared" si="1"/>
        <v>0.67281487000000006</v>
      </c>
      <c r="K19" s="1">
        <f t="shared" si="1"/>
        <v>0.61893503999999999</v>
      </c>
      <c r="L19" s="1">
        <f t="shared" si="1"/>
        <v>0.53954979999999997</v>
      </c>
      <c r="M19" s="1">
        <f t="shared" si="1"/>
        <v>0.40941123000000001</v>
      </c>
      <c r="N19" s="1">
        <f t="shared" si="1"/>
        <v>0.29006043999999997</v>
      </c>
      <c r="O19" s="1">
        <f t="shared" si="1"/>
        <v>0.204066628</v>
      </c>
      <c r="P19" s="1">
        <f t="shared" si="1"/>
        <v>0.14944106400000001</v>
      </c>
      <c r="Q19" s="1">
        <f t="shared" si="1"/>
        <v>0.121456615</v>
      </c>
      <c r="R19" s="1">
        <f t="shared" si="1"/>
        <v>0.10508838799999999</v>
      </c>
      <c r="S19" s="1">
        <f t="shared" si="1"/>
        <v>9.8585462000000013E-2</v>
      </c>
      <c r="T19" s="1">
        <f t="shared" si="1"/>
        <v>9.1999125000000001E-2</v>
      </c>
      <c r="U19" s="1">
        <f t="shared" si="1"/>
        <v>8.0039633999999998E-2</v>
      </c>
      <c r="V19" s="1">
        <f t="shared" si="1"/>
        <v>7.1928846000000005E-2</v>
      </c>
      <c r="W19" s="1">
        <f t="shared" si="1"/>
        <v>6.1320753499999998E-2</v>
      </c>
      <c r="X19" s="1">
        <f t="shared" si="1"/>
        <v>5.8262349200000001E-2</v>
      </c>
      <c r="Y19" s="1">
        <f t="shared" si="1"/>
        <v>5.6991840000000002E-2</v>
      </c>
      <c r="Z19" s="1">
        <f t="shared" si="1"/>
        <v>5.1994879299999998E-2</v>
      </c>
      <c r="AA19" s="1">
        <f t="shared" si="1"/>
        <v>4.1799124E-2</v>
      </c>
      <c r="AB19" s="1">
        <f t="shared" si="1"/>
        <v>3.9761193E-2</v>
      </c>
      <c r="AC19" s="1">
        <f t="shared" si="1"/>
        <v>3.7386572100000001E-2</v>
      </c>
      <c r="AD19" s="1">
        <f t="shared" si="1"/>
        <v>2.9971749999999998E-2</v>
      </c>
      <c r="AE19" s="1">
        <f t="shared" si="1"/>
        <v>1.9082069400000002E-2</v>
      </c>
    </row>
    <row r="20" spans="1:31">
      <c r="A20" s="3" t="s">
        <v>18</v>
      </c>
    </row>
    <row r="21" spans="1:31">
      <c r="A21" s="3" t="s">
        <v>19</v>
      </c>
    </row>
    <row r="22" spans="1:31">
      <c r="A22" s="3" t="s">
        <v>20</v>
      </c>
    </row>
    <row r="23" spans="1:31">
      <c r="A23" s="3" t="s">
        <v>21</v>
      </c>
    </row>
    <row r="24" spans="1:31">
      <c r="A24" s="7" t="s">
        <v>132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2">C26*1000/60</f>
        <v>750</v>
      </c>
      <c r="D27" s="7">
        <f t="shared" si="2"/>
        <v>750</v>
      </c>
      <c r="E27" s="7">
        <f t="shared" si="2"/>
        <v>750</v>
      </c>
      <c r="F27" s="7">
        <f t="shared" si="2"/>
        <v>750</v>
      </c>
      <c r="G27" s="7">
        <f t="shared" si="2"/>
        <v>750</v>
      </c>
      <c r="H27" s="7">
        <f t="shared" si="2"/>
        <v>750</v>
      </c>
      <c r="I27" s="7">
        <f t="shared" si="2"/>
        <v>750</v>
      </c>
      <c r="J27" s="7">
        <f t="shared" si="2"/>
        <v>750</v>
      </c>
      <c r="K27" s="7">
        <f t="shared" si="2"/>
        <v>750</v>
      </c>
      <c r="L27" s="7">
        <f t="shared" si="2"/>
        <v>750</v>
      </c>
      <c r="M27" s="7">
        <f t="shared" si="2"/>
        <v>750</v>
      </c>
      <c r="N27" s="7">
        <f t="shared" si="2"/>
        <v>750</v>
      </c>
      <c r="O27" s="7">
        <f t="shared" si="2"/>
        <v>750</v>
      </c>
      <c r="P27" s="7">
        <f t="shared" si="2"/>
        <v>750</v>
      </c>
      <c r="Q27" s="7">
        <f t="shared" si="2"/>
        <v>750</v>
      </c>
      <c r="R27" s="7">
        <f t="shared" si="2"/>
        <v>750</v>
      </c>
      <c r="S27" s="7">
        <f t="shared" si="2"/>
        <v>750</v>
      </c>
      <c r="T27" s="7">
        <f t="shared" si="2"/>
        <v>750</v>
      </c>
      <c r="U27" s="7">
        <f t="shared" si="2"/>
        <v>750</v>
      </c>
      <c r="V27" s="7">
        <f t="shared" si="2"/>
        <v>750</v>
      </c>
      <c r="W27" s="7">
        <f t="shared" si="2"/>
        <v>750</v>
      </c>
      <c r="X27" s="7">
        <f t="shared" si="2"/>
        <v>750</v>
      </c>
      <c r="Y27" s="7">
        <f t="shared" si="2"/>
        <v>750</v>
      </c>
      <c r="Z27" s="7">
        <f t="shared" si="2"/>
        <v>750</v>
      </c>
      <c r="AA27" s="7">
        <f t="shared" si="2"/>
        <v>750</v>
      </c>
      <c r="AB27" s="7">
        <f t="shared" si="2"/>
        <v>750</v>
      </c>
      <c r="AC27" s="7">
        <f t="shared" si="2"/>
        <v>750</v>
      </c>
      <c r="AD27" s="7">
        <f t="shared" si="2"/>
        <v>750</v>
      </c>
      <c r="AE27" s="7">
        <f t="shared" si="2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3">$C40*C25^2*C27</f>
        <v>3000000</v>
      </c>
      <c r="D28" s="7">
        <f t="shared" si="3"/>
        <v>6750000</v>
      </c>
      <c r="E28" s="7">
        <f t="shared" si="3"/>
        <v>12000000</v>
      </c>
      <c r="F28" s="7">
        <f t="shared" si="3"/>
        <v>18750000</v>
      </c>
      <c r="G28" s="7">
        <f t="shared" si="3"/>
        <v>27000000</v>
      </c>
      <c r="H28" s="7">
        <f t="shared" si="3"/>
        <v>36750000</v>
      </c>
      <c r="I28" s="7">
        <f t="shared" si="3"/>
        <v>48000000</v>
      </c>
      <c r="J28" s="7">
        <f t="shared" si="3"/>
        <v>60750000</v>
      </c>
      <c r="K28" s="7">
        <f t="shared" si="3"/>
        <v>75000000</v>
      </c>
      <c r="L28" s="7">
        <f>$C40*L25^2*L27</f>
        <v>90750000</v>
      </c>
      <c r="M28" s="7">
        <f t="shared" ref="M28:AE28" si="4">$C40*M25^2*M27</f>
        <v>108000000</v>
      </c>
      <c r="N28" s="7">
        <f t="shared" si="4"/>
        <v>126750000</v>
      </c>
      <c r="O28" s="7">
        <f t="shared" si="4"/>
        <v>147000000</v>
      </c>
      <c r="P28" s="7">
        <f t="shared" si="4"/>
        <v>168750000</v>
      </c>
      <c r="Q28" s="7">
        <f t="shared" si="4"/>
        <v>192000000</v>
      </c>
      <c r="R28" s="7">
        <f t="shared" si="4"/>
        <v>216750000</v>
      </c>
      <c r="S28" s="7">
        <f t="shared" si="4"/>
        <v>243000000</v>
      </c>
      <c r="T28" s="7">
        <f t="shared" si="4"/>
        <v>270750000</v>
      </c>
      <c r="U28" s="7">
        <f t="shared" si="4"/>
        <v>300000000</v>
      </c>
      <c r="V28" s="7">
        <f t="shared" si="4"/>
        <v>330750000</v>
      </c>
      <c r="W28" s="7">
        <f t="shared" si="4"/>
        <v>363000000</v>
      </c>
      <c r="X28" s="7">
        <f t="shared" si="4"/>
        <v>396750000</v>
      </c>
      <c r="Y28" s="7">
        <f t="shared" si="4"/>
        <v>432000000</v>
      </c>
      <c r="Z28" s="7">
        <f t="shared" si="4"/>
        <v>468750000</v>
      </c>
      <c r="AA28" s="7">
        <f t="shared" si="4"/>
        <v>507000000</v>
      </c>
      <c r="AB28" s="7">
        <f t="shared" si="4"/>
        <v>546750000</v>
      </c>
      <c r="AC28" s="7">
        <f t="shared" si="4"/>
        <v>588000000</v>
      </c>
      <c r="AD28" s="7">
        <f t="shared" si="4"/>
        <v>630750000</v>
      </c>
      <c r="AE28" s="7">
        <f t="shared" si="4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5">$C41*C25^2*C26</f>
        <v>180</v>
      </c>
      <c r="D29" s="7">
        <f t="shared" si="5"/>
        <v>405</v>
      </c>
      <c r="E29" s="7">
        <f t="shared" si="5"/>
        <v>720</v>
      </c>
      <c r="F29" s="7">
        <f t="shared" si="5"/>
        <v>1125</v>
      </c>
      <c r="G29" s="7">
        <f t="shared" si="5"/>
        <v>1620</v>
      </c>
      <c r="H29" s="7">
        <f t="shared" si="5"/>
        <v>2205</v>
      </c>
      <c r="I29" s="7">
        <f t="shared" si="5"/>
        <v>2880</v>
      </c>
      <c r="J29" s="7">
        <f t="shared" si="5"/>
        <v>3645</v>
      </c>
      <c r="K29" s="7">
        <f t="shared" si="5"/>
        <v>4500</v>
      </c>
      <c r="L29" s="7">
        <f t="shared" si="5"/>
        <v>5445</v>
      </c>
      <c r="M29" s="7">
        <f t="shared" si="5"/>
        <v>6480</v>
      </c>
      <c r="N29" s="7">
        <f t="shared" si="5"/>
        <v>7605</v>
      </c>
      <c r="O29" s="7">
        <f t="shared" si="5"/>
        <v>8820</v>
      </c>
      <c r="P29" s="7">
        <f t="shared" si="5"/>
        <v>10125</v>
      </c>
      <c r="Q29" s="7">
        <f t="shared" si="5"/>
        <v>11520</v>
      </c>
      <c r="R29" s="7">
        <f t="shared" si="5"/>
        <v>13005</v>
      </c>
      <c r="S29" s="7">
        <f t="shared" si="5"/>
        <v>14580</v>
      </c>
      <c r="T29" s="7">
        <f t="shared" si="5"/>
        <v>16245</v>
      </c>
      <c r="U29" s="7">
        <f t="shared" si="5"/>
        <v>18000</v>
      </c>
      <c r="V29" s="7">
        <f t="shared" si="5"/>
        <v>19845</v>
      </c>
      <c r="W29" s="7">
        <f t="shared" si="5"/>
        <v>21780</v>
      </c>
      <c r="X29" s="7">
        <f t="shared" si="5"/>
        <v>23805</v>
      </c>
      <c r="Y29" s="7">
        <f t="shared" si="5"/>
        <v>25920</v>
      </c>
      <c r="Z29" s="7">
        <f t="shared" si="5"/>
        <v>28125</v>
      </c>
      <c r="AA29" s="7">
        <f t="shared" si="5"/>
        <v>30420</v>
      </c>
      <c r="AB29" s="7">
        <f t="shared" si="5"/>
        <v>32805</v>
      </c>
      <c r="AC29" s="7">
        <f t="shared" si="5"/>
        <v>35280</v>
      </c>
      <c r="AD29" s="7">
        <f t="shared" si="5"/>
        <v>37845</v>
      </c>
      <c r="AE29" s="7">
        <f t="shared" si="5"/>
        <v>40500</v>
      </c>
    </row>
    <row r="30" spans="1:31">
      <c r="A30" s="7" t="s">
        <v>10</v>
      </c>
      <c r="B30" s="3">
        <f t="shared" ref="B30:AE30" si="6">$C40*B25^2*ABS($C57)</f>
        <v>920216.81420000002</v>
      </c>
      <c r="C30" s="3">
        <f t="shared" si="6"/>
        <v>3680867.2568000001</v>
      </c>
      <c r="D30" s="3">
        <f t="shared" si="6"/>
        <v>8281951.3278000001</v>
      </c>
      <c r="E30" s="3">
        <f t="shared" si="6"/>
        <v>14723469.0272</v>
      </c>
      <c r="F30" s="3">
        <f t="shared" si="6"/>
        <v>23005420.355</v>
      </c>
      <c r="G30" s="3">
        <f t="shared" si="6"/>
        <v>33127805.3112</v>
      </c>
      <c r="H30" s="3">
        <f t="shared" si="6"/>
        <v>45090623.895800002</v>
      </c>
      <c r="I30" s="3">
        <f t="shared" si="6"/>
        <v>58893876.108800001</v>
      </c>
      <c r="J30" s="3">
        <f t="shared" si="6"/>
        <v>74537561.950200006</v>
      </c>
      <c r="K30" s="3">
        <f t="shared" si="6"/>
        <v>92021681.420000002</v>
      </c>
      <c r="L30" s="3">
        <f t="shared" si="6"/>
        <v>111346234.51820001</v>
      </c>
      <c r="M30" s="3">
        <f t="shared" si="6"/>
        <v>132511221.2448</v>
      </c>
      <c r="N30" s="3">
        <f t="shared" si="6"/>
        <v>155516641.59980002</v>
      </c>
      <c r="O30" s="3">
        <f t="shared" si="6"/>
        <v>180362495.58320001</v>
      </c>
      <c r="P30" s="3">
        <f t="shared" si="6"/>
        <v>207048783.19500002</v>
      </c>
      <c r="Q30" s="3">
        <f t="shared" si="6"/>
        <v>235575504.43520001</v>
      </c>
      <c r="R30" s="3">
        <f t="shared" si="6"/>
        <v>265942659.30380002</v>
      </c>
      <c r="S30" s="3">
        <f t="shared" si="6"/>
        <v>298150247.80080003</v>
      </c>
      <c r="T30" s="3">
        <f t="shared" si="6"/>
        <v>332198269.92620003</v>
      </c>
      <c r="U30" s="3">
        <f t="shared" si="6"/>
        <v>368086725.68000001</v>
      </c>
      <c r="V30" s="3">
        <f t="shared" si="6"/>
        <v>405815615.06220001</v>
      </c>
      <c r="W30" s="3">
        <f t="shared" si="6"/>
        <v>445384938.07280004</v>
      </c>
      <c r="X30" s="3">
        <f t="shared" si="6"/>
        <v>486794694.71180004</v>
      </c>
      <c r="Y30" s="3">
        <f t="shared" si="6"/>
        <v>530044884.97920001</v>
      </c>
      <c r="Z30" s="3">
        <f t="shared" si="6"/>
        <v>575135508.875</v>
      </c>
      <c r="AA30" s="3">
        <f t="shared" si="6"/>
        <v>622066566.39920008</v>
      </c>
      <c r="AB30" s="3">
        <f t="shared" si="6"/>
        <v>670838057.55180001</v>
      </c>
      <c r="AC30" s="3">
        <f t="shared" si="6"/>
        <v>721449982.33280003</v>
      </c>
      <c r="AD30" s="3">
        <f t="shared" si="6"/>
        <v>773902340.74220002</v>
      </c>
      <c r="AE30" s="3">
        <f t="shared" si="6"/>
        <v>828195132.78000009</v>
      </c>
    </row>
    <row r="31" spans="1:31">
      <c r="A31" s="7" t="s">
        <v>10</v>
      </c>
      <c r="B31" s="3">
        <f>$C40*B25^2*ABS($C59)</f>
        <v>907941.09420000005</v>
      </c>
      <c r="C31" s="3">
        <f t="shared" ref="C31:AE31" si="7">$C40*C25^2*ABS($C59)</f>
        <v>3631764.3768000002</v>
      </c>
      <c r="D31" s="3">
        <f t="shared" si="7"/>
        <v>8171469.8478000006</v>
      </c>
      <c r="E31" s="3">
        <f t="shared" si="7"/>
        <v>14527057.507200001</v>
      </c>
      <c r="F31" s="3">
        <f t="shared" si="7"/>
        <v>22698527.355</v>
      </c>
      <c r="G31" s="3">
        <f t="shared" si="7"/>
        <v>32685879.391200002</v>
      </c>
      <c r="H31" s="3">
        <f t="shared" si="7"/>
        <v>44489113.615800001</v>
      </c>
      <c r="I31" s="3">
        <f t="shared" si="7"/>
        <v>58108230.028800003</v>
      </c>
      <c r="J31" s="3">
        <f t="shared" si="7"/>
        <v>73543228.630199999</v>
      </c>
      <c r="K31" s="3">
        <f t="shared" si="7"/>
        <v>90794109.420000002</v>
      </c>
      <c r="L31" s="3">
        <f t="shared" si="7"/>
        <v>109860872.39820001</v>
      </c>
      <c r="M31" s="3">
        <f t="shared" si="7"/>
        <v>130743517.56480001</v>
      </c>
      <c r="N31" s="3">
        <f t="shared" si="7"/>
        <v>153442044.91980001</v>
      </c>
      <c r="O31" s="3">
        <f t="shared" si="7"/>
        <v>177956454.4632</v>
      </c>
      <c r="P31" s="3">
        <f t="shared" si="7"/>
        <v>204286746.19500002</v>
      </c>
      <c r="Q31" s="3">
        <f t="shared" si="7"/>
        <v>232432920.11520001</v>
      </c>
      <c r="R31" s="3">
        <f t="shared" si="7"/>
        <v>262394976.22380003</v>
      </c>
      <c r="S31" s="3">
        <f t="shared" si="7"/>
        <v>294172914.52079999</v>
      </c>
      <c r="T31" s="3">
        <f t="shared" si="7"/>
        <v>327766735.00620002</v>
      </c>
      <c r="U31" s="3">
        <f t="shared" si="7"/>
        <v>363176437.68000001</v>
      </c>
      <c r="V31" s="3">
        <f t="shared" si="7"/>
        <v>400402022.54220003</v>
      </c>
      <c r="W31" s="3">
        <f t="shared" si="7"/>
        <v>439443489.59280002</v>
      </c>
      <c r="X31" s="3">
        <f t="shared" si="7"/>
        <v>480300838.83180004</v>
      </c>
      <c r="Y31" s="3">
        <f t="shared" si="7"/>
        <v>522974070.25920004</v>
      </c>
      <c r="Z31" s="3">
        <f t="shared" si="7"/>
        <v>567463183.875</v>
      </c>
      <c r="AA31" s="3">
        <f t="shared" si="7"/>
        <v>613768179.67920005</v>
      </c>
      <c r="AB31" s="3">
        <f t="shared" si="7"/>
        <v>661889057.67180002</v>
      </c>
      <c r="AC31" s="3">
        <f t="shared" si="7"/>
        <v>711825817.85280001</v>
      </c>
      <c r="AD31" s="3">
        <f t="shared" si="7"/>
        <v>763578460.22220004</v>
      </c>
      <c r="AE31" s="3">
        <f t="shared" si="7"/>
        <v>817146984.78000009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4.9697512095246167E-4</v>
      </c>
      <c r="C33" s="4">
        <f t="shared" ref="C33:AE33" si="9">($C$40*$B$39*C32^2)*C46/(18*$C$42*$C$54)</f>
        <v>1.8443234682703137E-3</v>
      </c>
      <c r="D33" s="4">
        <f t="shared" si="9"/>
        <v>4.042045041953558E-3</v>
      </c>
      <c r="E33" s="4">
        <f t="shared" si="9"/>
        <v>7.0901398420021907E-3</v>
      </c>
      <c r="F33" s="4">
        <f t="shared" si="9"/>
        <v>1.0988607868416218E-2</v>
      </c>
      <c r="G33" s="4">
        <f t="shared" si="9"/>
        <v>1.5737449121195634E-2</v>
      </c>
      <c r="H33" s="4">
        <f t="shared" si="9"/>
        <v>2.1336663600340432E-2</v>
      </c>
      <c r="I33" s="4">
        <f t="shared" si="9"/>
        <v>2.7786251305850627E-2</v>
      </c>
      <c r="J33" s="4">
        <f t="shared" si="9"/>
        <v>3.5086212237726219E-2</v>
      </c>
      <c r="K33" s="4">
        <f t="shared" si="9"/>
        <v>4.3236546395967204E-2</v>
      </c>
      <c r="L33" s="4">
        <f t="shared" si="9"/>
        <v>5.2237253780573575E-2</v>
      </c>
      <c r="M33" s="4">
        <f t="shared" si="9"/>
        <v>6.208833439154534E-2</v>
      </c>
      <c r="N33" s="4">
        <f t="shared" si="9"/>
        <v>7.2789788228882463E-2</v>
      </c>
      <c r="O33" s="4">
        <f t="shared" si="9"/>
        <v>8.4341615292585007E-2</v>
      </c>
      <c r="P33" s="4">
        <f t="shared" si="9"/>
        <v>9.6743815582652937E-2</v>
      </c>
      <c r="Q33" s="4">
        <f t="shared" si="9"/>
        <v>0.10999638909908625</v>
      </c>
      <c r="R33" s="4">
        <f t="shared" si="9"/>
        <v>0.12409933584188497</v>
      </c>
      <c r="S33" s="4">
        <f t="shared" si="9"/>
        <v>0.13905265581104909</v>
      </c>
      <c r="T33" s="4">
        <f t="shared" si="9"/>
        <v>0.15485634900657858</v>
      </c>
      <c r="U33" s="4">
        <f t="shared" si="9"/>
        <v>0.17151041542847353</v>
      </c>
      <c r="V33" s="4">
        <f t="shared" si="9"/>
        <v>0.18901485507673374</v>
      </c>
      <c r="W33" s="4">
        <f t="shared" si="9"/>
        <v>0.20736966795135942</v>
      </c>
      <c r="X33" s="4">
        <f t="shared" si="9"/>
        <v>0.22657485405235048</v>
      </c>
      <c r="Y33" s="4">
        <f t="shared" si="9"/>
        <v>0.24663041337970693</v>
      </c>
      <c r="Z33" s="4">
        <f t="shared" si="9"/>
        <v>0.26753634593342873</v>
      </c>
      <c r="AA33" s="4">
        <f t="shared" si="9"/>
        <v>0.28929265171351598</v>
      </c>
      <c r="AB33" s="4">
        <f t="shared" si="9"/>
        <v>0.31189933071996861</v>
      </c>
      <c r="AC33" s="4">
        <f t="shared" si="9"/>
        <v>0.33535638295278658</v>
      </c>
      <c r="AD33" s="4">
        <f t="shared" si="9"/>
        <v>0.35966380841196999</v>
      </c>
      <c r="AE33" s="4">
        <f t="shared" si="9"/>
        <v>0.38482160709751878</v>
      </c>
    </row>
    <row r="34" spans="1:31" ht="18">
      <c r="A34" s="3" t="s">
        <v>33</v>
      </c>
      <c r="B34" s="4">
        <f>(2*$C40*(B32)^2*B36*B46)/(9*$C42*$C44*($B35)^3)</f>
        <v>4.9672201419363683E-4</v>
      </c>
      <c r="C34" s="4">
        <f t="shared" ref="C34:AE34" si="10">(2*$C40*(C32)^2*C36*C46)/(9*$C42*$C44*($B35)^3)</f>
        <v>1.8433841642375812E-3</v>
      </c>
      <c r="D34" s="4">
        <f t="shared" si="10"/>
        <v>4.0399864501318343E-3</v>
      </c>
      <c r="E34" s="4">
        <f t="shared" si="10"/>
        <v>7.0865288718763948E-3</v>
      </c>
      <c r="F34" s="4">
        <f t="shared" si="10"/>
        <v>1.0983011429471263E-2</v>
      </c>
      <c r="G34" s="4">
        <f t="shared" si="10"/>
        <v>1.5729434122916438E-2</v>
      </c>
      <c r="H34" s="4">
        <f t="shared" si="10"/>
        <v>2.1325796952211921E-2</v>
      </c>
      <c r="I34" s="4">
        <f t="shared" si="10"/>
        <v>2.7772099917357709E-2</v>
      </c>
      <c r="J34" s="4">
        <f t="shared" si="10"/>
        <v>3.5068343018353813E-2</v>
      </c>
      <c r="K34" s="4">
        <f t="shared" si="10"/>
        <v>4.3214526255200218E-2</v>
      </c>
      <c r="L34" s="4">
        <f t="shared" si="10"/>
        <v>5.2210649627896927E-2</v>
      </c>
      <c r="M34" s="4">
        <f t="shared" si="10"/>
        <v>6.205671313644396E-2</v>
      </c>
      <c r="N34" s="4">
        <f t="shared" si="10"/>
        <v>7.2752716780841276E-2</v>
      </c>
      <c r="O34" s="4">
        <f t="shared" si="10"/>
        <v>8.4298660561088909E-2</v>
      </c>
      <c r="P34" s="4">
        <f t="shared" si="10"/>
        <v>9.6694544477186853E-2</v>
      </c>
      <c r="Q34" s="4">
        <f t="shared" si="10"/>
        <v>0.10994036852913512</v>
      </c>
      <c r="R34" s="4">
        <f t="shared" si="10"/>
        <v>0.12403613271693367</v>
      </c>
      <c r="S34" s="4">
        <f t="shared" si="10"/>
        <v>0.13898183704058253</v>
      </c>
      <c r="T34" s="4">
        <f t="shared" si="10"/>
        <v>0.15477748150008175</v>
      </c>
      <c r="U34" s="4">
        <f t="shared" si="10"/>
        <v>0.17142306609543126</v>
      </c>
      <c r="V34" s="4">
        <f t="shared" si="10"/>
        <v>0.18891859082663101</v>
      </c>
      <c r="W34" s="4">
        <f t="shared" si="10"/>
        <v>0.20726405569368109</v>
      </c>
      <c r="X34" s="4">
        <f t="shared" si="10"/>
        <v>0.22645946069658152</v>
      </c>
      <c r="Y34" s="4">
        <f t="shared" si="10"/>
        <v>0.24650480583533224</v>
      </c>
      <c r="Z34" s="4">
        <f t="shared" si="10"/>
        <v>0.26740009110993324</v>
      </c>
      <c r="AA34" s="4">
        <f t="shared" si="10"/>
        <v>0.28914531652038461</v>
      </c>
      <c r="AB34" s="4">
        <f t="shared" si="10"/>
        <v>0.3117404820666862</v>
      </c>
      <c r="AC34" s="4">
        <f t="shared" si="10"/>
        <v>0.33518558774883817</v>
      </c>
      <c r="AD34" s="4">
        <f t="shared" si="10"/>
        <v>0.3594806335668404</v>
      </c>
      <c r="AE34" s="4">
        <f t="shared" si="10"/>
        <v>0.38462561952069291</v>
      </c>
    </row>
    <row r="35" spans="1:31">
      <c r="A35" s="7" t="s">
        <v>102</v>
      </c>
      <c r="B35" s="6">
        <f>C54</f>
        <v>1.8982739301608105E-2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1">C27/1000000</f>
        <v>7.5000000000000002E-4</v>
      </c>
      <c r="D36" s="4">
        <f t="shared" si="11"/>
        <v>7.5000000000000002E-4</v>
      </c>
      <c r="E36" s="4">
        <f t="shared" si="11"/>
        <v>7.5000000000000002E-4</v>
      </c>
      <c r="F36" s="4">
        <f t="shared" si="11"/>
        <v>7.5000000000000002E-4</v>
      </c>
      <c r="G36" s="4">
        <f t="shared" si="11"/>
        <v>7.5000000000000002E-4</v>
      </c>
      <c r="H36" s="4">
        <f t="shared" si="11"/>
        <v>7.5000000000000002E-4</v>
      </c>
      <c r="I36" s="4">
        <f t="shared" si="11"/>
        <v>7.5000000000000002E-4</v>
      </c>
      <c r="J36" s="4">
        <f t="shared" si="11"/>
        <v>7.5000000000000002E-4</v>
      </c>
      <c r="K36" s="4">
        <f t="shared" si="11"/>
        <v>7.5000000000000002E-4</v>
      </c>
      <c r="L36" s="4">
        <f t="shared" si="11"/>
        <v>7.5000000000000002E-4</v>
      </c>
      <c r="M36" s="4">
        <f t="shared" si="11"/>
        <v>7.5000000000000002E-4</v>
      </c>
      <c r="N36" s="4">
        <f t="shared" si="11"/>
        <v>7.5000000000000002E-4</v>
      </c>
      <c r="O36" s="4">
        <f t="shared" si="11"/>
        <v>7.5000000000000002E-4</v>
      </c>
      <c r="P36" s="4">
        <f t="shared" si="11"/>
        <v>7.5000000000000002E-4</v>
      </c>
      <c r="Q36" s="4">
        <f t="shared" si="11"/>
        <v>7.5000000000000002E-4</v>
      </c>
      <c r="R36" s="4">
        <f t="shared" si="11"/>
        <v>7.5000000000000002E-4</v>
      </c>
      <c r="S36" s="4">
        <f t="shared" si="11"/>
        <v>7.5000000000000002E-4</v>
      </c>
      <c r="T36" s="4">
        <f t="shared" si="11"/>
        <v>7.5000000000000002E-4</v>
      </c>
      <c r="U36" s="4">
        <f t="shared" si="11"/>
        <v>7.5000000000000002E-4</v>
      </c>
      <c r="V36" s="4">
        <f t="shared" si="11"/>
        <v>7.5000000000000002E-4</v>
      </c>
      <c r="W36" s="4">
        <f t="shared" si="11"/>
        <v>7.5000000000000002E-4</v>
      </c>
      <c r="X36" s="4">
        <f t="shared" si="11"/>
        <v>7.5000000000000002E-4</v>
      </c>
      <c r="Y36" s="4">
        <f t="shared" si="11"/>
        <v>7.5000000000000002E-4</v>
      </c>
      <c r="Z36" s="4">
        <f t="shared" si="11"/>
        <v>7.5000000000000002E-4</v>
      </c>
      <c r="AA36" s="4">
        <f t="shared" si="11"/>
        <v>7.5000000000000002E-4</v>
      </c>
      <c r="AB36" s="4">
        <f t="shared" si="11"/>
        <v>7.5000000000000002E-4</v>
      </c>
      <c r="AC36" s="4">
        <f t="shared" si="11"/>
        <v>7.5000000000000002E-4</v>
      </c>
      <c r="AD36" s="4">
        <f t="shared" si="11"/>
        <v>7.5000000000000002E-4</v>
      </c>
      <c r="AE36" s="4">
        <f t="shared" si="11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2">C26/60</f>
        <v>0.75</v>
      </c>
      <c r="D37" s="4">
        <f t="shared" si="12"/>
        <v>0.75</v>
      </c>
      <c r="E37" s="4">
        <f t="shared" si="12"/>
        <v>0.75</v>
      </c>
      <c r="F37" s="4">
        <f t="shared" si="12"/>
        <v>0.75</v>
      </c>
      <c r="G37" s="4">
        <f t="shared" si="12"/>
        <v>0.75</v>
      </c>
      <c r="H37" s="4">
        <f t="shared" si="12"/>
        <v>0.75</v>
      </c>
      <c r="I37" s="4">
        <f t="shared" si="12"/>
        <v>0.75</v>
      </c>
      <c r="J37" s="4">
        <f t="shared" si="12"/>
        <v>0.75</v>
      </c>
      <c r="K37" s="4">
        <f t="shared" si="12"/>
        <v>0.75</v>
      </c>
      <c r="L37" s="4">
        <f t="shared" si="12"/>
        <v>0.75</v>
      </c>
      <c r="M37" s="4">
        <f t="shared" si="12"/>
        <v>0.75</v>
      </c>
      <c r="N37" s="4">
        <f t="shared" si="12"/>
        <v>0.75</v>
      </c>
      <c r="O37" s="4">
        <f t="shared" si="12"/>
        <v>0.75</v>
      </c>
      <c r="P37" s="4">
        <f t="shared" si="12"/>
        <v>0.75</v>
      </c>
      <c r="Q37" s="4">
        <f t="shared" si="12"/>
        <v>0.75</v>
      </c>
      <c r="R37" s="4">
        <f t="shared" si="12"/>
        <v>0.75</v>
      </c>
      <c r="S37" s="4">
        <f t="shared" si="12"/>
        <v>0.75</v>
      </c>
      <c r="T37" s="4">
        <f t="shared" si="12"/>
        <v>0.75</v>
      </c>
      <c r="U37" s="4">
        <f t="shared" si="12"/>
        <v>0.75</v>
      </c>
      <c r="V37" s="4">
        <f t="shared" si="12"/>
        <v>0.75</v>
      </c>
      <c r="W37" s="4">
        <f t="shared" si="12"/>
        <v>0.75</v>
      </c>
      <c r="X37" s="4">
        <f t="shared" si="12"/>
        <v>0.75</v>
      </c>
      <c r="Y37" s="4">
        <f t="shared" si="12"/>
        <v>0.75</v>
      </c>
      <c r="Z37" s="4">
        <f t="shared" si="12"/>
        <v>0.75</v>
      </c>
      <c r="AA37" s="4">
        <f t="shared" si="12"/>
        <v>0.75</v>
      </c>
      <c r="AB37" s="4">
        <f t="shared" si="12"/>
        <v>0.75</v>
      </c>
      <c r="AC37" s="4">
        <f t="shared" si="12"/>
        <v>0.75</v>
      </c>
      <c r="AD37" s="4">
        <f t="shared" si="12"/>
        <v>0.75</v>
      </c>
      <c r="AE37" s="4">
        <f t="shared" si="12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2.6513913788027907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270.49369000000002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27049.369000000002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>
        <v>1.2836778E-4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128367.78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128.36778000000001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18.982739301608106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1.8982739301608105E-2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918.90737999999999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-1.3094342000000001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-920.21681420000004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906.63166000000001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-907.94109420000007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155</v>
      </c>
      <c r="B61" s="4"/>
      <c r="C61" s="4">
        <v>365.045593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156</v>
      </c>
      <c r="B62" s="4"/>
      <c r="C62" s="4">
        <v>269.890717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78</v>
      </c>
      <c r="B63" s="4"/>
      <c r="C63" s="4">
        <v>239.774124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79</v>
      </c>
      <c r="B64" s="4"/>
      <c r="C64" s="4">
        <v>240.013184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80</v>
      </c>
      <c r="B65" s="4"/>
      <c r="C65" s="4">
        <v>257.14746100000002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81</v>
      </c>
      <c r="B66" s="4"/>
      <c r="C66" s="4">
        <v>281.684845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82</v>
      </c>
      <c r="B67" s="4"/>
      <c r="C67" s="4">
        <v>301.682526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83</v>
      </c>
      <c r="B68" s="4"/>
      <c r="C68" s="4">
        <v>314.71469100000002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84</v>
      </c>
      <c r="B69" s="4"/>
      <c r="C69" s="4">
        <v>321.28497299999998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85</v>
      </c>
      <c r="B70" s="4"/>
      <c r="C70" s="4">
        <v>334.01455700000002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86</v>
      </c>
      <c r="B71" s="4"/>
      <c r="C71" s="4">
        <v>307.23025100000001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87</v>
      </c>
      <c r="B72" s="4"/>
      <c r="C72" s="4">
        <v>332.81327499999998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88</v>
      </c>
      <c r="B73" s="4"/>
      <c r="C73" s="4">
        <v>399.87539700000002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89</v>
      </c>
      <c r="B74" s="4"/>
      <c r="C74" s="4">
        <v>456.92866600000002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90</v>
      </c>
      <c r="B75" s="4"/>
      <c r="C75" s="4">
        <v>513.73399400000005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91</v>
      </c>
      <c r="B76" s="4"/>
      <c r="C76" s="4">
        <v>487.64586300000002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92</v>
      </c>
      <c r="B77" s="4"/>
      <c r="C77" s="4">
        <v>335.43313599999999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93</v>
      </c>
      <c r="B78" s="4"/>
      <c r="C78" s="4">
        <v>340.64221199999997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94</v>
      </c>
      <c r="B79" s="4"/>
      <c r="C79" s="4">
        <v>345.895264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95</v>
      </c>
      <c r="B80" s="4"/>
      <c r="C80" s="4">
        <v>330.04760700000003</v>
      </c>
    </row>
    <row r="81" spans="1:31">
      <c r="A81" s="2" t="s">
        <v>96</v>
      </c>
      <c r="B81" s="4"/>
      <c r="C81" s="4">
        <v>287.725908</v>
      </c>
    </row>
    <row r="82" spans="1:31">
      <c r="A82" s="2" t="s">
        <v>152</v>
      </c>
      <c r="B82" s="4"/>
      <c r="C82" s="4">
        <v>224.03923399999999</v>
      </c>
    </row>
    <row r="83" spans="1:31">
      <c r="A83" s="2" t="s">
        <v>153</v>
      </c>
      <c r="B83" s="4"/>
      <c r="C83" s="4">
        <v>166.01753500000001</v>
      </c>
    </row>
    <row r="84" spans="1:31">
      <c r="A84" s="2" t="s">
        <v>154</v>
      </c>
      <c r="B84" s="4"/>
      <c r="C84" s="4">
        <v>69.966302999999996</v>
      </c>
    </row>
    <row r="85" spans="1:31">
      <c r="A85" s="2" t="s">
        <v>214</v>
      </c>
      <c r="B85" s="4"/>
      <c r="C85" s="4">
        <v>84.472764999999995</v>
      </c>
    </row>
    <row r="86" spans="1:31">
      <c r="A86" s="2" t="s">
        <v>215</v>
      </c>
      <c r="B86" s="4"/>
      <c r="C86" s="4">
        <v>157.60423299999999</v>
      </c>
    </row>
    <row r="87" spans="1:31">
      <c r="A87" s="2" t="s">
        <v>268</v>
      </c>
      <c r="B87" s="4"/>
      <c r="C87" s="4">
        <v>68.292602000000002</v>
      </c>
    </row>
    <row r="88" spans="1:31">
      <c r="A88" s="2" t="s">
        <v>269</v>
      </c>
      <c r="B88" s="4"/>
      <c r="C88" s="4">
        <v>129.986221</v>
      </c>
    </row>
    <row r="89" spans="1:31">
      <c r="A89" s="2" t="s">
        <v>100</v>
      </c>
      <c r="B89" s="4"/>
      <c r="C89" s="4">
        <f>AVERAGE(C61:C88)</f>
        <v>284.41439774999998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2" t="s">
        <v>254</v>
      </c>
      <c r="C90">
        <f>C89/1000000</f>
        <v>2.8441439774999996E-4</v>
      </c>
    </row>
    <row r="91" spans="1:31">
      <c r="A91" s="2" t="s">
        <v>97</v>
      </c>
      <c r="B91" s="4"/>
      <c r="C91" s="4">
        <f>MIN(C61:C88)</f>
        <v>68.292602000000002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2" t="s">
        <v>255</v>
      </c>
      <c r="C92">
        <f>C91/1000000</f>
        <v>6.8292601999999996E-5</v>
      </c>
    </row>
    <row r="93" spans="1:31" ht="18">
      <c r="A93" s="2" t="s">
        <v>98</v>
      </c>
      <c r="B93" s="4"/>
      <c r="C93" s="4">
        <f>4*$C43*B36/($C44*$C42*$C95)</f>
        <v>3735.5813263405398</v>
      </c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2" t="s">
        <v>256</v>
      </c>
      <c r="B94" s="4"/>
      <c r="C94" s="4">
        <f>SQRT(C89)</f>
        <v>16.864590055794419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257</v>
      </c>
      <c r="B95" s="4"/>
      <c r="C95" s="4">
        <f>C94/1000</f>
        <v>1.686459005579442E-2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8">
      <c r="A96" s="3" t="s">
        <v>33</v>
      </c>
      <c r="B96" s="4">
        <f>(2*$C40*(B32)^2*B36*B46)/(9*$C42*$C44*($C95)^3)</f>
        <v>7.0837412901839244E-4</v>
      </c>
      <c r="C96" s="4">
        <f>(2*$C40*(C32)^2*C36*C46)/(9*$C42*$C44*($C95)^3)</f>
        <v>2.6288459429524144E-3</v>
      </c>
      <c r="D96" s="4">
        <f>(2*$C40*(D32)^2*D36*D46)/(9*$C42*$C44*($C95)^3)</f>
        <v>5.7614154418020678E-3</v>
      </c>
      <c r="E96" s="4">
        <f>(2*$C40*(E32)^2*E36*E46)/(9*$C42*$C44*($C95)^3)</f>
        <v>1.010608262556735E-2</v>
      </c>
      <c r="F96" s="4">
        <f>(2*$C40*(F32)^2*F36*F46)/(9*$C42*$C44*($C95)^3)</f>
        <v>1.5662847494248264E-2</v>
      </c>
      <c r="G96" s="4">
        <f>(2*$C40*(G32)^2*G36*G46)/(9*$C42*$C44*($C95)^3)</f>
        <v>2.2431710047844805E-2</v>
      </c>
      <c r="H96" s="4">
        <f>(2*$C40*(H32)^2*H36*H46)/(9*$C42*$C44*($C95)^3)</f>
        <v>3.0412670286356972E-2</v>
      </c>
      <c r="I96" s="4">
        <f>(2*$C40*(I32)^2*I36*I46)/(9*$C42*$C44*($C95)^3)</f>
        <v>3.9605728209784773E-2</v>
      </c>
      <c r="J96" s="4">
        <f>(2*$C40*(J32)^2*J36*J46)/(9*$C42*$C44*($C95)^3)</f>
        <v>5.001088381812821E-2</v>
      </c>
      <c r="K96" s="4">
        <f>(2*$C40*(K32)^2*K36*K46)/(9*$C42*$C44*($C95)^3)</f>
        <v>6.1628137111387274E-2</v>
      </c>
      <c r="L96" s="4">
        <f>(2*$C40*(L32)^2*L36*L46)/(9*$C42*$C44*($C95)^3)</f>
        <v>7.4457488089561957E-2</v>
      </c>
      <c r="M96" s="4">
        <f>(2*$C40*(M32)^2*M36*M46)/(9*$C42*$C44*($C95)^3)</f>
        <v>8.8498936752652288E-2</v>
      </c>
      <c r="N96" s="4">
        <f>(2*$C40*(N32)^2*N36*N46)/(9*$C42*$C44*($C95)^3)</f>
        <v>0.10375248310065822</v>
      </c>
      <c r="O96" s="4">
        <f>(2*$C40*(O32)^2*O36*O46)/(9*$C42*$C44*($C95)^3)</f>
        <v>0.12021812713357981</v>
      </c>
      <c r="P96" s="4">
        <f>(2*$C40*(P32)^2*P36*P46)/(9*$C42*$C44*($C95)^3)</f>
        <v>0.137895868851417</v>
      </c>
      <c r="Q96" s="4">
        <f>(2*$C40*(Q32)^2*Q36*Q46)/(9*$C42*$C44*($C95)^3)</f>
        <v>0.15678570825416988</v>
      </c>
      <c r="R96" s="4">
        <f>(2*$C40*(R32)^2*R36*R46)/(9*$C42*$C44*($C95)^3)</f>
        <v>0.17688764534183832</v>
      </c>
      <c r="S96" s="4">
        <f>(2*$C40*(S32)^2*S36*S46)/(9*$C42*$C44*($C95)^3)</f>
        <v>0.19820168011442243</v>
      </c>
      <c r="T96" s="4">
        <f>(2*$C40*(T32)^2*T36*T46)/(9*$C42*$C44*($C95)^3)</f>
        <v>0.2207278125719222</v>
      </c>
      <c r="U96" s="4">
        <f>(2*$C40*(U32)^2*U36*U46)/(9*$C42*$C44*($C95)^3)</f>
        <v>0.24446604271433758</v>
      </c>
      <c r="V96" s="4">
        <f>(2*$C40*(V32)^2*V36*V46)/(9*$C42*$C44*($C95)^3)</f>
        <v>0.2694163705416685</v>
      </c>
      <c r="W96" s="4">
        <f>(2*$C40*(W32)^2*W36*W46)/(9*$C42*$C44*($C95)^3)</f>
        <v>0.29557879605391513</v>
      </c>
      <c r="X96" s="4">
        <f>(2*$C40*(X32)^2*X36*X46)/(9*$C42*$C44*($C95)^3)</f>
        <v>0.3229533192510774</v>
      </c>
      <c r="Y96" s="4">
        <f>(2*$C40*(Y32)^2*Y36*Y46)/(9*$C42*$C44*($C95)^3)</f>
        <v>0.35153994013315526</v>
      </c>
      <c r="Z96" s="4">
        <f>(2*$C40*(Z32)^2*Z36*Z46)/(9*$C42*$C44*($C95)^3)</f>
        <v>0.38133865870014882</v>
      </c>
      <c r="AA96" s="4">
        <f>(2*$C40*(AA32)^2*AA36*AA46)/(9*$C42*$C44*($C95)^3)</f>
        <v>0.41234947495205793</v>
      </c>
      <c r="AB96" s="4">
        <f>(2*$C40*(AB32)^2*AB36*AB46)/(9*$C42*$C44*($C95)^3)</f>
        <v>0.44457238888888267</v>
      </c>
      <c r="AC96" s="4">
        <f>(2*$C40*(AC32)^2*AC36*AC46)/(9*$C42*$C44*($C95)^3)</f>
        <v>0.47800740051062307</v>
      </c>
      <c r="AD96" s="4">
        <f>(2*$C40*(AD32)^2*AD36*AD46)/(9*$C42*$C44*($C95)^3)</f>
        <v>0.51265450981727911</v>
      </c>
      <c r="AE96" s="4">
        <f>(2*$C40*(AE32)^2*AE36*AE46)/(9*$C42*$C44*($C95)^3)</f>
        <v>0.54851371680885064</v>
      </c>
    </row>
    <row r="97" spans="1:31">
      <c r="A97" s="2" t="s">
        <v>258</v>
      </c>
      <c r="C97">
        <f>SQRT(C91)</f>
        <v>8.2639338090282397</v>
      </c>
    </row>
    <row r="98" spans="1:31">
      <c r="A98" s="2" t="s">
        <v>259</v>
      </c>
      <c r="C98">
        <f>C97/1000</f>
        <v>8.2639338090282396E-3</v>
      </c>
    </row>
    <row r="99" spans="1:31" ht="18">
      <c r="A99" s="3" t="s">
        <v>260</v>
      </c>
      <c r="B99" s="6">
        <f>(2*$C40*(B32)^2*B36*B46)/(9*$C42*$C44*($C98)^3)</f>
        <v>6.0204585152379766E-3</v>
      </c>
      <c r="C99" s="6">
        <f t="shared" ref="C99:AE99" si="14">(2*$C40*(C32)^2*C36*C46)/(9*$C42*$C44*($C98)^3)</f>
        <v>2.2342512655605096E-2</v>
      </c>
      <c r="D99" s="6">
        <f t="shared" si="14"/>
        <v>4.8966162421101384E-2</v>
      </c>
      <c r="E99" s="6">
        <f t="shared" si="14"/>
        <v>8.58914078117268E-2</v>
      </c>
      <c r="F99" s="6">
        <f t="shared" si="14"/>
        <v>0.13311824882748138</v>
      </c>
      <c r="G99" s="6">
        <f t="shared" si="14"/>
        <v>0.19064668546836511</v>
      </c>
      <c r="H99" s="6">
        <f t="shared" si="14"/>
        <v>0.25847671773437791</v>
      </c>
      <c r="I99" s="6">
        <f t="shared" si="14"/>
        <v>0.33660834562551989</v>
      </c>
      <c r="J99" s="6">
        <f t="shared" si="14"/>
        <v>0.42504156914179114</v>
      </c>
      <c r="K99" s="6">
        <f t="shared" si="14"/>
        <v>0.5237763882831914</v>
      </c>
      <c r="L99" s="6">
        <f t="shared" si="14"/>
        <v>0.63281280304972087</v>
      </c>
      <c r="M99" s="6">
        <f t="shared" si="14"/>
        <v>0.75215081344137957</v>
      </c>
      <c r="N99" s="6">
        <f t="shared" si="14"/>
        <v>0.88179041945816716</v>
      </c>
      <c r="O99" s="6">
        <f t="shared" si="14"/>
        <v>1.021731621100084</v>
      </c>
      <c r="P99" s="6">
        <f t="shared" si="14"/>
        <v>1.1719744183671299</v>
      </c>
      <c r="Q99" s="6">
        <f t="shared" si="14"/>
        <v>1.3325188112593054</v>
      </c>
      <c r="R99" s="6">
        <f t="shared" si="14"/>
        <v>1.5033647997766095</v>
      </c>
      <c r="S99" s="6">
        <f t="shared" si="14"/>
        <v>1.6845123839190432</v>
      </c>
      <c r="T99" s="6">
        <f t="shared" si="14"/>
        <v>1.875961563686606</v>
      </c>
      <c r="U99" s="6">
        <f t="shared" si="14"/>
        <v>2.077712339079298</v>
      </c>
      <c r="V99" s="6">
        <f t="shared" si="14"/>
        <v>2.2897647100971183</v>
      </c>
      <c r="W99" s="6">
        <f t="shared" si="14"/>
        <v>2.5121186767400685</v>
      </c>
      <c r="X99" s="6">
        <f t="shared" si="14"/>
        <v>2.744774239008148</v>
      </c>
      <c r="Y99" s="6">
        <f t="shared" si="14"/>
        <v>2.9877313969013564</v>
      </c>
      <c r="Z99" s="6">
        <f t="shared" si="14"/>
        <v>3.2409901504196936</v>
      </c>
      <c r="AA99" s="6">
        <f t="shared" si="14"/>
        <v>3.5045504995631607</v>
      </c>
      <c r="AB99" s="6">
        <f t="shared" si="14"/>
        <v>3.7784124443317562</v>
      </c>
      <c r="AC99" s="6">
        <f t="shared" si="14"/>
        <v>4.0625759847254805</v>
      </c>
      <c r="AD99" s="6">
        <f t="shared" si="14"/>
        <v>4.3570411207443351</v>
      </c>
      <c r="AE99" s="6">
        <f t="shared" si="14"/>
        <v>4.6618078523883177</v>
      </c>
    </row>
    <row r="100" spans="1:31" ht="18">
      <c r="A100" s="2" t="s">
        <v>130</v>
      </c>
      <c r="B100" s="6">
        <f>$C43*B32*$B39/$C42</f>
        <v>0.17491919014129093</v>
      </c>
      <c r="C100" s="6">
        <f>$C43*C32*$B39/$C42</f>
        <v>0.34983838028258185</v>
      </c>
      <c r="D100" s="6">
        <f>$C43*D32*$B39/$C42</f>
        <v>0.52475757042387283</v>
      </c>
      <c r="E100" s="6">
        <f>$C43*E32*$B39/$C42</f>
        <v>0.6996767605651637</v>
      </c>
      <c r="F100" s="6">
        <f>$C43*F32*$B39/$C42</f>
        <v>0.87459595070645491</v>
      </c>
      <c r="G100" s="6">
        <f>$C43*G32*$B39/$C42</f>
        <v>1.0495151408477457</v>
      </c>
      <c r="H100" s="6">
        <f>$C43*H32*$B39/$C42</f>
        <v>1.2244343309890366</v>
      </c>
      <c r="I100" s="6">
        <f>$C43*I32*$B39/$C42</f>
        <v>1.3993535211303274</v>
      </c>
      <c r="J100" s="6">
        <f>$C43*J32*$B39/$C42</f>
        <v>1.5742727112716186</v>
      </c>
      <c r="K100" s="6">
        <f>$C43*K32*$B39/$C42</f>
        <v>1.7491919014129098</v>
      </c>
      <c r="L100" s="6">
        <f>$C43*L32*$B39/$C42</f>
        <v>1.9241110915542003</v>
      </c>
      <c r="M100" s="6">
        <f>$C43*M32*$B39/$C42</f>
        <v>2.0990302816954913</v>
      </c>
      <c r="N100" s="6">
        <f>$C43*N32*$B39/$C42</f>
        <v>2.2739494718367825</v>
      </c>
      <c r="O100" s="6">
        <f>$C43*O32*$B39/$C42</f>
        <v>2.4488686619780733</v>
      </c>
      <c r="P100" s="6">
        <f>$C43*P32*$B39/$C42</f>
        <v>2.6237878521193645</v>
      </c>
      <c r="Q100" s="6">
        <f>$C43*Q32*$B39/$C42</f>
        <v>2.7987070422606548</v>
      </c>
      <c r="R100" s="6">
        <f>$C43*R32*$B39/$C42</f>
        <v>2.9736262324019465</v>
      </c>
      <c r="S100" s="6">
        <f>$C43*S32*$B39/$C42</f>
        <v>3.1485454225432372</v>
      </c>
      <c r="T100" s="6">
        <f>$C43*T32*$B39/$C42</f>
        <v>3.3234646126845284</v>
      </c>
      <c r="U100" s="6">
        <f>$C43*U32*$B39/$C42</f>
        <v>3.4983838028258196</v>
      </c>
      <c r="V100" s="6">
        <f>$C43*V32*$B39/$C42</f>
        <v>3.6733029929671099</v>
      </c>
      <c r="W100" s="6">
        <f>$C43*W32*$B39/$C42</f>
        <v>3.8482221831084007</v>
      </c>
      <c r="X100" s="6">
        <f>$C43*X32*$B39/$C42</f>
        <v>4.0231413732496923</v>
      </c>
      <c r="Y100" s="6">
        <f>$C43*Y32*$B39/$C42</f>
        <v>4.1980605633909827</v>
      </c>
      <c r="Z100" s="6">
        <f>$C43*Z32*$B39/$C42</f>
        <v>4.3729797535322739</v>
      </c>
      <c r="AA100" s="6">
        <f>$C43*AA32*$B39/$C42</f>
        <v>4.5478989436735651</v>
      </c>
      <c r="AB100" s="6">
        <f>$C43*AB32*$B39/$C42</f>
        <v>4.7228181338148545</v>
      </c>
      <c r="AC100" s="6">
        <f>$C43*AC32*$B39/$C42</f>
        <v>4.8977373239561466</v>
      </c>
      <c r="AD100" s="6">
        <f>$C43*AD32*$B39/$C42</f>
        <v>5.0726565140974378</v>
      </c>
      <c r="AE100" s="6">
        <f>$C43*AE32*$B39/$C42</f>
        <v>5.247575704238729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E5B1-9063-41E9-8BED-23D17E3ADFB5}">
  <dimension ref="A1:AE101"/>
  <sheetViews>
    <sheetView topLeftCell="D22" workbookViewId="0">
      <selection activeCell="C98" sqref="C98"/>
    </sheetView>
  </sheetViews>
  <sheetFormatPr defaultRowHeight="15"/>
  <cols>
    <col min="1" max="1" width="60.140625" bestFit="1" customWidth="1"/>
  </cols>
  <sheetData>
    <row r="1" spans="1:31">
      <c r="B1" s="4" t="s">
        <v>195</v>
      </c>
      <c r="C1" s="4"/>
    </row>
    <row r="2" spans="1:31">
      <c r="B2" s="4" t="s">
        <v>101</v>
      </c>
      <c r="C2" s="4"/>
    </row>
    <row r="3" spans="1:31">
      <c r="B3" s="4" t="s">
        <v>105</v>
      </c>
      <c r="C3" s="4"/>
    </row>
    <row r="4" spans="1:31">
      <c r="B4" s="4"/>
      <c r="C4" s="4"/>
    </row>
    <row r="5" spans="1:31">
      <c r="B5" s="4" t="s">
        <v>137</v>
      </c>
      <c r="C5" s="4"/>
    </row>
    <row r="6" spans="1:31">
      <c r="B6" s="4" t="s">
        <v>134</v>
      </c>
      <c r="C6" s="4"/>
    </row>
    <row r="7" spans="1:31">
      <c r="B7" s="4" t="s">
        <v>133</v>
      </c>
      <c r="C7" s="4"/>
    </row>
    <row r="8" spans="1:31">
      <c r="B8" s="4" t="s">
        <v>136</v>
      </c>
      <c r="C8" s="4"/>
    </row>
    <row r="11" spans="1:31">
      <c r="A11" s="4" t="s">
        <v>0</v>
      </c>
      <c r="B11" s="1">
        <v>1.331285E-3</v>
      </c>
      <c r="C11" s="1">
        <v>2.3464599999999999E-3</v>
      </c>
      <c r="D11" s="1">
        <v>2.4492300000000002E-3</v>
      </c>
      <c r="E11" s="1">
        <v>3.062787E-3</v>
      </c>
      <c r="F11" s="1">
        <v>5.5152689999999997E-3</v>
      </c>
      <c r="G11" s="1">
        <v>9.8431249999999994E-3</v>
      </c>
      <c r="H11" s="1">
        <v>2.510546E-2</v>
      </c>
      <c r="I11" s="1">
        <v>3.7002489999999999E-2</v>
      </c>
      <c r="J11" s="1">
        <v>5.34168E-2</v>
      </c>
      <c r="K11" s="1">
        <v>8.9007989999999995E-2</v>
      </c>
      <c r="L11" s="1">
        <v>0.1348327</v>
      </c>
      <c r="M11" s="1">
        <v>0.1753952</v>
      </c>
      <c r="N11" s="1">
        <v>0.20917369999999999</v>
      </c>
      <c r="O11" s="1">
        <v>0.24363480000000001</v>
      </c>
      <c r="P11" s="1">
        <v>0.23935989999999999</v>
      </c>
      <c r="Q11" s="1">
        <v>0.21779490000000001</v>
      </c>
      <c r="R11" s="1">
        <v>0.17438380000000001</v>
      </c>
      <c r="S11" s="1">
        <v>0.1298155</v>
      </c>
      <c r="T11" s="1">
        <v>0.1009022</v>
      </c>
      <c r="U11" s="1">
        <v>7.3079249999999998E-2</v>
      </c>
      <c r="V11" s="1">
        <v>5.85619E-2</v>
      </c>
      <c r="W11" s="1">
        <v>4.5643679999999999E-2</v>
      </c>
      <c r="X11" s="1">
        <v>3.912707E-2</v>
      </c>
      <c r="Y11" s="1">
        <v>3.2856389999999999E-2</v>
      </c>
      <c r="Z11" s="1">
        <v>3.2592389999999999E-2</v>
      </c>
      <c r="AA11" s="1">
        <v>2.8127619999999999E-2</v>
      </c>
      <c r="AB11" s="1">
        <v>2.21902E-2</v>
      </c>
      <c r="AC11" s="1">
        <v>2.199108E-2</v>
      </c>
      <c r="AD11" s="1">
        <v>1.9328120000000001E-2</v>
      </c>
      <c r="AE11" s="1">
        <v>1.2690359999999999E-2</v>
      </c>
    </row>
    <row r="12" spans="1:31">
      <c r="A12" s="4" t="s">
        <v>1</v>
      </c>
      <c r="B12" s="1">
        <v>2.9697899999999999E-3</v>
      </c>
      <c r="C12" s="1">
        <v>2.6525199999999998E-3</v>
      </c>
      <c r="D12" s="1">
        <v>1.326666E-3</v>
      </c>
      <c r="E12" s="1">
        <v>3.2669729999999998E-3</v>
      </c>
      <c r="F12" s="1">
        <v>7.6600959999999999E-3</v>
      </c>
      <c r="G12" s="1">
        <v>2.4710349999999999E-2</v>
      </c>
      <c r="H12" s="1">
        <v>6.6467739999999997E-2</v>
      </c>
      <c r="I12" s="1">
        <v>0.14458960000000001</v>
      </c>
      <c r="J12" s="1">
        <v>0.20500779999999999</v>
      </c>
      <c r="K12" s="1">
        <v>0.2796343</v>
      </c>
      <c r="L12" s="1">
        <v>0.32743549999999999</v>
      </c>
      <c r="M12" s="1">
        <v>0.32121729999999998</v>
      </c>
      <c r="N12" s="1">
        <v>0.2841032</v>
      </c>
      <c r="O12" s="1">
        <v>0.23595260000000001</v>
      </c>
      <c r="P12" s="1">
        <v>0.19068789999999999</v>
      </c>
      <c r="Q12" s="1">
        <v>0.12768850000000001</v>
      </c>
      <c r="R12" s="1">
        <v>9.5024189999999994E-2</v>
      </c>
      <c r="S12" s="1">
        <v>6.6658880000000004E-2</v>
      </c>
      <c r="T12" s="1">
        <v>4.344729E-2</v>
      </c>
      <c r="U12" s="1">
        <v>3.0731999999999999E-2</v>
      </c>
      <c r="V12" s="1">
        <v>2.3227080000000001E-2</v>
      </c>
      <c r="W12" s="1">
        <v>1.286093E-2</v>
      </c>
      <c r="X12" s="1">
        <v>8.3935950000000002E-3</v>
      </c>
      <c r="Y12" s="1">
        <v>6.6242710000000002E-3</v>
      </c>
      <c r="Z12" s="1">
        <v>5.0456839999999999E-3</v>
      </c>
      <c r="AA12" s="1">
        <v>4.0582140000000001E-3</v>
      </c>
      <c r="AB12" s="1">
        <v>3.6023050000000001E-3</v>
      </c>
      <c r="AC12" s="1">
        <v>2.674591E-3</v>
      </c>
      <c r="AD12" s="1">
        <v>2.3009660000000002E-3</v>
      </c>
      <c r="AE12" s="1">
        <v>1.586294E-3</v>
      </c>
    </row>
    <row r="13" spans="1:31">
      <c r="A13" s="4" t="s">
        <v>2</v>
      </c>
      <c r="B13" s="1">
        <v>4.0962620000000003E-4</v>
      </c>
      <c r="C13" s="1">
        <v>4.0808000000000001E-4</v>
      </c>
      <c r="D13" s="1">
        <v>2.0410250000000001E-4</v>
      </c>
      <c r="E13" s="1">
        <v>3.0627870000000002E-4</v>
      </c>
      <c r="F13" s="1">
        <v>8.170769E-4</v>
      </c>
      <c r="G13" s="1">
        <v>9.2279299999999999E-4</v>
      </c>
      <c r="H13" s="1">
        <v>8.2313000000000004E-4</v>
      </c>
      <c r="I13" s="1">
        <v>4.0422890000000001E-3</v>
      </c>
      <c r="J13" s="1">
        <v>8.0333850000000005E-3</v>
      </c>
      <c r="K13" s="1">
        <v>8.1967210000000006E-3</v>
      </c>
      <c r="L13" s="1">
        <v>1.183117E-2</v>
      </c>
      <c r="M13" s="1">
        <v>2.0324769999999999E-2</v>
      </c>
      <c r="N13" s="1">
        <v>1.604858E-2</v>
      </c>
      <c r="O13" s="1">
        <v>1.020632E-2</v>
      </c>
      <c r="P13" s="1">
        <v>6.8896540000000003E-3</v>
      </c>
      <c r="Q13" s="1">
        <v>4.075164E-3</v>
      </c>
      <c r="R13" s="1">
        <v>1.6125320000000001E-3</v>
      </c>
      <c r="S13" s="1">
        <v>7.0044360000000002E-4</v>
      </c>
      <c r="T13" s="1">
        <v>2.3741689999999999E-4</v>
      </c>
      <c r="U13" s="1">
        <v>0</v>
      </c>
      <c r="V13" s="1">
        <v>1.2354830000000001E-4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1.440922E-4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5.1203279999999999E-4</v>
      </c>
      <c r="C14" s="1">
        <v>0</v>
      </c>
      <c r="D14" s="1">
        <v>4.0820489999999999E-4</v>
      </c>
      <c r="E14" s="1">
        <v>8.1674320000000005E-4</v>
      </c>
      <c r="F14" s="1">
        <v>8.170769E-4</v>
      </c>
      <c r="G14" s="1">
        <v>1.845586E-3</v>
      </c>
      <c r="H14" s="1">
        <v>2.160716E-3</v>
      </c>
      <c r="I14" s="1">
        <v>4.8714759999999996E-3</v>
      </c>
      <c r="J14" s="1">
        <v>1.408451E-2</v>
      </c>
      <c r="K14" s="1">
        <v>1.4712060000000001E-2</v>
      </c>
      <c r="L14" s="1">
        <v>1.257728E-2</v>
      </c>
      <c r="M14" s="1">
        <v>9.3558449999999998E-3</v>
      </c>
      <c r="N14" s="1">
        <v>5.3133809999999998E-3</v>
      </c>
      <c r="O14" s="1">
        <v>3.6215980000000002E-3</v>
      </c>
      <c r="P14" s="1">
        <v>1.777975E-3</v>
      </c>
      <c r="Q14" s="1">
        <v>1.13199E-3</v>
      </c>
      <c r="R14" s="1">
        <v>5.7590419999999998E-4</v>
      </c>
      <c r="S14" s="1">
        <v>0</v>
      </c>
      <c r="T14" s="1">
        <v>1.187085E-4</v>
      </c>
      <c r="U14" s="1">
        <v>1.209921E-4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1.638505E-3</v>
      </c>
      <c r="C16" s="1">
        <v>2.6525199999999998E-3</v>
      </c>
      <c r="D16" s="1">
        <v>3.2656389999999999E-3</v>
      </c>
      <c r="E16" s="1">
        <v>6.1255739999999999E-3</v>
      </c>
      <c r="F16" s="1">
        <v>1.164335E-2</v>
      </c>
      <c r="G16" s="1">
        <v>1.6815340000000002E-2</v>
      </c>
      <c r="H16" s="1">
        <v>2.489968E-2</v>
      </c>
      <c r="I16" s="1">
        <v>4.5190710000000002E-2</v>
      </c>
      <c r="J16" s="1">
        <v>6.760563E-2</v>
      </c>
      <c r="K16" s="1">
        <v>0.1080286</v>
      </c>
      <c r="L16" s="1">
        <v>0.15817519999999999</v>
      </c>
      <c r="M16" s="1">
        <v>0.2367997</v>
      </c>
      <c r="N16" s="1">
        <v>0.32812839999999999</v>
      </c>
      <c r="O16" s="1">
        <v>0.4239464</v>
      </c>
      <c r="P16" s="1">
        <v>0.51461270000000003</v>
      </c>
      <c r="Q16" s="1">
        <v>0.62678290000000003</v>
      </c>
      <c r="R16" s="1">
        <v>0.71746140000000003</v>
      </c>
      <c r="S16" s="1">
        <v>0.79838900000000002</v>
      </c>
      <c r="T16" s="1">
        <v>0.85398859999999999</v>
      </c>
      <c r="U16" s="1">
        <v>0.8950998</v>
      </c>
      <c r="V16" s="1">
        <v>0.91808749999999995</v>
      </c>
      <c r="W16" s="1">
        <v>0.94149539999999998</v>
      </c>
      <c r="X16" s="1">
        <v>0.95235020000000004</v>
      </c>
      <c r="Y16" s="1">
        <v>0.96051929999999996</v>
      </c>
      <c r="Z16" s="1">
        <v>0.96236189999999999</v>
      </c>
      <c r="AA16" s="1">
        <v>0.96767420000000004</v>
      </c>
      <c r="AB16" s="1">
        <v>0.97391930000000004</v>
      </c>
      <c r="AC16" s="1">
        <v>0.97533429999999999</v>
      </c>
      <c r="AD16" s="1">
        <v>0.97837090000000004</v>
      </c>
      <c r="AE16" s="1">
        <v>0.98572340000000003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6.8612389999999999E-3</v>
      </c>
      <c r="C18" s="1">
        <f t="shared" ref="C18:AE18" si="0">SUM(C11:C17)</f>
        <v>8.0595800000000002E-3</v>
      </c>
      <c r="D18" s="1">
        <f t="shared" si="0"/>
        <v>7.6538424000000002E-3</v>
      </c>
      <c r="E18" s="1">
        <f t="shared" si="0"/>
        <v>1.35783559E-2</v>
      </c>
      <c r="F18" s="1">
        <f t="shared" si="0"/>
        <v>2.6452868800000001E-2</v>
      </c>
      <c r="G18" s="1">
        <f t="shared" si="0"/>
        <v>5.4137194E-2</v>
      </c>
      <c r="H18" s="1">
        <f t="shared" si="0"/>
        <v>0.11945672600000001</v>
      </c>
      <c r="I18" s="1">
        <f t="shared" si="0"/>
        <v>0.235696565</v>
      </c>
      <c r="J18" s="1">
        <f t="shared" si="0"/>
        <v>0.34814812500000003</v>
      </c>
      <c r="K18" s="1">
        <f t="shared" si="0"/>
        <v>0.499579671</v>
      </c>
      <c r="L18" s="1">
        <f t="shared" si="0"/>
        <v>0.64485185</v>
      </c>
      <c r="M18" s="1">
        <f t="shared" si="0"/>
        <v>0.76309281500000004</v>
      </c>
      <c r="N18" s="1">
        <f t="shared" si="0"/>
        <v>0.84276726099999999</v>
      </c>
      <c r="O18" s="1">
        <f t="shared" si="0"/>
        <v>0.91736171799999999</v>
      </c>
      <c r="P18" s="1">
        <f t="shared" si="0"/>
        <v>0.95332812899999997</v>
      </c>
      <c r="Q18" s="1">
        <f t="shared" si="0"/>
        <v>0.97747345400000007</v>
      </c>
      <c r="R18" s="1">
        <f t="shared" si="0"/>
        <v>0.98905782620000005</v>
      </c>
      <c r="S18" s="1">
        <f t="shared" si="0"/>
        <v>0.99556382359999995</v>
      </c>
      <c r="T18" s="1">
        <f t="shared" si="0"/>
        <v>0.99869421540000003</v>
      </c>
      <c r="U18" s="1">
        <f t="shared" si="0"/>
        <v>0.99903204209999996</v>
      </c>
      <c r="V18" s="1">
        <f t="shared" si="0"/>
        <v>1.0000000282999999</v>
      </c>
      <c r="W18" s="1">
        <f t="shared" si="0"/>
        <v>1.0000000099999999</v>
      </c>
      <c r="X18" s="1">
        <f t="shared" si="0"/>
        <v>0.999870865</v>
      </c>
      <c r="Y18" s="1">
        <f t="shared" si="0"/>
        <v>0.99999996099999999</v>
      </c>
      <c r="Z18" s="1">
        <f t="shared" si="0"/>
        <v>0.99999997399999996</v>
      </c>
      <c r="AA18" s="1">
        <f t="shared" si="0"/>
        <v>0.99986003400000001</v>
      </c>
      <c r="AB18" s="1">
        <f t="shared" si="0"/>
        <v>0.99985589720000001</v>
      </c>
      <c r="AC18" s="1">
        <f t="shared" si="0"/>
        <v>0.99999997100000004</v>
      </c>
      <c r="AD18" s="1">
        <f t="shared" si="0"/>
        <v>0.99999998600000006</v>
      </c>
      <c r="AE18" s="1">
        <f t="shared" si="0"/>
        <v>1.000000054</v>
      </c>
    </row>
    <row r="19" spans="1:31">
      <c r="A19" s="3" t="s">
        <v>17</v>
      </c>
      <c r="B19" s="1">
        <f>SUM(B12:B13)</f>
        <v>3.3794161999999997E-3</v>
      </c>
      <c r="C19" s="1">
        <f t="shared" ref="C19:AE19" si="1">SUM(C12:C13)</f>
        <v>3.0605999999999997E-3</v>
      </c>
      <c r="D19" s="1">
        <f t="shared" si="1"/>
        <v>1.5307685E-3</v>
      </c>
      <c r="E19" s="1">
        <f t="shared" si="1"/>
        <v>3.5732516999999997E-3</v>
      </c>
      <c r="F19" s="1">
        <f t="shared" si="1"/>
        <v>8.4771728999999997E-3</v>
      </c>
      <c r="G19" s="1">
        <f t="shared" si="1"/>
        <v>2.5633143000000001E-2</v>
      </c>
      <c r="H19" s="1">
        <f t="shared" si="1"/>
        <v>6.7290870000000003E-2</v>
      </c>
      <c r="I19" s="1">
        <f t="shared" si="1"/>
        <v>0.14863188900000002</v>
      </c>
      <c r="J19" s="1">
        <f t="shared" si="1"/>
        <v>0.21304118499999999</v>
      </c>
      <c r="K19" s="1">
        <f t="shared" si="1"/>
        <v>0.28783102100000002</v>
      </c>
      <c r="L19" s="1">
        <f t="shared" si="1"/>
        <v>0.33926666999999999</v>
      </c>
      <c r="M19" s="1">
        <f t="shared" si="1"/>
        <v>0.34154206999999998</v>
      </c>
      <c r="N19" s="1">
        <f t="shared" si="1"/>
        <v>0.30015177999999998</v>
      </c>
      <c r="O19" s="1">
        <f t="shared" si="1"/>
        <v>0.24615892</v>
      </c>
      <c r="P19" s="1">
        <f t="shared" si="1"/>
        <v>0.19757755399999999</v>
      </c>
      <c r="Q19" s="1">
        <f t="shared" si="1"/>
        <v>0.131763664</v>
      </c>
      <c r="R19" s="1">
        <f t="shared" si="1"/>
        <v>9.6636721999999994E-2</v>
      </c>
      <c r="S19" s="1">
        <f t="shared" si="1"/>
        <v>6.7359323600000007E-2</v>
      </c>
      <c r="T19" s="1">
        <f t="shared" si="1"/>
        <v>4.3684706900000002E-2</v>
      </c>
      <c r="U19" s="1">
        <f t="shared" si="1"/>
        <v>3.0731999999999999E-2</v>
      </c>
      <c r="V19" s="1">
        <f t="shared" si="1"/>
        <v>2.3350628300000002E-2</v>
      </c>
      <c r="W19" s="1">
        <f t="shared" si="1"/>
        <v>1.286093E-2</v>
      </c>
      <c r="X19" s="1">
        <f t="shared" si="1"/>
        <v>8.3935950000000002E-3</v>
      </c>
      <c r="Y19" s="1">
        <f t="shared" si="1"/>
        <v>6.6242710000000002E-3</v>
      </c>
      <c r="Z19" s="1">
        <f t="shared" si="1"/>
        <v>5.0456839999999999E-3</v>
      </c>
      <c r="AA19" s="1">
        <f t="shared" si="1"/>
        <v>4.0582140000000001E-3</v>
      </c>
      <c r="AB19" s="1">
        <f t="shared" si="1"/>
        <v>3.7463971999999999E-3</v>
      </c>
      <c r="AC19" s="1">
        <f t="shared" si="1"/>
        <v>2.674591E-3</v>
      </c>
      <c r="AD19" s="1">
        <f t="shared" si="1"/>
        <v>2.3009660000000002E-3</v>
      </c>
      <c r="AE19" s="1">
        <f t="shared" si="1"/>
        <v>1.586294E-3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7" t="s">
        <v>132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18</v>
      </c>
      <c r="C26" s="7">
        <v>18</v>
      </c>
      <c r="D26" s="7">
        <v>18</v>
      </c>
      <c r="E26" s="7">
        <v>18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18</v>
      </c>
      <c r="O26" s="7">
        <v>18</v>
      </c>
      <c r="P26" s="7">
        <v>18</v>
      </c>
      <c r="Q26" s="7">
        <v>18</v>
      </c>
      <c r="R26" s="7">
        <v>18</v>
      </c>
      <c r="S26" s="7">
        <v>18</v>
      </c>
      <c r="T26" s="7">
        <v>18</v>
      </c>
      <c r="U26" s="7">
        <v>18</v>
      </c>
      <c r="V26" s="7">
        <v>18</v>
      </c>
      <c r="W26" s="7">
        <v>18</v>
      </c>
      <c r="X26" s="7">
        <v>18</v>
      </c>
      <c r="Y26" s="7">
        <v>18</v>
      </c>
      <c r="Z26" s="7">
        <v>18</v>
      </c>
      <c r="AA26" s="7">
        <v>18</v>
      </c>
      <c r="AB26" s="7">
        <v>18</v>
      </c>
      <c r="AC26" s="7">
        <v>18</v>
      </c>
      <c r="AD26" s="7">
        <v>18</v>
      </c>
      <c r="AE26" s="7">
        <v>18</v>
      </c>
    </row>
    <row r="27" spans="1:31">
      <c r="A27" s="7" t="s">
        <v>7</v>
      </c>
      <c r="B27" s="7">
        <f>B26*1000/60</f>
        <v>300</v>
      </c>
      <c r="C27" s="7">
        <f t="shared" ref="C27:AE27" si="2">C26*1000/60</f>
        <v>300</v>
      </c>
      <c r="D27" s="7">
        <f t="shared" si="2"/>
        <v>300</v>
      </c>
      <c r="E27" s="7">
        <f t="shared" si="2"/>
        <v>300</v>
      </c>
      <c r="F27" s="7">
        <f t="shared" si="2"/>
        <v>300</v>
      </c>
      <c r="G27" s="7">
        <f t="shared" si="2"/>
        <v>300</v>
      </c>
      <c r="H27" s="7">
        <f t="shared" si="2"/>
        <v>300</v>
      </c>
      <c r="I27" s="7">
        <f t="shared" si="2"/>
        <v>300</v>
      </c>
      <c r="J27" s="7">
        <f t="shared" si="2"/>
        <v>300</v>
      </c>
      <c r="K27" s="7">
        <f t="shared" si="2"/>
        <v>300</v>
      </c>
      <c r="L27" s="7">
        <f t="shared" si="2"/>
        <v>300</v>
      </c>
      <c r="M27" s="7">
        <f t="shared" si="2"/>
        <v>300</v>
      </c>
      <c r="N27" s="7">
        <f t="shared" si="2"/>
        <v>300</v>
      </c>
      <c r="O27" s="7">
        <f t="shared" si="2"/>
        <v>300</v>
      </c>
      <c r="P27" s="7">
        <f t="shared" si="2"/>
        <v>300</v>
      </c>
      <c r="Q27" s="7">
        <f t="shared" si="2"/>
        <v>300</v>
      </c>
      <c r="R27" s="7">
        <f t="shared" si="2"/>
        <v>300</v>
      </c>
      <c r="S27" s="7">
        <f t="shared" si="2"/>
        <v>300</v>
      </c>
      <c r="T27" s="7">
        <f t="shared" si="2"/>
        <v>300</v>
      </c>
      <c r="U27" s="7">
        <f t="shared" si="2"/>
        <v>300</v>
      </c>
      <c r="V27" s="7">
        <f t="shared" si="2"/>
        <v>300</v>
      </c>
      <c r="W27" s="7">
        <f t="shared" si="2"/>
        <v>300</v>
      </c>
      <c r="X27" s="7">
        <f t="shared" si="2"/>
        <v>300</v>
      </c>
      <c r="Y27" s="7">
        <f t="shared" si="2"/>
        <v>300</v>
      </c>
      <c r="Z27" s="7">
        <f t="shared" si="2"/>
        <v>300</v>
      </c>
      <c r="AA27" s="7">
        <f t="shared" si="2"/>
        <v>300</v>
      </c>
      <c r="AB27" s="7">
        <f t="shared" si="2"/>
        <v>300</v>
      </c>
      <c r="AC27" s="7">
        <f t="shared" si="2"/>
        <v>300</v>
      </c>
      <c r="AD27" s="7">
        <f t="shared" si="2"/>
        <v>300</v>
      </c>
      <c r="AE27" s="7">
        <f t="shared" si="2"/>
        <v>300</v>
      </c>
    </row>
    <row r="28" spans="1:31">
      <c r="A28" s="7" t="s">
        <v>8</v>
      </c>
      <c r="B28" s="7">
        <f>$C40*B25^2*B27</f>
        <v>300000</v>
      </c>
      <c r="C28" s="7">
        <f t="shared" ref="C28:K28" si="3">$C40*C25^2*C27</f>
        <v>1200000</v>
      </c>
      <c r="D28" s="7">
        <f t="shared" si="3"/>
        <v>2700000</v>
      </c>
      <c r="E28" s="7">
        <f t="shared" si="3"/>
        <v>4800000</v>
      </c>
      <c r="F28" s="7">
        <f t="shared" si="3"/>
        <v>7500000</v>
      </c>
      <c r="G28" s="7">
        <f t="shared" si="3"/>
        <v>10800000</v>
      </c>
      <c r="H28" s="7">
        <f t="shared" si="3"/>
        <v>14700000</v>
      </c>
      <c r="I28" s="7">
        <f t="shared" si="3"/>
        <v>19200000</v>
      </c>
      <c r="J28" s="7">
        <f t="shared" si="3"/>
        <v>24300000</v>
      </c>
      <c r="K28" s="7">
        <f t="shared" si="3"/>
        <v>30000000</v>
      </c>
      <c r="L28" s="7">
        <f>$C40*L25^2*L27</f>
        <v>36300000</v>
      </c>
      <c r="M28" s="7">
        <f t="shared" ref="M28:AE28" si="4">$C40*M25^2*M27</f>
        <v>43200000</v>
      </c>
      <c r="N28" s="7">
        <f t="shared" si="4"/>
        <v>50700000</v>
      </c>
      <c r="O28" s="7">
        <f t="shared" si="4"/>
        <v>58800000</v>
      </c>
      <c r="P28" s="7">
        <f t="shared" si="4"/>
        <v>67500000</v>
      </c>
      <c r="Q28" s="7">
        <f t="shared" si="4"/>
        <v>76800000</v>
      </c>
      <c r="R28" s="7">
        <f t="shared" si="4"/>
        <v>86700000</v>
      </c>
      <c r="S28" s="7">
        <f t="shared" si="4"/>
        <v>97200000</v>
      </c>
      <c r="T28" s="7">
        <f t="shared" si="4"/>
        <v>108300000</v>
      </c>
      <c r="U28" s="7">
        <f t="shared" si="4"/>
        <v>120000000</v>
      </c>
      <c r="V28" s="7">
        <f t="shared" si="4"/>
        <v>132300000</v>
      </c>
      <c r="W28" s="7">
        <f t="shared" si="4"/>
        <v>145200000</v>
      </c>
      <c r="X28" s="7">
        <f t="shared" si="4"/>
        <v>158700000</v>
      </c>
      <c r="Y28" s="7">
        <f t="shared" si="4"/>
        <v>172800000</v>
      </c>
      <c r="Z28" s="7">
        <f t="shared" si="4"/>
        <v>187500000</v>
      </c>
      <c r="AA28" s="7">
        <f t="shared" si="4"/>
        <v>202800000</v>
      </c>
      <c r="AB28" s="7">
        <f t="shared" si="4"/>
        <v>218700000</v>
      </c>
      <c r="AC28" s="7">
        <f t="shared" si="4"/>
        <v>235200000</v>
      </c>
      <c r="AD28" s="7">
        <f t="shared" si="4"/>
        <v>252300000</v>
      </c>
      <c r="AE28" s="7">
        <f t="shared" si="4"/>
        <v>270000000</v>
      </c>
    </row>
    <row r="29" spans="1:31">
      <c r="A29" s="7" t="s">
        <v>9</v>
      </c>
      <c r="B29" s="7">
        <f>$C41*B25^2*B26</f>
        <v>18</v>
      </c>
      <c r="C29" s="7">
        <f t="shared" ref="C29:AE29" si="5">$C41*C25^2*C26</f>
        <v>72</v>
      </c>
      <c r="D29" s="7">
        <f t="shared" si="5"/>
        <v>162</v>
      </c>
      <c r="E29" s="7">
        <f t="shared" si="5"/>
        <v>288</v>
      </c>
      <c r="F29" s="7">
        <f t="shared" si="5"/>
        <v>450</v>
      </c>
      <c r="G29" s="7">
        <f t="shared" si="5"/>
        <v>648</v>
      </c>
      <c r="H29" s="7">
        <f t="shared" si="5"/>
        <v>882</v>
      </c>
      <c r="I29" s="7">
        <f t="shared" si="5"/>
        <v>1152</v>
      </c>
      <c r="J29" s="7">
        <f t="shared" si="5"/>
        <v>1458</v>
      </c>
      <c r="K29" s="7">
        <f t="shared" si="5"/>
        <v>1800</v>
      </c>
      <c r="L29" s="7">
        <f t="shared" si="5"/>
        <v>2178</v>
      </c>
      <c r="M29" s="7">
        <f t="shared" si="5"/>
        <v>2592</v>
      </c>
      <c r="N29" s="7">
        <f t="shared" si="5"/>
        <v>3042</v>
      </c>
      <c r="O29" s="7">
        <f t="shared" si="5"/>
        <v>3528</v>
      </c>
      <c r="P29" s="7">
        <f t="shared" si="5"/>
        <v>4050</v>
      </c>
      <c r="Q29" s="7">
        <f t="shared" si="5"/>
        <v>4608</v>
      </c>
      <c r="R29" s="7">
        <f t="shared" si="5"/>
        <v>5202</v>
      </c>
      <c r="S29" s="7">
        <f t="shared" si="5"/>
        <v>5832</v>
      </c>
      <c r="T29" s="7">
        <f t="shared" si="5"/>
        <v>6498</v>
      </c>
      <c r="U29" s="7">
        <f t="shared" si="5"/>
        <v>7200</v>
      </c>
      <c r="V29" s="7">
        <f t="shared" si="5"/>
        <v>7938</v>
      </c>
      <c r="W29" s="7">
        <f t="shared" si="5"/>
        <v>8712</v>
      </c>
      <c r="X29" s="7">
        <f t="shared" si="5"/>
        <v>9522</v>
      </c>
      <c r="Y29" s="7">
        <f t="shared" si="5"/>
        <v>10368</v>
      </c>
      <c r="Z29" s="7">
        <f t="shared" si="5"/>
        <v>11250</v>
      </c>
      <c r="AA29" s="7">
        <f t="shared" si="5"/>
        <v>12168</v>
      </c>
      <c r="AB29" s="7">
        <f t="shared" si="5"/>
        <v>13122</v>
      </c>
      <c r="AC29" s="7">
        <f t="shared" si="5"/>
        <v>14112</v>
      </c>
      <c r="AD29" s="7">
        <f t="shared" si="5"/>
        <v>15138</v>
      </c>
      <c r="AE29" s="7">
        <f t="shared" si="5"/>
        <v>16200</v>
      </c>
    </row>
    <row r="30" spans="1:31">
      <c r="A30" s="7" t="s">
        <v>10</v>
      </c>
      <c r="B30" s="3">
        <f t="shared" ref="B30:AE30" si="6">$C40*B25^2*ABS($C57)</f>
        <v>24814.745681999997</v>
      </c>
      <c r="C30" s="3">
        <f t="shared" si="6"/>
        <v>99258.982727999988</v>
      </c>
      <c r="D30" s="3">
        <f t="shared" si="6"/>
        <v>223332.71113799998</v>
      </c>
      <c r="E30" s="3">
        <f t="shared" si="6"/>
        <v>397035.93091199995</v>
      </c>
      <c r="F30" s="3">
        <f t="shared" si="6"/>
        <v>620368.64204999991</v>
      </c>
      <c r="G30" s="3">
        <f t="shared" si="6"/>
        <v>893330.84455199994</v>
      </c>
      <c r="H30" s="3">
        <f t="shared" si="6"/>
        <v>1215922.5384179999</v>
      </c>
      <c r="I30" s="3">
        <f t="shared" si="6"/>
        <v>1588143.7236479998</v>
      </c>
      <c r="J30" s="3">
        <f t="shared" si="6"/>
        <v>2009994.4002419999</v>
      </c>
      <c r="K30" s="3">
        <f t="shared" si="6"/>
        <v>2481474.5681999996</v>
      </c>
      <c r="L30" s="3">
        <f t="shared" si="6"/>
        <v>3002584.2275219997</v>
      </c>
      <c r="M30" s="3">
        <f t="shared" si="6"/>
        <v>3573323.3782079997</v>
      </c>
      <c r="N30" s="3">
        <f t="shared" si="6"/>
        <v>4193692.0202579997</v>
      </c>
      <c r="O30" s="3">
        <f t="shared" si="6"/>
        <v>4863690.1536719995</v>
      </c>
      <c r="P30" s="3">
        <f t="shared" si="6"/>
        <v>5583317.7784499992</v>
      </c>
      <c r="Q30" s="3">
        <f t="shared" si="6"/>
        <v>6352574.8945919992</v>
      </c>
      <c r="R30" s="3">
        <f t="shared" si="6"/>
        <v>7171461.5020979997</v>
      </c>
      <c r="S30" s="3">
        <f t="shared" si="6"/>
        <v>8039977.6009679995</v>
      </c>
      <c r="T30" s="3">
        <f t="shared" si="6"/>
        <v>8958123.1912019998</v>
      </c>
      <c r="U30" s="3">
        <f t="shared" si="6"/>
        <v>9925898.2727999985</v>
      </c>
      <c r="V30" s="3">
        <f t="shared" si="6"/>
        <v>10943302.845761999</v>
      </c>
      <c r="W30" s="3">
        <f t="shared" si="6"/>
        <v>12010336.910087999</v>
      </c>
      <c r="X30" s="3">
        <f t="shared" si="6"/>
        <v>13127000.465777999</v>
      </c>
      <c r="Y30" s="3">
        <f t="shared" si="6"/>
        <v>14293293.512831999</v>
      </c>
      <c r="Z30" s="3">
        <f t="shared" si="6"/>
        <v>15509216.05125</v>
      </c>
      <c r="AA30" s="3">
        <f t="shared" si="6"/>
        <v>16774768.081031999</v>
      </c>
      <c r="AB30" s="3">
        <f t="shared" si="6"/>
        <v>18089949.602178</v>
      </c>
      <c r="AC30" s="3">
        <f t="shared" si="6"/>
        <v>19454760.614687998</v>
      </c>
      <c r="AD30" s="3">
        <f t="shared" si="6"/>
        <v>20869201.118561998</v>
      </c>
      <c r="AE30" s="3">
        <f t="shared" si="6"/>
        <v>22333271.113799997</v>
      </c>
    </row>
    <row r="31" spans="1:31">
      <c r="A31" s="7" t="s">
        <v>10</v>
      </c>
      <c r="B31" s="3">
        <f>$C40*B25^2*ABS($C59)</f>
        <v>22822.333682</v>
      </c>
      <c r="C31" s="3">
        <f t="shared" ref="C31:AE31" si="7">$C40*C25^2*ABS($C59)</f>
        <v>91289.334728000002</v>
      </c>
      <c r="D31" s="3">
        <f t="shared" si="7"/>
        <v>205401.003138</v>
      </c>
      <c r="E31" s="3">
        <f t="shared" si="7"/>
        <v>365157.33891200001</v>
      </c>
      <c r="F31" s="3">
        <f t="shared" si="7"/>
        <v>570558.34204999998</v>
      </c>
      <c r="G31" s="3">
        <f t="shared" si="7"/>
        <v>821604.012552</v>
      </c>
      <c r="H31" s="3">
        <f t="shared" si="7"/>
        <v>1118294.350418</v>
      </c>
      <c r="I31" s="3">
        <f t="shared" si="7"/>
        <v>1460629.355648</v>
      </c>
      <c r="J31" s="3">
        <f t="shared" si="7"/>
        <v>1848609.0282419999</v>
      </c>
      <c r="K31" s="3">
        <f t="shared" si="7"/>
        <v>2282233.3681999999</v>
      </c>
      <c r="L31" s="3">
        <f t="shared" si="7"/>
        <v>2761502.3755219998</v>
      </c>
      <c r="M31" s="3">
        <f t="shared" si="7"/>
        <v>3286416.050208</v>
      </c>
      <c r="N31" s="3">
        <f t="shared" si="7"/>
        <v>3856974.3922580001</v>
      </c>
      <c r="O31" s="3">
        <f t="shared" si="7"/>
        <v>4473177.4016720001</v>
      </c>
      <c r="P31" s="3">
        <f t="shared" si="7"/>
        <v>5135025.0784499999</v>
      </c>
      <c r="Q31" s="3">
        <f t="shared" si="7"/>
        <v>5842517.4225920001</v>
      </c>
      <c r="R31" s="3">
        <f t="shared" si="7"/>
        <v>6595654.4340979997</v>
      </c>
      <c r="S31" s="3">
        <f t="shared" si="7"/>
        <v>7394436.1129679997</v>
      </c>
      <c r="T31" s="3">
        <f t="shared" si="7"/>
        <v>8238862.4592019999</v>
      </c>
      <c r="U31" s="3">
        <f t="shared" si="7"/>
        <v>9128933.4727999996</v>
      </c>
      <c r="V31" s="3">
        <f t="shared" si="7"/>
        <v>10064649.153762</v>
      </c>
      <c r="W31" s="3">
        <f t="shared" si="7"/>
        <v>11046009.502087999</v>
      </c>
      <c r="X31" s="3">
        <f t="shared" si="7"/>
        <v>12073014.517778</v>
      </c>
      <c r="Y31" s="3">
        <f t="shared" si="7"/>
        <v>13145664.200832</v>
      </c>
      <c r="Z31" s="3">
        <f t="shared" si="7"/>
        <v>14263958.55125</v>
      </c>
      <c r="AA31" s="3">
        <f t="shared" si="7"/>
        <v>15427897.569032</v>
      </c>
      <c r="AB31" s="3">
        <f t="shared" si="7"/>
        <v>16637481.254178001</v>
      </c>
      <c r="AC31" s="3">
        <f t="shared" si="7"/>
        <v>17892709.606688</v>
      </c>
      <c r="AD31" s="3">
        <f t="shared" si="7"/>
        <v>19193582.626561999</v>
      </c>
      <c r="AE31" s="3">
        <f t="shared" si="7"/>
        <v>20540100.3138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5.4460920510735671E-4</v>
      </c>
      <c r="C33" s="4">
        <f t="shared" ref="C33:AE33" si="9">($C$40*$B$39*C32^2)*C46/(18*$C$42*$C$54)</f>
        <v>2.0210982314175412E-3</v>
      </c>
      <c r="D33" s="4">
        <f t="shared" si="9"/>
        <v>4.4294670789305551E-3</v>
      </c>
      <c r="E33" s="4">
        <f t="shared" si="9"/>
        <v>7.7697157476463953E-3</v>
      </c>
      <c r="F33" s="4">
        <f t="shared" si="9"/>
        <v>1.2041844237565066E-2</v>
      </c>
      <c r="G33" s="4">
        <f t="shared" si="9"/>
        <v>1.7245852548686564E-2</v>
      </c>
      <c r="H33" s="4">
        <f t="shared" si="9"/>
        <v>2.3381740681010881E-2</v>
      </c>
      <c r="I33" s="4">
        <f t="shared" si="9"/>
        <v>3.044950863453804E-2</v>
      </c>
      <c r="J33" s="4">
        <f t="shared" si="9"/>
        <v>3.8449156409268014E-2</v>
      </c>
      <c r="K33" s="4">
        <f t="shared" si="9"/>
        <v>4.7380684005200832E-2</v>
      </c>
      <c r="L33" s="4">
        <f t="shared" si="9"/>
        <v>5.7244091422336461E-2</v>
      </c>
      <c r="M33" s="4">
        <f t="shared" si="9"/>
        <v>6.8039378660674943E-2</v>
      </c>
      <c r="N33" s="4">
        <f t="shared" si="9"/>
        <v>7.9766545720216214E-2</v>
      </c>
      <c r="O33" s="4">
        <f t="shared" si="9"/>
        <v>9.2425592600960324E-2</v>
      </c>
      <c r="P33" s="4">
        <f t="shared" si="9"/>
        <v>0.10601651930290727</v>
      </c>
      <c r="Q33" s="4">
        <f t="shared" si="9"/>
        <v>0.12053932582605707</v>
      </c>
      <c r="R33" s="4">
        <f t="shared" si="9"/>
        <v>0.13599401217040966</v>
      </c>
      <c r="S33" s="4">
        <f t="shared" si="9"/>
        <v>0.15238057833596511</v>
      </c>
      <c r="T33" s="4">
        <f t="shared" si="9"/>
        <v>0.16969902432272338</v>
      </c>
      <c r="U33" s="4">
        <f t="shared" si="9"/>
        <v>0.18794935013068448</v>
      </c>
      <c r="V33" s="4">
        <f t="shared" si="9"/>
        <v>0.20713155575984837</v>
      </c>
      <c r="W33" s="4">
        <f t="shared" si="9"/>
        <v>0.22724564121021509</v>
      </c>
      <c r="X33" s="4">
        <f t="shared" si="9"/>
        <v>0.24829160648178469</v>
      </c>
      <c r="Y33" s="4">
        <f t="shared" si="9"/>
        <v>0.27026945157455712</v>
      </c>
      <c r="Z33" s="4">
        <f t="shared" si="9"/>
        <v>0.29317917648853226</v>
      </c>
      <c r="AA33" s="4">
        <f t="shared" si="9"/>
        <v>0.31702078122371036</v>
      </c>
      <c r="AB33" s="4">
        <f t="shared" si="9"/>
        <v>0.34179426578009126</v>
      </c>
      <c r="AC33" s="4">
        <f t="shared" si="9"/>
        <v>0.36749963015767489</v>
      </c>
      <c r="AD33" s="4">
        <f t="shared" si="9"/>
        <v>0.3941368743564615</v>
      </c>
      <c r="AE33" s="4">
        <f t="shared" si="9"/>
        <v>0.42170599837645084</v>
      </c>
    </row>
    <row r="34" spans="1:31" ht="18">
      <c r="A34" s="3" t="s">
        <v>33</v>
      </c>
      <c r="B34" s="4">
        <f>(2*$C40*(B32)^2*B36*B46)/(9*$C42*$C44*($B35)^3)</f>
        <v>5.4433183856541264E-4</v>
      </c>
      <c r="C34" s="4">
        <f t="shared" ref="C34:AE34" si="10">(2*$C40*(C32)^2*C36*C46)/(9*$C42*$C44*($B35)^3)</f>
        <v>2.020068896947759E-3</v>
      </c>
      <c r="D34" s="4">
        <f t="shared" si="10"/>
        <v>4.4272111751470404E-3</v>
      </c>
      <c r="E34" s="4">
        <f t="shared" si="10"/>
        <v>7.7657586731632554E-3</v>
      </c>
      <c r="F34" s="4">
        <f t="shared" si="10"/>
        <v>1.2035711390996406E-2</v>
      </c>
      <c r="G34" s="4">
        <f t="shared" si="10"/>
        <v>1.7237069328646489E-2</v>
      </c>
      <c r="H34" s="4">
        <f t="shared" si="10"/>
        <v>2.33698324861135E-2</v>
      </c>
      <c r="I34" s="4">
        <f t="shared" si="10"/>
        <v>3.0434000863397453E-2</v>
      </c>
      <c r="J34" s="4">
        <f t="shared" si="10"/>
        <v>3.8429574460498335E-2</v>
      </c>
      <c r="K34" s="4">
        <f t="shared" si="10"/>
        <v>4.7356553277416162E-2</v>
      </c>
      <c r="L34" s="4">
        <f t="shared" si="10"/>
        <v>5.7214937314150907E-2</v>
      </c>
      <c r="M34" s="4">
        <f t="shared" si="10"/>
        <v>6.8004726570702612E-2</v>
      </c>
      <c r="N34" s="4">
        <f t="shared" si="10"/>
        <v>7.9725921047071199E-2</v>
      </c>
      <c r="O34" s="4">
        <f t="shared" si="10"/>
        <v>9.2378520743256767E-2</v>
      </c>
      <c r="P34" s="4">
        <f t="shared" si="10"/>
        <v>0.10596252565925923</v>
      </c>
      <c r="Q34" s="4">
        <f t="shared" si="10"/>
        <v>0.12047793579507868</v>
      </c>
      <c r="R34" s="4">
        <f t="shared" si="10"/>
        <v>0.13592475115071503</v>
      </c>
      <c r="S34" s="4">
        <f t="shared" si="10"/>
        <v>0.15230297172616833</v>
      </c>
      <c r="T34" s="4">
        <f t="shared" si="10"/>
        <v>0.16961259752143859</v>
      </c>
      <c r="U34" s="4">
        <f t="shared" si="10"/>
        <v>0.18785362853652576</v>
      </c>
      <c r="V34" s="4">
        <f t="shared" si="10"/>
        <v>0.20702606477142982</v>
      </c>
      <c r="W34" s="4">
        <f t="shared" si="10"/>
        <v>0.22712990622615081</v>
      </c>
      <c r="X34" s="4">
        <f t="shared" si="10"/>
        <v>0.2481651529006888</v>
      </c>
      <c r="Y34" s="4">
        <f t="shared" si="10"/>
        <v>0.27013180479504373</v>
      </c>
      <c r="Z34" s="4">
        <f t="shared" si="10"/>
        <v>0.29302986190921554</v>
      </c>
      <c r="AA34" s="4">
        <f t="shared" si="10"/>
        <v>0.31685932424320423</v>
      </c>
      <c r="AB34" s="4">
        <f t="shared" si="10"/>
        <v>0.34162019179700998</v>
      </c>
      <c r="AC34" s="4">
        <f t="shared" si="10"/>
        <v>0.3673124645706326</v>
      </c>
      <c r="AD34" s="4">
        <f t="shared" si="10"/>
        <v>0.39393614256407211</v>
      </c>
      <c r="AE34" s="4">
        <f t="shared" si="10"/>
        <v>0.42149122577732862</v>
      </c>
    </row>
    <row r="35" spans="1:31">
      <c r="A35" s="7" t="s">
        <v>102</v>
      </c>
      <c r="B35" s="6">
        <f>C54</f>
        <v>1.3566321471522265E-2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2.9999999999999997E-4</v>
      </c>
      <c r="C36" s="4">
        <f t="shared" ref="C36:AE36" si="11">C27/1000000</f>
        <v>2.9999999999999997E-4</v>
      </c>
      <c r="D36" s="4">
        <f t="shared" si="11"/>
        <v>2.9999999999999997E-4</v>
      </c>
      <c r="E36" s="4">
        <f t="shared" si="11"/>
        <v>2.9999999999999997E-4</v>
      </c>
      <c r="F36" s="4">
        <f t="shared" si="11"/>
        <v>2.9999999999999997E-4</v>
      </c>
      <c r="G36" s="4">
        <f t="shared" si="11"/>
        <v>2.9999999999999997E-4</v>
      </c>
      <c r="H36" s="4">
        <f t="shared" si="11"/>
        <v>2.9999999999999997E-4</v>
      </c>
      <c r="I36" s="4">
        <f t="shared" si="11"/>
        <v>2.9999999999999997E-4</v>
      </c>
      <c r="J36" s="4">
        <f t="shared" si="11"/>
        <v>2.9999999999999997E-4</v>
      </c>
      <c r="K36" s="4">
        <f t="shared" si="11"/>
        <v>2.9999999999999997E-4</v>
      </c>
      <c r="L36" s="4">
        <f t="shared" si="11"/>
        <v>2.9999999999999997E-4</v>
      </c>
      <c r="M36" s="4">
        <f t="shared" si="11"/>
        <v>2.9999999999999997E-4</v>
      </c>
      <c r="N36" s="4">
        <f t="shared" si="11"/>
        <v>2.9999999999999997E-4</v>
      </c>
      <c r="O36" s="4">
        <f t="shared" si="11"/>
        <v>2.9999999999999997E-4</v>
      </c>
      <c r="P36" s="4">
        <f t="shared" si="11"/>
        <v>2.9999999999999997E-4</v>
      </c>
      <c r="Q36" s="4">
        <f t="shared" si="11"/>
        <v>2.9999999999999997E-4</v>
      </c>
      <c r="R36" s="4">
        <f t="shared" si="11"/>
        <v>2.9999999999999997E-4</v>
      </c>
      <c r="S36" s="4">
        <f t="shared" si="11"/>
        <v>2.9999999999999997E-4</v>
      </c>
      <c r="T36" s="4">
        <f t="shared" si="11"/>
        <v>2.9999999999999997E-4</v>
      </c>
      <c r="U36" s="4">
        <f t="shared" si="11"/>
        <v>2.9999999999999997E-4</v>
      </c>
      <c r="V36" s="4">
        <f t="shared" si="11"/>
        <v>2.9999999999999997E-4</v>
      </c>
      <c r="W36" s="4">
        <f t="shared" si="11"/>
        <v>2.9999999999999997E-4</v>
      </c>
      <c r="X36" s="4">
        <f t="shared" si="11"/>
        <v>2.9999999999999997E-4</v>
      </c>
      <c r="Y36" s="4">
        <f t="shared" si="11"/>
        <v>2.9999999999999997E-4</v>
      </c>
      <c r="Z36" s="4">
        <f t="shared" si="11"/>
        <v>2.9999999999999997E-4</v>
      </c>
      <c r="AA36" s="4">
        <f t="shared" si="11"/>
        <v>2.9999999999999997E-4</v>
      </c>
      <c r="AB36" s="4">
        <f t="shared" si="11"/>
        <v>2.9999999999999997E-4</v>
      </c>
      <c r="AC36" s="4">
        <f t="shared" si="11"/>
        <v>2.9999999999999997E-4</v>
      </c>
      <c r="AD36" s="4">
        <f t="shared" si="11"/>
        <v>2.9999999999999997E-4</v>
      </c>
      <c r="AE36" s="4">
        <f t="shared" si="11"/>
        <v>2.9999999999999997E-4</v>
      </c>
    </row>
    <row r="37" spans="1:31">
      <c r="A37" s="7" t="s">
        <v>35</v>
      </c>
      <c r="B37" s="4">
        <f>B26/60</f>
        <v>0.3</v>
      </c>
      <c r="C37" s="4">
        <f t="shared" ref="C37:AE37" si="12">C26/60</f>
        <v>0.3</v>
      </c>
      <c r="D37" s="4">
        <f t="shared" si="12"/>
        <v>0.3</v>
      </c>
      <c r="E37" s="4">
        <f t="shared" si="12"/>
        <v>0.3</v>
      </c>
      <c r="F37" s="4">
        <f t="shared" si="12"/>
        <v>0.3</v>
      </c>
      <c r="G37" s="4">
        <f t="shared" si="12"/>
        <v>0.3</v>
      </c>
      <c r="H37" s="4">
        <f t="shared" si="12"/>
        <v>0.3</v>
      </c>
      <c r="I37" s="4">
        <f t="shared" si="12"/>
        <v>0.3</v>
      </c>
      <c r="J37" s="4">
        <f t="shared" si="12"/>
        <v>0.3</v>
      </c>
      <c r="K37" s="4">
        <f t="shared" si="12"/>
        <v>0.3</v>
      </c>
      <c r="L37" s="4">
        <f t="shared" si="12"/>
        <v>0.3</v>
      </c>
      <c r="M37" s="4">
        <f t="shared" si="12"/>
        <v>0.3</v>
      </c>
      <c r="N37" s="4">
        <f t="shared" si="12"/>
        <v>0.3</v>
      </c>
      <c r="O37" s="4">
        <f t="shared" si="12"/>
        <v>0.3</v>
      </c>
      <c r="P37" s="4">
        <f t="shared" si="12"/>
        <v>0.3</v>
      </c>
      <c r="Q37" s="4">
        <f t="shared" si="12"/>
        <v>0.3</v>
      </c>
      <c r="R37" s="4">
        <f t="shared" si="12"/>
        <v>0.3</v>
      </c>
      <c r="S37" s="4">
        <f t="shared" si="12"/>
        <v>0.3</v>
      </c>
      <c r="T37" s="4">
        <f t="shared" si="12"/>
        <v>0.3</v>
      </c>
      <c r="U37" s="4">
        <f t="shared" si="12"/>
        <v>0.3</v>
      </c>
      <c r="V37" s="4">
        <f t="shared" si="12"/>
        <v>0.3</v>
      </c>
      <c r="W37" s="4">
        <f t="shared" si="12"/>
        <v>0.3</v>
      </c>
      <c r="X37" s="4">
        <f t="shared" si="12"/>
        <v>0.3</v>
      </c>
      <c r="Y37" s="4">
        <f t="shared" si="12"/>
        <v>0.3</v>
      </c>
      <c r="Z37" s="4">
        <f t="shared" si="12"/>
        <v>0.3</v>
      </c>
      <c r="AA37" s="4">
        <f t="shared" si="12"/>
        <v>0.3</v>
      </c>
      <c r="AB37" s="4">
        <f t="shared" si="12"/>
        <v>0.3</v>
      </c>
      <c r="AC37" s="4">
        <f t="shared" si="12"/>
        <v>0.3</v>
      </c>
      <c r="AD37" s="4">
        <f t="shared" si="12"/>
        <v>0.3</v>
      </c>
      <c r="AE37" s="4">
        <f t="shared" si="12"/>
        <v>0.3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2.0764782665778254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253.97808000000001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25397.808000000001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8.6138707000000002E-5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86138.706999999995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86.138706999999997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13.566321471522265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1.3566321471522265E-2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>
        <v>24.793980999999999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>
        <v>-2.0764682E-2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-24.814745681999998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>
        <v>22.801569000000001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-22.822333682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227.653549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214.81784099999999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188.729477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191.173294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200.985062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199.85382100000001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>
        <v>198.960297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187.37593100000001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139.77757600000001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163.802719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182.771828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224.923126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286.08691900000002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365.66719899999998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354.95126199999999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362.96978799999999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410.12912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451.15304600000002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490.159851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s="4" customFormat="1">
      <c r="A80" s="2" t="s">
        <v>93</v>
      </c>
      <c r="C80" s="4">
        <v>455.75337999999999</v>
      </c>
    </row>
    <row r="81" spans="1:31" s="4" customFormat="1">
      <c r="A81" s="2" t="s">
        <v>94</v>
      </c>
      <c r="C81" s="4">
        <v>335.729511</v>
      </c>
    </row>
    <row r="82" spans="1:31" s="4" customFormat="1">
      <c r="A82" s="2" t="s">
        <v>95</v>
      </c>
      <c r="C82" s="4">
        <v>287.12133299999999</v>
      </c>
    </row>
    <row r="83" spans="1:31" s="4" customFormat="1">
      <c r="A83" s="2" t="s">
        <v>96</v>
      </c>
      <c r="C83" s="4">
        <v>227.285066</v>
      </c>
    </row>
    <row r="84" spans="1:31" s="4" customFormat="1">
      <c r="A84" s="2" t="s">
        <v>152</v>
      </c>
      <c r="C84" s="4">
        <v>162.26210699999999</v>
      </c>
    </row>
    <row r="85" spans="1:31" s="4" customFormat="1">
      <c r="A85" s="2" t="s">
        <v>153</v>
      </c>
      <c r="C85" s="4">
        <v>144.19786099999999</v>
      </c>
    </row>
    <row r="86" spans="1:31" s="4" customFormat="1">
      <c r="A86" s="2" t="s">
        <v>154</v>
      </c>
      <c r="C86" s="4">
        <v>185.89802599999999</v>
      </c>
    </row>
    <row r="87" spans="1:31" s="4" customFormat="1">
      <c r="A87" s="2" t="s">
        <v>214</v>
      </c>
      <c r="C87" s="4">
        <v>154.080994</v>
      </c>
    </row>
    <row r="88" spans="1:31" s="4" customFormat="1">
      <c r="A88" s="2" t="s">
        <v>215</v>
      </c>
      <c r="C88" s="4">
        <v>119.763222</v>
      </c>
    </row>
    <row r="89" spans="1:31" s="4" customFormat="1">
      <c r="A89" s="2" t="s">
        <v>268</v>
      </c>
      <c r="C89" s="4">
        <v>176.02357499999999</v>
      </c>
    </row>
    <row r="90" spans="1:31">
      <c r="A90" s="2" t="s">
        <v>100</v>
      </c>
      <c r="B90" s="4"/>
      <c r="C90" s="4">
        <f>AVERAGE(C61:C89)</f>
        <v>251.38126831034484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2" t="s">
        <v>254</v>
      </c>
      <c r="C91">
        <f>C90/1000000</f>
        <v>2.5138126831034482E-4</v>
      </c>
    </row>
    <row r="92" spans="1:31">
      <c r="A92" s="2" t="s">
        <v>97</v>
      </c>
      <c r="B92" s="4"/>
      <c r="C92" s="4">
        <f>MIN(C61:C89)</f>
        <v>119.763222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2" t="s">
        <v>255</v>
      </c>
      <c r="C93">
        <f>C92/1000000</f>
        <v>1.1976322199999999E-4</v>
      </c>
    </row>
    <row r="94" spans="1:31" ht="18">
      <c r="A94" s="2" t="s">
        <v>98</v>
      </c>
      <c r="B94" s="4"/>
      <c r="C94" s="4">
        <f>4*$C43*B36/($C44*$C42*$C96)</f>
        <v>1589.3791788234896</v>
      </c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256</v>
      </c>
      <c r="B95" s="4"/>
      <c r="C95" s="4">
        <f>SQRT(C90)</f>
        <v>15.855007672982843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2" t="s">
        <v>257</v>
      </c>
      <c r="B96" s="4"/>
      <c r="C96" s="4">
        <f>C95/1000</f>
        <v>1.5855007672982844E-2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8">
      <c r="A97" s="3" t="s">
        <v>33</v>
      </c>
      <c r="B97" s="4">
        <f t="shared" ref="B97:AE97" si="14">(2*$C40*(B32)^2*B36*B46)/(9*$C42*$C44*($C96)^3)</f>
        <v>3.4099709552506979E-4</v>
      </c>
      <c r="C97" s="4">
        <f t="shared" si="14"/>
        <v>1.2654737015478461E-3</v>
      </c>
      <c r="D97" s="4">
        <f t="shared" si="14"/>
        <v>2.7734298180683301E-3</v>
      </c>
      <c r="E97" s="4">
        <f t="shared" si="14"/>
        <v>4.8648654450865201E-3</v>
      </c>
      <c r="F97" s="4">
        <f t="shared" si="14"/>
        <v>7.539780582602418E-3</v>
      </c>
      <c r="G97" s="4">
        <f t="shared" si="14"/>
        <v>1.0798175230616021E-2</v>
      </c>
      <c r="H97" s="4">
        <f t="shared" si="14"/>
        <v>1.4640049389127326E-2</v>
      </c>
      <c r="I97" s="4">
        <f t="shared" si="14"/>
        <v>1.9065403058136345E-2</v>
      </c>
      <c r="J97" s="4">
        <f t="shared" si="14"/>
        <v>2.4074236237643067E-2</v>
      </c>
      <c r="K97" s="4">
        <f t="shared" si="14"/>
        <v>2.9666548927647501E-2</v>
      </c>
      <c r="L97" s="4">
        <f t="shared" si="14"/>
        <v>3.5842341128149637E-2</v>
      </c>
      <c r="M97" s="4">
        <f t="shared" si="14"/>
        <v>4.260161283914949E-2</v>
      </c>
      <c r="N97" s="4">
        <f t="shared" si="14"/>
        <v>4.994436406064702E-2</v>
      </c>
      <c r="O97" s="4">
        <f t="shared" si="14"/>
        <v>5.787059479264229E-2</v>
      </c>
      <c r="P97" s="4">
        <f t="shared" si="14"/>
        <v>6.6380305035135242E-2</v>
      </c>
      <c r="Q97" s="4">
        <f t="shared" si="14"/>
        <v>7.5473494788125914E-2</v>
      </c>
      <c r="R97" s="4">
        <f t="shared" si="14"/>
        <v>8.5150164051614283E-2</v>
      </c>
      <c r="S97" s="4">
        <f t="shared" si="14"/>
        <v>9.5410312825600377E-2</v>
      </c>
      <c r="T97" s="4">
        <f t="shared" si="14"/>
        <v>0.1062539411100842</v>
      </c>
      <c r="U97" s="4">
        <f t="shared" si="14"/>
        <v>0.1176810489050657</v>
      </c>
      <c r="V97" s="4">
        <f t="shared" si="14"/>
        <v>0.12969163621054489</v>
      </c>
      <c r="W97" s="4">
        <f t="shared" si="14"/>
        <v>0.14228570302652177</v>
      </c>
      <c r="X97" s="4">
        <f t="shared" si="14"/>
        <v>0.15546324935299641</v>
      </c>
      <c r="Y97" s="4">
        <f t="shared" si="14"/>
        <v>0.16922427518996874</v>
      </c>
      <c r="Z97" s="4">
        <f t="shared" si="14"/>
        <v>0.18356878053743877</v>
      </c>
      <c r="AA97" s="4">
        <f t="shared" si="14"/>
        <v>0.19849676539540648</v>
      </c>
      <c r="AB97" s="4">
        <f t="shared" si="14"/>
        <v>0.21400822976387193</v>
      </c>
      <c r="AC97" s="4">
        <f t="shared" si="14"/>
        <v>0.23010317364283508</v>
      </c>
      <c r="AD97" s="4">
        <f t="shared" si="14"/>
        <v>0.24678159703229591</v>
      </c>
      <c r="AE97" s="4">
        <f t="shared" si="14"/>
        <v>0.26404349993225451</v>
      </c>
    </row>
    <row r="98" spans="1:31">
      <c r="A98" s="2" t="s">
        <v>258</v>
      </c>
      <c r="C98">
        <f>SQRT(C92)</f>
        <v>10.943638426044604</v>
      </c>
    </row>
    <row r="99" spans="1:31">
      <c r="A99" s="2" t="s">
        <v>259</v>
      </c>
      <c r="C99">
        <f>C98/1000</f>
        <v>1.0943638426044604E-2</v>
      </c>
    </row>
    <row r="100" spans="1:31" ht="18">
      <c r="A100" s="3" t="s">
        <v>260</v>
      </c>
      <c r="B100" s="6">
        <f>(2*$C40*(B32)^2*B36*B46)/(9*$C42*$C44*($C99)^3)</f>
        <v>1.0369667770976554E-3</v>
      </c>
      <c r="C100" s="6">
        <f t="shared" ref="C100:AE100" si="15">(2*$C40*(C32)^2*C36*C46)/(9*$C42*$C44*($C99)^3)</f>
        <v>3.8482855221253181E-3</v>
      </c>
      <c r="D100" s="6">
        <f t="shared" si="15"/>
        <v>8.4339562350829924E-3</v>
      </c>
      <c r="E100" s="6">
        <f t="shared" si="15"/>
        <v>1.4793978915970672E-2</v>
      </c>
      <c r="F100" s="6">
        <f t="shared" si="15"/>
        <v>2.2928353564788364E-2</v>
      </c>
      <c r="G100" s="6">
        <f t="shared" si="15"/>
        <v>3.2837080181536062E-2</v>
      </c>
      <c r="H100" s="6">
        <f t="shared" si="15"/>
        <v>4.4520158766213749E-2</v>
      </c>
      <c r="I100" s="6">
        <f t="shared" si="15"/>
        <v>5.7977589318821465E-2</v>
      </c>
      <c r="J100" s="6">
        <f t="shared" si="15"/>
        <v>7.3209371839359175E-2</v>
      </c>
      <c r="K100" s="6">
        <f t="shared" si="15"/>
        <v>9.0215506327826919E-2</v>
      </c>
      <c r="L100" s="6">
        <f t="shared" si="15"/>
        <v>0.10899599278422466</v>
      </c>
      <c r="M100" s="6">
        <f t="shared" si="15"/>
        <v>0.12955083120855243</v>
      </c>
      <c r="N100" s="6">
        <f t="shared" si="15"/>
        <v>0.15188002160081013</v>
      </c>
      <c r="O100" s="6">
        <f t="shared" si="15"/>
        <v>0.1759835639609979</v>
      </c>
      <c r="P100" s="6">
        <f t="shared" si="15"/>
        <v>0.20186145828911564</v>
      </c>
      <c r="Q100" s="6">
        <f t="shared" si="15"/>
        <v>0.22951370458516346</v>
      </c>
      <c r="R100" s="6">
        <f t="shared" si="15"/>
        <v>0.25894030284914121</v>
      </c>
      <c r="S100" s="6">
        <f t="shared" si="15"/>
        <v>0.29014125308104904</v>
      </c>
      <c r="T100" s="6">
        <f t="shared" si="15"/>
        <v>0.3231165552808869</v>
      </c>
      <c r="U100" s="6">
        <f t="shared" si="15"/>
        <v>0.35786620944865472</v>
      </c>
      <c r="V100" s="6">
        <f t="shared" si="15"/>
        <v>0.3943902155843525</v>
      </c>
      <c r="W100" s="6">
        <f t="shared" si="15"/>
        <v>0.43268857368798025</v>
      </c>
      <c r="X100" s="6">
        <f t="shared" si="15"/>
        <v>0.47276128375953813</v>
      </c>
      <c r="Y100" s="6">
        <f t="shared" si="15"/>
        <v>0.51460834579902603</v>
      </c>
      <c r="Z100" s="6">
        <f t="shared" si="15"/>
        <v>0.55822975980644385</v>
      </c>
      <c r="AA100" s="6">
        <f t="shared" si="15"/>
        <v>0.60362552578179163</v>
      </c>
      <c r="AB100" s="6">
        <f t="shared" si="15"/>
        <v>0.65079564372506948</v>
      </c>
      <c r="AC100" s="6">
        <f t="shared" si="15"/>
        <v>0.69974011363627742</v>
      </c>
      <c r="AD100" s="6">
        <f t="shared" si="15"/>
        <v>0.7504589355154152</v>
      </c>
      <c r="AE100" s="6">
        <f t="shared" si="15"/>
        <v>0.80295210936248307</v>
      </c>
    </row>
    <row r="101" spans="1:31" ht="18">
      <c r="A101" s="2" t="s">
        <v>130</v>
      </c>
      <c r="B101" s="6">
        <f t="shared" ref="B101:AE101" si="16">$C43*B32*$B39/$C42</f>
        <v>0.13699067577861379</v>
      </c>
      <c r="C101" s="6">
        <f t="shared" si="16"/>
        <v>0.27398135155722758</v>
      </c>
      <c r="D101" s="6">
        <f t="shared" si="16"/>
        <v>0.41097202733584143</v>
      </c>
      <c r="E101" s="6">
        <f t="shared" si="16"/>
        <v>0.54796270311445516</v>
      </c>
      <c r="F101" s="6">
        <f t="shared" si="16"/>
        <v>0.68495337889306895</v>
      </c>
      <c r="G101" s="6">
        <f t="shared" si="16"/>
        <v>0.82194405467168286</v>
      </c>
      <c r="H101" s="6">
        <f t="shared" si="16"/>
        <v>0.95893473045029654</v>
      </c>
      <c r="I101" s="6">
        <f t="shared" si="16"/>
        <v>1.0959254062289103</v>
      </c>
      <c r="J101" s="6">
        <f t="shared" si="16"/>
        <v>1.232916082007524</v>
      </c>
      <c r="K101" s="6">
        <f t="shared" si="16"/>
        <v>1.3699067577861379</v>
      </c>
      <c r="L101" s="6">
        <f t="shared" si="16"/>
        <v>1.5068974335647516</v>
      </c>
      <c r="M101" s="6">
        <f t="shared" si="16"/>
        <v>1.6438881093433657</v>
      </c>
      <c r="N101" s="6">
        <f t="shared" si="16"/>
        <v>1.7808787851219794</v>
      </c>
      <c r="O101" s="6">
        <f t="shared" si="16"/>
        <v>1.9178694609005931</v>
      </c>
      <c r="P101" s="6">
        <f t="shared" si="16"/>
        <v>2.0548601366792068</v>
      </c>
      <c r="Q101" s="6">
        <f t="shared" si="16"/>
        <v>2.1918508124578207</v>
      </c>
      <c r="R101" s="6">
        <f t="shared" si="16"/>
        <v>2.3288414882364341</v>
      </c>
      <c r="S101" s="6">
        <f t="shared" si="16"/>
        <v>2.465832164015048</v>
      </c>
      <c r="T101" s="6">
        <f t="shared" si="16"/>
        <v>2.6028228397936624</v>
      </c>
      <c r="U101" s="6">
        <f t="shared" si="16"/>
        <v>2.7398135155722758</v>
      </c>
      <c r="V101" s="6">
        <f t="shared" si="16"/>
        <v>2.8768041913508893</v>
      </c>
      <c r="W101" s="6">
        <f t="shared" si="16"/>
        <v>3.0137948671295032</v>
      </c>
      <c r="X101" s="6">
        <f t="shared" si="16"/>
        <v>3.1507855429081171</v>
      </c>
      <c r="Y101" s="6">
        <f t="shared" si="16"/>
        <v>3.2877762186867314</v>
      </c>
      <c r="Z101" s="6">
        <f t="shared" si="16"/>
        <v>3.4247668944653444</v>
      </c>
      <c r="AA101" s="6">
        <f t="shared" si="16"/>
        <v>3.5617575702439588</v>
      </c>
      <c r="AB101" s="6">
        <f t="shared" si="16"/>
        <v>3.6987482460225722</v>
      </c>
      <c r="AC101" s="6">
        <f t="shared" si="16"/>
        <v>3.8357389218011861</v>
      </c>
      <c r="AD101" s="6">
        <f t="shared" si="16"/>
        <v>3.9727295975797996</v>
      </c>
      <c r="AE101" s="6">
        <f t="shared" si="16"/>
        <v>4.1097202733584135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9A12-7217-4D47-A41F-5CEE01EEA7B6}">
  <dimension ref="A1:AE101"/>
  <sheetViews>
    <sheetView topLeftCell="C13" workbookViewId="0">
      <selection activeCell="D94" sqref="D94"/>
    </sheetView>
  </sheetViews>
  <sheetFormatPr defaultRowHeight="15"/>
  <cols>
    <col min="1" max="1" width="60.140625" bestFit="1" customWidth="1"/>
  </cols>
  <sheetData>
    <row r="1" spans="1:31">
      <c r="B1" s="4" t="s">
        <v>195</v>
      </c>
    </row>
    <row r="2" spans="1:31">
      <c r="B2" s="4" t="s">
        <v>101</v>
      </c>
    </row>
    <row r="3" spans="1:31">
      <c r="B3" s="4" t="s">
        <v>105</v>
      </c>
    </row>
    <row r="4" spans="1:31">
      <c r="B4" s="4"/>
    </row>
    <row r="5" spans="1:31">
      <c r="B5" s="4" t="s">
        <v>137</v>
      </c>
    </row>
    <row r="6" spans="1:31">
      <c r="B6" s="4" t="s">
        <v>134</v>
      </c>
    </row>
    <row r="7" spans="1:31">
      <c r="B7" s="4" t="s">
        <v>133</v>
      </c>
    </row>
    <row r="8" spans="1:31">
      <c r="B8" s="4" t="s">
        <v>135</v>
      </c>
    </row>
    <row r="11" spans="1:31">
      <c r="A11" s="4" t="s">
        <v>0</v>
      </c>
      <c r="B11" s="1">
        <v>3.2901499999999999E-3</v>
      </c>
      <c r="C11" s="1">
        <v>4.8160670000000003E-3</v>
      </c>
      <c r="D11" s="1">
        <v>7.5664620000000004E-3</v>
      </c>
      <c r="E11" s="1">
        <v>2.9700939999999999E-2</v>
      </c>
      <c r="F11" s="1">
        <v>9.1401700000000002E-2</v>
      </c>
      <c r="G11" s="1">
        <v>0.203125</v>
      </c>
      <c r="H11" s="1">
        <v>0.33469510000000002</v>
      </c>
      <c r="I11" s="1">
        <v>0.45131660000000001</v>
      </c>
      <c r="J11" s="1">
        <v>0.4719583</v>
      </c>
      <c r="K11" s="1">
        <v>0.41533120000000001</v>
      </c>
      <c r="L11" s="1">
        <v>0.3568655</v>
      </c>
      <c r="M11" s="1">
        <v>0.28248649999999997</v>
      </c>
      <c r="N11" s="1">
        <v>0.22275809999999999</v>
      </c>
      <c r="O11" s="1">
        <v>0.17560319999999999</v>
      </c>
      <c r="P11" s="1">
        <v>0.12944720000000001</v>
      </c>
      <c r="Q11" s="1">
        <v>8.6938390000000004E-2</v>
      </c>
      <c r="R11" s="1">
        <v>5.6320269999999999E-2</v>
      </c>
      <c r="S11" s="1">
        <v>3.1339029999999997E-2</v>
      </c>
      <c r="T11" s="1">
        <v>2.655619E-2</v>
      </c>
      <c r="U11" s="1">
        <v>1.8101969999999998E-2</v>
      </c>
      <c r="V11" s="1">
        <v>1.119845E-2</v>
      </c>
      <c r="W11" s="1">
        <v>5.6552470000000004E-3</v>
      </c>
      <c r="X11" s="1">
        <v>4.7118120000000001E-3</v>
      </c>
      <c r="Y11" s="1">
        <v>4.5358999999999998E-3</v>
      </c>
      <c r="Z11" s="1">
        <v>4.1414820000000001E-3</v>
      </c>
      <c r="AA11" s="1">
        <v>2.9365260000000001E-3</v>
      </c>
      <c r="AB11" s="1">
        <v>1.8200429999999999E-3</v>
      </c>
      <c r="AC11" s="1">
        <v>1.3786759999999999E-3</v>
      </c>
      <c r="AD11" s="1">
        <v>6.9597490000000001E-4</v>
      </c>
      <c r="AE11" s="1">
        <v>5.8637269999999996E-4</v>
      </c>
    </row>
    <row r="12" spans="1:31">
      <c r="A12" s="4" t="s">
        <v>1</v>
      </c>
      <c r="B12" s="1">
        <v>3.1873330000000001E-3</v>
      </c>
      <c r="C12" s="1">
        <v>5.6358229999999999E-3</v>
      </c>
      <c r="D12" s="1">
        <v>1.820041E-2</v>
      </c>
      <c r="E12" s="1">
        <v>6.5444489999999994E-2</v>
      </c>
      <c r="F12" s="1">
        <v>0.16491159999999999</v>
      </c>
      <c r="G12" s="1">
        <v>0.28451799999999999</v>
      </c>
      <c r="H12" s="1">
        <v>0.29598609999999997</v>
      </c>
      <c r="I12" s="1">
        <v>0.18003669999999999</v>
      </c>
      <c r="J12" s="1">
        <v>0.1223823</v>
      </c>
      <c r="K12" s="1">
        <v>7.8391340000000004E-2</v>
      </c>
      <c r="L12" s="1">
        <v>4.5157339999999997E-2</v>
      </c>
      <c r="M12" s="1">
        <v>3.3227689999999997E-2</v>
      </c>
      <c r="N12" s="1">
        <v>1.5801349999999999E-2</v>
      </c>
      <c r="O12" s="1">
        <v>1.062075E-2</v>
      </c>
      <c r="P12" s="1">
        <v>4.7712889999999997E-3</v>
      </c>
      <c r="Q12" s="1">
        <v>3.752736E-3</v>
      </c>
      <c r="R12" s="1">
        <v>2.1015029999999998E-3</v>
      </c>
      <c r="S12" s="1">
        <v>1.899335E-3</v>
      </c>
      <c r="T12" s="1">
        <v>9.5602290000000004E-4</v>
      </c>
      <c r="U12" s="1">
        <v>3.2133679999999998E-4</v>
      </c>
      <c r="V12" s="1">
        <v>2.1535479999999999E-4</v>
      </c>
      <c r="W12" s="1">
        <v>2.1750949999999999E-4</v>
      </c>
      <c r="X12" s="1">
        <v>0</v>
      </c>
      <c r="Y12" s="1">
        <v>0</v>
      </c>
      <c r="Z12" s="1">
        <v>1.119319E-4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4" t="s">
        <v>2</v>
      </c>
      <c r="B13" s="1">
        <v>3.0845159999999998E-3</v>
      </c>
      <c r="C13" s="1">
        <v>9.2222560000000003E-4</v>
      </c>
      <c r="D13" s="1">
        <v>2.2494889999999999E-3</v>
      </c>
      <c r="E13" s="1">
        <v>7.4764439999999996E-3</v>
      </c>
      <c r="F13" s="1">
        <v>3.0876190000000001E-2</v>
      </c>
      <c r="G13" s="1">
        <v>2.6858659999999999E-2</v>
      </c>
      <c r="H13" s="1">
        <v>1.184762E-2</v>
      </c>
      <c r="I13" s="1">
        <v>6.2257600000000003E-3</v>
      </c>
      <c r="J13" s="1">
        <v>4.5969970000000002E-3</v>
      </c>
      <c r="K13" s="1">
        <v>2.1435130000000001E-3</v>
      </c>
      <c r="L13" s="1">
        <v>1.838987E-3</v>
      </c>
      <c r="M13" s="1">
        <v>1.3291069999999999E-3</v>
      </c>
      <c r="N13" s="1">
        <v>1.2312740000000001E-3</v>
      </c>
      <c r="O13" s="1">
        <v>5.1557019999999999E-4</v>
      </c>
      <c r="P13" s="1">
        <v>3.1117100000000001E-4</v>
      </c>
      <c r="Q13" s="1">
        <v>3.1272800000000002E-4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4" t="s">
        <v>3</v>
      </c>
      <c r="B14" s="1">
        <v>1.3366230000000001E-3</v>
      </c>
      <c r="C14" s="1">
        <v>6.1481709999999996E-4</v>
      </c>
      <c r="D14" s="1">
        <v>9.2024540000000001E-4</v>
      </c>
      <c r="E14" s="1">
        <v>1.5362559999999999E-3</v>
      </c>
      <c r="F14" s="1">
        <v>4.396278E-3</v>
      </c>
      <c r="G14" s="1">
        <v>3.5743459999999999E-3</v>
      </c>
      <c r="H14" s="1">
        <v>5.6174040000000003E-3</v>
      </c>
      <c r="I14" s="1">
        <v>7.9608079999999998E-3</v>
      </c>
      <c r="J14" s="1">
        <v>7.7638170000000001E-3</v>
      </c>
      <c r="K14" s="1">
        <v>5.9201799999999997E-3</v>
      </c>
      <c r="L14" s="1">
        <v>6.3342870000000001E-3</v>
      </c>
      <c r="M14" s="1">
        <v>3.067171E-3</v>
      </c>
      <c r="N14" s="1">
        <v>7.1824339999999995E-4</v>
      </c>
      <c r="O14" s="1">
        <v>4.1245620000000002E-4</v>
      </c>
      <c r="P14" s="1">
        <v>2.0744740000000001E-4</v>
      </c>
      <c r="Q14" s="1">
        <v>1.042427E-4</v>
      </c>
      <c r="R14" s="1">
        <v>0</v>
      </c>
      <c r="S14" s="1">
        <v>1.055186E-4</v>
      </c>
      <c r="T14" s="1">
        <v>1.0622480000000001E-4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4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4" t="s">
        <v>4</v>
      </c>
      <c r="B16" s="1">
        <v>3.5986019999999998E-3</v>
      </c>
      <c r="C16" s="1">
        <v>3.8938419999999998E-3</v>
      </c>
      <c r="D16" s="1">
        <v>3.4764829999999998E-3</v>
      </c>
      <c r="E16" s="1">
        <v>8.7054490000000005E-3</v>
      </c>
      <c r="F16" s="1">
        <v>2.003885E-2</v>
      </c>
      <c r="G16" s="1">
        <v>4.8713239999999998E-2</v>
      </c>
      <c r="H16" s="1">
        <v>9.427025E-2</v>
      </c>
      <c r="I16" s="1">
        <v>0.1842213</v>
      </c>
      <c r="J16" s="1">
        <v>0.29798750000000002</v>
      </c>
      <c r="K16" s="1">
        <v>0.4310503</v>
      </c>
      <c r="L16" s="1">
        <v>0.55394359999999998</v>
      </c>
      <c r="M16" s="1">
        <v>0.66404249999999998</v>
      </c>
      <c r="N16" s="1">
        <v>0.74994870000000002</v>
      </c>
      <c r="O16" s="1">
        <v>0.80954839999999995</v>
      </c>
      <c r="P16" s="1">
        <v>0.86453690000000005</v>
      </c>
      <c r="Q16" s="1">
        <v>0.90805800000000003</v>
      </c>
      <c r="R16" s="1">
        <v>0.94073759999999995</v>
      </c>
      <c r="S16" s="1">
        <v>0.96665610000000002</v>
      </c>
      <c r="T16" s="1">
        <v>0.97238159999999996</v>
      </c>
      <c r="U16" s="1">
        <v>0.98157669999999997</v>
      </c>
      <c r="V16" s="1">
        <v>0.98858619999999997</v>
      </c>
      <c r="W16" s="1">
        <v>0.99412719999999999</v>
      </c>
      <c r="X16" s="1">
        <v>0.99528819999999996</v>
      </c>
      <c r="Y16" s="1">
        <v>0.99546409999999996</v>
      </c>
      <c r="Z16" s="1">
        <v>0.99574660000000004</v>
      </c>
      <c r="AA16" s="1">
        <v>0.99706349999999999</v>
      </c>
      <c r="AB16" s="1">
        <v>0.99817999999999996</v>
      </c>
      <c r="AC16" s="1">
        <v>0.99862130000000005</v>
      </c>
      <c r="AD16" s="1">
        <v>0.99930399999999997</v>
      </c>
      <c r="AE16" s="1">
        <v>0.99941360000000001</v>
      </c>
    </row>
    <row r="17" spans="1:31">
      <c r="A17" s="4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7" t="s">
        <v>16</v>
      </c>
      <c r="B18" s="1">
        <f>SUM(B11:B17)</f>
        <v>1.4497224E-2</v>
      </c>
      <c r="C18" s="1">
        <f t="shared" ref="C18:AE18" si="0">SUM(C11:C17)</f>
        <v>1.5882774699999998E-2</v>
      </c>
      <c r="D18" s="1">
        <f t="shared" si="0"/>
        <v>3.2413089399999997E-2</v>
      </c>
      <c r="E18" s="1">
        <f t="shared" si="0"/>
        <v>0.11286357899999999</v>
      </c>
      <c r="F18" s="1">
        <f t="shared" si="0"/>
        <v>0.31162461799999996</v>
      </c>
      <c r="G18" s="1">
        <f t="shared" si="0"/>
        <v>0.56678924599999991</v>
      </c>
      <c r="H18" s="1">
        <f t="shared" si="0"/>
        <v>0.74241647399999988</v>
      </c>
      <c r="I18" s="1">
        <f t="shared" si="0"/>
        <v>0.82976116799999999</v>
      </c>
      <c r="J18" s="1">
        <f t="shared" si="0"/>
        <v>0.90468891400000007</v>
      </c>
      <c r="K18" s="1">
        <f t="shared" si="0"/>
        <v>0.93283653300000002</v>
      </c>
      <c r="L18" s="1">
        <f t="shared" si="0"/>
        <v>0.96413971399999998</v>
      </c>
      <c r="M18" s="1">
        <f t="shared" si="0"/>
        <v>0.98415296799999985</v>
      </c>
      <c r="N18" s="1">
        <f t="shared" si="0"/>
        <v>0.99045766740000007</v>
      </c>
      <c r="O18" s="1">
        <f t="shared" si="0"/>
        <v>0.99670037639999998</v>
      </c>
      <c r="P18" s="1">
        <f t="shared" si="0"/>
        <v>0.99927400740000005</v>
      </c>
      <c r="Q18" s="1">
        <f t="shared" si="0"/>
        <v>0.99916609670000001</v>
      </c>
      <c r="R18" s="1">
        <f t="shared" si="0"/>
        <v>0.99915937299999991</v>
      </c>
      <c r="S18" s="1">
        <f t="shared" si="0"/>
        <v>0.99999998359999998</v>
      </c>
      <c r="T18" s="1">
        <f t="shared" si="0"/>
        <v>1.0000000377</v>
      </c>
      <c r="U18" s="1">
        <f t="shared" si="0"/>
        <v>1.0000000067999999</v>
      </c>
      <c r="V18" s="1">
        <f t="shared" si="0"/>
        <v>1.0000000048</v>
      </c>
      <c r="W18" s="1">
        <f t="shared" si="0"/>
        <v>0.99999995649999995</v>
      </c>
      <c r="X18" s="1">
        <f t="shared" si="0"/>
        <v>1.0000000119999999</v>
      </c>
      <c r="Y18" s="1">
        <f t="shared" si="0"/>
        <v>1</v>
      </c>
      <c r="Z18" s="1">
        <f t="shared" si="0"/>
        <v>1.0000000139</v>
      </c>
      <c r="AA18" s="1">
        <f t="shared" si="0"/>
        <v>1.0000000259999999</v>
      </c>
      <c r="AB18" s="1">
        <f t="shared" si="0"/>
        <v>1.000000043</v>
      </c>
      <c r="AC18" s="1">
        <f t="shared" si="0"/>
        <v>0.99999997600000001</v>
      </c>
      <c r="AD18" s="1">
        <f t="shared" si="0"/>
        <v>0.99999997489999992</v>
      </c>
      <c r="AE18" s="1">
        <f t="shared" si="0"/>
        <v>0.99999997269999996</v>
      </c>
    </row>
    <row r="19" spans="1:31">
      <c r="A19" s="3" t="s">
        <v>17</v>
      </c>
      <c r="B19" s="1">
        <f>SUM(B12:B13)</f>
        <v>6.2718489999999995E-3</v>
      </c>
      <c r="C19" s="1">
        <f t="shared" ref="C19:AE19" si="1">SUM(C12:C13)</f>
        <v>6.5580485999999997E-3</v>
      </c>
      <c r="D19" s="1">
        <f t="shared" si="1"/>
        <v>2.0449899000000001E-2</v>
      </c>
      <c r="E19" s="1">
        <f t="shared" si="1"/>
        <v>7.2920933999999993E-2</v>
      </c>
      <c r="F19" s="1">
        <f t="shared" si="1"/>
        <v>0.19578778999999999</v>
      </c>
      <c r="G19" s="1">
        <f t="shared" si="1"/>
        <v>0.31137665999999997</v>
      </c>
      <c r="H19" s="1">
        <f t="shared" si="1"/>
        <v>0.30783371999999998</v>
      </c>
      <c r="I19" s="1">
        <f t="shared" si="1"/>
        <v>0.18626245999999999</v>
      </c>
      <c r="J19" s="1">
        <f t="shared" si="1"/>
        <v>0.12697929699999999</v>
      </c>
      <c r="K19" s="1">
        <f t="shared" si="1"/>
        <v>8.0534853000000003E-2</v>
      </c>
      <c r="L19" s="1">
        <f t="shared" si="1"/>
        <v>4.6996326999999997E-2</v>
      </c>
      <c r="M19" s="1">
        <f t="shared" si="1"/>
        <v>3.4556797E-2</v>
      </c>
      <c r="N19" s="1">
        <f t="shared" si="1"/>
        <v>1.7032624E-2</v>
      </c>
      <c r="O19" s="1">
        <f t="shared" si="1"/>
        <v>1.1136320200000001E-2</v>
      </c>
      <c r="P19" s="1">
        <f t="shared" si="1"/>
        <v>5.0824599999999996E-3</v>
      </c>
      <c r="Q19" s="1">
        <f t="shared" si="1"/>
        <v>4.0654640000000004E-3</v>
      </c>
      <c r="R19" s="1">
        <f t="shared" si="1"/>
        <v>2.1015029999999998E-3</v>
      </c>
      <c r="S19" s="1">
        <f t="shared" si="1"/>
        <v>1.899335E-3</v>
      </c>
      <c r="T19" s="1">
        <f t="shared" si="1"/>
        <v>9.5602290000000004E-4</v>
      </c>
      <c r="U19" s="1">
        <f t="shared" si="1"/>
        <v>3.2133679999999998E-4</v>
      </c>
      <c r="V19" s="1">
        <f t="shared" si="1"/>
        <v>2.1535479999999999E-4</v>
      </c>
      <c r="W19" s="1">
        <f t="shared" si="1"/>
        <v>2.1750949999999999E-4</v>
      </c>
      <c r="X19" s="1">
        <f t="shared" si="1"/>
        <v>0</v>
      </c>
      <c r="Y19" s="1">
        <f t="shared" si="1"/>
        <v>0</v>
      </c>
      <c r="Z19" s="1">
        <f t="shared" si="1"/>
        <v>1.119319E-4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</row>
    <row r="20" spans="1:31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3" t="s">
        <v>20</v>
      </c>
    </row>
    <row r="23" spans="1:31">
      <c r="A23" s="3" t="s">
        <v>21</v>
      </c>
    </row>
    <row r="24" spans="1:31">
      <c r="A24" s="7" t="s">
        <v>132</v>
      </c>
    </row>
    <row r="25" spans="1:31">
      <c r="A25" s="7" t="s">
        <v>5</v>
      </c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 s="7">
        <v>9</v>
      </c>
      <c r="K25" s="7">
        <v>10</v>
      </c>
      <c r="L25" s="7">
        <v>11</v>
      </c>
      <c r="M25" s="7">
        <v>12</v>
      </c>
      <c r="N25" s="7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  <c r="V25" s="7">
        <v>21</v>
      </c>
      <c r="W25" s="7">
        <v>22</v>
      </c>
      <c r="X25" s="7">
        <v>23</v>
      </c>
      <c r="Y25" s="7">
        <v>24</v>
      </c>
      <c r="Z25" s="7">
        <v>25</v>
      </c>
      <c r="AA25" s="7">
        <v>26</v>
      </c>
      <c r="AB25" s="7">
        <v>27</v>
      </c>
      <c r="AC25" s="7">
        <v>28</v>
      </c>
      <c r="AD25" s="7">
        <v>29</v>
      </c>
      <c r="AE25" s="7">
        <v>30</v>
      </c>
    </row>
    <row r="26" spans="1:31">
      <c r="A26" s="7" t="s">
        <v>6</v>
      </c>
      <c r="B26" s="7">
        <v>45</v>
      </c>
      <c r="C26" s="7">
        <v>45</v>
      </c>
      <c r="D26" s="7">
        <v>45</v>
      </c>
      <c r="E26" s="7">
        <v>45</v>
      </c>
      <c r="F26" s="7">
        <v>45</v>
      </c>
      <c r="G26" s="7">
        <v>45</v>
      </c>
      <c r="H26" s="7">
        <v>45</v>
      </c>
      <c r="I26" s="7">
        <v>45</v>
      </c>
      <c r="J26" s="7">
        <v>45</v>
      </c>
      <c r="K26" s="7">
        <v>45</v>
      </c>
      <c r="L26" s="7">
        <v>45</v>
      </c>
      <c r="M26" s="7">
        <v>45</v>
      </c>
      <c r="N26" s="7">
        <v>45</v>
      </c>
      <c r="O26" s="7">
        <v>45</v>
      </c>
      <c r="P26" s="7">
        <v>45</v>
      </c>
      <c r="Q26" s="7">
        <v>45</v>
      </c>
      <c r="R26" s="7">
        <v>45</v>
      </c>
      <c r="S26" s="7">
        <v>45</v>
      </c>
      <c r="T26" s="7">
        <v>45</v>
      </c>
      <c r="U26" s="7">
        <v>45</v>
      </c>
      <c r="V26" s="7">
        <v>45</v>
      </c>
      <c r="W26" s="7">
        <v>45</v>
      </c>
      <c r="X26" s="7">
        <v>45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D26" s="7">
        <v>45</v>
      </c>
      <c r="AE26" s="7">
        <v>45</v>
      </c>
    </row>
    <row r="27" spans="1:31">
      <c r="A27" s="7" t="s">
        <v>7</v>
      </c>
      <c r="B27" s="7">
        <f>B26*1000/60</f>
        <v>750</v>
      </c>
      <c r="C27" s="7">
        <f t="shared" ref="C27:AE27" si="2">C26*1000/60</f>
        <v>750</v>
      </c>
      <c r="D27" s="7">
        <f t="shared" si="2"/>
        <v>750</v>
      </c>
      <c r="E27" s="7">
        <f t="shared" si="2"/>
        <v>750</v>
      </c>
      <c r="F27" s="7">
        <f t="shared" si="2"/>
        <v>750</v>
      </c>
      <c r="G27" s="7">
        <f t="shared" si="2"/>
        <v>750</v>
      </c>
      <c r="H27" s="7">
        <f t="shared" si="2"/>
        <v>750</v>
      </c>
      <c r="I27" s="7">
        <f t="shared" si="2"/>
        <v>750</v>
      </c>
      <c r="J27" s="7">
        <f t="shared" si="2"/>
        <v>750</v>
      </c>
      <c r="K27" s="7">
        <f t="shared" si="2"/>
        <v>750</v>
      </c>
      <c r="L27" s="7">
        <f t="shared" si="2"/>
        <v>750</v>
      </c>
      <c r="M27" s="7">
        <f t="shared" si="2"/>
        <v>750</v>
      </c>
      <c r="N27" s="7">
        <f t="shared" si="2"/>
        <v>750</v>
      </c>
      <c r="O27" s="7">
        <f t="shared" si="2"/>
        <v>750</v>
      </c>
      <c r="P27" s="7">
        <f t="shared" si="2"/>
        <v>750</v>
      </c>
      <c r="Q27" s="7">
        <f t="shared" si="2"/>
        <v>750</v>
      </c>
      <c r="R27" s="7">
        <f t="shared" si="2"/>
        <v>750</v>
      </c>
      <c r="S27" s="7">
        <f t="shared" si="2"/>
        <v>750</v>
      </c>
      <c r="T27" s="7">
        <f t="shared" si="2"/>
        <v>750</v>
      </c>
      <c r="U27" s="7">
        <f t="shared" si="2"/>
        <v>750</v>
      </c>
      <c r="V27" s="7">
        <f t="shared" si="2"/>
        <v>750</v>
      </c>
      <c r="W27" s="7">
        <f t="shared" si="2"/>
        <v>750</v>
      </c>
      <c r="X27" s="7">
        <f t="shared" si="2"/>
        <v>750</v>
      </c>
      <c r="Y27" s="7">
        <f t="shared" si="2"/>
        <v>750</v>
      </c>
      <c r="Z27" s="7">
        <f t="shared" si="2"/>
        <v>750</v>
      </c>
      <c r="AA27" s="7">
        <f t="shared" si="2"/>
        <v>750</v>
      </c>
      <c r="AB27" s="7">
        <f t="shared" si="2"/>
        <v>750</v>
      </c>
      <c r="AC27" s="7">
        <f t="shared" si="2"/>
        <v>750</v>
      </c>
      <c r="AD27" s="7">
        <f t="shared" si="2"/>
        <v>750</v>
      </c>
      <c r="AE27" s="7">
        <f t="shared" si="2"/>
        <v>750</v>
      </c>
    </row>
    <row r="28" spans="1:31">
      <c r="A28" s="7" t="s">
        <v>8</v>
      </c>
      <c r="B28" s="7">
        <f>$C40*B25^2*B27</f>
        <v>750000</v>
      </c>
      <c r="C28" s="7">
        <f t="shared" ref="C28:K28" si="3">$C40*C25^2*C27</f>
        <v>3000000</v>
      </c>
      <c r="D28" s="7">
        <f t="shared" si="3"/>
        <v>6750000</v>
      </c>
      <c r="E28" s="7">
        <f t="shared" si="3"/>
        <v>12000000</v>
      </c>
      <c r="F28" s="7">
        <f t="shared" si="3"/>
        <v>18750000</v>
      </c>
      <c r="G28" s="7">
        <f t="shared" si="3"/>
        <v>27000000</v>
      </c>
      <c r="H28" s="7">
        <f t="shared" si="3"/>
        <v>36750000</v>
      </c>
      <c r="I28" s="7">
        <f t="shared" si="3"/>
        <v>48000000</v>
      </c>
      <c r="J28" s="7">
        <f t="shared" si="3"/>
        <v>60750000</v>
      </c>
      <c r="K28" s="7">
        <f t="shared" si="3"/>
        <v>75000000</v>
      </c>
      <c r="L28" s="7">
        <f>$C40*L25^2*L27</f>
        <v>90750000</v>
      </c>
      <c r="M28" s="7">
        <f t="shared" ref="M28:AE28" si="4">$C40*M25^2*M27</f>
        <v>108000000</v>
      </c>
      <c r="N28" s="7">
        <f t="shared" si="4"/>
        <v>126750000</v>
      </c>
      <c r="O28" s="7">
        <f t="shared" si="4"/>
        <v>147000000</v>
      </c>
      <c r="P28" s="7">
        <f t="shared" si="4"/>
        <v>168750000</v>
      </c>
      <c r="Q28" s="7">
        <f t="shared" si="4"/>
        <v>192000000</v>
      </c>
      <c r="R28" s="7">
        <f t="shared" si="4"/>
        <v>216750000</v>
      </c>
      <c r="S28" s="7">
        <f t="shared" si="4"/>
        <v>243000000</v>
      </c>
      <c r="T28" s="7">
        <f t="shared" si="4"/>
        <v>270750000</v>
      </c>
      <c r="U28" s="7">
        <f t="shared" si="4"/>
        <v>300000000</v>
      </c>
      <c r="V28" s="7">
        <f t="shared" si="4"/>
        <v>330750000</v>
      </c>
      <c r="W28" s="7">
        <f t="shared" si="4"/>
        <v>363000000</v>
      </c>
      <c r="X28" s="7">
        <f t="shared" si="4"/>
        <v>396750000</v>
      </c>
      <c r="Y28" s="7">
        <f t="shared" si="4"/>
        <v>432000000</v>
      </c>
      <c r="Z28" s="7">
        <f t="shared" si="4"/>
        <v>468750000</v>
      </c>
      <c r="AA28" s="7">
        <f t="shared" si="4"/>
        <v>507000000</v>
      </c>
      <c r="AB28" s="7">
        <f t="shared" si="4"/>
        <v>546750000</v>
      </c>
      <c r="AC28" s="7">
        <f t="shared" si="4"/>
        <v>588000000</v>
      </c>
      <c r="AD28" s="7">
        <f t="shared" si="4"/>
        <v>630750000</v>
      </c>
      <c r="AE28" s="7">
        <f t="shared" si="4"/>
        <v>675000000</v>
      </c>
    </row>
    <row r="29" spans="1:31">
      <c r="A29" s="7" t="s">
        <v>9</v>
      </c>
      <c r="B29" s="7">
        <f>$C41*B25^2*B26</f>
        <v>45</v>
      </c>
      <c r="C29" s="7">
        <f t="shared" ref="C29:AE29" si="5">$C41*C25^2*C26</f>
        <v>180</v>
      </c>
      <c r="D29" s="7">
        <f t="shared" si="5"/>
        <v>405</v>
      </c>
      <c r="E29" s="7">
        <f t="shared" si="5"/>
        <v>720</v>
      </c>
      <c r="F29" s="7">
        <f t="shared" si="5"/>
        <v>1125</v>
      </c>
      <c r="G29" s="7">
        <f t="shared" si="5"/>
        <v>1620</v>
      </c>
      <c r="H29" s="7">
        <f t="shared" si="5"/>
        <v>2205</v>
      </c>
      <c r="I29" s="7">
        <f t="shared" si="5"/>
        <v>2880</v>
      </c>
      <c r="J29" s="7">
        <f t="shared" si="5"/>
        <v>3645</v>
      </c>
      <c r="K29" s="7">
        <f t="shared" si="5"/>
        <v>4500</v>
      </c>
      <c r="L29" s="7">
        <f t="shared" si="5"/>
        <v>5445</v>
      </c>
      <c r="M29" s="7">
        <f t="shared" si="5"/>
        <v>6480</v>
      </c>
      <c r="N29" s="7">
        <f t="shared" si="5"/>
        <v>7605</v>
      </c>
      <c r="O29" s="7">
        <f t="shared" si="5"/>
        <v>8820</v>
      </c>
      <c r="P29" s="7">
        <f t="shared" si="5"/>
        <v>10125</v>
      </c>
      <c r="Q29" s="7">
        <f t="shared" si="5"/>
        <v>11520</v>
      </c>
      <c r="R29" s="7">
        <f t="shared" si="5"/>
        <v>13005</v>
      </c>
      <c r="S29" s="7">
        <f t="shared" si="5"/>
        <v>14580</v>
      </c>
      <c r="T29" s="7">
        <f t="shared" si="5"/>
        <v>16245</v>
      </c>
      <c r="U29" s="7">
        <f t="shared" si="5"/>
        <v>18000</v>
      </c>
      <c r="V29" s="7">
        <f t="shared" si="5"/>
        <v>19845</v>
      </c>
      <c r="W29" s="7">
        <f t="shared" si="5"/>
        <v>21780</v>
      </c>
      <c r="X29" s="7">
        <f t="shared" si="5"/>
        <v>23805</v>
      </c>
      <c r="Y29" s="7">
        <f t="shared" si="5"/>
        <v>25920</v>
      </c>
      <c r="Z29" s="7">
        <f t="shared" si="5"/>
        <v>28125</v>
      </c>
      <c r="AA29" s="7">
        <f t="shared" si="5"/>
        <v>30420</v>
      </c>
      <c r="AB29" s="7">
        <f t="shared" si="5"/>
        <v>32805</v>
      </c>
      <c r="AC29" s="7">
        <f t="shared" si="5"/>
        <v>35280</v>
      </c>
      <c r="AD29" s="7">
        <f t="shared" si="5"/>
        <v>37845</v>
      </c>
      <c r="AE29" s="7">
        <f t="shared" si="5"/>
        <v>40500</v>
      </c>
    </row>
    <row r="30" spans="1:31">
      <c r="A30" s="7" t="s">
        <v>10</v>
      </c>
      <c r="B30" s="3">
        <f t="shared" ref="B30:AE30" si="6">$C40*B25^2*ABS($C57)</f>
        <v>0</v>
      </c>
      <c r="C30" s="3">
        <f t="shared" si="6"/>
        <v>0</v>
      </c>
      <c r="D30" s="3">
        <f t="shared" si="6"/>
        <v>0</v>
      </c>
      <c r="E30" s="3">
        <f t="shared" si="6"/>
        <v>0</v>
      </c>
      <c r="F30" s="3">
        <f t="shared" si="6"/>
        <v>0</v>
      </c>
      <c r="G30" s="3">
        <f t="shared" si="6"/>
        <v>0</v>
      </c>
      <c r="H30" s="3">
        <f t="shared" si="6"/>
        <v>0</v>
      </c>
      <c r="I30" s="3">
        <f t="shared" si="6"/>
        <v>0</v>
      </c>
      <c r="J30" s="3">
        <f t="shared" si="6"/>
        <v>0</v>
      </c>
      <c r="K30" s="3">
        <f t="shared" si="6"/>
        <v>0</v>
      </c>
      <c r="L30" s="3">
        <f t="shared" si="6"/>
        <v>0</v>
      </c>
      <c r="M30" s="3">
        <f t="shared" si="6"/>
        <v>0</v>
      </c>
      <c r="N30" s="3">
        <f t="shared" si="6"/>
        <v>0</v>
      </c>
      <c r="O30" s="3">
        <f t="shared" si="6"/>
        <v>0</v>
      </c>
      <c r="P30" s="3">
        <f t="shared" si="6"/>
        <v>0</v>
      </c>
      <c r="Q30" s="3">
        <f t="shared" si="6"/>
        <v>0</v>
      </c>
      <c r="R30" s="3">
        <f t="shared" si="6"/>
        <v>0</v>
      </c>
      <c r="S30" s="3">
        <f t="shared" si="6"/>
        <v>0</v>
      </c>
      <c r="T30" s="3">
        <f t="shared" si="6"/>
        <v>0</v>
      </c>
      <c r="U30" s="3">
        <f t="shared" si="6"/>
        <v>0</v>
      </c>
      <c r="V30" s="3">
        <f t="shared" si="6"/>
        <v>0</v>
      </c>
      <c r="W30" s="3">
        <f t="shared" si="6"/>
        <v>0</v>
      </c>
      <c r="X30" s="3">
        <f t="shared" si="6"/>
        <v>0</v>
      </c>
      <c r="Y30" s="3">
        <f t="shared" si="6"/>
        <v>0</v>
      </c>
      <c r="Z30" s="3">
        <f t="shared" si="6"/>
        <v>0</v>
      </c>
      <c r="AA30" s="3">
        <f t="shared" si="6"/>
        <v>0</v>
      </c>
      <c r="AB30" s="3">
        <f t="shared" si="6"/>
        <v>0</v>
      </c>
      <c r="AC30" s="3">
        <f t="shared" si="6"/>
        <v>0</v>
      </c>
      <c r="AD30" s="3">
        <f t="shared" si="6"/>
        <v>0</v>
      </c>
      <c r="AE30" s="3">
        <f t="shared" si="6"/>
        <v>0</v>
      </c>
    </row>
    <row r="31" spans="1:31">
      <c r="A31" s="7" t="s">
        <v>10</v>
      </c>
      <c r="B31" s="3">
        <f>$C40*B25^2*ABS($C59)</f>
        <v>0</v>
      </c>
      <c r="C31" s="3">
        <f t="shared" ref="C31:AE31" si="7">$C40*C25^2*ABS($C59)</f>
        <v>0</v>
      </c>
      <c r="D31" s="3">
        <f t="shared" si="7"/>
        <v>0</v>
      </c>
      <c r="E31" s="3">
        <f t="shared" si="7"/>
        <v>0</v>
      </c>
      <c r="F31" s="3">
        <f t="shared" si="7"/>
        <v>0</v>
      </c>
      <c r="G31" s="3">
        <f t="shared" si="7"/>
        <v>0</v>
      </c>
      <c r="H31" s="3">
        <f t="shared" si="7"/>
        <v>0</v>
      </c>
      <c r="I31" s="3">
        <f t="shared" si="7"/>
        <v>0</v>
      </c>
      <c r="J31" s="3">
        <f t="shared" si="7"/>
        <v>0</v>
      </c>
      <c r="K31" s="3">
        <f t="shared" si="7"/>
        <v>0</v>
      </c>
      <c r="L31" s="3">
        <f t="shared" si="7"/>
        <v>0</v>
      </c>
      <c r="M31" s="3">
        <f t="shared" si="7"/>
        <v>0</v>
      </c>
      <c r="N31" s="3">
        <f t="shared" si="7"/>
        <v>0</v>
      </c>
      <c r="O31" s="3">
        <f t="shared" si="7"/>
        <v>0</v>
      </c>
      <c r="P31" s="3">
        <f t="shared" si="7"/>
        <v>0</v>
      </c>
      <c r="Q31" s="3">
        <f t="shared" si="7"/>
        <v>0</v>
      </c>
      <c r="R31" s="3">
        <f t="shared" si="7"/>
        <v>0</v>
      </c>
      <c r="S31" s="3">
        <f t="shared" si="7"/>
        <v>0</v>
      </c>
      <c r="T31" s="3">
        <f t="shared" si="7"/>
        <v>0</v>
      </c>
      <c r="U31" s="3">
        <f t="shared" si="7"/>
        <v>0</v>
      </c>
      <c r="V31" s="3">
        <f t="shared" si="7"/>
        <v>0</v>
      </c>
      <c r="W31" s="3">
        <f t="shared" si="7"/>
        <v>0</v>
      </c>
      <c r="X31" s="3">
        <f t="shared" si="7"/>
        <v>0</v>
      </c>
      <c r="Y31" s="3">
        <f t="shared" si="7"/>
        <v>0</v>
      </c>
      <c r="Z31" s="3">
        <f t="shared" si="7"/>
        <v>0</v>
      </c>
      <c r="AA31" s="3">
        <f t="shared" si="7"/>
        <v>0</v>
      </c>
      <c r="AB31" s="3">
        <f t="shared" si="7"/>
        <v>0</v>
      </c>
      <c r="AC31" s="3">
        <f t="shared" si="7"/>
        <v>0</v>
      </c>
      <c r="AD31" s="3">
        <f t="shared" si="7"/>
        <v>0</v>
      </c>
      <c r="AE31" s="3">
        <f t="shared" si="7"/>
        <v>0</v>
      </c>
    </row>
    <row r="32" spans="1:31">
      <c r="A32" s="7" t="s">
        <v>11</v>
      </c>
      <c r="B32" s="4">
        <f>B25/1000000</f>
        <v>9.9999999999999995E-7</v>
      </c>
      <c r="C32" s="4">
        <f t="shared" ref="C32:AE32" si="8">C25/1000000</f>
        <v>1.9999999999999999E-6</v>
      </c>
      <c r="D32" s="4">
        <f t="shared" si="8"/>
        <v>3.0000000000000001E-6</v>
      </c>
      <c r="E32" s="4">
        <f t="shared" si="8"/>
        <v>3.9999999999999998E-6</v>
      </c>
      <c r="F32" s="4">
        <f t="shared" si="8"/>
        <v>5.0000000000000004E-6</v>
      </c>
      <c r="G32" s="4">
        <f t="shared" si="8"/>
        <v>6.0000000000000002E-6</v>
      </c>
      <c r="H32" s="4">
        <f t="shared" si="8"/>
        <v>6.9999999999999999E-6</v>
      </c>
      <c r="I32" s="4">
        <f>I25/1000000</f>
        <v>7.9999999999999996E-6</v>
      </c>
      <c r="J32" s="4">
        <f t="shared" si="8"/>
        <v>9.0000000000000002E-6</v>
      </c>
      <c r="K32" s="4">
        <f t="shared" si="8"/>
        <v>1.0000000000000001E-5</v>
      </c>
      <c r="L32" s="4">
        <f t="shared" si="8"/>
        <v>1.1E-5</v>
      </c>
      <c r="M32" s="4">
        <f t="shared" si="8"/>
        <v>1.2E-5</v>
      </c>
      <c r="N32" s="4">
        <f t="shared" si="8"/>
        <v>1.2999999999999999E-5</v>
      </c>
      <c r="O32" s="4">
        <f t="shared" si="8"/>
        <v>1.4E-5</v>
      </c>
      <c r="P32" s="4">
        <f t="shared" si="8"/>
        <v>1.5E-5</v>
      </c>
      <c r="Q32" s="4">
        <f t="shared" si="8"/>
        <v>1.5999999999999999E-5</v>
      </c>
      <c r="R32" s="4">
        <f t="shared" si="8"/>
        <v>1.7E-5</v>
      </c>
      <c r="S32" s="4">
        <f t="shared" si="8"/>
        <v>1.8E-5</v>
      </c>
      <c r="T32" s="4">
        <f t="shared" si="8"/>
        <v>1.9000000000000001E-5</v>
      </c>
      <c r="U32" s="4">
        <f t="shared" si="8"/>
        <v>2.0000000000000002E-5</v>
      </c>
      <c r="V32" s="4">
        <f t="shared" si="8"/>
        <v>2.0999999999999999E-5</v>
      </c>
      <c r="W32" s="4">
        <f t="shared" si="8"/>
        <v>2.1999999999999999E-5</v>
      </c>
      <c r="X32" s="4">
        <f t="shared" si="8"/>
        <v>2.3E-5</v>
      </c>
      <c r="Y32" s="4">
        <f t="shared" si="8"/>
        <v>2.4000000000000001E-5</v>
      </c>
      <c r="Z32" s="4">
        <f t="shared" si="8"/>
        <v>2.5000000000000001E-5</v>
      </c>
      <c r="AA32" s="4">
        <f t="shared" si="8"/>
        <v>2.5999999999999998E-5</v>
      </c>
      <c r="AB32" s="4">
        <f t="shared" si="8"/>
        <v>2.6999999999999999E-5</v>
      </c>
      <c r="AC32" s="4">
        <f t="shared" si="8"/>
        <v>2.8E-5</v>
      </c>
      <c r="AD32" s="4">
        <f t="shared" si="8"/>
        <v>2.9E-5</v>
      </c>
      <c r="AE32" s="4">
        <f t="shared" si="8"/>
        <v>3.0000000000000001E-5</v>
      </c>
    </row>
    <row r="33" spans="1:31">
      <c r="A33" s="3" t="s">
        <v>12</v>
      </c>
      <c r="B33" s="4">
        <f>($C$40*$B$39*B32^2)*B46/(18*$C$42*$C$54)</f>
        <v>1.3615230127683921E-3</v>
      </c>
      <c r="C33" s="4">
        <f t="shared" ref="C33:AE33" si="9">($C$40*$B$39*C32^2)*C46/(18*$C$42*$C$54)</f>
        <v>5.0527455785438543E-3</v>
      </c>
      <c r="D33" s="4">
        <f t="shared" si="9"/>
        <v>1.107366769732639E-2</v>
      </c>
      <c r="E33" s="4">
        <f t="shared" si="9"/>
        <v>1.9424289369115992E-2</v>
      </c>
      <c r="F33" s="4">
        <f t="shared" si="9"/>
        <v>3.0104610593912669E-2</v>
      </c>
      <c r="G33" s="4">
        <f t="shared" si="9"/>
        <v>4.3114631371716415E-2</v>
      </c>
      <c r="H33" s="4">
        <f t="shared" si="9"/>
        <v>5.8454351702527212E-2</v>
      </c>
      <c r="I33" s="4">
        <f t="shared" si="9"/>
        <v>7.6123771586345104E-2</v>
      </c>
      <c r="J33" s="4">
        <f t="shared" si="9"/>
        <v>9.6122891023170051E-2</v>
      </c>
      <c r="K33" s="4">
        <f t="shared" si="9"/>
        <v>0.11845171001300209</v>
      </c>
      <c r="L33" s="4">
        <f t="shared" si="9"/>
        <v>0.14311022855584118</v>
      </c>
      <c r="M33" s="4">
        <f t="shared" si="9"/>
        <v>0.17009844665168738</v>
      </c>
      <c r="N33" s="4">
        <f t="shared" si="9"/>
        <v>0.19941636430054058</v>
      </c>
      <c r="O33" s="4">
        <f t="shared" si="9"/>
        <v>0.2310639815024009</v>
      </c>
      <c r="P33" s="4">
        <f t="shared" si="9"/>
        <v>0.26504129825726824</v>
      </c>
      <c r="Q33" s="4">
        <f t="shared" si="9"/>
        <v>0.30134831456514266</v>
      </c>
      <c r="R33" s="4">
        <f t="shared" si="9"/>
        <v>0.33998503042602418</v>
      </c>
      <c r="S33" s="4">
        <f t="shared" si="9"/>
        <v>0.38095144583991281</v>
      </c>
      <c r="T33" s="4">
        <f t="shared" si="9"/>
        <v>0.42424756080680853</v>
      </c>
      <c r="U33" s="4">
        <f t="shared" si="9"/>
        <v>0.46987337532671131</v>
      </c>
      <c r="V33" s="4">
        <f t="shared" si="9"/>
        <v>0.51782888939962102</v>
      </c>
      <c r="W33" s="4">
        <f t="shared" si="9"/>
        <v>0.56811410302553778</v>
      </c>
      <c r="X33" s="4">
        <f t="shared" si="9"/>
        <v>0.62072901620446175</v>
      </c>
      <c r="Y33" s="4">
        <f t="shared" si="9"/>
        <v>0.67567362893639293</v>
      </c>
      <c r="Z33" s="4">
        <f t="shared" si="9"/>
        <v>0.73294794122133089</v>
      </c>
      <c r="AA33" s="4">
        <f t="shared" si="9"/>
        <v>0.79255195305927595</v>
      </c>
      <c r="AB33" s="4">
        <f t="shared" si="9"/>
        <v>0.85448566445022833</v>
      </c>
      <c r="AC33" s="4">
        <f t="shared" si="9"/>
        <v>0.91874907539418749</v>
      </c>
      <c r="AD33" s="4">
        <f t="shared" si="9"/>
        <v>0.98534218589115408</v>
      </c>
      <c r="AE33" s="4">
        <f t="shared" si="9"/>
        <v>1.0542649959411272</v>
      </c>
    </row>
    <row r="34" spans="1:31" ht="18">
      <c r="A34" s="3" t="s">
        <v>33</v>
      </c>
      <c r="B34" s="4">
        <f>(2*$C40*(B32)^2*B36*B46)/(9*$C42*$C44*($B35)^3)</f>
        <v>1.3608295964135317E-3</v>
      </c>
      <c r="C34" s="4">
        <f t="shared" ref="C34:AE34" si="10">(2*$C40*(C32)^2*C36*C46)/(9*$C42*$C44*($B35)^3)</f>
        <v>5.0501722423693975E-3</v>
      </c>
      <c r="D34" s="4">
        <f t="shared" si="10"/>
        <v>1.1068027937867602E-2</v>
      </c>
      <c r="E34" s="4">
        <f t="shared" si="10"/>
        <v>1.941439668290814E-2</v>
      </c>
      <c r="F34" s="4">
        <f t="shared" si="10"/>
        <v>3.0089278477491016E-2</v>
      </c>
      <c r="G34" s="4">
        <f t="shared" si="10"/>
        <v>4.3092673321616225E-2</v>
      </c>
      <c r="H34" s="4">
        <f t="shared" si="10"/>
        <v>5.8424581215283759E-2</v>
      </c>
      <c r="I34" s="4">
        <f t="shared" si="10"/>
        <v>7.6085002158493634E-2</v>
      </c>
      <c r="J34" s="4">
        <f t="shared" si="10"/>
        <v>9.6073936151245862E-2</v>
      </c>
      <c r="K34" s="4">
        <f t="shared" si="10"/>
        <v>0.11839138319354041</v>
      </c>
      <c r="L34" s="4">
        <f t="shared" si="10"/>
        <v>0.14303734328537729</v>
      </c>
      <c r="M34" s="4">
        <f t="shared" si="10"/>
        <v>0.17001181642675653</v>
      </c>
      <c r="N34" s="4">
        <f t="shared" si="10"/>
        <v>0.19931480261767806</v>
      </c>
      <c r="O34" s="4">
        <f t="shared" si="10"/>
        <v>0.23094630185814194</v>
      </c>
      <c r="P34" s="4">
        <f t="shared" si="10"/>
        <v>0.26490631414814814</v>
      </c>
      <c r="Q34" s="4">
        <f t="shared" si="10"/>
        <v>0.30119483948769676</v>
      </c>
      <c r="R34" s="4">
        <f t="shared" si="10"/>
        <v>0.33981187787678763</v>
      </c>
      <c r="S34" s="4">
        <f t="shared" si="10"/>
        <v>0.38075742931542084</v>
      </c>
      <c r="T34" s="4">
        <f t="shared" si="10"/>
        <v>0.4240314938035965</v>
      </c>
      <c r="U34" s="4">
        <f t="shared" si="10"/>
        <v>0.46963407134131446</v>
      </c>
      <c r="V34" s="4">
        <f t="shared" si="10"/>
        <v>0.5175651619285746</v>
      </c>
      <c r="W34" s="4">
        <f t="shared" si="10"/>
        <v>0.56782476556537709</v>
      </c>
      <c r="X34" s="4">
        <f t="shared" si="10"/>
        <v>0.62041288225172209</v>
      </c>
      <c r="Y34" s="4">
        <f t="shared" si="10"/>
        <v>0.67532951198760927</v>
      </c>
      <c r="Z34" s="4">
        <f t="shared" si="10"/>
        <v>0.73257465477303896</v>
      </c>
      <c r="AA34" s="4">
        <f t="shared" si="10"/>
        <v>0.79214831060801083</v>
      </c>
      <c r="AB34" s="4">
        <f t="shared" si="10"/>
        <v>0.85405047949252499</v>
      </c>
      <c r="AC34" s="4">
        <f t="shared" si="10"/>
        <v>0.91828116142658156</v>
      </c>
      <c r="AD34" s="4">
        <f t="shared" si="10"/>
        <v>0.98484035641018053</v>
      </c>
      <c r="AE34" s="4">
        <f t="shared" si="10"/>
        <v>1.0537280644433216</v>
      </c>
    </row>
    <row r="35" spans="1:31">
      <c r="A35" s="7" t="s">
        <v>102</v>
      </c>
      <c r="B35" s="6">
        <f>C54</f>
        <v>1.3566321471522265E-2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7" t="s">
        <v>34</v>
      </c>
      <c r="B36" s="4">
        <f>B27/1000000</f>
        <v>7.5000000000000002E-4</v>
      </c>
      <c r="C36" s="4">
        <f t="shared" ref="C36:AE36" si="11">C27/1000000</f>
        <v>7.5000000000000002E-4</v>
      </c>
      <c r="D36" s="4">
        <f t="shared" si="11"/>
        <v>7.5000000000000002E-4</v>
      </c>
      <c r="E36" s="4">
        <f t="shared" si="11"/>
        <v>7.5000000000000002E-4</v>
      </c>
      <c r="F36" s="4">
        <f t="shared" si="11"/>
        <v>7.5000000000000002E-4</v>
      </c>
      <c r="G36" s="4">
        <f t="shared" si="11"/>
        <v>7.5000000000000002E-4</v>
      </c>
      <c r="H36" s="4">
        <f t="shared" si="11"/>
        <v>7.5000000000000002E-4</v>
      </c>
      <c r="I36" s="4">
        <f t="shared" si="11"/>
        <v>7.5000000000000002E-4</v>
      </c>
      <c r="J36" s="4">
        <f t="shared" si="11"/>
        <v>7.5000000000000002E-4</v>
      </c>
      <c r="K36" s="4">
        <f t="shared" si="11"/>
        <v>7.5000000000000002E-4</v>
      </c>
      <c r="L36" s="4">
        <f t="shared" si="11"/>
        <v>7.5000000000000002E-4</v>
      </c>
      <c r="M36" s="4">
        <f t="shared" si="11"/>
        <v>7.5000000000000002E-4</v>
      </c>
      <c r="N36" s="4">
        <f t="shared" si="11"/>
        <v>7.5000000000000002E-4</v>
      </c>
      <c r="O36" s="4">
        <f t="shared" si="11"/>
        <v>7.5000000000000002E-4</v>
      </c>
      <c r="P36" s="4">
        <f t="shared" si="11"/>
        <v>7.5000000000000002E-4</v>
      </c>
      <c r="Q36" s="4">
        <f t="shared" si="11"/>
        <v>7.5000000000000002E-4</v>
      </c>
      <c r="R36" s="4">
        <f t="shared" si="11"/>
        <v>7.5000000000000002E-4</v>
      </c>
      <c r="S36" s="4">
        <f t="shared" si="11"/>
        <v>7.5000000000000002E-4</v>
      </c>
      <c r="T36" s="4">
        <f t="shared" si="11"/>
        <v>7.5000000000000002E-4</v>
      </c>
      <c r="U36" s="4">
        <f t="shared" si="11"/>
        <v>7.5000000000000002E-4</v>
      </c>
      <c r="V36" s="4">
        <f t="shared" si="11"/>
        <v>7.5000000000000002E-4</v>
      </c>
      <c r="W36" s="4">
        <f t="shared" si="11"/>
        <v>7.5000000000000002E-4</v>
      </c>
      <c r="X36" s="4">
        <f t="shared" si="11"/>
        <v>7.5000000000000002E-4</v>
      </c>
      <c r="Y36" s="4">
        <f t="shared" si="11"/>
        <v>7.5000000000000002E-4</v>
      </c>
      <c r="Z36" s="4">
        <f t="shared" si="11"/>
        <v>7.5000000000000002E-4</v>
      </c>
      <c r="AA36" s="4">
        <f t="shared" si="11"/>
        <v>7.5000000000000002E-4</v>
      </c>
      <c r="AB36" s="4">
        <f t="shared" si="11"/>
        <v>7.5000000000000002E-4</v>
      </c>
      <c r="AC36" s="4">
        <f t="shared" si="11"/>
        <v>7.5000000000000002E-4</v>
      </c>
      <c r="AD36" s="4">
        <f t="shared" si="11"/>
        <v>7.5000000000000002E-4</v>
      </c>
      <c r="AE36" s="4">
        <f t="shared" si="11"/>
        <v>7.5000000000000002E-4</v>
      </c>
    </row>
    <row r="37" spans="1:31">
      <c r="A37" s="7" t="s">
        <v>35</v>
      </c>
      <c r="B37" s="4">
        <f>B26/60</f>
        <v>0.75</v>
      </c>
      <c r="C37" s="4">
        <f t="shared" ref="C37:AE37" si="12">C26/60</f>
        <v>0.75</v>
      </c>
      <c r="D37" s="4">
        <f t="shared" si="12"/>
        <v>0.75</v>
      </c>
      <c r="E37" s="4">
        <f t="shared" si="12"/>
        <v>0.75</v>
      </c>
      <c r="F37" s="4">
        <f t="shared" si="12"/>
        <v>0.75</v>
      </c>
      <c r="G37" s="4">
        <f t="shared" si="12"/>
        <v>0.75</v>
      </c>
      <c r="H37" s="4">
        <f t="shared" si="12"/>
        <v>0.75</v>
      </c>
      <c r="I37" s="4">
        <f t="shared" si="12"/>
        <v>0.75</v>
      </c>
      <c r="J37" s="4">
        <f t="shared" si="12"/>
        <v>0.75</v>
      </c>
      <c r="K37" s="4">
        <f t="shared" si="12"/>
        <v>0.75</v>
      </c>
      <c r="L37" s="4">
        <f t="shared" si="12"/>
        <v>0.75</v>
      </c>
      <c r="M37" s="4">
        <f t="shared" si="12"/>
        <v>0.75</v>
      </c>
      <c r="N37" s="4">
        <f t="shared" si="12"/>
        <v>0.75</v>
      </c>
      <c r="O37" s="4">
        <f t="shared" si="12"/>
        <v>0.75</v>
      </c>
      <c r="P37" s="4">
        <f t="shared" si="12"/>
        <v>0.75</v>
      </c>
      <c r="Q37" s="4">
        <f t="shared" si="12"/>
        <v>0.75</v>
      </c>
      <c r="R37" s="4">
        <f t="shared" si="12"/>
        <v>0.75</v>
      </c>
      <c r="S37" s="4">
        <f t="shared" si="12"/>
        <v>0.75</v>
      </c>
      <c r="T37" s="4">
        <f t="shared" si="12"/>
        <v>0.75</v>
      </c>
      <c r="U37" s="4">
        <f t="shared" si="12"/>
        <v>0.75</v>
      </c>
      <c r="V37" s="4">
        <f t="shared" si="12"/>
        <v>0.75</v>
      </c>
      <c r="W37" s="4">
        <f t="shared" si="12"/>
        <v>0.75</v>
      </c>
      <c r="X37" s="4">
        <f t="shared" si="12"/>
        <v>0.75</v>
      </c>
      <c r="Y37" s="4">
        <f t="shared" si="12"/>
        <v>0.75</v>
      </c>
      <c r="Z37" s="4">
        <f t="shared" si="12"/>
        <v>0.75</v>
      </c>
      <c r="AA37" s="4">
        <f t="shared" si="12"/>
        <v>0.75</v>
      </c>
      <c r="AB37" s="4">
        <f t="shared" si="12"/>
        <v>0.75</v>
      </c>
      <c r="AC37" s="4">
        <f t="shared" si="12"/>
        <v>0.75</v>
      </c>
      <c r="AD37" s="4">
        <f t="shared" si="12"/>
        <v>0.75</v>
      </c>
      <c r="AE37" s="4">
        <f t="shared" si="12"/>
        <v>0.75</v>
      </c>
    </row>
    <row r="38" spans="1:31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7" t="s">
        <v>127</v>
      </c>
      <c r="B39" s="6">
        <f>B36/(C54^2*3.14/4)</f>
        <v>5.191195666444564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8">
      <c r="A40" s="3" t="s">
        <v>36</v>
      </c>
      <c r="B40" s="4"/>
      <c r="C40" s="4">
        <v>1000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8">
      <c r="A41" s="3" t="s">
        <v>37</v>
      </c>
      <c r="B41" s="4"/>
      <c r="C41" s="4">
        <v>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2" t="s">
        <v>131</v>
      </c>
      <c r="B42" s="4"/>
      <c r="C42" s="6">
        <v>1.825E-5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8">
      <c r="A43" s="2" t="s">
        <v>129</v>
      </c>
      <c r="B43" s="4"/>
      <c r="C43" s="4">
        <v>1.204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2" t="s">
        <v>46</v>
      </c>
      <c r="B44" s="4"/>
      <c r="C44" s="4">
        <v>3.1415999999999999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2" t="s">
        <v>14</v>
      </c>
      <c r="B45" s="4"/>
      <c r="C45" s="4">
        <v>6.7000000000000004E-2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8">
      <c r="A46" s="2" t="s">
        <v>47</v>
      </c>
      <c r="B46" s="4">
        <f>1+2.52*($C45/B25)</f>
        <v>1.1688400000000001</v>
      </c>
      <c r="C46" s="4">
        <f t="shared" ref="C46:AE46" si="13">1+2.52*($C45/C25)</f>
        <v>1.0844199999999999</v>
      </c>
      <c r="D46" s="4">
        <f t="shared" si="13"/>
        <v>1.0562800000000001</v>
      </c>
      <c r="E46" s="4">
        <f t="shared" si="13"/>
        <v>1.0422100000000001</v>
      </c>
      <c r="F46" s="4">
        <f t="shared" si="13"/>
        <v>1.033768</v>
      </c>
      <c r="G46" s="4">
        <f t="shared" si="13"/>
        <v>1.0281400000000001</v>
      </c>
      <c r="H46" s="4">
        <f t="shared" si="13"/>
        <v>1.0241199999999999</v>
      </c>
      <c r="I46" s="4">
        <f t="shared" si="13"/>
        <v>1.0211049999999999</v>
      </c>
      <c r="J46" s="4">
        <f t="shared" si="13"/>
        <v>1.0187599999999999</v>
      </c>
      <c r="K46" s="4">
        <f t="shared" si="13"/>
        <v>1.0168839999999999</v>
      </c>
      <c r="L46" s="4">
        <f t="shared" si="13"/>
        <v>1.015349090909091</v>
      </c>
      <c r="M46" s="4">
        <f t="shared" si="13"/>
        <v>1.01407</v>
      </c>
      <c r="N46" s="4">
        <f t="shared" si="13"/>
        <v>1.0129876923076924</v>
      </c>
      <c r="O46" s="4">
        <f t="shared" si="13"/>
        <v>1.01206</v>
      </c>
      <c r="P46" s="4">
        <f t="shared" si="13"/>
        <v>1.0112559999999999</v>
      </c>
      <c r="Q46" s="4">
        <f t="shared" si="13"/>
        <v>1.0105525</v>
      </c>
      <c r="R46" s="4">
        <f t="shared" si="13"/>
        <v>1.0099317647058823</v>
      </c>
      <c r="S46" s="4">
        <f t="shared" si="13"/>
        <v>1.0093799999999999</v>
      </c>
      <c r="T46" s="4">
        <f t="shared" si="13"/>
        <v>1.0088863157894736</v>
      </c>
      <c r="U46" s="4">
        <f t="shared" si="13"/>
        <v>1.0084420000000001</v>
      </c>
      <c r="V46" s="4">
        <f t="shared" si="13"/>
        <v>1.00804</v>
      </c>
      <c r="W46" s="4">
        <f t="shared" si="13"/>
        <v>1.0076745454545455</v>
      </c>
      <c r="X46" s="4">
        <f t="shared" si="13"/>
        <v>1.0073408695652173</v>
      </c>
      <c r="Y46" s="4">
        <f t="shared" si="13"/>
        <v>1.0070349999999999</v>
      </c>
      <c r="Z46" s="4">
        <f t="shared" si="13"/>
        <v>1.0067535999999999</v>
      </c>
      <c r="AA46" s="4">
        <f t="shared" si="13"/>
        <v>1.0064938461538462</v>
      </c>
      <c r="AB46" s="4">
        <f t="shared" si="13"/>
        <v>1.0062533333333334</v>
      </c>
      <c r="AC46" s="4">
        <f t="shared" si="13"/>
        <v>1.00603</v>
      </c>
      <c r="AD46" s="4">
        <f t="shared" si="13"/>
        <v>1.0058220689655173</v>
      </c>
      <c r="AE46" s="4">
        <f t="shared" si="13"/>
        <v>1.005628</v>
      </c>
    </row>
    <row r="47" spans="1:31">
      <c r="A47" s="2" t="s">
        <v>41</v>
      </c>
      <c r="B47" s="4"/>
      <c r="C47">
        <v>253.97808000000001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2" t="s">
        <v>43</v>
      </c>
      <c r="B48" s="4"/>
      <c r="C48" s="4">
        <f>C47*100</f>
        <v>25397.808000000001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2" t="s">
        <v>42</v>
      </c>
      <c r="B49" s="4"/>
      <c r="C49" s="6">
        <v>8.6138707000000002E-5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2" t="s">
        <v>44</v>
      </c>
      <c r="B50" s="4"/>
      <c r="C50" s="6">
        <f>C49*1000000000</f>
        <v>86138.706999999995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2" t="s">
        <v>103</v>
      </c>
      <c r="B51" s="4"/>
      <c r="C51" s="6">
        <f>C49*1000000</f>
        <v>86.138706999999997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2" t="s">
        <v>106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2" t="s">
        <v>45</v>
      </c>
      <c r="B53" s="4"/>
      <c r="C53" s="6">
        <f>4*C50/C48</f>
        <v>13.566321471522265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2" t="s">
        <v>128</v>
      </c>
      <c r="B54" s="4"/>
      <c r="C54" s="6">
        <f>C53/1000</f>
        <v>1.3566321471522265E-2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2" t="s">
        <v>48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2" t="s">
        <v>49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2" t="s">
        <v>50</v>
      </c>
      <c r="B57" s="4"/>
      <c r="C57" s="4">
        <f>C56-C55</f>
        <v>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2" t="s">
        <v>149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2" t="s">
        <v>50</v>
      </c>
      <c r="B59" s="4"/>
      <c r="C59" s="4">
        <f>C56-C58</f>
        <v>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2" t="s">
        <v>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2" t="s">
        <v>208</v>
      </c>
      <c r="B61" s="4"/>
      <c r="C61" s="4">
        <v>227.653549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2" t="s">
        <v>207</v>
      </c>
      <c r="B62" s="4"/>
      <c r="C62" s="4">
        <v>214.81784099999999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2" t="s">
        <v>155</v>
      </c>
      <c r="B63" s="4"/>
      <c r="C63" s="4">
        <v>188.729477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2" t="s">
        <v>156</v>
      </c>
      <c r="B64" s="4"/>
      <c r="C64" s="4">
        <v>191.173294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2" t="s">
        <v>78</v>
      </c>
      <c r="B65" s="4"/>
      <c r="C65" s="4">
        <v>200.985062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2" t="s">
        <v>79</v>
      </c>
      <c r="B66" s="4"/>
      <c r="C66" s="4">
        <v>199.85382100000001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2" t="s">
        <v>80</v>
      </c>
      <c r="B67" s="4"/>
      <c r="C67" s="4">
        <v>198.960297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2" t="s">
        <v>81</v>
      </c>
      <c r="B68" s="4"/>
      <c r="C68" s="4">
        <v>187.37593100000001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2" t="s">
        <v>82</v>
      </c>
      <c r="B69" s="4"/>
      <c r="C69" s="4">
        <v>139.77757600000001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2" t="s">
        <v>83</v>
      </c>
      <c r="B70" s="4"/>
      <c r="C70" s="4">
        <v>163.802719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2" t="s">
        <v>84</v>
      </c>
      <c r="B71" s="4"/>
      <c r="C71" s="4">
        <v>182.771828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2" t="s">
        <v>85</v>
      </c>
      <c r="B72" s="4"/>
      <c r="C72" s="4">
        <v>224.923126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2" t="s">
        <v>86</v>
      </c>
      <c r="B73" s="4"/>
      <c r="C73" s="4">
        <v>286.08691900000002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2" t="s">
        <v>87</v>
      </c>
      <c r="B74" s="4"/>
      <c r="C74" s="4">
        <v>365.66719899999998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2" t="s">
        <v>88</v>
      </c>
      <c r="B75" s="4"/>
      <c r="C75" s="4">
        <v>354.95126199999999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2" t="s">
        <v>89</v>
      </c>
      <c r="B76" s="4"/>
      <c r="C76" s="4">
        <v>362.96978799999999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2" t="s">
        <v>90</v>
      </c>
      <c r="B77" s="4"/>
      <c r="C77" s="4">
        <v>410.12912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2" t="s">
        <v>91</v>
      </c>
      <c r="B78" s="4"/>
      <c r="C78" s="4">
        <v>451.15304600000002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2" t="s">
        <v>92</v>
      </c>
      <c r="B79" s="4"/>
      <c r="C79" s="4">
        <v>490.159851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2" t="s">
        <v>93</v>
      </c>
      <c r="B80" s="4"/>
      <c r="C80" s="4">
        <v>455.75337999999999</v>
      </c>
    </row>
    <row r="81" spans="1:31">
      <c r="A81" s="2" t="s">
        <v>94</v>
      </c>
      <c r="B81" s="4"/>
      <c r="C81" s="4">
        <v>335.729511</v>
      </c>
    </row>
    <row r="82" spans="1:31">
      <c r="A82" s="2" t="s">
        <v>95</v>
      </c>
      <c r="B82" s="4"/>
      <c r="C82" s="4">
        <v>287.12133299999999</v>
      </c>
    </row>
    <row r="83" spans="1:31">
      <c r="A83" s="2" t="s">
        <v>96</v>
      </c>
      <c r="B83" s="4"/>
      <c r="C83" s="4">
        <v>227.285066</v>
      </c>
    </row>
    <row r="84" spans="1:31">
      <c r="A84" s="2" t="s">
        <v>152</v>
      </c>
      <c r="B84" s="4"/>
      <c r="C84" s="4">
        <v>162.26210699999999</v>
      </c>
    </row>
    <row r="85" spans="1:31">
      <c r="A85" s="2" t="s">
        <v>153</v>
      </c>
      <c r="B85" s="4"/>
      <c r="C85" s="4">
        <v>144.19786099999999</v>
      </c>
    </row>
    <row r="86" spans="1:31">
      <c r="A86" s="2" t="s">
        <v>154</v>
      </c>
      <c r="B86" s="4"/>
      <c r="C86" s="4">
        <v>185.89802599999999</v>
      </c>
    </row>
    <row r="87" spans="1:31">
      <c r="A87" s="2" t="s">
        <v>214</v>
      </c>
      <c r="B87" s="4"/>
      <c r="C87" s="4">
        <v>154.080994</v>
      </c>
    </row>
    <row r="88" spans="1:31">
      <c r="A88" s="2" t="s">
        <v>215</v>
      </c>
      <c r="B88" s="4"/>
      <c r="C88" s="4">
        <v>119.763222</v>
      </c>
    </row>
    <row r="89" spans="1:31">
      <c r="A89" s="2" t="s">
        <v>268</v>
      </c>
      <c r="B89" s="4"/>
      <c r="C89" s="4">
        <v>176.02357499999999</v>
      </c>
    </row>
    <row r="90" spans="1:31">
      <c r="A90" s="2" t="s">
        <v>100</v>
      </c>
      <c r="B90" s="4"/>
      <c r="C90" s="4">
        <f>AVERAGE(C61:C89)</f>
        <v>251.38126831034484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2" t="s">
        <v>254</v>
      </c>
      <c r="C91">
        <f>C90/1000000</f>
        <v>2.5138126831034482E-4</v>
      </c>
    </row>
    <row r="92" spans="1:31">
      <c r="A92" s="2" t="s">
        <v>97</v>
      </c>
      <c r="B92" s="4"/>
      <c r="C92" s="4">
        <f>MIN(C61:C89)</f>
        <v>119.763222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2" t="s">
        <v>255</v>
      </c>
      <c r="C93">
        <f>C92/1000000</f>
        <v>1.1976322199999999E-4</v>
      </c>
    </row>
    <row r="94" spans="1:31" ht="18">
      <c r="A94" s="2" t="s">
        <v>98</v>
      </c>
      <c r="B94" s="4"/>
      <c r="C94" s="4">
        <f>4*$C43*B36/($C44*$C42*$C96)</f>
        <v>3973.4479470587244</v>
      </c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2" t="s">
        <v>256</v>
      </c>
      <c r="B95" s="4"/>
      <c r="C95" s="4">
        <f>SQRT(C90)</f>
        <v>15.855007672982843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2" t="s">
        <v>257</v>
      </c>
      <c r="B96" s="4"/>
      <c r="C96" s="4">
        <f>C95/1000</f>
        <v>1.5855007672982844E-2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8">
      <c r="A97" s="3" t="s">
        <v>33</v>
      </c>
      <c r="B97" s="4">
        <f>(2*$C40*(B32)^2*B36*B46)/(9*$C42*$C44*($C96)^3)</f>
        <v>8.524927388126745E-4</v>
      </c>
      <c r="C97" s="4">
        <f>(2*$C40*(C32)^2*C36*C46)/(9*$C42*$C44*($C96)^3)</f>
        <v>3.1636842538696154E-3</v>
      </c>
      <c r="D97" s="4">
        <f>(2*$C40*(D32)^2*D36*D46)/(9*$C42*$C44*($C96)^3)</f>
        <v>6.9335745451708257E-3</v>
      </c>
      <c r="E97" s="4">
        <f>(2*$C40*(E32)^2*E36*E46)/(9*$C42*$C44*($C96)^3)</f>
        <v>1.21621636127163E-2</v>
      </c>
      <c r="F97" s="4">
        <f>(2*$C40*(F32)^2*F36*F46)/(9*$C42*$C44*($C96)^3)</f>
        <v>1.8849451456506044E-2</v>
      </c>
      <c r="G97" s="4">
        <f>(2*$C40*(G32)^2*G36*G46)/(9*$C42*$C44*($C96)^3)</f>
        <v>2.6995438076540056E-2</v>
      </c>
      <c r="H97" s="4">
        <f>(2*$C40*(H32)^2*H36*H46)/(9*$C42*$C44*($C96)^3)</f>
        <v>3.6600123472818324E-2</v>
      </c>
      <c r="I97" s="4">
        <f>(2*$C40*(I32)^2*I36*I46)/(9*$C42*$C44*($C96)^3)</f>
        <v>4.7663507645340865E-2</v>
      </c>
      <c r="J97" s="4">
        <f>(2*$C40*(J32)^2*J36*J46)/(9*$C42*$C44*($C96)^3)</f>
        <v>6.0185590594107684E-2</v>
      </c>
      <c r="K97" s="4">
        <f>(2*$C40*(K32)^2*K36*K46)/(9*$C42*$C44*($C96)^3)</f>
        <v>7.4166372319118767E-2</v>
      </c>
      <c r="L97" s="4">
        <f>(2*$C40*(L32)^2*L36*L46)/(9*$C42*$C44*($C96)^3)</f>
        <v>8.9605852820374102E-2</v>
      </c>
      <c r="M97" s="4">
        <f>(2*$C40*(M32)^2*M36*M46)/(9*$C42*$C44*($C96)^3)</f>
        <v>0.10650403209787372</v>
      </c>
      <c r="N97" s="4">
        <f>(2*$C40*(N32)^2*N36*N46)/(9*$C42*$C44*($C96)^3)</f>
        <v>0.12486091015161759</v>
      </c>
      <c r="O97" s="4">
        <f>(2*$C40*(O32)^2*O36*O46)/(9*$C42*$C44*($C96)^3)</f>
        <v>0.14467648698160571</v>
      </c>
      <c r="P97" s="4">
        <f>(2*$C40*(P32)^2*P36*P46)/(9*$C42*$C44*($C96)^3)</f>
        <v>0.16595076258783811</v>
      </c>
      <c r="Q97" s="4">
        <f>(2*$C40*(Q32)^2*Q36*Q46)/(9*$C42*$C44*($C96)^3)</f>
        <v>0.18868373697031482</v>
      </c>
      <c r="R97" s="4">
        <f>(2*$C40*(R32)^2*R36*R46)/(9*$C42*$C44*($C96)^3)</f>
        <v>0.21287541012903574</v>
      </c>
      <c r="S97" s="4">
        <f>(2*$C40*(S32)^2*S36*S46)/(9*$C42*$C44*($C96)^3)</f>
        <v>0.23852578206400099</v>
      </c>
      <c r="T97" s="4">
        <f>(2*$C40*(T32)^2*T36*T46)/(9*$C42*$C44*($C96)^3)</f>
        <v>0.26563485277521048</v>
      </c>
      <c r="U97" s="4">
        <f>(2*$C40*(U32)^2*U36*U46)/(9*$C42*$C44*($C96)^3)</f>
        <v>0.2942026222626643</v>
      </c>
      <c r="V97" s="4">
        <f>(2*$C40*(V32)^2*V36*V46)/(9*$C42*$C44*($C96)^3)</f>
        <v>0.32422909052636223</v>
      </c>
      <c r="W97" s="4">
        <f>(2*$C40*(W32)^2*W36*W46)/(9*$C42*$C44*($C96)^3)</f>
        <v>0.35571425756630448</v>
      </c>
      <c r="X97" s="4">
        <f>(2*$C40*(X32)^2*X36*X46)/(9*$C42*$C44*($C96)^3)</f>
        <v>0.38865812338249106</v>
      </c>
      <c r="Y97" s="4">
        <f>(2*$C40*(Y32)^2*Y36*Y46)/(9*$C42*$C44*($C96)^3)</f>
        <v>0.42306068797492186</v>
      </c>
      <c r="Z97" s="4">
        <f>(2*$C40*(Z32)^2*Z36*Z46)/(9*$C42*$C44*($C96)^3)</f>
        <v>0.45892195134359698</v>
      </c>
      <c r="AA97" s="4">
        <f>(2*$C40*(AA32)^2*AA36*AA46)/(9*$C42*$C44*($C96)^3)</f>
        <v>0.49624191348851632</v>
      </c>
      <c r="AB97" s="4">
        <f>(2*$C40*(AB32)^2*AB36*AB46)/(9*$C42*$C44*($C96)^3)</f>
        <v>0.53502057440967987</v>
      </c>
      <c r="AC97" s="4">
        <f>(2*$C40*(AC32)^2*AC36*AC46)/(9*$C42*$C44*($C96)^3)</f>
        <v>0.57525793410708781</v>
      </c>
      <c r="AD97" s="4">
        <f>(2*$C40*(AD32)^2*AD36*AD46)/(9*$C42*$C44*($C96)^3)</f>
        <v>0.61695399258073991</v>
      </c>
      <c r="AE97" s="4">
        <f>(2*$C40*(AE32)^2*AE36*AE46)/(9*$C42*$C44*($C96)^3)</f>
        <v>0.66010874983063628</v>
      </c>
    </row>
    <row r="98" spans="1:31">
      <c r="A98" s="2" t="s">
        <v>258</v>
      </c>
      <c r="C98">
        <f>SQRT(C92)</f>
        <v>10.943638426044604</v>
      </c>
    </row>
    <row r="99" spans="1:31">
      <c r="A99" s="2" t="s">
        <v>259</v>
      </c>
      <c r="C99">
        <f>C98/1000</f>
        <v>1.0943638426044604E-2</v>
      </c>
    </row>
    <row r="100" spans="1:31" ht="18">
      <c r="A100" s="3" t="s">
        <v>260</v>
      </c>
      <c r="B100" s="6">
        <f>(2*$C40*(B32)^2*B36*B46)/(9*$C42*$C44*($C99)^3)</f>
        <v>2.5924169427441386E-3</v>
      </c>
      <c r="C100" s="6">
        <f t="shared" ref="C100:AE100" si="14">(2*$C40*(C32)^2*C36*C46)/(9*$C42*$C44*($C99)^3)</f>
        <v>9.6207138053132964E-3</v>
      </c>
      <c r="D100" s="6">
        <f t="shared" si="14"/>
        <v>2.1084890587707482E-2</v>
      </c>
      <c r="E100" s="6">
        <f t="shared" si="14"/>
        <v>3.6984947289926677E-2</v>
      </c>
      <c r="F100" s="6">
        <f t="shared" si="14"/>
        <v>5.7320883911970912E-2</v>
      </c>
      <c r="G100" s="6">
        <f t="shared" si="14"/>
        <v>8.2092700453840151E-2</v>
      </c>
      <c r="H100" s="6">
        <f t="shared" si="14"/>
        <v>0.11130039691553439</v>
      </c>
      <c r="I100" s="6">
        <f t="shared" si="14"/>
        <v>0.14494397329705366</v>
      </c>
      <c r="J100" s="6">
        <f t="shared" si="14"/>
        <v>0.18302342959839801</v>
      </c>
      <c r="K100" s="6">
        <f t="shared" si="14"/>
        <v>0.22553876581956733</v>
      </c>
      <c r="L100" s="6">
        <f t="shared" si="14"/>
        <v>0.27248998196056168</v>
      </c>
      <c r="M100" s="6">
        <f t="shared" si="14"/>
        <v>0.32387707802138105</v>
      </c>
      <c r="N100" s="6">
        <f t="shared" si="14"/>
        <v>0.37970005400202539</v>
      </c>
      <c r="O100" s="6">
        <f t="shared" si="14"/>
        <v>0.43995890990249475</v>
      </c>
      <c r="P100" s="6">
        <f t="shared" si="14"/>
        <v>0.50465364572278915</v>
      </c>
      <c r="Q100" s="6">
        <f t="shared" si="14"/>
        <v>0.57378426146290873</v>
      </c>
      <c r="R100" s="6">
        <f t="shared" si="14"/>
        <v>0.64735075712285306</v>
      </c>
      <c r="S100" s="6">
        <f t="shared" si="14"/>
        <v>0.72535313270262269</v>
      </c>
      <c r="T100" s="6">
        <f t="shared" si="14"/>
        <v>0.8077913882022173</v>
      </c>
      <c r="U100" s="6">
        <f t="shared" si="14"/>
        <v>0.89466552362163687</v>
      </c>
      <c r="V100" s="6">
        <f t="shared" si="14"/>
        <v>0.9859755389608813</v>
      </c>
      <c r="W100" s="6">
        <f t="shared" si="14"/>
        <v>1.0817214342199508</v>
      </c>
      <c r="X100" s="6">
        <f t="shared" si="14"/>
        <v>1.1819032093988453</v>
      </c>
      <c r="Y100" s="6">
        <f t="shared" si="14"/>
        <v>1.286520864497565</v>
      </c>
      <c r="Z100" s="6">
        <f t="shared" si="14"/>
        <v>1.3955743995161096</v>
      </c>
      <c r="AA100" s="6">
        <f t="shared" si="14"/>
        <v>1.5090638144544795</v>
      </c>
      <c r="AB100" s="6">
        <f t="shared" si="14"/>
        <v>1.6269891093126738</v>
      </c>
      <c r="AC100" s="6">
        <f t="shared" si="14"/>
        <v>1.7493502840906936</v>
      </c>
      <c r="AD100" s="6">
        <f t="shared" si="14"/>
        <v>1.8761473387885383</v>
      </c>
      <c r="AE100" s="6">
        <f t="shared" si="14"/>
        <v>2.0073802734062078</v>
      </c>
    </row>
    <row r="101" spans="1:31" ht="18">
      <c r="A101" s="2" t="s">
        <v>130</v>
      </c>
      <c r="B101" s="6">
        <f>$C43*B32*$B39/$C42</f>
        <v>0.34247668944653448</v>
      </c>
      <c r="C101" s="6">
        <f>$C43*C32*$B39/$C42</f>
        <v>0.68495337889306895</v>
      </c>
      <c r="D101" s="6">
        <f>$C43*D32*$B39/$C42</f>
        <v>1.0274300683396036</v>
      </c>
      <c r="E101" s="6">
        <f>$C43*E32*$B39/$C42</f>
        <v>1.3699067577861379</v>
      </c>
      <c r="F101" s="6">
        <f>$C43*F32*$B39/$C42</f>
        <v>1.7123834472326727</v>
      </c>
      <c r="G101" s="6">
        <f>$C43*G32*$B39/$C42</f>
        <v>2.0548601366792072</v>
      </c>
      <c r="H101" s="6">
        <f>$C43*H32*$B39/$C42</f>
        <v>2.3973368261257417</v>
      </c>
      <c r="I101" s="6">
        <f>$C43*I32*$B39/$C42</f>
        <v>2.7398135155722758</v>
      </c>
      <c r="J101" s="6">
        <f>$C43*J32*$B39/$C42</f>
        <v>3.0822902050188103</v>
      </c>
      <c r="K101" s="6">
        <f>$C43*K32*$B39/$C42</f>
        <v>3.4247668944653453</v>
      </c>
      <c r="L101" s="6">
        <f>$C43*L32*$B39/$C42</f>
        <v>3.7672435839118794</v>
      </c>
      <c r="M101" s="6">
        <f>$C43*M32*$B39/$C42</f>
        <v>4.1097202733584144</v>
      </c>
      <c r="N101" s="6">
        <f>$C43*N32*$B39/$C42</f>
        <v>4.4521969628049485</v>
      </c>
      <c r="O101" s="6">
        <f>$C43*O32*$B39/$C42</f>
        <v>4.7946736522514835</v>
      </c>
      <c r="P101" s="6">
        <f>$C43*P32*$B39/$C42</f>
        <v>5.1371503416980175</v>
      </c>
      <c r="Q101" s="6">
        <f>$C43*Q32*$B39/$C42</f>
        <v>5.4796270311445516</v>
      </c>
      <c r="R101" s="6">
        <f>$C43*R32*$B39/$C42</f>
        <v>5.8221037205910857</v>
      </c>
      <c r="S101" s="6">
        <f>$C43*S32*$B39/$C42</f>
        <v>6.1645804100376207</v>
      </c>
      <c r="T101" s="6">
        <f>$C43*T32*$B39/$C42</f>
        <v>6.5070570994841557</v>
      </c>
      <c r="U101" s="6">
        <f>$C43*U32*$B39/$C42</f>
        <v>6.8495337889306906</v>
      </c>
      <c r="V101" s="6">
        <f>$C43*V32*$B39/$C42</f>
        <v>7.1920104783772238</v>
      </c>
      <c r="W101" s="6">
        <f>$C43*W32*$B39/$C42</f>
        <v>7.5344871678237588</v>
      </c>
      <c r="X101" s="6">
        <f>$C43*X32*$B39/$C42</f>
        <v>7.8769638572702938</v>
      </c>
      <c r="Y101" s="6">
        <f>$C43*Y32*$B39/$C42</f>
        <v>8.2194405467168288</v>
      </c>
      <c r="Z101" s="6">
        <f>$C43*Z32*$B39/$C42</f>
        <v>8.5619172361633638</v>
      </c>
      <c r="AA101" s="6">
        <f>$C43*AA32*$B39/$C42</f>
        <v>8.904393925609897</v>
      </c>
      <c r="AB101" s="6">
        <f>$C43*AB32*$B39/$C42</f>
        <v>9.2468706150564302</v>
      </c>
      <c r="AC101" s="6">
        <f>$C43*AC32*$B39/$C42</f>
        <v>9.5893473045029669</v>
      </c>
      <c r="AD101" s="6">
        <f>$C43*AD32*$B39/$C42</f>
        <v>9.9318239939495001</v>
      </c>
      <c r="AE101" s="6">
        <f>$C43*AE32*$B39/$C42</f>
        <v>10.274300683396035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EXPERIMENTAL-GRGIC-FINLAY-2004</vt:lpstr>
      <vt:lpstr>TABLE</vt:lpstr>
      <vt:lpstr>AVERAGE_ALL_DATA</vt:lpstr>
      <vt:lpstr>PD01-18LPM</vt:lpstr>
      <vt:lpstr>PD01_45LPM</vt:lpstr>
      <vt:lpstr>PD07_45LPM</vt:lpstr>
      <vt:lpstr>PD07_18LPM</vt:lpstr>
      <vt:lpstr>PD03_18LPM</vt:lpstr>
      <vt:lpstr>PD03_45LPM</vt:lpstr>
      <vt:lpstr>PD02_18LPM</vt:lpstr>
      <vt:lpstr>PD02_45LPM</vt:lpstr>
      <vt:lpstr>PD08_18LPM</vt:lpstr>
      <vt:lpstr>PD08_45LPM</vt:lpstr>
      <vt:lpstr>PD20-18LPM</vt:lpstr>
      <vt:lpstr>PD20-45LPM</vt:lpstr>
      <vt:lpstr>PD21-18LPM</vt:lpstr>
      <vt:lpstr>PD21-45LPM</vt:lpstr>
      <vt:lpstr>PD09-18LPM</vt:lpstr>
      <vt:lpstr>PD09-45LPM</vt:lpstr>
      <vt:lpstr>PD19-18LPM</vt:lpstr>
      <vt:lpstr>PD19-45LPM</vt:lpstr>
      <vt:lpstr>PD10-18LPM</vt:lpstr>
      <vt:lpstr>PD10-45LPM</vt:lpstr>
      <vt:lpstr>PD13-18LPM</vt:lpstr>
      <vt:lpstr>PD13-45LPM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2021-08-18T22:01:12Z</dcterms:created>
  <dcterms:modified xsi:type="dcterms:W3CDTF">2021-11-28T22:19:48Z</dcterms:modified>
</cp:coreProperties>
</file>