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 Barrios\Documents\Varsity Google\2018\Semester 1\CBI 310\Tutorials\Tutorial 3\"/>
    </mc:Choice>
  </mc:AlternateContent>
  <xr:revisionPtr revIDLastSave="0" documentId="13_ncr:1_{8865008A-C752-4019-AADF-AC2664C07E4A}" xr6:coauthVersionLast="28" xr6:coauthVersionMax="28" xr10:uidLastSave="{00000000-0000-0000-0000-000000000000}"/>
  <bookViews>
    <workbookView xWindow="0" yWindow="0" windowWidth="16350" windowHeight="8385" activeTab="1" xr2:uid="{B37EFBF9-9565-449B-BFE6-D3F1B9627F0B}"/>
  </bookViews>
  <sheets>
    <sheet name="tut 3" sheetId="1" r:id="rId1"/>
    <sheet name="tut 3b" sheetId="2" r:id="rId2"/>
    <sheet name="Sheet1" sheetId="3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3" i="2" l="1"/>
  <c r="S64" i="2"/>
  <c r="S65" i="2"/>
  <c r="S66" i="2"/>
  <c r="S67" i="2"/>
  <c r="S68" i="2"/>
  <c r="S69" i="2"/>
  <c r="P63" i="2"/>
  <c r="Q63" i="2"/>
  <c r="R63" i="2"/>
  <c r="P64" i="2"/>
  <c r="Q64" i="2"/>
  <c r="R64" i="2"/>
  <c r="P65" i="2"/>
  <c r="Q65" i="2"/>
  <c r="R65" i="2"/>
  <c r="P66" i="2"/>
  <c r="Q66" i="2"/>
  <c r="R66" i="2"/>
  <c r="P67" i="2"/>
  <c r="Q67" i="2"/>
  <c r="R67" i="2"/>
  <c r="P68" i="2"/>
  <c r="Q68" i="2"/>
  <c r="R68" i="2"/>
  <c r="P69" i="2"/>
  <c r="Q69" i="2"/>
  <c r="R69" i="2"/>
  <c r="O63" i="2"/>
  <c r="L52" i="2"/>
  <c r="L63" i="2"/>
  <c r="M63" i="2"/>
  <c r="N63" i="2"/>
  <c r="L64" i="2"/>
  <c r="M64" i="2"/>
  <c r="N64" i="2"/>
  <c r="O64" i="2"/>
  <c r="L65" i="2"/>
  <c r="M65" i="2"/>
  <c r="N65" i="2"/>
  <c r="O65" i="2"/>
  <c r="L66" i="2"/>
  <c r="M66" i="2"/>
  <c r="N66" i="2"/>
  <c r="O66" i="2"/>
  <c r="L67" i="2"/>
  <c r="M67" i="2"/>
  <c r="N67" i="2"/>
  <c r="O67" i="2"/>
  <c r="L68" i="2"/>
  <c r="M68" i="2"/>
  <c r="N68" i="2"/>
  <c r="O68" i="2"/>
  <c r="L69" i="2"/>
  <c r="M69" i="2"/>
  <c r="N69" i="2"/>
  <c r="O69" i="2"/>
  <c r="M39" i="2" a="1"/>
  <c r="M43" i="2"/>
  <c r="M42" i="2"/>
  <c r="M41" i="2"/>
  <c r="M40" i="2"/>
  <c r="M39" i="2"/>
  <c r="M44" i="2"/>
  <c r="D65" i="2"/>
  <c r="E65" i="2"/>
  <c r="F65" i="2"/>
  <c r="G65" i="2"/>
  <c r="H65" i="2"/>
  <c r="I65" i="2"/>
  <c r="J65" i="2"/>
  <c r="K65" i="2"/>
  <c r="D66" i="2"/>
  <c r="E66" i="2"/>
  <c r="F66" i="2"/>
  <c r="G66" i="2"/>
  <c r="H66" i="2"/>
  <c r="I66" i="2"/>
  <c r="J66" i="2"/>
  <c r="K66" i="2"/>
  <c r="D67" i="2"/>
  <c r="E67" i="2"/>
  <c r="F67" i="2"/>
  <c r="G67" i="2"/>
  <c r="H67" i="2"/>
  <c r="I67" i="2"/>
  <c r="J67" i="2"/>
  <c r="K67" i="2"/>
  <c r="D68" i="2"/>
  <c r="E68" i="2"/>
  <c r="F68" i="2"/>
  <c r="G68" i="2"/>
  <c r="H68" i="2"/>
  <c r="I68" i="2"/>
  <c r="J68" i="2"/>
  <c r="K68" i="2"/>
  <c r="D69" i="2"/>
  <c r="E69" i="2"/>
  <c r="F69" i="2"/>
  <c r="G69" i="2"/>
  <c r="H69" i="2"/>
  <c r="I69" i="2"/>
  <c r="J69" i="2"/>
  <c r="K69" i="2"/>
  <c r="E64" i="2"/>
  <c r="F64" i="2"/>
  <c r="G64" i="2"/>
  <c r="H64" i="2"/>
  <c r="I64" i="2"/>
  <c r="J64" i="2"/>
  <c r="K64" i="2"/>
  <c r="D64" i="2"/>
  <c r="E63" i="2"/>
  <c r="F63" i="2"/>
  <c r="G63" i="2"/>
  <c r="H63" i="2"/>
  <c r="I63" i="2"/>
  <c r="J63" i="2"/>
  <c r="K63" i="2"/>
  <c r="D63" i="2"/>
  <c r="E55" i="2"/>
  <c r="F55" i="2"/>
  <c r="G55" i="2"/>
  <c r="H55" i="2"/>
  <c r="D55" i="2"/>
  <c r="K52" i="2"/>
  <c r="K34" i="2"/>
  <c r="O3" i="2"/>
  <c r="H4" i="3"/>
  <c r="P18" i="3"/>
  <c r="P19" i="3"/>
  <c r="N39" i="2"/>
  <c r="C46" i="2" a="1"/>
  <c r="C46" i="2"/>
  <c r="D46" i="2"/>
  <c r="E46" i="2"/>
  <c r="F46" i="2"/>
  <c r="G46" i="2"/>
  <c r="H46" i="2"/>
  <c r="C47" i="2"/>
  <c r="D47" i="2"/>
  <c r="E47" i="2"/>
  <c r="F47" i="2"/>
  <c r="G47" i="2"/>
  <c r="H47" i="2"/>
  <c r="C48" i="2"/>
  <c r="D48" i="2"/>
  <c r="E48" i="2"/>
  <c r="F48" i="2"/>
  <c r="G48" i="2"/>
  <c r="H48" i="2"/>
  <c r="C49" i="2"/>
  <c r="D49" i="2"/>
  <c r="E49" i="2"/>
  <c r="F49" i="2"/>
  <c r="G49" i="2"/>
  <c r="H49" i="2"/>
  <c r="C50" i="2"/>
  <c r="D50" i="2"/>
  <c r="E50" i="2"/>
  <c r="F50" i="2"/>
  <c r="G50" i="2"/>
  <c r="H50" i="2"/>
  <c r="C51" i="2"/>
  <c r="D51" i="2"/>
  <c r="E51" i="2"/>
  <c r="F51" i="2"/>
  <c r="G51" i="2"/>
  <c r="H51" i="2"/>
  <c r="Q42" i="2"/>
  <c r="K7" i="2"/>
  <c r="K5" i="2"/>
  <c r="K4" i="2"/>
  <c r="K3" i="2"/>
  <c r="E42" i="2"/>
  <c r="F41" i="2"/>
  <c r="Q8" i="2"/>
  <c r="L7" i="2"/>
  <c r="C29" i="2" a="1"/>
  <c r="G29" i="2"/>
  <c r="N6" i="2"/>
  <c r="M6" i="2"/>
  <c r="M5" i="2"/>
  <c r="D31" i="2"/>
  <c r="E33" i="2"/>
  <c r="G31" i="2"/>
  <c r="D30" i="2"/>
  <c r="D33" i="2"/>
  <c r="F31" i="2"/>
  <c r="C30" i="2"/>
  <c r="G32" i="2"/>
  <c r="F29" i="2"/>
  <c r="F32" i="2"/>
  <c r="C31" i="2"/>
  <c r="E29" i="2"/>
  <c r="E32" i="2"/>
  <c r="G30" i="2"/>
  <c r="D29" i="2"/>
  <c r="G33" i="2"/>
  <c r="D32" i="2"/>
  <c r="F30" i="2"/>
  <c r="C29" i="2"/>
  <c r="F33" i="2"/>
  <c r="C32" i="2"/>
  <c r="E30" i="2"/>
  <c r="C33" i="2"/>
  <c r="E31" i="2"/>
  <c r="L6" i="2"/>
  <c r="L5" i="2"/>
  <c r="L4" i="2"/>
  <c r="L3" i="2"/>
  <c r="C12" i="2" a="1"/>
  <c r="H18" i="2"/>
  <c r="I5" i="2"/>
  <c r="I4" i="2"/>
  <c r="L22" i="2" a="1"/>
  <c r="F12" i="2"/>
  <c r="H14" i="2"/>
  <c r="C17" i="2"/>
  <c r="D18" i="2"/>
  <c r="H13" i="2"/>
  <c r="I14" i="2"/>
  <c r="C16" i="2"/>
  <c r="D17" i="2"/>
  <c r="E18" i="2"/>
  <c r="H12" i="2"/>
  <c r="C15" i="2"/>
  <c r="E17" i="2"/>
  <c r="F18" i="2"/>
  <c r="C12" i="2"/>
  <c r="D13" i="2"/>
  <c r="E14" i="2"/>
  <c r="F15" i="2"/>
  <c r="G16" i="2"/>
  <c r="H17" i="2"/>
  <c r="I18" i="2"/>
  <c r="D12" i="2"/>
  <c r="E13" i="2"/>
  <c r="F14" i="2"/>
  <c r="G15" i="2"/>
  <c r="H16" i="2"/>
  <c r="I17" i="2"/>
  <c r="E12" i="2"/>
  <c r="F13" i="2"/>
  <c r="G14" i="2"/>
  <c r="H15" i="2"/>
  <c r="I16" i="2"/>
  <c r="C18" i="2"/>
  <c r="G13" i="2"/>
  <c r="I15" i="2"/>
  <c r="G12" i="2"/>
  <c r="I13" i="2"/>
  <c r="D16" i="2"/>
  <c r="I12" i="2"/>
  <c r="C14" i="2"/>
  <c r="D15" i="2"/>
  <c r="E16" i="2"/>
  <c r="F17" i="2"/>
  <c r="G18" i="2"/>
  <c r="C13" i="2"/>
  <c r="D14" i="2"/>
  <c r="E15" i="2"/>
  <c r="F16" i="2"/>
  <c r="G17" i="2"/>
  <c r="C43" i="1" a="1"/>
  <c r="I49" i="1"/>
  <c r="I36" i="1"/>
  <c r="I35" i="1"/>
  <c r="L22" i="2"/>
  <c r="L26" i="2"/>
  <c r="L25" i="2"/>
  <c r="L24" i="2"/>
  <c r="L23" i="2"/>
  <c r="G44" i="1"/>
  <c r="E43" i="1"/>
  <c r="G45" i="1"/>
  <c r="I47" i="1"/>
  <c r="H45" i="1"/>
  <c r="C48" i="1"/>
  <c r="H44" i="1"/>
  <c r="C47" i="1"/>
  <c r="E49" i="1"/>
  <c r="H43" i="1"/>
  <c r="I44" i="1"/>
  <c r="C46" i="1"/>
  <c r="D47" i="1"/>
  <c r="E48" i="1"/>
  <c r="F49" i="1"/>
  <c r="C44" i="1"/>
  <c r="D45" i="1"/>
  <c r="E46" i="1"/>
  <c r="F47" i="1"/>
  <c r="G48" i="1"/>
  <c r="H49" i="1"/>
  <c r="D43" i="1"/>
  <c r="E44" i="1"/>
  <c r="F45" i="1"/>
  <c r="G46" i="1"/>
  <c r="H47" i="1"/>
  <c r="I48" i="1"/>
  <c r="F44" i="1"/>
  <c r="H46" i="1"/>
  <c r="C49" i="1"/>
  <c r="F43" i="1"/>
  <c r="I46" i="1"/>
  <c r="D49" i="1"/>
  <c r="G43" i="1"/>
  <c r="I45" i="1"/>
  <c r="D48" i="1"/>
  <c r="I43" i="1"/>
  <c r="C45" i="1"/>
  <c r="D46" i="1"/>
  <c r="E47" i="1"/>
  <c r="F48" i="1"/>
  <c r="G49" i="1"/>
  <c r="C43" i="1"/>
  <c r="D44" i="1"/>
  <c r="E45" i="1"/>
  <c r="F46" i="1"/>
  <c r="G47" i="1"/>
  <c r="H48" i="1"/>
  <c r="J28" i="1"/>
  <c r="G31" i="1"/>
  <c r="I26" i="1" a="1"/>
  <c r="I26" i="1"/>
  <c r="C26" i="1" a="1"/>
  <c r="C26" i="1"/>
  <c r="D23" i="1"/>
  <c r="C12" i="1" a="1"/>
  <c r="C12" i="1"/>
  <c r="I5" i="1"/>
  <c r="I4" i="1"/>
  <c r="N43" i="1" a="1"/>
  <c r="I27" i="1"/>
  <c r="I28" i="1"/>
  <c r="D28" i="1"/>
  <c r="E26" i="1"/>
  <c r="C28" i="1"/>
  <c r="D27" i="1"/>
  <c r="D26" i="1"/>
  <c r="E27" i="1"/>
  <c r="C27" i="1"/>
  <c r="E28" i="1"/>
  <c r="G17" i="1"/>
  <c r="C13" i="1"/>
  <c r="F17" i="1"/>
  <c r="C14" i="1"/>
  <c r="F18" i="1"/>
  <c r="D16" i="1"/>
  <c r="C15" i="1"/>
  <c r="I13" i="1"/>
  <c r="H12" i="1"/>
  <c r="E18" i="1"/>
  <c r="D17" i="1"/>
  <c r="C16" i="1"/>
  <c r="I14" i="1"/>
  <c r="H13" i="1"/>
  <c r="G12" i="1"/>
  <c r="F12" i="1"/>
  <c r="H18" i="1"/>
  <c r="E15" i="1"/>
  <c r="E16" i="1"/>
  <c r="I12" i="1"/>
  <c r="D18" i="1"/>
  <c r="H14" i="1"/>
  <c r="C18" i="1"/>
  <c r="H15" i="1"/>
  <c r="F13" i="1"/>
  <c r="E12" i="1"/>
  <c r="N12" i="1" a="1"/>
  <c r="F16" i="1"/>
  <c r="D12" i="1"/>
  <c r="D14" i="1"/>
  <c r="G18" i="1"/>
  <c r="D15" i="1"/>
  <c r="E17" i="1"/>
  <c r="C17" i="1"/>
  <c r="I15" i="1"/>
  <c r="G13" i="1"/>
  <c r="I16" i="1"/>
  <c r="G14" i="1"/>
  <c r="I17" i="1"/>
  <c r="H16" i="1"/>
  <c r="G15" i="1"/>
  <c r="F14" i="1"/>
  <c r="E13" i="1"/>
  <c r="I18" i="1"/>
  <c r="H17" i="1"/>
  <c r="G16" i="1"/>
  <c r="F15" i="1"/>
  <c r="E14" i="1"/>
  <c r="D13" i="1"/>
  <c r="N49" i="1"/>
  <c r="N47" i="1"/>
  <c r="N45" i="1"/>
  <c r="N48" i="1"/>
  <c r="N46" i="1"/>
  <c r="N44" i="1"/>
  <c r="N43" i="1"/>
  <c r="N13" i="1"/>
  <c r="N12" i="1"/>
  <c r="N18" i="1"/>
  <c r="N16" i="1"/>
  <c r="N14" i="1"/>
  <c r="N17" i="1"/>
  <c r="N15" i="1"/>
  <c r="K51" i="1"/>
  <c r="O46" i="1"/>
  <c r="P42" i="2"/>
  <c r="N12" i="2" a="1"/>
  <c r="N17" i="2"/>
  <c r="N16" i="2"/>
  <c r="N13" i="2"/>
  <c r="N12" i="2"/>
  <c r="N18" i="2"/>
  <c r="N15" i="2"/>
  <c r="N14" i="2"/>
  <c r="O18" i="3"/>
</calcChain>
</file>

<file path=xl/sharedStrings.xml><?xml version="1.0" encoding="utf-8"?>
<sst xmlns="http://schemas.openxmlformats.org/spreadsheetml/2006/main" count="219" uniqueCount="47">
  <si>
    <t>a)</t>
  </si>
  <si>
    <t>S</t>
  </si>
  <si>
    <t>N</t>
  </si>
  <si>
    <t>O</t>
  </si>
  <si>
    <t>X</t>
  </si>
  <si>
    <t>C</t>
  </si>
  <si>
    <t>W</t>
  </si>
  <si>
    <t>P</t>
  </si>
  <si>
    <t>H</t>
  </si>
  <si>
    <t>Basis</t>
  </si>
  <si>
    <t>rate 1</t>
  </si>
  <si>
    <t>rate 2</t>
  </si>
  <si>
    <t>inverse</t>
  </si>
  <si>
    <t>Constants</t>
  </si>
  <si>
    <t>Ys</t>
  </si>
  <si>
    <t>Ysn</t>
  </si>
  <si>
    <t>Yso</t>
  </si>
  <si>
    <t>Ysx</t>
  </si>
  <si>
    <t>Ysc</t>
  </si>
  <si>
    <t>Ysw</t>
  </si>
  <si>
    <t>Ysp</t>
  </si>
  <si>
    <t>b</t>
  </si>
  <si>
    <t>DOR</t>
  </si>
  <si>
    <t>NADH</t>
  </si>
  <si>
    <t>f)</t>
  </si>
  <si>
    <t>rs</t>
  </si>
  <si>
    <t>rn</t>
  </si>
  <si>
    <t>rx</t>
  </si>
  <si>
    <t>rc</t>
  </si>
  <si>
    <t>rnadh</t>
  </si>
  <si>
    <t>C-given</t>
  </si>
  <si>
    <t>r0</t>
  </si>
  <si>
    <t>rp</t>
  </si>
  <si>
    <t>eq 1</t>
  </si>
  <si>
    <t>eq 2</t>
  </si>
  <si>
    <t>eq 3</t>
  </si>
  <si>
    <t>eq 4</t>
  </si>
  <si>
    <t>eq 5</t>
  </si>
  <si>
    <t>r1</t>
  </si>
  <si>
    <t>r2</t>
  </si>
  <si>
    <t>r3</t>
  </si>
  <si>
    <t>r4</t>
  </si>
  <si>
    <t>Question C</t>
  </si>
  <si>
    <t>g/g</t>
  </si>
  <si>
    <t>r5</t>
  </si>
  <si>
    <t>eq 6</t>
  </si>
  <si>
    <t>O2 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</si>
</sst>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165" fontId="0" fillId="0" borderId="0" xfId="0" applyNumberFormat="1"/>
    <xf numFmtId="166" fontId="0" fillId="0" borderId="0" xfId="0" applyNumberFormat="1"/>
    <xf numFmtId="9" fontId="0" fillId="0" borderId="0" xfId="1" applyFon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4A91-6367-4427-867A-36A5F8D8279C}">
  <dimension ref="A2:O51"/>
  <sheetViews>
    <sheetView workbookViewId="0">
      <selection activeCell="N18" sqref="B2:N18"/>
    </sheetView>
  </sheetViews>
  <sheetFormatPr defaultRowHeight="15" x14ac:dyDescent="0.25"/>
  <sheetData>
    <row r="2" spans="1:14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14" x14ac:dyDescent="0.25">
      <c r="A3" s="2" t="s">
        <v>0</v>
      </c>
      <c r="B3" t="s">
        <v>5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</row>
    <row r="4" spans="1:14" x14ac:dyDescent="0.25">
      <c r="B4" t="s">
        <v>8</v>
      </c>
      <c r="C4">
        <v>2</v>
      </c>
      <c r="D4">
        <v>3</v>
      </c>
      <c r="E4">
        <v>0</v>
      </c>
      <c r="F4">
        <v>1.91</v>
      </c>
      <c r="G4">
        <v>0</v>
      </c>
      <c r="H4">
        <v>2</v>
      </c>
      <c r="I4">
        <f>8/3</f>
        <v>2.6666666666666665</v>
      </c>
    </row>
    <row r="5" spans="1:14" x14ac:dyDescent="0.25">
      <c r="B5" t="s">
        <v>3</v>
      </c>
      <c r="C5">
        <v>1</v>
      </c>
      <c r="D5">
        <v>0</v>
      </c>
      <c r="E5">
        <v>2</v>
      </c>
      <c r="F5">
        <v>0.48</v>
      </c>
      <c r="G5">
        <v>2</v>
      </c>
      <c r="H5">
        <v>1</v>
      </c>
      <c r="I5">
        <f>2/3</f>
        <v>0.66666666666666663</v>
      </c>
    </row>
    <row r="6" spans="1:14" x14ac:dyDescent="0.25">
      <c r="B6" t="s">
        <v>2</v>
      </c>
      <c r="C6">
        <v>0</v>
      </c>
      <c r="D6">
        <v>1</v>
      </c>
      <c r="E6">
        <v>0</v>
      </c>
      <c r="F6">
        <v>0.22</v>
      </c>
      <c r="G6">
        <v>0</v>
      </c>
      <c r="H6">
        <v>0</v>
      </c>
      <c r="I6">
        <v>0</v>
      </c>
    </row>
    <row r="7" spans="1:14" x14ac:dyDescent="0.25">
      <c r="B7" t="s">
        <v>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4" x14ac:dyDescent="0.25">
      <c r="B8" t="s">
        <v>10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14" x14ac:dyDescent="0.25">
      <c r="B9" t="s">
        <v>11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1" spans="1:14" x14ac:dyDescent="0.25">
      <c r="B11" t="s">
        <v>12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K11" t="s">
        <v>13</v>
      </c>
    </row>
    <row r="12" spans="1:14" x14ac:dyDescent="0.25">
      <c r="B12" t="s">
        <v>5</v>
      </c>
      <c r="C12">
        <f t="array" ref="C12:I18">MINVERSE(C3:I9)</f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M12" t="s">
        <v>14</v>
      </c>
      <c r="N12" s="1">
        <f t="array" ref="N12:N18">MMULT(C12:I18,K12:K18)</f>
        <v>-1</v>
      </c>
    </row>
    <row r="13" spans="1:14" x14ac:dyDescent="0.25">
      <c r="B13" t="s">
        <v>8</v>
      </c>
      <c r="C13">
        <v>-1.8503717077085941E-17</v>
      </c>
      <c r="D13">
        <v>-2.3129646346357429E-17</v>
      </c>
      <c r="E13">
        <v>9.2518585385429707E-18</v>
      </c>
      <c r="F13">
        <v>1</v>
      </c>
      <c r="G13">
        <v>-1.8503717077085941E-17</v>
      </c>
      <c r="H13">
        <v>-0.22000000000000006</v>
      </c>
      <c r="I13">
        <v>-1.8503717077085941E-17</v>
      </c>
      <c r="K13">
        <v>0</v>
      </c>
      <c r="M13" t="s">
        <v>15</v>
      </c>
      <c r="N13" s="1">
        <v>-2.1991199999999989E-2</v>
      </c>
    </row>
    <row r="14" spans="1:14" x14ac:dyDescent="0.25">
      <c r="B14" t="s">
        <v>3</v>
      </c>
      <c r="C14">
        <v>-1.1102230246251565E-16</v>
      </c>
      <c r="D14">
        <v>-4.163336342344337E-17</v>
      </c>
      <c r="E14">
        <v>5.5511151231257827E-17</v>
      </c>
      <c r="F14">
        <v>1.8041124150158794E-16</v>
      </c>
      <c r="G14">
        <v>1.3877787807814457E-16</v>
      </c>
      <c r="H14">
        <v>2.7755575615628914E-17</v>
      </c>
      <c r="I14">
        <v>0.99999999999999978</v>
      </c>
      <c r="K14">
        <v>0</v>
      </c>
      <c r="M14" t="s">
        <v>16</v>
      </c>
      <c r="N14" s="1">
        <v>-8.0100000000000129E-2</v>
      </c>
    </row>
    <row r="15" spans="1:14" x14ac:dyDescent="0.25">
      <c r="B15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K15">
        <v>0</v>
      </c>
      <c r="M15" t="s">
        <v>17</v>
      </c>
      <c r="N15" s="1">
        <v>9.9959999999999993E-2</v>
      </c>
    </row>
    <row r="16" spans="1:14" x14ac:dyDescent="0.25">
      <c r="B16" t="s">
        <v>9</v>
      </c>
      <c r="C16">
        <v>0.25000000000000011</v>
      </c>
      <c r="D16">
        <v>-0.18749999999999997</v>
      </c>
      <c r="E16">
        <v>0.37499999999999994</v>
      </c>
      <c r="F16">
        <v>0.56249999999999989</v>
      </c>
      <c r="G16">
        <v>-0.25000000000000011</v>
      </c>
      <c r="H16">
        <v>-0.19562500000000005</v>
      </c>
      <c r="I16">
        <v>-0.74999999999999989</v>
      </c>
      <c r="K16">
        <v>-1</v>
      </c>
      <c r="M16" t="s">
        <v>18</v>
      </c>
      <c r="N16" s="1">
        <v>0.29052032500000013</v>
      </c>
    </row>
    <row r="17" spans="1:14" x14ac:dyDescent="0.25">
      <c r="B17" t="s">
        <v>10</v>
      </c>
      <c r="C17">
        <v>-0.99999999999999978</v>
      </c>
      <c r="D17">
        <v>0.25000000000000006</v>
      </c>
      <c r="E17">
        <v>0.49999999999999989</v>
      </c>
      <c r="F17">
        <v>-0.75000000000000022</v>
      </c>
      <c r="G17">
        <v>-1.6653345369377348E-16</v>
      </c>
      <c r="H17">
        <v>0.44750000000000001</v>
      </c>
      <c r="I17">
        <v>-0.99999999999999978</v>
      </c>
      <c r="K17">
        <v>9.9959999999999993E-2</v>
      </c>
      <c r="M17" t="s">
        <v>19</v>
      </c>
      <c r="N17" s="1">
        <v>0.12483210000000015</v>
      </c>
    </row>
    <row r="18" spans="1:14" x14ac:dyDescent="0.25">
      <c r="B18" t="s">
        <v>11</v>
      </c>
      <c r="C18">
        <v>0.74999999999999989</v>
      </c>
      <c r="D18">
        <v>0.18749999999999997</v>
      </c>
      <c r="E18">
        <v>-0.37499999999999994</v>
      </c>
      <c r="F18">
        <v>-0.56249999999999989</v>
      </c>
      <c r="G18">
        <v>-0.74999999999999989</v>
      </c>
      <c r="H18">
        <v>-0.80437499999999995</v>
      </c>
      <c r="I18">
        <v>0.74999999999999989</v>
      </c>
      <c r="K18">
        <v>-8.0100000000000005E-2</v>
      </c>
      <c r="M18" t="s">
        <v>20</v>
      </c>
      <c r="N18" s="1">
        <v>0.60951967499999993</v>
      </c>
    </row>
    <row r="19" spans="1:14" s="3" customFormat="1" x14ac:dyDescent="0.25"/>
    <row r="20" spans="1:14" x14ac:dyDescent="0.25">
      <c r="A20" t="s">
        <v>21</v>
      </c>
    </row>
    <row r="21" spans="1:14" x14ac:dyDescent="0.25">
      <c r="C21" t="s">
        <v>1</v>
      </c>
      <c r="D21" t="s">
        <v>7</v>
      </c>
      <c r="E21" t="s">
        <v>23</v>
      </c>
    </row>
    <row r="22" spans="1:14" x14ac:dyDescent="0.25">
      <c r="B22" t="s">
        <v>5</v>
      </c>
      <c r="C22">
        <v>1</v>
      </c>
      <c r="D22">
        <v>1</v>
      </c>
      <c r="E22">
        <v>0</v>
      </c>
    </row>
    <row r="23" spans="1:14" x14ac:dyDescent="0.25">
      <c r="B23" t="s">
        <v>22</v>
      </c>
      <c r="C23">
        <v>4</v>
      </c>
      <c r="D23">
        <f>4+8/3-4/3</f>
        <v>5.333333333333333</v>
      </c>
      <c r="E23">
        <v>2</v>
      </c>
    </row>
    <row r="24" spans="1:14" x14ac:dyDescent="0.25">
      <c r="B24" t="s">
        <v>9</v>
      </c>
      <c r="C24">
        <v>1</v>
      </c>
      <c r="D24">
        <v>0</v>
      </c>
      <c r="E24">
        <v>0</v>
      </c>
    </row>
    <row r="26" spans="1:14" x14ac:dyDescent="0.25">
      <c r="C26">
        <f t="array" ref="C26:E28">MINVERSE(C22:E24)</f>
        <v>0</v>
      </c>
      <c r="D26">
        <v>0</v>
      </c>
      <c r="E26">
        <v>1</v>
      </c>
      <c r="G26">
        <v>0</v>
      </c>
      <c r="I26">
        <f t="array" ref="I26:I28">MMULT(C26:E28,G26:G28)</f>
        <v>-1</v>
      </c>
    </row>
    <row r="27" spans="1:14" x14ac:dyDescent="0.25">
      <c r="C27">
        <v>1</v>
      </c>
      <c r="D27">
        <v>0</v>
      </c>
      <c r="E27">
        <v>-1</v>
      </c>
      <c r="G27">
        <v>0</v>
      </c>
      <c r="I27">
        <v>1</v>
      </c>
    </row>
    <row r="28" spans="1:14" x14ac:dyDescent="0.25">
      <c r="C28">
        <v>-2.6666666666666665</v>
      </c>
      <c r="D28">
        <v>0.5</v>
      </c>
      <c r="E28">
        <v>0.66666666666666652</v>
      </c>
      <c r="G28">
        <v>-1</v>
      </c>
      <c r="I28">
        <v>-0.66666666666666652</v>
      </c>
      <c r="J28">
        <f>+I28*3</f>
        <v>-1.9999999999999996</v>
      </c>
    </row>
    <row r="31" spans="1:14" x14ac:dyDescent="0.25">
      <c r="G31">
        <f>2/6</f>
        <v>0.33333333333333331</v>
      </c>
    </row>
    <row r="33" spans="1:15" x14ac:dyDescent="0.25">
      <c r="A33" t="s">
        <v>24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</row>
    <row r="34" spans="1:15" x14ac:dyDescent="0.25">
      <c r="B34" t="s">
        <v>5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</row>
    <row r="35" spans="1:15" x14ac:dyDescent="0.25">
      <c r="B35" t="s">
        <v>8</v>
      </c>
      <c r="C35">
        <v>2</v>
      </c>
      <c r="D35">
        <v>3</v>
      </c>
      <c r="E35">
        <v>0</v>
      </c>
      <c r="F35">
        <v>1.91</v>
      </c>
      <c r="G35">
        <v>0</v>
      </c>
      <c r="H35">
        <v>2</v>
      </c>
      <c r="I35">
        <f>8/3</f>
        <v>2.6666666666666665</v>
      </c>
    </row>
    <row r="36" spans="1:15" x14ac:dyDescent="0.25">
      <c r="B36" t="s">
        <v>3</v>
      </c>
      <c r="C36">
        <v>1</v>
      </c>
      <c r="D36">
        <v>0</v>
      </c>
      <c r="E36">
        <v>2</v>
      </c>
      <c r="F36">
        <v>0.48</v>
      </c>
      <c r="G36">
        <v>2</v>
      </c>
      <c r="H36">
        <v>1</v>
      </c>
      <c r="I36">
        <f>2/3</f>
        <v>0.66666666666666663</v>
      </c>
    </row>
    <row r="37" spans="1:15" x14ac:dyDescent="0.25">
      <c r="B37" t="s">
        <v>2</v>
      </c>
      <c r="C37">
        <v>0</v>
      </c>
      <c r="D37">
        <v>1</v>
      </c>
      <c r="E37">
        <v>0</v>
      </c>
      <c r="F37">
        <v>0.22</v>
      </c>
      <c r="G37">
        <v>0</v>
      </c>
      <c r="H37">
        <v>0</v>
      </c>
      <c r="I37">
        <v>0</v>
      </c>
    </row>
    <row r="38" spans="1:15" x14ac:dyDescent="0.25">
      <c r="B38" t="s">
        <v>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 x14ac:dyDescent="0.25">
      <c r="B39" t="s">
        <v>10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15" x14ac:dyDescent="0.25">
      <c r="B40" t="s">
        <v>11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2" spans="1:15" x14ac:dyDescent="0.25">
      <c r="B42" t="s">
        <v>12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K42" t="s">
        <v>13</v>
      </c>
    </row>
    <row r="43" spans="1:15" x14ac:dyDescent="0.25">
      <c r="B43" t="s">
        <v>5</v>
      </c>
      <c r="C43">
        <f t="array" ref="C43:I49">MINVERSE(C34:I40)</f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K43">
        <v>0</v>
      </c>
      <c r="M43" t="s">
        <v>14</v>
      </c>
      <c r="N43" s="4">
        <f t="array" ref="N43:N49">MMULT(C43:I49,K43:K49)</f>
        <v>-1</v>
      </c>
    </row>
    <row r="44" spans="1:15" x14ac:dyDescent="0.25">
      <c r="B44" t="s">
        <v>8</v>
      </c>
      <c r="C44">
        <v>-1.8503717077085941E-17</v>
      </c>
      <c r="D44">
        <v>-2.3129646346357429E-17</v>
      </c>
      <c r="E44">
        <v>9.2518585385429707E-18</v>
      </c>
      <c r="F44">
        <v>1</v>
      </c>
      <c r="G44">
        <v>-1.8503717077085941E-17</v>
      </c>
      <c r="H44">
        <v>-0.22000000000000006</v>
      </c>
      <c r="I44">
        <v>-1.8503717077085941E-17</v>
      </c>
      <c r="K44">
        <v>0</v>
      </c>
      <c r="M44" t="s">
        <v>15</v>
      </c>
      <c r="N44" s="4">
        <v>-2.1991199999999989E-2</v>
      </c>
    </row>
    <row r="45" spans="1:15" x14ac:dyDescent="0.25">
      <c r="B45" t="s">
        <v>3</v>
      </c>
      <c r="C45">
        <v>-1.1102230246251565E-16</v>
      </c>
      <c r="D45">
        <v>-4.163336342344337E-17</v>
      </c>
      <c r="E45">
        <v>5.5511151231257827E-17</v>
      </c>
      <c r="F45">
        <v>1.8041124150158794E-16</v>
      </c>
      <c r="G45">
        <v>1.3877787807814457E-16</v>
      </c>
      <c r="H45">
        <v>2.7755575615628914E-17</v>
      </c>
      <c r="I45">
        <v>0.99999999999999978</v>
      </c>
      <c r="K45">
        <v>0</v>
      </c>
      <c r="M45" t="s">
        <v>16</v>
      </c>
      <c r="N45" s="4">
        <v>-8.060000000000013E-2</v>
      </c>
    </row>
    <row r="46" spans="1:15" x14ac:dyDescent="0.25">
      <c r="B46" t="s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K46">
        <v>0</v>
      </c>
      <c r="M46" t="s">
        <v>17</v>
      </c>
      <c r="N46" s="4">
        <v>9.9959999999999993E-2</v>
      </c>
      <c r="O46">
        <f>3/N46</f>
        <v>30.012004801920771</v>
      </c>
    </row>
    <row r="47" spans="1:15" x14ac:dyDescent="0.25">
      <c r="B47" t="s">
        <v>9</v>
      </c>
      <c r="C47">
        <v>0.25000000000000011</v>
      </c>
      <c r="D47">
        <v>-0.18749999999999997</v>
      </c>
      <c r="E47">
        <v>0.37499999999999994</v>
      </c>
      <c r="F47">
        <v>0.56249999999999989</v>
      </c>
      <c r="G47">
        <v>-0.25000000000000011</v>
      </c>
      <c r="H47">
        <v>-0.19562500000000005</v>
      </c>
      <c r="I47">
        <v>-0.74999999999999989</v>
      </c>
      <c r="K47">
        <v>-1</v>
      </c>
      <c r="M47" t="s">
        <v>18</v>
      </c>
      <c r="N47" s="4">
        <v>0.29089532500000009</v>
      </c>
    </row>
    <row r="48" spans="1:15" x14ac:dyDescent="0.25">
      <c r="B48" t="s">
        <v>10</v>
      </c>
      <c r="C48">
        <v>-0.99999999999999978</v>
      </c>
      <c r="D48">
        <v>0.25000000000000006</v>
      </c>
      <c r="E48">
        <v>0.49999999999999989</v>
      </c>
      <c r="F48">
        <v>-0.75000000000000022</v>
      </c>
      <c r="G48">
        <v>-1.6653345369377348E-16</v>
      </c>
      <c r="H48">
        <v>0.44750000000000001</v>
      </c>
      <c r="I48">
        <v>-0.99999999999999978</v>
      </c>
      <c r="K48">
        <v>9.9959999999999993E-2</v>
      </c>
      <c r="M48" t="s">
        <v>19</v>
      </c>
      <c r="N48" s="4">
        <v>0.12533210000000017</v>
      </c>
    </row>
    <row r="49" spans="2:14" x14ac:dyDescent="0.25">
      <c r="B49" t="s">
        <v>11</v>
      </c>
      <c r="C49">
        <v>0.74999999999999989</v>
      </c>
      <c r="D49">
        <v>0.18749999999999997</v>
      </c>
      <c r="E49">
        <v>-0.37499999999999994</v>
      </c>
      <c r="F49">
        <v>-0.56249999999999989</v>
      </c>
      <c r="G49">
        <v>-0.74999999999999989</v>
      </c>
      <c r="H49">
        <v>-0.80437499999999995</v>
      </c>
      <c r="I49">
        <v>0.74999999999999989</v>
      </c>
      <c r="K49">
        <v>-8.0600000000000005E-2</v>
      </c>
      <c r="M49" t="s">
        <v>20</v>
      </c>
      <c r="N49" s="4">
        <v>0.60914467499999991</v>
      </c>
    </row>
    <row r="51" spans="2:14" x14ac:dyDescent="0.25">
      <c r="K51">
        <f>+K49/N46</f>
        <v>-0.80632252901160473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E729-6852-4015-A6A1-66E60B426E02}">
  <dimension ref="A2:S69"/>
  <sheetViews>
    <sheetView tabSelected="1" topLeftCell="A37" workbookViewId="0">
      <selection activeCell="P42" sqref="P42"/>
    </sheetView>
  </sheetViews>
  <sheetFormatPr defaultRowHeight="15" x14ac:dyDescent="0.25"/>
  <cols>
    <col min="2" max="2" width="12" customWidth="1"/>
    <col min="3" max="3" width="9.5703125" bestFit="1" customWidth="1"/>
    <col min="4" max="4" width="12.85546875" bestFit="1" customWidth="1"/>
    <col min="5" max="5" width="12.5703125" customWidth="1"/>
    <col min="6" max="6" width="12.7109375" bestFit="1" customWidth="1"/>
    <col min="7" max="7" width="9.28515625" bestFit="1" customWidth="1"/>
    <col min="12" max="12" width="7.140625" bestFit="1" customWidth="1"/>
    <col min="14" max="14" width="14.7109375" customWidth="1"/>
  </cols>
  <sheetData>
    <row r="2" spans="2:17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17" x14ac:dyDescent="0.25">
      <c r="B3" t="s">
        <v>5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K3">
        <f>12*I3</f>
        <v>12</v>
      </c>
      <c r="L3">
        <f>+F3*12</f>
        <v>12</v>
      </c>
      <c r="M3">
        <v>4</v>
      </c>
      <c r="O3">
        <f>511*24.67/30/1000</f>
        <v>0.42021233333333335</v>
      </c>
    </row>
    <row r="4" spans="2:17" x14ac:dyDescent="0.25">
      <c r="B4" t="s">
        <v>8</v>
      </c>
      <c r="C4">
        <v>2</v>
      </c>
      <c r="D4">
        <v>3</v>
      </c>
      <c r="E4">
        <v>0</v>
      </c>
      <c r="F4">
        <v>1.91</v>
      </c>
      <c r="G4">
        <v>0</v>
      </c>
      <c r="H4">
        <v>2</v>
      </c>
      <c r="I4">
        <f>8/3</f>
        <v>2.6666666666666665</v>
      </c>
      <c r="K4">
        <f>1*I4</f>
        <v>2.6666666666666665</v>
      </c>
      <c r="L4">
        <f>1*F4</f>
        <v>1.91</v>
      </c>
      <c r="M4">
        <v>1.91</v>
      </c>
    </row>
    <row r="5" spans="2:17" x14ac:dyDescent="0.25">
      <c r="B5" t="s">
        <v>3</v>
      </c>
      <c r="C5">
        <v>1</v>
      </c>
      <c r="D5">
        <v>0</v>
      </c>
      <c r="E5">
        <v>2</v>
      </c>
      <c r="F5">
        <v>0.48</v>
      </c>
      <c r="G5">
        <v>2</v>
      </c>
      <c r="H5">
        <v>1</v>
      </c>
      <c r="I5">
        <f>2/3</f>
        <v>0.66666666666666663</v>
      </c>
      <c r="K5">
        <f>16*I5</f>
        <v>10.666666666666666</v>
      </c>
      <c r="L5">
        <f>16*F5</f>
        <v>7.68</v>
      </c>
      <c r="M5">
        <f>-2*0.48</f>
        <v>-0.96</v>
      </c>
    </row>
    <row r="6" spans="2:17" x14ac:dyDescent="0.25">
      <c r="B6" t="s">
        <v>2</v>
      </c>
      <c r="C6">
        <v>0</v>
      </c>
      <c r="D6">
        <v>1</v>
      </c>
      <c r="E6">
        <v>0</v>
      </c>
      <c r="F6">
        <v>0.22</v>
      </c>
      <c r="G6">
        <v>0</v>
      </c>
      <c r="H6">
        <v>0</v>
      </c>
      <c r="I6">
        <v>0</v>
      </c>
      <c r="L6">
        <f>14*F6</f>
        <v>3.08</v>
      </c>
      <c r="M6">
        <f>-3*0.22</f>
        <v>-0.66</v>
      </c>
      <c r="N6">
        <f>SUM(M3:M6)</f>
        <v>4.29</v>
      </c>
    </row>
    <row r="7" spans="2:17" x14ac:dyDescent="0.25">
      <c r="B7" t="s">
        <v>9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f>SUM(K3:K6)</f>
        <v>25.333333333333332</v>
      </c>
      <c r="L7">
        <f>SUM(L3:L6)</f>
        <v>24.67</v>
      </c>
    </row>
    <row r="8" spans="2:17" x14ac:dyDescent="0.25">
      <c r="B8" t="s">
        <v>10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Q8">
        <f>+L7*100/1000</f>
        <v>2.4670000000000001</v>
      </c>
    </row>
    <row r="9" spans="2:17" x14ac:dyDescent="0.25">
      <c r="B9" t="s">
        <v>11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1" spans="2:17" x14ac:dyDescent="0.25">
      <c r="B11" t="s">
        <v>12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K11" t="s">
        <v>13</v>
      </c>
    </row>
    <row r="12" spans="2:17" x14ac:dyDescent="0.25">
      <c r="B12" t="s">
        <v>5</v>
      </c>
      <c r="C12">
        <f t="array" ref="C12:I18">MINVERSE(C3:I9)</f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M12" t="s">
        <v>14</v>
      </c>
      <c r="N12" s="5">
        <f t="array" ref="N12:N18">MMULT(C12:I18,K12:K18)</f>
        <v>-3.782</v>
      </c>
    </row>
    <row r="13" spans="2:17" x14ac:dyDescent="0.25">
      <c r="B13" t="s">
        <v>8</v>
      </c>
      <c r="C13">
        <v>-1.8503717077085941E-17</v>
      </c>
      <c r="D13">
        <v>-2.3129646346357429E-17</v>
      </c>
      <c r="E13">
        <v>9.2518585385429707E-18</v>
      </c>
      <c r="F13">
        <v>1</v>
      </c>
      <c r="G13">
        <v>-1.8503717077085941E-17</v>
      </c>
      <c r="H13">
        <v>-0.22000000000000006</v>
      </c>
      <c r="I13">
        <v>-1.8503717077085941E-17</v>
      </c>
      <c r="K13">
        <v>0</v>
      </c>
      <c r="M13" t="s">
        <v>15</v>
      </c>
      <c r="N13" s="5">
        <v>-3.2999999999999932E-2</v>
      </c>
    </row>
    <row r="14" spans="2:17" x14ac:dyDescent="0.25">
      <c r="B14" t="s">
        <v>3</v>
      </c>
      <c r="C14">
        <v>-1.1102230246251565E-16</v>
      </c>
      <c r="D14">
        <v>-4.163336342344337E-17</v>
      </c>
      <c r="E14">
        <v>5.5511151231257827E-17</v>
      </c>
      <c r="F14">
        <v>1.8041124150158794E-16</v>
      </c>
      <c r="G14">
        <v>1.3877787807814457E-16</v>
      </c>
      <c r="H14">
        <v>2.7755575615628914E-17</v>
      </c>
      <c r="I14">
        <v>0.99999999999999978</v>
      </c>
      <c r="K14">
        <v>0</v>
      </c>
      <c r="M14" t="s">
        <v>16</v>
      </c>
      <c r="N14" s="5">
        <v>-0.42000000000000037</v>
      </c>
    </row>
    <row r="15" spans="2:17" x14ac:dyDescent="0.25">
      <c r="B15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K15">
        <v>0</v>
      </c>
      <c r="M15" t="s">
        <v>17</v>
      </c>
      <c r="N15" s="5">
        <v>0.15</v>
      </c>
    </row>
    <row r="16" spans="2:17" x14ac:dyDescent="0.25">
      <c r="B16" t="s">
        <v>9</v>
      </c>
      <c r="C16">
        <v>0.25000000000000011</v>
      </c>
      <c r="D16">
        <v>-0.18749999999999997</v>
      </c>
      <c r="E16">
        <v>0.37499999999999994</v>
      </c>
      <c r="F16">
        <v>0.56249999999999989</v>
      </c>
      <c r="G16">
        <v>-0.25000000000000011</v>
      </c>
      <c r="H16">
        <v>-0.19562500000000005</v>
      </c>
      <c r="I16">
        <v>-0.74999999999999989</v>
      </c>
      <c r="J16">
        <v>0</v>
      </c>
      <c r="K16">
        <v>-3.782</v>
      </c>
      <c r="M16" t="s">
        <v>18</v>
      </c>
      <c r="N16" s="5">
        <v>1.2311562500000004</v>
      </c>
    </row>
    <row r="17" spans="2:14" x14ac:dyDescent="0.25">
      <c r="B17" t="s">
        <v>10</v>
      </c>
      <c r="C17">
        <v>-0.99999999999999978</v>
      </c>
      <c r="D17">
        <v>0.25000000000000006</v>
      </c>
      <c r="E17">
        <v>0.49999999999999989</v>
      </c>
      <c r="F17">
        <v>-0.75000000000000022</v>
      </c>
      <c r="G17">
        <v>-1.6653345369377348E-16</v>
      </c>
      <c r="H17">
        <v>0.44750000000000001</v>
      </c>
      <c r="I17">
        <v>-0.99999999999999978</v>
      </c>
      <c r="K17">
        <v>0.15</v>
      </c>
      <c r="M17" t="s">
        <v>19</v>
      </c>
      <c r="N17" s="5">
        <v>0.48712500000000047</v>
      </c>
    </row>
    <row r="18" spans="2:14" x14ac:dyDescent="0.25">
      <c r="B18" t="s">
        <v>11</v>
      </c>
      <c r="C18">
        <v>0.74999999999999989</v>
      </c>
      <c r="D18">
        <v>0.18749999999999997</v>
      </c>
      <c r="E18">
        <v>-0.37499999999999994</v>
      </c>
      <c r="F18">
        <v>-0.56249999999999989</v>
      </c>
      <c r="G18">
        <v>-0.74999999999999989</v>
      </c>
      <c r="H18">
        <v>-0.80437499999999995</v>
      </c>
      <c r="I18">
        <v>0.74999999999999989</v>
      </c>
      <c r="K18">
        <v>-0.42</v>
      </c>
      <c r="M18" t="s">
        <v>20</v>
      </c>
      <c r="N18" s="5">
        <v>2.4008437499999995</v>
      </c>
    </row>
    <row r="21" spans="2:14" x14ac:dyDescent="0.25">
      <c r="C21" t="s">
        <v>1</v>
      </c>
      <c r="D21" t="s">
        <v>2</v>
      </c>
      <c r="E21" t="s">
        <v>4</v>
      </c>
      <c r="F21" t="s">
        <v>5</v>
      </c>
      <c r="G21" t="s">
        <v>23</v>
      </c>
      <c r="I21" t="s">
        <v>13</v>
      </c>
    </row>
    <row r="22" spans="2:14" x14ac:dyDescent="0.25">
      <c r="B22" t="s">
        <v>5</v>
      </c>
      <c r="C22">
        <v>-1</v>
      </c>
      <c r="D22">
        <v>0</v>
      </c>
      <c r="E22">
        <v>1</v>
      </c>
      <c r="F22">
        <v>1</v>
      </c>
      <c r="G22">
        <v>0</v>
      </c>
      <c r="I22">
        <v>0</v>
      </c>
      <c r="K22" t="s">
        <v>25</v>
      </c>
      <c r="L22" s="1">
        <f t="array" ref="L22:L26">MMULT(C29:G33,I22:I26)</f>
        <v>1.1000000000000001</v>
      </c>
    </row>
    <row r="23" spans="2:14" x14ac:dyDescent="0.25">
      <c r="B23" t="s">
        <v>22</v>
      </c>
      <c r="C23">
        <v>-4</v>
      </c>
      <c r="D23">
        <v>0</v>
      </c>
      <c r="E23">
        <v>4.29</v>
      </c>
      <c r="F23">
        <v>0</v>
      </c>
      <c r="G23">
        <v>2</v>
      </c>
      <c r="I23">
        <v>0</v>
      </c>
      <c r="K23" t="s">
        <v>26</v>
      </c>
      <c r="L23" s="1">
        <v>0.22</v>
      </c>
    </row>
    <row r="24" spans="2:14" x14ac:dyDescent="0.25">
      <c r="B24" t="s">
        <v>2</v>
      </c>
      <c r="C24">
        <v>0</v>
      </c>
      <c r="D24">
        <v>-1</v>
      </c>
      <c r="E24">
        <v>0.22</v>
      </c>
      <c r="F24">
        <v>0</v>
      </c>
      <c r="G24">
        <v>0</v>
      </c>
      <c r="I24">
        <v>0</v>
      </c>
      <c r="K24" t="s">
        <v>27</v>
      </c>
      <c r="L24" s="1">
        <v>1</v>
      </c>
    </row>
    <row r="25" spans="2:14" x14ac:dyDescent="0.25">
      <c r="B25" t="s">
        <v>9</v>
      </c>
      <c r="C25">
        <v>0</v>
      </c>
      <c r="D25">
        <v>0</v>
      </c>
      <c r="E25">
        <v>1</v>
      </c>
      <c r="F25">
        <v>0</v>
      </c>
      <c r="G25">
        <v>0</v>
      </c>
      <c r="I25">
        <v>1</v>
      </c>
      <c r="K25" t="s">
        <v>28</v>
      </c>
      <c r="L25" s="1">
        <v>0.1</v>
      </c>
    </row>
    <row r="26" spans="2:14" x14ac:dyDescent="0.25">
      <c r="B26" t="s">
        <v>30</v>
      </c>
      <c r="C26">
        <v>0</v>
      </c>
      <c r="D26">
        <v>0</v>
      </c>
      <c r="E26">
        <v>0</v>
      </c>
      <c r="F26">
        <v>1</v>
      </c>
      <c r="G26">
        <v>0</v>
      </c>
      <c r="I26">
        <v>0.1</v>
      </c>
      <c r="K26" t="s">
        <v>29</v>
      </c>
      <c r="L26" s="1">
        <v>5.4999999999999993E-2</v>
      </c>
    </row>
    <row r="28" spans="2:14" x14ac:dyDescent="0.25">
      <c r="C28" t="s">
        <v>1</v>
      </c>
      <c r="D28" t="s">
        <v>2</v>
      </c>
      <c r="E28" t="s">
        <v>4</v>
      </c>
      <c r="F28" t="s">
        <v>5</v>
      </c>
      <c r="G28" t="s">
        <v>23</v>
      </c>
    </row>
    <row r="29" spans="2:14" x14ac:dyDescent="0.25">
      <c r="B29" t="s">
        <v>5</v>
      </c>
      <c r="C29">
        <f t="array" ref="C29:G33">MINVERSE(C22:G26)</f>
        <v>-1</v>
      </c>
      <c r="D29">
        <v>0</v>
      </c>
      <c r="E29">
        <v>0</v>
      </c>
      <c r="F29">
        <v>1</v>
      </c>
      <c r="G29">
        <v>1</v>
      </c>
    </row>
    <row r="30" spans="2:14" x14ac:dyDescent="0.25">
      <c r="B30" t="s">
        <v>22</v>
      </c>
      <c r="C30">
        <v>0</v>
      </c>
      <c r="D30">
        <v>0</v>
      </c>
      <c r="E30">
        <v>-1</v>
      </c>
      <c r="F30">
        <v>0.22</v>
      </c>
      <c r="G30">
        <v>0</v>
      </c>
    </row>
    <row r="31" spans="2:14" x14ac:dyDescent="0.25">
      <c r="B31" t="s">
        <v>2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2:14" x14ac:dyDescent="0.25">
      <c r="B32" t="s">
        <v>9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17" x14ac:dyDescent="0.25">
      <c r="B33" t="s">
        <v>30</v>
      </c>
      <c r="C33">
        <v>-2</v>
      </c>
      <c r="D33">
        <v>0.5</v>
      </c>
      <c r="E33">
        <v>0</v>
      </c>
      <c r="F33">
        <v>-0.14500000000000002</v>
      </c>
      <c r="G33">
        <v>2</v>
      </c>
    </row>
    <row r="34" spans="1:17" x14ac:dyDescent="0.25">
      <c r="K34">
        <f>511*24.67/30000</f>
        <v>0.42021233333333335</v>
      </c>
    </row>
    <row r="37" spans="1:17" x14ac:dyDescent="0.25">
      <c r="A37" t="s">
        <v>42</v>
      </c>
    </row>
    <row r="38" spans="1:17" x14ac:dyDescent="0.25">
      <c r="C38" t="s">
        <v>31</v>
      </c>
      <c r="D38" t="s">
        <v>38</v>
      </c>
      <c r="E38" t="s">
        <v>39</v>
      </c>
      <c r="F38" t="s">
        <v>40</v>
      </c>
      <c r="G38" t="s">
        <v>41</v>
      </c>
      <c r="H38" t="s">
        <v>44</v>
      </c>
      <c r="J38" t="s">
        <v>13</v>
      </c>
    </row>
    <row r="39" spans="1:17" x14ac:dyDescent="0.25">
      <c r="B39" t="s">
        <v>33</v>
      </c>
      <c r="C39">
        <v>-1</v>
      </c>
      <c r="D39">
        <v>1.1000000000000001</v>
      </c>
      <c r="E39">
        <v>1</v>
      </c>
      <c r="F39">
        <v>0</v>
      </c>
      <c r="G39">
        <v>0</v>
      </c>
      <c r="H39">
        <v>0</v>
      </c>
      <c r="J39">
        <v>0</v>
      </c>
      <c r="L39" t="s">
        <v>31</v>
      </c>
      <c r="M39" s="5">
        <f t="array" ref="M39:M44">MMULT(C46:H51,J39:J44)</f>
        <v>8.4825610047846851</v>
      </c>
      <c r="N39">
        <f>+M39*0.15</f>
        <v>1.2723841507177027</v>
      </c>
    </row>
    <row r="40" spans="1:17" x14ac:dyDescent="0.25">
      <c r="B40" t="s">
        <v>34</v>
      </c>
      <c r="C40">
        <v>0</v>
      </c>
      <c r="D40">
        <v>0</v>
      </c>
      <c r="E40">
        <v>-1</v>
      </c>
      <c r="F40">
        <v>1</v>
      </c>
      <c r="G40">
        <v>1</v>
      </c>
      <c r="H40">
        <v>0</v>
      </c>
      <c r="J40">
        <v>0</v>
      </c>
      <c r="L40" t="s">
        <v>38</v>
      </c>
      <c r="M40" s="5">
        <v>0.15000000000000033</v>
      </c>
      <c r="N40" t="s">
        <v>27</v>
      </c>
    </row>
    <row r="41" spans="1:17" x14ac:dyDescent="0.25">
      <c r="B41" t="s">
        <v>35</v>
      </c>
      <c r="C41">
        <v>0</v>
      </c>
      <c r="D41">
        <v>5.5E-2</v>
      </c>
      <c r="E41">
        <v>0</v>
      </c>
      <c r="F41">
        <f>-2/3</f>
        <v>-0.66666666666666663</v>
      </c>
      <c r="G41">
        <v>2</v>
      </c>
      <c r="H41">
        <v>-2</v>
      </c>
      <c r="J41">
        <v>0</v>
      </c>
      <c r="L41" t="s">
        <v>39</v>
      </c>
      <c r="M41" s="5">
        <v>8.317561004784686</v>
      </c>
    </row>
    <row r="42" spans="1:17" x14ac:dyDescent="0.25">
      <c r="B42" t="s">
        <v>36</v>
      </c>
      <c r="C42">
        <v>0</v>
      </c>
      <c r="D42">
        <v>-2.4700000000000002</v>
      </c>
      <c r="E42">
        <f>-1/3</f>
        <v>-0.33333333333333331</v>
      </c>
      <c r="F42">
        <v>0</v>
      </c>
      <c r="G42">
        <v>1</v>
      </c>
      <c r="H42">
        <v>3</v>
      </c>
      <c r="J42">
        <v>0</v>
      </c>
      <c r="L42" t="s">
        <v>40</v>
      </c>
      <c r="M42" s="5">
        <v>6.0279197368421045</v>
      </c>
      <c r="N42" t="s">
        <v>32</v>
      </c>
      <c r="O42" t="s">
        <v>43</v>
      </c>
      <c r="P42">
        <f>+M42*K7/L7</f>
        <v>6.1899999999999986</v>
      </c>
      <c r="Q42">
        <f>2.654*L7/K7</f>
        <v>2.5845071052631581</v>
      </c>
    </row>
    <row r="43" spans="1:17" x14ac:dyDescent="0.25">
      <c r="B43" t="s">
        <v>37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J43">
        <v>0.15</v>
      </c>
      <c r="L43" t="s">
        <v>41</v>
      </c>
      <c r="M43" s="5">
        <v>2.2896412679425833</v>
      </c>
    </row>
    <row r="44" spans="1:17" x14ac:dyDescent="0.25"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J44">
        <v>0.28445968899521545</v>
      </c>
      <c r="L44" t="s">
        <v>44</v>
      </c>
      <c r="M44" s="5">
        <v>0.28445968899521545</v>
      </c>
    </row>
    <row r="45" spans="1:17" x14ac:dyDescent="0.25">
      <c r="C45" t="s">
        <v>31</v>
      </c>
      <c r="D45" t="s">
        <v>38</v>
      </c>
      <c r="E45" t="s">
        <v>39</v>
      </c>
      <c r="F45" t="s">
        <v>40</v>
      </c>
      <c r="G45" t="s">
        <v>41</v>
      </c>
    </row>
    <row r="46" spans="1:17" x14ac:dyDescent="0.25">
      <c r="B46" t="s">
        <v>33</v>
      </c>
      <c r="C46">
        <f t="array" ref="C46:H51">MINVERSE(C39:H44)</f>
        <v>-1</v>
      </c>
      <c r="D46">
        <v>2.9999999999999969</v>
      </c>
      <c r="E46">
        <v>4.4999999999999956</v>
      </c>
      <c r="F46">
        <v>-11.999999999999989</v>
      </c>
      <c r="G46">
        <v>-28.787499999999984</v>
      </c>
      <c r="H46">
        <v>44.999999999999957</v>
      </c>
    </row>
    <row r="47" spans="1:17" x14ac:dyDescent="0.25">
      <c r="B47" t="s">
        <v>34</v>
      </c>
      <c r="C47">
        <v>0</v>
      </c>
      <c r="D47">
        <v>1.3484490177633479E-16</v>
      </c>
      <c r="E47">
        <v>1.797932023684464E-16</v>
      </c>
      <c r="F47">
        <v>-3.595864047368928E-16</v>
      </c>
      <c r="G47">
        <v>0.99999999999999944</v>
      </c>
      <c r="H47">
        <v>1.4383456189475712E-15</v>
      </c>
    </row>
    <row r="48" spans="1:17" x14ac:dyDescent="0.25">
      <c r="B48" t="s">
        <v>35</v>
      </c>
      <c r="C48">
        <v>0</v>
      </c>
      <c r="D48">
        <v>2.9999999999999969</v>
      </c>
      <c r="E48">
        <v>4.4999999999999956</v>
      </c>
      <c r="F48">
        <v>-11.999999999999989</v>
      </c>
      <c r="G48">
        <v>-29.887499999999982</v>
      </c>
      <c r="H48">
        <v>44.999999999999957</v>
      </c>
    </row>
    <row r="49" spans="2:19" x14ac:dyDescent="0.25">
      <c r="B49" t="s">
        <v>36</v>
      </c>
      <c r="C49">
        <v>0</v>
      </c>
      <c r="D49">
        <v>2.9999999999999978</v>
      </c>
      <c r="E49">
        <v>2.9999999999999969</v>
      </c>
      <c r="F49">
        <v>-8.9999999999999929</v>
      </c>
      <c r="G49">
        <v>-22.394999999999989</v>
      </c>
      <c r="H49">
        <v>32.999999999999972</v>
      </c>
    </row>
    <row r="50" spans="2:19" x14ac:dyDescent="0.25">
      <c r="B50" t="s">
        <v>37</v>
      </c>
      <c r="C50">
        <v>0</v>
      </c>
      <c r="D50">
        <v>0.99999999999999922</v>
      </c>
      <c r="E50">
        <v>1.4999999999999989</v>
      </c>
      <c r="F50">
        <v>-2.9999999999999973</v>
      </c>
      <c r="G50">
        <v>-7.4924999999999944</v>
      </c>
      <c r="H50">
        <v>11.999999999999989</v>
      </c>
    </row>
    <row r="51" spans="2:19" x14ac:dyDescent="0.25">
      <c r="B51" t="s">
        <v>45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K51">
        <v>511</v>
      </c>
    </row>
    <row r="52" spans="2:19" x14ac:dyDescent="0.25">
      <c r="K52">
        <f>+K51*24.67/30000</f>
        <v>0.42021233333333335</v>
      </c>
      <c r="L52">
        <f>+K52/2</f>
        <v>0.21010616666666668</v>
      </c>
    </row>
    <row r="55" spans="2:19" x14ac:dyDescent="0.25">
      <c r="B55" t="s">
        <v>46</v>
      </c>
      <c r="C55">
        <v>0.18</v>
      </c>
      <c r="D55">
        <f>+C55+0.02</f>
        <v>0.19999999999999998</v>
      </c>
      <c r="E55">
        <f t="shared" ref="E55:J55" si="0">+D55+0.02</f>
        <v>0.21999999999999997</v>
      </c>
      <c r="F55">
        <f t="shared" si="0"/>
        <v>0.23999999999999996</v>
      </c>
      <c r="G55">
        <f t="shared" si="0"/>
        <v>0.25999999999999995</v>
      </c>
      <c r="H55">
        <f t="shared" si="0"/>
        <v>0.27999999999999997</v>
      </c>
      <c r="I55">
        <v>0.28100000000000003</v>
      </c>
      <c r="J55">
        <v>0.28199999999999997</v>
      </c>
      <c r="K55">
        <v>0.28299999999999997</v>
      </c>
      <c r="L55">
        <v>0.28399999999999997</v>
      </c>
      <c r="M55">
        <v>0.28499999999999998</v>
      </c>
      <c r="N55">
        <v>0.28599999999999998</v>
      </c>
      <c r="O55">
        <v>0.28699999999999998</v>
      </c>
      <c r="P55">
        <v>0.28799999999999998</v>
      </c>
      <c r="Q55">
        <v>0.28899999999999998</v>
      </c>
      <c r="R55">
        <v>0.28999999999999998</v>
      </c>
      <c r="S55">
        <v>0.3</v>
      </c>
    </row>
    <row r="56" spans="2:19" x14ac:dyDescent="0.25">
      <c r="B56" t="s">
        <v>31</v>
      </c>
      <c r="C56" s="5">
        <v>3.781874999999995</v>
      </c>
      <c r="D56" s="5">
        <v>4.6818749999999936</v>
      </c>
      <c r="E56" s="7">
        <v>5.5818749999999939</v>
      </c>
      <c r="F56" s="5">
        <v>6.4818749999999925</v>
      </c>
      <c r="G56" s="5">
        <v>7.3818749999999911</v>
      </c>
      <c r="H56" s="5">
        <v>8.2818749999999923</v>
      </c>
      <c r="I56" s="5">
        <v>8.3268749999999905</v>
      </c>
      <c r="J56" s="5">
        <v>8.3718749999999886</v>
      </c>
      <c r="K56" s="5">
        <v>8.4168749999999903</v>
      </c>
      <c r="L56" s="5">
        <v>8.4618749999999885</v>
      </c>
      <c r="M56" s="5">
        <v>8.5068749999999902</v>
      </c>
      <c r="N56" s="5">
        <v>8.5518749999999883</v>
      </c>
      <c r="O56" s="5">
        <v>8.5968749999999901</v>
      </c>
      <c r="P56" s="5">
        <v>8.6418749999999882</v>
      </c>
      <c r="Q56" s="5">
        <v>8.6868749999999899</v>
      </c>
      <c r="R56" s="5">
        <v>8.7318749999999881</v>
      </c>
      <c r="S56" s="5">
        <v>9.1818749999999909</v>
      </c>
    </row>
    <row r="57" spans="2:19" x14ac:dyDescent="0.25">
      <c r="B57" t="s">
        <v>38</v>
      </c>
      <c r="C57" s="5">
        <v>0.15000000000000016</v>
      </c>
      <c r="D57" s="5">
        <v>0.15000000000000019</v>
      </c>
      <c r="E57" s="7">
        <v>0.15000000000000022</v>
      </c>
      <c r="F57" s="5">
        <v>0.15000000000000024</v>
      </c>
      <c r="G57" s="5">
        <v>0.15000000000000027</v>
      </c>
      <c r="H57" s="5">
        <v>0.15000000000000033</v>
      </c>
      <c r="I57" s="5">
        <v>0.15000000000000033</v>
      </c>
      <c r="J57" s="5">
        <v>0.15000000000000033</v>
      </c>
      <c r="K57" s="5">
        <v>0.15000000000000033</v>
      </c>
      <c r="L57" s="5">
        <v>0.15000000000000033</v>
      </c>
      <c r="M57" s="5">
        <v>0.15000000000000033</v>
      </c>
      <c r="N57" s="5">
        <v>0.15000000000000033</v>
      </c>
      <c r="O57" s="5">
        <v>0.15000000000000033</v>
      </c>
      <c r="P57" s="5">
        <v>0.15000000000000033</v>
      </c>
      <c r="Q57" s="5">
        <v>0.15000000000000033</v>
      </c>
      <c r="R57" s="5">
        <v>0.15000000000000033</v>
      </c>
      <c r="S57" s="5">
        <v>0.15000000000000036</v>
      </c>
    </row>
    <row r="58" spans="2:19" x14ac:dyDescent="0.25">
      <c r="B58" t="s">
        <v>39</v>
      </c>
      <c r="C58" s="5">
        <v>3.6168749999999958</v>
      </c>
      <c r="D58" s="5">
        <v>4.5168749999999944</v>
      </c>
      <c r="E58" s="7">
        <v>5.4168749999999948</v>
      </c>
      <c r="F58" s="5">
        <v>6.3168749999999934</v>
      </c>
      <c r="G58" s="5">
        <v>7.2168749999999919</v>
      </c>
      <c r="H58" s="5">
        <v>8.1168749999999932</v>
      </c>
      <c r="I58" s="5">
        <v>8.1618749999999913</v>
      </c>
      <c r="J58" s="5">
        <v>8.2068749999999895</v>
      </c>
      <c r="K58" s="5">
        <v>8.2518749999999912</v>
      </c>
      <c r="L58" s="5">
        <v>8.2968749999999893</v>
      </c>
      <c r="M58" s="5">
        <v>8.341874999999991</v>
      </c>
      <c r="N58" s="5">
        <v>8.3868749999999892</v>
      </c>
      <c r="O58" s="5">
        <v>8.4318749999999909</v>
      </c>
      <c r="P58" s="5">
        <v>8.4768749999999891</v>
      </c>
      <c r="Q58" s="5">
        <v>8.5218749999999908</v>
      </c>
      <c r="R58" s="5">
        <v>8.5668749999999889</v>
      </c>
      <c r="S58" s="5">
        <v>9.0168749999999918</v>
      </c>
    </row>
    <row r="59" spans="2:19" x14ac:dyDescent="0.25">
      <c r="B59" t="s">
        <v>40</v>
      </c>
      <c r="C59" s="5">
        <v>2.580749999999997</v>
      </c>
      <c r="D59" s="5">
        <v>3.2407499999999962</v>
      </c>
      <c r="E59" s="7">
        <v>3.9007499999999955</v>
      </c>
      <c r="F59" s="5">
        <v>4.5607499999999952</v>
      </c>
      <c r="G59" s="5">
        <v>5.2207499999999953</v>
      </c>
      <c r="H59" s="5">
        <v>5.8807499999999955</v>
      </c>
      <c r="I59" s="5">
        <v>5.913749999999995</v>
      </c>
      <c r="J59" s="5">
        <v>5.9467499999999927</v>
      </c>
      <c r="K59" s="5">
        <v>5.9797499999999939</v>
      </c>
      <c r="L59" s="5">
        <v>6.0127499999999934</v>
      </c>
      <c r="M59" s="5">
        <v>6.0457499999999929</v>
      </c>
      <c r="N59" s="5">
        <v>6.0787499999999941</v>
      </c>
      <c r="O59" s="5">
        <v>6.1117499999999936</v>
      </c>
      <c r="P59" s="5">
        <v>6.1447499999999931</v>
      </c>
      <c r="Q59" s="5">
        <v>6.1777499999999943</v>
      </c>
      <c r="R59" s="5">
        <v>6.2107499999999938</v>
      </c>
      <c r="S59" s="5">
        <v>6.5407499999999938</v>
      </c>
    </row>
    <row r="60" spans="2:19" x14ac:dyDescent="0.25">
      <c r="B60" t="s">
        <v>41</v>
      </c>
      <c r="C60" s="5">
        <v>1.0361249999999989</v>
      </c>
      <c r="D60" s="5">
        <v>1.2761249999999991</v>
      </c>
      <c r="E60" s="7">
        <v>1.5161249999999984</v>
      </c>
      <c r="F60" s="5">
        <v>1.7561249999999982</v>
      </c>
      <c r="G60" s="5">
        <v>1.9961249999999984</v>
      </c>
      <c r="H60" s="5">
        <v>2.2361249999999981</v>
      </c>
      <c r="I60" s="5">
        <v>2.2481249999999982</v>
      </c>
      <c r="J60" s="5">
        <v>2.2601249999999977</v>
      </c>
      <c r="K60" s="5">
        <v>2.2721249999999977</v>
      </c>
      <c r="L60" s="5">
        <v>2.2841249999999977</v>
      </c>
      <c r="M60" s="5">
        <v>2.2961249999999978</v>
      </c>
      <c r="N60" s="5">
        <v>2.3081249999999978</v>
      </c>
      <c r="O60" s="5">
        <v>2.3201249999999978</v>
      </c>
      <c r="P60" s="5">
        <v>2.3321249999999978</v>
      </c>
      <c r="Q60" s="5">
        <v>2.3441249999999978</v>
      </c>
      <c r="R60" s="5">
        <v>2.3561249999999978</v>
      </c>
      <c r="S60" s="5">
        <v>2.4761249999999975</v>
      </c>
    </row>
    <row r="61" spans="2:19" x14ac:dyDescent="0.25">
      <c r="B61" t="s">
        <v>44</v>
      </c>
      <c r="C61" s="5">
        <v>0.18</v>
      </c>
      <c r="D61" s="5">
        <v>0.2</v>
      </c>
      <c r="E61" s="7">
        <v>0.22</v>
      </c>
      <c r="F61" s="5">
        <v>0.24</v>
      </c>
      <c r="G61" s="5">
        <v>0.26</v>
      </c>
      <c r="H61" s="5">
        <v>0.28000000000000003</v>
      </c>
      <c r="I61" s="5">
        <v>0.28100000000000003</v>
      </c>
      <c r="J61" s="5">
        <v>0.28199999999999997</v>
      </c>
      <c r="K61" s="5">
        <v>0.28299999999999997</v>
      </c>
      <c r="L61" s="5">
        <v>0.28399999999999997</v>
      </c>
      <c r="M61" s="5">
        <v>0.28499999999999998</v>
      </c>
      <c r="N61" s="5">
        <v>0.28599999999999998</v>
      </c>
      <c r="O61" s="5">
        <v>0.28699999999999998</v>
      </c>
      <c r="P61" s="5">
        <v>0.28799999999999998</v>
      </c>
      <c r="Q61" s="5">
        <v>0.28899999999999998</v>
      </c>
      <c r="R61" s="5">
        <v>0.28999999999999998</v>
      </c>
      <c r="S61" s="5">
        <v>0.3</v>
      </c>
    </row>
    <row r="63" spans="2:19" x14ac:dyDescent="0.25">
      <c r="D63" s="5">
        <f>+D55</f>
        <v>0.19999999999999998</v>
      </c>
      <c r="E63" s="5">
        <f t="shared" ref="E63:K63" si="1">+E55</f>
        <v>0.21999999999999997</v>
      </c>
      <c r="F63" s="5">
        <f t="shared" si="1"/>
        <v>0.23999999999999996</v>
      </c>
      <c r="G63" s="5">
        <f t="shared" si="1"/>
        <v>0.25999999999999995</v>
      </c>
      <c r="H63" s="5">
        <f t="shared" si="1"/>
        <v>0.27999999999999997</v>
      </c>
      <c r="I63" s="5">
        <f t="shared" si="1"/>
        <v>0.28100000000000003</v>
      </c>
      <c r="J63" s="5">
        <f t="shared" si="1"/>
        <v>0.28199999999999997</v>
      </c>
      <c r="K63" s="5">
        <f t="shared" si="1"/>
        <v>0.28299999999999997</v>
      </c>
      <c r="L63" s="5">
        <f t="shared" ref="L63:O63" si="2">+L55</f>
        <v>0.28399999999999997</v>
      </c>
      <c r="M63" s="5">
        <f t="shared" si="2"/>
        <v>0.28499999999999998</v>
      </c>
      <c r="N63" s="5">
        <f t="shared" si="2"/>
        <v>0.28599999999999998</v>
      </c>
      <c r="O63" s="5">
        <f>+O55</f>
        <v>0.28699999999999998</v>
      </c>
      <c r="P63" s="5">
        <f t="shared" ref="P63:R63" si="3">+P55</f>
        <v>0.28799999999999998</v>
      </c>
      <c r="Q63" s="5">
        <f t="shared" si="3"/>
        <v>0.28899999999999998</v>
      </c>
      <c r="R63" s="5">
        <f t="shared" si="3"/>
        <v>0.28999999999999998</v>
      </c>
      <c r="S63" s="5">
        <f t="shared" ref="S63" si="4">+S55</f>
        <v>0.3</v>
      </c>
    </row>
    <row r="64" spans="2:19" x14ac:dyDescent="0.25">
      <c r="D64" s="6">
        <f>+(D56-C56)/C56</f>
        <v>0.23797719385225577</v>
      </c>
      <c r="E64" s="6">
        <f t="shared" ref="E64:K64" si="5">+(E56-D56)/D56</f>
        <v>0.19223067681217496</v>
      </c>
      <c r="F64" s="6">
        <f t="shared" si="5"/>
        <v>0.16123614376889478</v>
      </c>
      <c r="G64" s="6">
        <f t="shared" si="5"/>
        <v>0.13884871275672542</v>
      </c>
      <c r="H64" s="6">
        <f t="shared" si="5"/>
        <v>0.121920243840488</v>
      </c>
      <c r="I64" s="6">
        <f t="shared" si="5"/>
        <v>5.4335521847405565E-3</v>
      </c>
      <c r="J64" s="6">
        <f t="shared" si="5"/>
        <v>5.4041882458903496E-3</v>
      </c>
      <c r="K64" s="6">
        <f t="shared" si="5"/>
        <v>5.3751399776037941E-3</v>
      </c>
      <c r="L64" s="6">
        <f t="shared" ref="L64:O64" si="6">+(L56-K56)/K56</f>
        <v>5.3464023167741235E-3</v>
      </c>
      <c r="M64" s="6">
        <f t="shared" si="6"/>
        <v>5.3179703079993222E-3</v>
      </c>
      <c r="N64" s="6">
        <f t="shared" si="6"/>
        <v>5.2898391007271421E-3</v>
      </c>
      <c r="O64" s="6">
        <f t="shared" si="6"/>
        <v>5.2620039465031661E-3</v>
      </c>
      <c r="P64" s="6">
        <f t="shared" ref="P64:R64" si="7">+(P56-O56)/O56</f>
        <v>5.2344601962920484E-3</v>
      </c>
      <c r="Q64" s="6">
        <f t="shared" si="7"/>
        <v>5.2072032978956262E-3</v>
      </c>
      <c r="R64" s="6">
        <f t="shared" si="7"/>
        <v>5.1802287934381705E-3</v>
      </c>
      <c r="S64" s="6">
        <f t="shared" ref="S64" si="8">+(S56-R56)/R56</f>
        <v>5.1535323169422768E-2</v>
      </c>
    </row>
    <row r="65" spans="4:19" x14ac:dyDescent="0.25">
      <c r="D65" s="6">
        <f t="shared" ref="D65:K65" si="9">+(D57-C57)/C57</f>
        <v>1.8503717077085923E-16</v>
      </c>
      <c r="E65" s="6">
        <f t="shared" si="9"/>
        <v>1.8503717077085919E-16</v>
      </c>
      <c r="F65" s="6">
        <f t="shared" si="9"/>
        <v>1.8503717077085916E-16</v>
      </c>
      <c r="G65" s="6">
        <f t="shared" si="9"/>
        <v>1.8503717077085911E-16</v>
      </c>
      <c r="H65" s="6">
        <f t="shared" si="9"/>
        <v>3.7007434154171817E-16</v>
      </c>
      <c r="I65" s="6">
        <f t="shared" si="9"/>
        <v>0</v>
      </c>
      <c r="J65" s="6">
        <f t="shared" si="9"/>
        <v>0</v>
      </c>
      <c r="K65" s="6">
        <f t="shared" si="9"/>
        <v>0</v>
      </c>
      <c r="L65" s="6">
        <f t="shared" ref="L65:O65" si="10">+(L57-K57)/K57</f>
        <v>0</v>
      </c>
      <c r="M65" s="6">
        <f t="shared" si="10"/>
        <v>0</v>
      </c>
      <c r="N65" s="6">
        <f t="shared" si="10"/>
        <v>0</v>
      </c>
      <c r="O65" s="6">
        <f t="shared" si="10"/>
        <v>0</v>
      </c>
      <c r="P65" s="6">
        <f t="shared" ref="P65:R65" si="11">+(P57-O57)/O57</f>
        <v>0</v>
      </c>
      <c r="Q65" s="6">
        <f t="shared" si="11"/>
        <v>0</v>
      </c>
      <c r="R65" s="6">
        <f t="shared" si="11"/>
        <v>0</v>
      </c>
      <c r="S65" s="6">
        <f t="shared" ref="S65" si="12">+(S57-R57)/R57</f>
        <v>1.8503717077085901E-16</v>
      </c>
    </row>
    <row r="66" spans="4:19" x14ac:dyDescent="0.25">
      <c r="D66" s="6">
        <f t="shared" ref="D66:K66" si="13">+(D58-C58)/C58</f>
        <v>0.24883359253499213</v>
      </c>
      <c r="E66" s="6">
        <f t="shared" si="13"/>
        <v>0.19925280199252834</v>
      </c>
      <c r="F66" s="6">
        <f t="shared" si="13"/>
        <v>0.16614745586708193</v>
      </c>
      <c r="G66" s="6">
        <f t="shared" si="13"/>
        <v>0.14247551202137126</v>
      </c>
      <c r="H66" s="6">
        <f t="shared" si="13"/>
        <v>0.12470771628994576</v>
      </c>
      <c r="I66" s="6">
        <f t="shared" si="13"/>
        <v>5.5440055440053211E-3</v>
      </c>
      <c r="J66" s="6">
        <f t="shared" si="13"/>
        <v>5.5134390075807583E-3</v>
      </c>
      <c r="K66" s="6">
        <f t="shared" si="13"/>
        <v>5.4832076764909617E-3</v>
      </c>
      <c r="L66" s="6">
        <f t="shared" ref="L66:O66" si="14">+(L58-K58)/K58</f>
        <v>5.453306066802781E-3</v>
      </c>
      <c r="M66" s="6">
        <f t="shared" si="14"/>
        <v>5.4237288135595349E-3</v>
      </c>
      <c r="N66" s="6">
        <f t="shared" si="14"/>
        <v>5.3944706675655291E-3</v>
      </c>
      <c r="O66" s="6">
        <f t="shared" si="14"/>
        <v>5.3655264922872663E-3</v>
      </c>
      <c r="P66" s="6">
        <f t="shared" ref="P66:R66" si="15">+(P58-O58)/O58</f>
        <v>5.3368912608403474E-3</v>
      </c>
      <c r="Q66" s="6">
        <f t="shared" si="15"/>
        <v>5.3085600530858087E-3</v>
      </c>
      <c r="R66" s="6">
        <f t="shared" si="15"/>
        <v>5.2805280528050698E-3</v>
      </c>
      <c r="S66" s="6">
        <f t="shared" ref="S66" si="16">+(S58-R58)/R58</f>
        <v>5.2527905449770589E-2</v>
      </c>
    </row>
    <row r="67" spans="4:19" x14ac:dyDescent="0.25">
      <c r="D67" s="6">
        <f t="shared" ref="D67:K67" si="17">+(D59-C59)/C59</f>
        <v>0.25573961057832029</v>
      </c>
      <c r="E67" s="6">
        <f t="shared" si="17"/>
        <v>0.20365656098125434</v>
      </c>
      <c r="F67" s="6">
        <f t="shared" si="17"/>
        <v>0.16919823110940216</v>
      </c>
      <c r="G67" s="6">
        <f t="shared" si="17"/>
        <v>0.14471304061831955</v>
      </c>
      <c r="H67" s="6">
        <f t="shared" si="17"/>
        <v>0.12641861801465321</v>
      </c>
      <c r="I67" s="6">
        <f t="shared" si="17"/>
        <v>5.6115291416910257E-3</v>
      </c>
      <c r="J67" s="6">
        <f t="shared" si="17"/>
        <v>5.5802155992386773E-3</v>
      </c>
      <c r="K67" s="6">
        <f t="shared" si="17"/>
        <v>5.5492495901124633E-3</v>
      </c>
      <c r="L67" s="6">
        <f t="shared" ref="L67:O67" si="18">+(L59-K59)/K59</f>
        <v>5.5186253605919158E-3</v>
      </c>
      <c r="M67" s="6">
        <f t="shared" si="18"/>
        <v>5.4883372832729635E-3</v>
      </c>
      <c r="N67" s="6">
        <f t="shared" si="18"/>
        <v>5.4583798536163896E-3</v>
      </c>
      <c r="O67" s="6">
        <f t="shared" si="18"/>
        <v>5.4287476866131208E-3</v>
      </c>
      <c r="P67" s="6">
        <f t="shared" ref="P67:R67" si="19">+(P59-O59)/O59</f>
        <v>5.3994355135598658E-3</v>
      </c>
      <c r="Q67" s="6">
        <f t="shared" si="19"/>
        <v>5.3704381789334453E-3</v>
      </c>
      <c r="R67" s="6">
        <f t="shared" si="19"/>
        <v>5.3417506373678939E-3</v>
      </c>
      <c r="S67" s="6">
        <f t="shared" ref="S67" si="20">+(S59-R59)/R59</f>
        <v>5.3133679507305943E-2</v>
      </c>
    </row>
    <row r="68" spans="4:19" x14ac:dyDescent="0.25">
      <c r="D68" s="6">
        <f t="shared" ref="D68:K68" si="21">+(D60-C60)/C60</f>
        <v>0.23163228374954806</v>
      </c>
      <c r="E68" s="6">
        <f t="shared" si="21"/>
        <v>0.1880693505730234</v>
      </c>
      <c r="F68" s="6">
        <f t="shared" si="21"/>
        <v>0.15829829334652487</v>
      </c>
      <c r="G68" s="6">
        <f t="shared" si="21"/>
        <v>0.13666453128336564</v>
      </c>
      <c r="H68" s="6">
        <f t="shared" si="21"/>
        <v>0.12023295134322748</v>
      </c>
      <c r="I68" s="6">
        <f t="shared" si="21"/>
        <v>5.366426295488857E-3</v>
      </c>
      <c r="J68" s="6">
        <f t="shared" si="21"/>
        <v>5.3377814845702873E-3</v>
      </c>
      <c r="K68" s="6">
        <f t="shared" si="21"/>
        <v>5.3094408495105456E-3</v>
      </c>
      <c r="L68" s="6">
        <f t="shared" ref="L68:O68" si="22">+(L60-K60)/K60</f>
        <v>5.2813995708862948E-3</v>
      </c>
      <c r="M68" s="6">
        <f t="shared" si="22"/>
        <v>5.2536529305532856E-3</v>
      </c>
      <c r="N68" s="6">
        <f t="shared" si="22"/>
        <v>5.2261963089988662E-3</v>
      </c>
      <c r="O68" s="6">
        <f t="shared" si="22"/>
        <v>5.1990251827782391E-3</v>
      </c>
      <c r="P68" s="6">
        <f t="shared" ref="P68:R68" si="23">+(P60-O60)/O60</f>
        <v>5.1721351220300723E-3</v>
      </c>
      <c r="Q68" s="6">
        <f t="shared" si="23"/>
        <v>5.1455217880688308E-3</v>
      </c>
      <c r="R68" s="6">
        <f t="shared" si="23"/>
        <v>5.119180931051041E-3</v>
      </c>
      <c r="S68" s="6">
        <f t="shared" ref="S68" si="24">+(S60-R60)/R60</f>
        <v>5.0931083877128663E-2</v>
      </c>
    </row>
    <row r="69" spans="4:19" x14ac:dyDescent="0.25">
      <c r="D69" s="6">
        <f t="shared" ref="D69:K69" si="25">+(D61-C61)/C61</f>
        <v>0.11111111111111122</v>
      </c>
      <c r="E69" s="6">
        <f t="shared" si="25"/>
        <v>9.999999999999995E-2</v>
      </c>
      <c r="F69" s="6">
        <f t="shared" si="25"/>
        <v>9.090909090909087E-2</v>
      </c>
      <c r="G69" s="6">
        <f t="shared" si="25"/>
        <v>8.3333333333333412E-2</v>
      </c>
      <c r="H69" s="6">
        <f t="shared" si="25"/>
        <v>7.6923076923076983E-2</v>
      </c>
      <c r="I69" s="6">
        <f t="shared" si="25"/>
        <v>3.5714285714285744E-3</v>
      </c>
      <c r="J69" s="6">
        <f t="shared" si="25"/>
        <v>3.5587188612097695E-3</v>
      </c>
      <c r="K69" s="6">
        <f t="shared" si="25"/>
        <v>3.5460992907801452E-3</v>
      </c>
      <c r="L69" s="6">
        <f t="shared" ref="L69:O69" si="26">+(L61-K61)/K61</f>
        <v>3.533568904593643E-3</v>
      </c>
      <c r="M69" s="6">
        <f t="shared" si="26"/>
        <v>3.5211267605633838E-3</v>
      </c>
      <c r="N69" s="6">
        <f t="shared" si="26"/>
        <v>3.5087719298245649E-3</v>
      </c>
      <c r="O69" s="6">
        <f t="shared" si="26"/>
        <v>3.4965034965035E-3</v>
      </c>
      <c r="P69" s="6">
        <f t="shared" ref="P69:R69" si="27">+(P61-O61)/O61</f>
        <v>3.4843205574912927E-3</v>
      </c>
      <c r="Q69" s="6">
        <f t="shared" si="27"/>
        <v>3.4722222222222255E-3</v>
      </c>
      <c r="R69" s="6">
        <f t="shared" si="27"/>
        <v>3.4602076124567505E-3</v>
      </c>
      <c r="S69" s="6">
        <f t="shared" ref="S69" si="28">+(S61-R61)/R61</f>
        <v>3.4482758620689689E-2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3D26-27C2-484F-BCC1-2E7D6DE0F4B4}">
  <dimension ref="B2:P19"/>
  <sheetViews>
    <sheetView topLeftCell="A10" workbookViewId="0">
      <selection activeCell="E7" sqref="E7"/>
    </sheetView>
  </sheetViews>
  <sheetFormatPr defaultRowHeight="15" x14ac:dyDescent="0.25"/>
  <sheetData>
    <row r="2" spans="2:14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K2" t="s">
        <v>13</v>
      </c>
    </row>
    <row r="3" spans="2:14" x14ac:dyDescent="0.25">
      <c r="B3" t="s">
        <v>5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K3">
        <v>0</v>
      </c>
      <c r="M3" t="s">
        <v>14</v>
      </c>
      <c r="N3" s="1"/>
    </row>
    <row r="4" spans="2:14" x14ac:dyDescent="0.25">
      <c r="B4" t="s">
        <v>22</v>
      </c>
      <c r="C4">
        <v>4</v>
      </c>
      <c r="D4">
        <v>0</v>
      </c>
      <c r="E4">
        <v>-4</v>
      </c>
      <c r="F4">
        <v>4.2</v>
      </c>
      <c r="G4">
        <v>0</v>
      </c>
      <c r="H4">
        <f>4+8/3-2*2/3</f>
        <v>5.333333333333333</v>
      </c>
      <c r="K4">
        <v>0</v>
      </c>
      <c r="M4" t="s">
        <v>15</v>
      </c>
      <c r="N4" s="1"/>
    </row>
    <row r="5" spans="2:14" x14ac:dyDescent="0.25">
      <c r="B5" t="s">
        <v>2</v>
      </c>
      <c r="C5">
        <v>0</v>
      </c>
      <c r="D5">
        <v>1</v>
      </c>
      <c r="E5">
        <v>0</v>
      </c>
      <c r="F5">
        <v>0.22</v>
      </c>
      <c r="G5">
        <v>0</v>
      </c>
      <c r="H5">
        <v>0</v>
      </c>
      <c r="K5">
        <v>0</v>
      </c>
      <c r="M5" t="s">
        <v>16</v>
      </c>
      <c r="N5" s="1"/>
    </row>
    <row r="6" spans="2:14" x14ac:dyDescent="0.25">
      <c r="B6" t="s">
        <v>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K6">
        <v>0.15</v>
      </c>
      <c r="M6" t="s">
        <v>17</v>
      </c>
      <c r="N6" s="1"/>
    </row>
    <row r="7" spans="2:14" x14ac:dyDescent="0.25">
      <c r="B7" t="s">
        <v>10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K7">
        <v>-0.18</v>
      </c>
      <c r="M7" t="s">
        <v>18</v>
      </c>
      <c r="N7" s="1"/>
    </row>
    <row r="8" spans="2:14" x14ac:dyDescent="0.25"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>
        <v>0</v>
      </c>
      <c r="M8" t="s">
        <v>20</v>
      </c>
      <c r="N8" s="1"/>
    </row>
    <row r="11" spans="2:14" x14ac:dyDescent="0.25">
      <c r="B11" t="s">
        <v>12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7</v>
      </c>
    </row>
    <row r="12" spans="2:14" x14ac:dyDescent="0.25">
      <c r="B12" t="s">
        <v>5</v>
      </c>
    </row>
    <row r="13" spans="2:14" x14ac:dyDescent="0.25">
      <c r="B13" t="s">
        <v>22</v>
      </c>
    </row>
    <row r="14" spans="2:14" x14ac:dyDescent="0.25">
      <c r="B14" t="s">
        <v>2</v>
      </c>
    </row>
    <row r="15" spans="2:14" x14ac:dyDescent="0.25">
      <c r="B15" t="s">
        <v>9</v>
      </c>
    </row>
    <row r="16" spans="2:14" x14ac:dyDescent="0.25">
      <c r="B16" t="s">
        <v>10</v>
      </c>
    </row>
    <row r="17" spans="2:16" x14ac:dyDescent="0.25">
      <c r="B17" t="s">
        <v>11</v>
      </c>
    </row>
    <row r="18" spans="2:16" x14ac:dyDescent="0.25">
      <c r="N18" s="1"/>
      <c r="O18" t="e">
        <f>+N18/N6</f>
        <v>#DIV/0!</v>
      </c>
      <c r="P18">
        <f>2.58*0.15</f>
        <v>0.38700000000000001</v>
      </c>
    </row>
    <row r="19" spans="2:16" x14ac:dyDescent="0.25">
      <c r="P19">
        <f>+P18/0.15</f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tut 3</vt:lpstr>
      <vt:lpstr>tut 3b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Barrios</dc:creator>
  <cp:lastModifiedBy>Alex Barrios</cp:lastModifiedBy>
  <dcterms:created xsi:type="dcterms:W3CDTF">2018-03-08T14:28:52Z</dcterms:created>
  <dcterms:modified xsi:type="dcterms:W3CDTF">2018-03-13T12:33:25Z</dcterms:modified>
</cp:coreProperties>
</file>